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 defaultThemeVersion="164011"/>
  <mc:AlternateContent xmlns:mc="http://schemas.openxmlformats.org/markup-compatibility/2006">
    <mc:Choice Requires="x15">
      <x15ac:absPath xmlns:x15ac="http://schemas.microsoft.com/office/spreadsheetml/2010/11/ac" url="\\192.168.74.130\e$\Share\_Общее\Муниципальная программа Развитие инженерной инфраструктуры, энергоэффективности и отрасли обращения с отходами 2023-2027\Версия 21 в прокуратуру\"/>
    </mc:Choice>
  </mc:AlternateContent>
  <bookViews>
    <workbookView xWindow="0" yWindow="0" windowWidth="28800" windowHeight="12300" activeTab="2"/>
  </bookViews>
  <sheets>
    <sheet name="Приложение 1" sheetId="1" r:id="rId1"/>
    <sheet name="Строительство и реконструкция" sheetId="3" r:id="rId2"/>
    <sheet name="Капитальный ремонт" sheetId="2" r:id="rId3"/>
  </sheets>
  <externalReferences>
    <externalReference r:id="rId4"/>
  </externalReferences>
  <definedNames>
    <definedName name="_xlnm._FilterDatabase" localSheetId="0" hidden="1">'Приложение 1'!$A$8:$O$479</definedName>
    <definedName name="_xlnm.Print_Titles" localSheetId="2">'Капитальный ремонт'!$7:$9</definedName>
    <definedName name="_xlnm.Print_Titles" localSheetId="0">'Приложение 1'!$8:$9</definedName>
    <definedName name="_xlnm.Print_Titles" localSheetId="1">'Строительство и реконструкция'!$7:$9</definedName>
    <definedName name="_xlnm.Print_Area" localSheetId="2">'Капитальный ремонт'!$A$1:$K$149</definedName>
    <definedName name="_xlnm.Print_Area" localSheetId="0">'Приложение 1'!$A$1:$O$485</definedName>
    <definedName name="_xlnm.Print_Area" localSheetId="1">'Строительство и реконструкция'!$A$1:$R$307</definedName>
  </definedNames>
  <calcPr calcId="162913" iterate="1"/>
</workbook>
</file>

<file path=xl/calcChain.xml><?xml version="1.0" encoding="utf-8"?>
<calcChain xmlns="http://schemas.openxmlformats.org/spreadsheetml/2006/main">
  <c r="L111" i="3" l="1"/>
  <c r="M111" i="3"/>
  <c r="N111" i="3"/>
  <c r="O111" i="3"/>
  <c r="M75" i="1" s="1"/>
  <c r="P111" i="3"/>
  <c r="L110" i="3"/>
  <c r="M110" i="3"/>
  <c r="N110" i="3"/>
  <c r="O110" i="3"/>
  <c r="M74" i="1" s="1"/>
  <c r="P110" i="3"/>
  <c r="L109" i="3"/>
  <c r="M109" i="3"/>
  <c r="N109" i="3"/>
  <c r="K108" i="3"/>
  <c r="K107" i="3"/>
  <c r="P106" i="3"/>
  <c r="O106" i="3"/>
  <c r="N106" i="3"/>
  <c r="M106" i="3"/>
  <c r="L106" i="3"/>
  <c r="K106" i="3" l="1"/>
  <c r="K243" i="3"/>
  <c r="K242" i="3"/>
  <c r="K241" i="3"/>
  <c r="N246" i="3"/>
  <c r="E176" i="1"/>
  <c r="E177" i="1"/>
  <c r="E175" i="1"/>
  <c r="L176" i="1"/>
  <c r="L177" i="1"/>
  <c r="L175" i="1"/>
  <c r="M175" i="1"/>
  <c r="N175" i="1"/>
  <c r="M176" i="1"/>
  <c r="N176" i="1"/>
  <c r="M177" i="1"/>
  <c r="N177" i="1"/>
  <c r="H21" i="2"/>
  <c r="H20" i="2"/>
  <c r="H19" i="2" s="1"/>
  <c r="G19" i="2"/>
  <c r="E19" i="2"/>
  <c r="E29" i="2"/>
  <c r="E28" i="2"/>
  <c r="E24" i="2"/>
  <c r="E23" i="2"/>
  <c r="E22" i="2"/>
  <c r="K137" i="3"/>
  <c r="N136" i="3"/>
  <c r="K134" i="3"/>
  <c r="K131" i="3"/>
  <c r="O43" i="3" l="1"/>
  <c r="O73" i="3" s="1"/>
  <c r="Q74" i="3"/>
  <c r="P74" i="3"/>
  <c r="N74" i="3"/>
  <c r="L74" i="3"/>
  <c r="L73" i="3"/>
  <c r="M73" i="3"/>
  <c r="N73" i="3"/>
  <c r="P73" i="3"/>
  <c r="Q73" i="3"/>
  <c r="Q72" i="3"/>
  <c r="O44" i="3"/>
  <c r="O74" i="3" s="1"/>
  <c r="P86" i="3"/>
  <c r="P87" i="3"/>
  <c r="K84" i="3"/>
  <c r="K83" i="3"/>
  <c r="P82" i="3"/>
  <c r="O82" i="3"/>
  <c r="N82" i="3"/>
  <c r="M82" i="3"/>
  <c r="L82" i="3"/>
  <c r="I82" i="3"/>
  <c r="E437" i="1"/>
  <c r="G444" i="1"/>
  <c r="E438" i="1"/>
  <c r="G438" i="1"/>
  <c r="E441" i="1"/>
  <c r="G436" i="1"/>
  <c r="G429" i="1"/>
  <c r="E429" i="1"/>
  <c r="E428" i="1"/>
  <c r="E433" i="1"/>
  <c r="G427" i="1"/>
  <c r="E427" i="1" s="1"/>
  <c r="G419" i="1"/>
  <c r="E421" i="1"/>
  <c r="G421" i="1"/>
  <c r="E424" i="1"/>
  <c r="G423" i="1"/>
  <c r="G399" i="1"/>
  <c r="G175" i="1"/>
  <c r="E180" i="1"/>
  <c r="G177" i="1"/>
  <c r="F177" i="1"/>
  <c r="G176" i="1"/>
  <c r="F176" i="1"/>
  <c r="F175" i="1"/>
  <c r="E33" i="2"/>
  <c r="E32" i="2"/>
  <c r="J31" i="2"/>
  <c r="I31" i="2"/>
  <c r="H31" i="2"/>
  <c r="E31" i="2" s="1"/>
  <c r="G31" i="2"/>
  <c r="F31" i="2"/>
  <c r="E30" i="2"/>
  <c r="J28" i="2"/>
  <c r="I28" i="2"/>
  <c r="H28" i="2"/>
  <c r="G28" i="2"/>
  <c r="F28" i="2"/>
  <c r="E27" i="2"/>
  <c r="E26" i="2"/>
  <c r="J25" i="2"/>
  <c r="I25" i="2"/>
  <c r="H25" i="2"/>
  <c r="G25" i="2"/>
  <c r="F25" i="2"/>
  <c r="E25" i="2"/>
  <c r="J22" i="2"/>
  <c r="I22" i="2"/>
  <c r="H22" i="2"/>
  <c r="G22" i="2"/>
  <c r="F22" i="2"/>
  <c r="J21" i="2"/>
  <c r="I21" i="2"/>
  <c r="G21" i="2"/>
  <c r="F21" i="2"/>
  <c r="J20" i="2"/>
  <c r="I20" i="2"/>
  <c r="G20" i="2"/>
  <c r="F20" i="2"/>
  <c r="F19" i="2" s="1"/>
  <c r="J19" i="2"/>
  <c r="I19" i="2"/>
  <c r="M300" i="3"/>
  <c r="M301" i="3"/>
  <c r="L294" i="3"/>
  <c r="M294" i="3"/>
  <c r="N294" i="3"/>
  <c r="O294" i="3"/>
  <c r="P294" i="3"/>
  <c r="P293" i="3"/>
  <c r="L293" i="3"/>
  <c r="M293" i="3"/>
  <c r="N293" i="3"/>
  <c r="O293" i="3"/>
  <c r="N177" i="3"/>
  <c r="N146" i="3"/>
  <c r="M136" i="3"/>
  <c r="M133" i="3"/>
  <c r="M132" i="3"/>
  <c r="N130" i="3"/>
  <c r="O130" i="3"/>
  <c r="P130" i="3"/>
  <c r="Q130" i="3"/>
  <c r="N133" i="3"/>
  <c r="O133" i="3"/>
  <c r="P133" i="3"/>
  <c r="O136" i="3"/>
  <c r="P136" i="3"/>
  <c r="K127" i="3"/>
  <c r="K125" i="3"/>
  <c r="M125" i="3"/>
  <c r="M127" i="3"/>
  <c r="M130" i="3" l="1"/>
  <c r="K132" i="3"/>
  <c r="K130" i="3" s="1"/>
  <c r="E21" i="2"/>
  <c r="E20" i="2"/>
  <c r="K82" i="3"/>
  <c r="H82" i="3" s="1"/>
  <c r="O241" i="3"/>
  <c r="M270" i="1" l="1"/>
  <c r="N270" i="1"/>
  <c r="L270" i="1"/>
  <c r="N35" i="1"/>
  <c r="N34" i="1"/>
  <c r="P76" i="3"/>
  <c r="O76" i="3"/>
  <c r="O79" i="3"/>
  <c r="P79" i="3"/>
  <c r="Q111" i="3"/>
  <c r="Q110" i="3"/>
  <c r="Q109" i="3"/>
  <c r="Q94" i="3"/>
  <c r="Q93" i="3"/>
  <c r="Q86" i="3"/>
  <c r="Q87" i="3"/>
  <c r="Q85" i="3"/>
  <c r="P85" i="3" l="1"/>
  <c r="N33" i="1"/>
  <c r="N29" i="1"/>
  <c r="L28" i="1"/>
  <c r="P51" i="3"/>
  <c r="K51" i="3" s="1"/>
  <c r="O60" i="3"/>
  <c r="P60" i="3"/>
  <c r="N60" i="3"/>
  <c r="E410" i="1" l="1"/>
  <c r="M410" i="1"/>
  <c r="N410" i="1"/>
  <c r="L410" i="1"/>
  <c r="F410" i="1"/>
  <c r="K71" i="3" l="1"/>
  <c r="K70" i="3"/>
  <c r="P69" i="3"/>
  <c r="K69" i="3" s="1"/>
  <c r="E51" i="1"/>
  <c r="E48" i="1"/>
  <c r="E46" i="1"/>
  <c r="E462" i="1" l="1"/>
  <c r="E461" i="1"/>
  <c r="N460" i="1"/>
  <c r="M460" i="1"/>
  <c r="L460" i="1"/>
  <c r="G460" i="1"/>
  <c r="F460" i="1"/>
  <c r="E459" i="1"/>
  <c r="E458" i="1"/>
  <c r="N457" i="1"/>
  <c r="M457" i="1"/>
  <c r="L457" i="1"/>
  <c r="G457" i="1"/>
  <c r="F457" i="1"/>
  <c r="L382" i="1"/>
  <c r="O245" i="3"/>
  <c r="O246" i="3"/>
  <c r="N245" i="3"/>
  <c r="Q241" i="3"/>
  <c r="P241" i="3"/>
  <c r="N241" i="3"/>
  <c r="M241" i="3"/>
  <c r="L241" i="3"/>
  <c r="E460" i="1" l="1"/>
  <c r="E457" i="1"/>
  <c r="H241" i="3"/>
  <c r="K67" i="3"/>
  <c r="P66" i="3"/>
  <c r="K66" i="3" s="1"/>
  <c r="K68" i="3"/>
  <c r="K62" i="3"/>
  <c r="K61" i="3"/>
  <c r="K59" i="3"/>
  <c r="K58" i="3"/>
  <c r="K57" i="3"/>
  <c r="K60" i="3" l="1"/>
  <c r="H60" i="3" s="1"/>
  <c r="K56" i="3"/>
  <c r="K55" i="3"/>
  <c r="P54" i="3"/>
  <c r="O54" i="3"/>
  <c r="N54" i="3"/>
  <c r="M54" i="3"/>
  <c r="L54" i="3"/>
  <c r="I54" i="3"/>
  <c r="K53" i="3"/>
  <c r="K52" i="3"/>
  <c r="K50" i="3"/>
  <c r="K49" i="3"/>
  <c r="P48" i="3"/>
  <c r="O48" i="3"/>
  <c r="N48" i="3"/>
  <c r="M48" i="3"/>
  <c r="L48" i="3"/>
  <c r="K48" i="3" s="1"/>
  <c r="H48" i="3" s="1"/>
  <c r="I48" i="3"/>
  <c r="K54" i="3" l="1"/>
  <c r="N86" i="3"/>
  <c r="L34" i="1" s="1"/>
  <c r="L24" i="1" s="1"/>
  <c r="O86" i="3"/>
  <c r="M34" i="1" s="1"/>
  <c r="N87" i="3"/>
  <c r="L35" i="1" s="1"/>
  <c r="O87" i="3"/>
  <c r="M35" i="1" s="1"/>
  <c r="K80" i="3"/>
  <c r="K81" i="3"/>
  <c r="N79" i="3"/>
  <c r="M79" i="3"/>
  <c r="L79" i="3"/>
  <c r="I79" i="3"/>
  <c r="M87" i="3"/>
  <c r="L87" i="3"/>
  <c r="M86" i="3"/>
  <c r="L86" i="3"/>
  <c r="K78" i="3"/>
  <c r="K77" i="3"/>
  <c r="N76" i="3"/>
  <c r="M76" i="3"/>
  <c r="M85" i="3" s="1"/>
  <c r="L76" i="3"/>
  <c r="I76" i="3"/>
  <c r="K86" i="3" l="1"/>
  <c r="H54" i="3"/>
  <c r="K87" i="3"/>
  <c r="E34" i="1"/>
  <c r="E35" i="1"/>
  <c r="O85" i="3"/>
  <c r="M33" i="1" s="1"/>
  <c r="N85" i="3"/>
  <c r="L33" i="1" s="1"/>
  <c r="K79" i="3"/>
  <c r="K76" i="3"/>
  <c r="K85" i="3" s="1"/>
  <c r="L85" i="3"/>
  <c r="M250" i="3"/>
  <c r="H79" i="3" l="1"/>
  <c r="E33" i="1"/>
  <c r="H76" i="3"/>
  <c r="N193" i="3" l="1"/>
  <c r="G400" i="1" l="1"/>
  <c r="G398" i="1" l="1"/>
  <c r="Q246" i="3" l="1"/>
  <c r="P246" i="3"/>
  <c r="M246" i="3"/>
  <c r="L245" i="3"/>
  <c r="M245" i="3"/>
  <c r="P245" i="3"/>
  <c r="Q245" i="3"/>
  <c r="Q244" i="3"/>
  <c r="E404" i="1"/>
  <c r="G84" i="2" l="1"/>
  <c r="G85" i="2"/>
  <c r="M90" i="1"/>
  <c r="O120" i="3"/>
  <c r="K195" i="3" l="1"/>
  <c r="K194" i="3"/>
  <c r="P193" i="3"/>
  <c r="O193" i="3"/>
  <c r="M193" i="3"/>
  <c r="L193" i="3"/>
  <c r="K193" i="3" l="1"/>
  <c r="H193" i="3" s="1"/>
  <c r="L225" i="1" l="1"/>
  <c r="L226" i="1"/>
  <c r="L224" i="1"/>
  <c r="G225" i="1"/>
  <c r="H225" i="1"/>
  <c r="I225" i="1"/>
  <c r="J225" i="1"/>
  <c r="K225" i="1"/>
  <c r="G226" i="1"/>
  <c r="H226" i="1"/>
  <c r="I226" i="1"/>
  <c r="J226" i="1"/>
  <c r="K226" i="1"/>
  <c r="G224" i="1"/>
  <c r="E225" i="1"/>
  <c r="E226" i="1"/>
  <c r="E224" i="1"/>
  <c r="E230" i="1"/>
  <c r="N227" i="1"/>
  <c r="M227" i="1"/>
  <c r="L227" i="1"/>
  <c r="N226" i="1"/>
  <c r="M226" i="1"/>
  <c r="F226" i="1"/>
  <c r="N225" i="1"/>
  <c r="M225" i="1"/>
  <c r="F225" i="1"/>
  <c r="N224" i="1"/>
  <c r="M224" i="1"/>
  <c r="K224" i="1"/>
  <c r="J224" i="1"/>
  <c r="I224" i="1"/>
  <c r="H224" i="1"/>
  <c r="F224" i="1"/>
  <c r="E77" i="2"/>
  <c r="E76" i="2"/>
  <c r="H75" i="2"/>
  <c r="G75" i="2"/>
  <c r="H77" i="2"/>
  <c r="H76" i="2"/>
  <c r="G77" i="2"/>
  <c r="G76" i="2"/>
  <c r="G79" i="2"/>
  <c r="E81" i="2"/>
  <c r="E80" i="2"/>
  <c r="J79" i="2"/>
  <c r="I79" i="2"/>
  <c r="H79" i="2"/>
  <c r="F79" i="2"/>
  <c r="E75" i="2" l="1"/>
  <c r="E79" i="2"/>
  <c r="N113" i="3"/>
  <c r="F85" i="2" l="1"/>
  <c r="H85" i="2"/>
  <c r="I85" i="2"/>
  <c r="J85" i="2"/>
  <c r="F84" i="2"/>
  <c r="F77" i="2" s="1"/>
  <c r="H84" i="2"/>
  <c r="I84" i="2"/>
  <c r="I77" i="2" s="1"/>
  <c r="J84" i="2"/>
  <c r="J77" i="2" s="1"/>
  <c r="E444" i="1" l="1"/>
  <c r="M438" i="1"/>
  <c r="M437" i="1" s="1"/>
  <c r="N438" i="1"/>
  <c r="N437" i="1" s="1"/>
  <c r="L438" i="1"/>
  <c r="L437" i="1" s="1"/>
  <c r="G437" i="1"/>
  <c r="F438" i="1"/>
  <c r="F437" i="1"/>
  <c r="M429" i="1"/>
  <c r="M428" i="1" s="1"/>
  <c r="N429" i="1"/>
  <c r="N428" i="1" s="1"/>
  <c r="L429" i="1"/>
  <c r="L428" i="1" s="1"/>
  <c r="F429" i="1"/>
  <c r="F428" i="1"/>
  <c r="E436" i="1"/>
  <c r="E432" i="1"/>
  <c r="G431" i="1"/>
  <c r="E431" i="1" s="1"/>
  <c r="M421" i="1"/>
  <c r="M420" i="1" s="1"/>
  <c r="N421" i="1"/>
  <c r="N420" i="1" s="1"/>
  <c r="L421" i="1"/>
  <c r="L420" i="1" s="1"/>
  <c r="E423" i="1"/>
  <c r="L419" i="1" l="1"/>
  <c r="M419" i="1"/>
  <c r="N419" i="1"/>
  <c r="G428" i="1"/>
  <c r="E440" i="1"/>
  <c r="G420" i="1" l="1"/>
  <c r="N187" i="3"/>
  <c r="M187" i="3"/>
  <c r="M188" i="3" l="1"/>
  <c r="M186" i="3" s="1"/>
  <c r="M268" i="3" l="1"/>
  <c r="N268" i="3" l="1"/>
  <c r="L188" i="3" l="1"/>
  <c r="N188" i="3"/>
  <c r="O188" i="3"/>
  <c r="L187" i="3"/>
  <c r="O187" i="3"/>
  <c r="P187" i="3"/>
  <c r="K185" i="3"/>
  <c r="K184" i="3"/>
  <c r="Q183" i="3"/>
  <c r="P183" i="3"/>
  <c r="O183" i="3"/>
  <c r="N183" i="3"/>
  <c r="M183" i="3"/>
  <c r="L183" i="3"/>
  <c r="K182" i="3"/>
  <c r="K181" i="3"/>
  <c r="Q180" i="3"/>
  <c r="P180" i="3"/>
  <c r="O180" i="3"/>
  <c r="N180" i="3"/>
  <c r="M180" i="3"/>
  <c r="L180" i="3"/>
  <c r="K183" i="3" l="1"/>
  <c r="H183" i="3" s="1"/>
  <c r="K180" i="3"/>
  <c r="H180" i="3" s="1"/>
  <c r="L301" i="3" l="1"/>
  <c r="N301" i="3"/>
  <c r="O301" i="3"/>
  <c r="P301" i="3"/>
  <c r="L300" i="3"/>
  <c r="N300" i="3"/>
  <c r="O300" i="3"/>
  <c r="P300" i="3"/>
  <c r="E145" i="2"/>
  <c r="E144" i="2"/>
  <c r="E143" i="2"/>
  <c r="J142" i="2"/>
  <c r="I142" i="2"/>
  <c r="H142" i="2"/>
  <c r="F142" i="2"/>
  <c r="E142" i="2" l="1"/>
  <c r="G219" i="1"/>
  <c r="L219" i="1"/>
  <c r="G218" i="1"/>
  <c r="L218" i="1"/>
  <c r="E220" i="1" l="1"/>
  <c r="F219" i="1"/>
  <c r="F218" i="1"/>
  <c r="K264" i="3"/>
  <c r="K263" i="3"/>
  <c r="Q262" i="3"/>
  <c r="P262" i="3"/>
  <c r="O262" i="3"/>
  <c r="N262" i="3"/>
  <c r="M262" i="3"/>
  <c r="L262" i="3"/>
  <c r="F217" i="1" l="1"/>
  <c r="K262" i="3"/>
  <c r="E43" i="2"/>
  <c r="G42" i="2"/>
  <c r="H262" i="3" l="1"/>
  <c r="E191" i="1"/>
  <c r="K176" i="3" l="1"/>
  <c r="K175" i="3"/>
  <c r="G169" i="1" l="1"/>
  <c r="K174" i="3"/>
  <c r="G279" i="1"/>
  <c r="G271" i="1"/>
  <c r="E279" i="1" l="1"/>
  <c r="M174" i="3" l="1"/>
  <c r="N174" i="3"/>
  <c r="Q174" i="3"/>
  <c r="P174" i="3"/>
  <c r="O174" i="3"/>
  <c r="L174" i="3"/>
  <c r="H174" i="3" l="1"/>
  <c r="M94" i="3"/>
  <c r="K240" i="3"/>
  <c r="K239" i="3"/>
  <c r="K237" i="3"/>
  <c r="K236" i="3"/>
  <c r="Q235" i="3"/>
  <c r="P235" i="3"/>
  <c r="O235" i="3"/>
  <c r="N235" i="3"/>
  <c r="M235" i="3"/>
  <c r="L235" i="3"/>
  <c r="Q238" i="3"/>
  <c r="P238" i="3"/>
  <c r="O238" i="3"/>
  <c r="N238" i="3"/>
  <c r="M238" i="3"/>
  <c r="L238" i="3"/>
  <c r="K47" i="3"/>
  <c r="K46" i="3"/>
  <c r="P45" i="3"/>
  <c r="O45" i="3"/>
  <c r="N45" i="3"/>
  <c r="M45" i="3"/>
  <c r="L45" i="3"/>
  <c r="I45" i="3"/>
  <c r="K235" i="3" l="1"/>
  <c r="H235" i="3" s="1"/>
  <c r="K238" i="3"/>
  <c r="H238" i="3" s="1"/>
  <c r="K45" i="3"/>
  <c r="H45" i="3" s="1"/>
  <c r="M233" i="1"/>
  <c r="N233" i="1"/>
  <c r="M232" i="1"/>
  <c r="N232" i="1"/>
  <c r="M231" i="1"/>
  <c r="N231" i="1"/>
  <c r="L232" i="1"/>
  <c r="L233" i="1"/>
  <c r="L231" i="1"/>
  <c r="K232" i="1"/>
  <c r="K233" i="1"/>
  <c r="K231" i="1"/>
  <c r="F233" i="1"/>
  <c r="G233" i="1"/>
  <c r="H233" i="1"/>
  <c r="I233" i="1"/>
  <c r="J233" i="1"/>
  <c r="F232" i="1"/>
  <c r="G232" i="1"/>
  <c r="H232" i="1"/>
  <c r="I232" i="1"/>
  <c r="J232" i="1"/>
  <c r="K298" i="3"/>
  <c r="K301" i="3" s="1"/>
  <c r="K297" i="3"/>
  <c r="K300" i="3" s="1"/>
  <c r="P296" i="3"/>
  <c r="P299" i="3" s="1"/>
  <c r="O296" i="3"/>
  <c r="O299" i="3" s="1"/>
  <c r="N296" i="3"/>
  <c r="N299" i="3" s="1"/>
  <c r="M296" i="3"/>
  <c r="M299" i="3" s="1"/>
  <c r="L296" i="3"/>
  <c r="L299" i="3" s="1"/>
  <c r="M241" i="1"/>
  <c r="N241" i="1"/>
  <c r="L241" i="1"/>
  <c r="G239" i="1"/>
  <c r="K239" i="1"/>
  <c r="G240" i="1"/>
  <c r="K240" i="1"/>
  <c r="K238" i="1"/>
  <c r="F240" i="1"/>
  <c r="F239" i="1"/>
  <c r="E213" i="1"/>
  <c r="G37" i="2"/>
  <c r="H37" i="2"/>
  <c r="I37" i="2"/>
  <c r="J37" i="2"/>
  <c r="F36" i="2"/>
  <c r="G36" i="2"/>
  <c r="H36" i="2"/>
  <c r="I36" i="2"/>
  <c r="J36" i="2"/>
  <c r="F41" i="2"/>
  <c r="F37" i="2" s="1"/>
  <c r="E40" i="2"/>
  <c r="J39" i="2"/>
  <c r="I39" i="2"/>
  <c r="H39" i="2"/>
  <c r="H240" i="1"/>
  <c r="I240" i="1"/>
  <c r="J240" i="1"/>
  <c r="L239" i="1"/>
  <c r="I239" i="1"/>
  <c r="J239" i="1"/>
  <c r="F38" i="2"/>
  <c r="G38" i="2"/>
  <c r="H38" i="2"/>
  <c r="I38" i="2"/>
  <c r="J38" i="2"/>
  <c r="E141" i="2"/>
  <c r="E140" i="2"/>
  <c r="E139" i="2"/>
  <c r="J138" i="2"/>
  <c r="I138" i="2"/>
  <c r="H138" i="2"/>
  <c r="F138" i="2"/>
  <c r="E137" i="2"/>
  <c r="E136" i="2"/>
  <c r="E135" i="2"/>
  <c r="J134" i="2"/>
  <c r="I134" i="2"/>
  <c r="H134" i="2"/>
  <c r="F134" i="2"/>
  <c r="E133" i="2"/>
  <c r="E132" i="2"/>
  <c r="J130" i="2"/>
  <c r="I130" i="2"/>
  <c r="H130" i="2"/>
  <c r="G130" i="2"/>
  <c r="F130" i="2"/>
  <c r="E129" i="2"/>
  <c r="E128" i="2"/>
  <c r="E127" i="2"/>
  <c r="E126" i="2" s="1"/>
  <c r="J126" i="2"/>
  <c r="I126" i="2"/>
  <c r="H126" i="2"/>
  <c r="F126" i="2"/>
  <c r="E125" i="2"/>
  <c r="E124" i="2"/>
  <c r="E122" i="2" s="1"/>
  <c r="J122" i="2"/>
  <c r="I122" i="2"/>
  <c r="H122" i="2"/>
  <c r="G122" i="2"/>
  <c r="F122" i="2"/>
  <c r="E121" i="2"/>
  <c r="E120" i="2"/>
  <c r="E119" i="2"/>
  <c r="J118" i="2"/>
  <c r="I118" i="2"/>
  <c r="H118" i="2"/>
  <c r="F118" i="2"/>
  <c r="E117" i="2"/>
  <c r="E116" i="2"/>
  <c r="E115" i="2"/>
  <c r="J114" i="2"/>
  <c r="I114" i="2"/>
  <c r="H114" i="2"/>
  <c r="F114" i="2"/>
  <c r="E113" i="2"/>
  <c r="E112" i="2"/>
  <c r="E111" i="2"/>
  <c r="J110" i="2"/>
  <c r="I110" i="2"/>
  <c r="H110" i="2"/>
  <c r="F110" i="2"/>
  <c r="E109" i="2"/>
  <c r="E108" i="2"/>
  <c r="E107" i="2"/>
  <c r="J106" i="2"/>
  <c r="I106" i="2"/>
  <c r="H106" i="2"/>
  <c r="F106" i="2"/>
  <c r="E105" i="2"/>
  <c r="E104" i="2"/>
  <c r="E103" i="2"/>
  <c r="J102" i="2"/>
  <c r="I102" i="2"/>
  <c r="H102" i="2"/>
  <c r="F102" i="2"/>
  <c r="E101" i="2"/>
  <c r="E100" i="2"/>
  <c r="F98" i="2"/>
  <c r="E97" i="2"/>
  <c r="E96" i="2"/>
  <c r="E95" i="2"/>
  <c r="J94" i="2"/>
  <c r="I94" i="2"/>
  <c r="H94" i="2"/>
  <c r="F94" i="2"/>
  <c r="E93" i="2"/>
  <c r="E92" i="2"/>
  <c r="E90" i="2" s="1"/>
  <c r="J90" i="2"/>
  <c r="I90" i="2"/>
  <c r="H90" i="2"/>
  <c r="G90" i="2"/>
  <c r="F90" i="2"/>
  <c r="E89" i="2"/>
  <c r="E88" i="2"/>
  <c r="J87" i="2"/>
  <c r="I87" i="2"/>
  <c r="H87" i="2"/>
  <c r="G87" i="2"/>
  <c r="G83" i="2" s="1"/>
  <c r="F87" i="2"/>
  <c r="F83" i="2" s="1"/>
  <c r="F76" i="2" s="1"/>
  <c r="E244" i="1"/>
  <c r="E106" i="2" l="1"/>
  <c r="I75" i="2"/>
  <c r="F75" i="2"/>
  <c r="J75" i="2"/>
  <c r="H83" i="2"/>
  <c r="J83" i="2"/>
  <c r="J76" i="2" s="1"/>
  <c r="E138" i="2"/>
  <c r="I83" i="2"/>
  <c r="I76" i="2" s="1"/>
  <c r="E85" i="2"/>
  <c r="E240" i="1" s="1"/>
  <c r="E94" i="2"/>
  <c r="E84" i="2"/>
  <c r="E239" i="1" s="1"/>
  <c r="N239" i="1"/>
  <c r="E41" i="2"/>
  <c r="M239" i="1"/>
  <c r="N240" i="1"/>
  <c r="M240" i="1"/>
  <c r="N238" i="1"/>
  <c r="F39" i="2"/>
  <c r="E39" i="2" s="1"/>
  <c r="H239" i="1"/>
  <c r="M238" i="1"/>
  <c r="E118" i="2"/>
  <c r="E102" i="2"/>
  <c r="E114" i="2"/>
  <c r="L240" i="1"/>
  <c r="E134" i="2"/>
  <c r="E87" i="2"/>
  <c r="F238" i="1"/>
  <c r="E232" i="1"/>
  <c r="G231" i="1"/>
  <c r="I231" i="1"/>
  <c r="F231" i="1"/>
  <c r="H231" i="1"/>
  <c r="J231" i="1"/>
  <c r="K296" i="3"/>
  <c r="E233" i="1"/>
  <c r="E98" i="2"/>
  <c r="E110" i="2"/>
  <c r="E130" i="2"/>
  <c r="K299" i="3" l="1"/>
  <c r="H296" i="3"/>
  <c r="H238" i="1"/>
  <c r="G238" i="1"/>
  <c r="L238" i="1"/>
  <c r="I238" i="1"/>
  <c r="E83" i="2"/>
  <c r="J238" i="1"/>
  <c r="E231" i="1"/>
  <c r="E238" i="1" l="1"/>
  <c r="F171" i="1"/>
  <c r="L171" i="1"/>
  <c r="M171" i="1"/>
  <c r="P188" i="3"/>
  <c r="N171" i="1" s="1"/>
  <c r="F170" i="1"/>
  <c r="G170" i="1"/>
  <c r="L170" i="1"/>
  <c r="M170" i="1"/>
  <c r="L160" i="3"/>
  <c r="M160" i="3"/>
  <c r="N160" i="3"/>
  <c r="O160" i="3"/>
  <c r="P160" i="3"/>
  <c r="L159" i="3"/>
  <c r="M159" i="3"/>
  <c r="N159" i="3"/>
  <c r="O159" i="3"/>
  <c r="K173" i="3"/>
  <c r="K172" i="3"/>
  <c r="Q171" i="3"/>
  <c r="P171" i="3"/>
  <c r="O171" i="3"/>
  <c r="N171" i="3"/>
  <c r="M171" i="3"/>
  <c r="L171" i="3"/>
  <c r="K170" i="3"/>
  <c r="K169" i="3"/>
  <c r="Q168" i="3"/>
  <c r="P168" i="3"/>
  <c r="O168" i="3"/>
  <c r="N168" i="3"/>
  <c r="M168" i="3"/>
  <c r="L168" i="3"/>
  <c r="K167" i="3"/>
  <c r="K166" i="3"/>
  <c r="Q165" i="3"/>
  <c r="P165" i="3"/>
  <c r="O165" i="3"/>
  <c r="N165" i="3"/>
  <c r="M165" i="3"/>
  <c r="L165" i="3"/>
  <c r="K164" i="3"/>
  <c r="K163" i="3"/>
  <c r="Q162" i="3"/>
  <c r="P162" i="3"/>
  <c r="O162" i="3"/>
  <c r="N162" i="3"/>
  <c r="M162" i="3"/>
  <c r="L162" i="3"/>
  <c r="E174" i="1"/>
  <c r="K162" i="3" l="1"/>
  <c r="H162" i="3" s="1"/>
  <c r="N186" i="3"/>
  <c r="L169" i="1" s="1"/>
  <c r="K171" i="3"/>
  <c r="H171" i="3" s="1"/>
  <c r="M158" i="3"/>
  <c r="P186" i="3"/>
  <c r="N169" i="1" s="1"/>
  <c r="N170" i="1"/>
  <c r="G171" i="1"/>
  <c r="O186" i="3"/>
  <c r="M169" i="1" s="1"/>
  <c r="L186" i="3"/>
  <c r="F169" i="1" s="1"/>
  <c r="K168" i="3"/>
  <c r="H168" i="3" s="1"/>
  <c r="K165" i="3"/>
  <c r="H165" i="3" s="1"/>
  <c r="E168" i="1"/>
  <c r="G165" i="1"/>
  <c r="N158" i="3"/>
  <c r="L163" i="1" s="1"/>
  <c r="O158" i="3"/>
  <c r="G164" i="1"/>
  <c r="M146" i="3"/>
  <c r="L165" i="1"/>
  <c r="I165" i="1"/>
  <c r="M163" i="1" l="1"/>
  <c r="I163" i="1"/>
  <c r="M165" i="1"/>
  <c r="M164" i="1"/>
  <c r="H164" i="1"/>
  <c r="I164" i="1"/>
  <c r="G163" i="1"/>
  <c r="H163" i="1"/>
  <c r="H165" i="1"/>
  <c r="L164" i="1"/>
  <c r="H89" i="3"/>
  <c r="K419" i="1" l="1"/>
  <c r="J419" i="1"/>
  <c r="I419" i="1"/>
  <c r="H419" i="1"/>
  <c r="E439" i="1"/>
  <c r="E430" i="1"/>
  <c r="F422" i="1"/>
  <c r="E422" i="1" l="1"/>
  <c r="F421" i="1"/>
  <c r="K288" i="3"/>
  <c r="K287" i="3"/>
  <c r="Q286" i="3"/>
  <c r="P286" i="3"/>
  <c r="O286" i="3"/>
  <c r="N286" i="3"/>
  <c r="M286" i="3"/>
  <c r="L286" i="3"/>
  <c r="K291" i="3"/>
  <c r="K290" i="3"/>
  <c r="Q289" i="3"/>
  <c r="P289" i="3"/>
  <c r="O289" i="3"/>
  <c r="N289" i="3"/>
  <c r="M289" i="3"/>
  <c r="L289" i="3"/>
  <c r="K285" i="3"/>
  <c r="K284" i="3"/>
  <c r="Q283" i="3"/>
  <c r="P283" i="3"/>
  <c r="O283" i="3"/>
  <c r="N283" i="3"/>
  <c r="M283" i="3"/>
  <c r="L283" i="3"/>
  <c r="K157" i="3"/>
  <c r="K156" i="3"/>
  <c r="Q155" i="3"/>
  <c r="P155" i="3"/>
  <c r="O155" i="3"/>
  <c r="N155" i="3"/>
  <c r="M155" i="3"/>
  <c r="L155" i="3"/>
  <c r="K279" i="3"/>
  <c r="K278" i="3"/>
  <c r="Q277" i="3"/>
  <c r="P277" i="3"/>
  <c r="O277" i="3"/>
  <c r="N277" i="3"/>
  <c r="M277" i="3"/>
  <c r="L277" i="3"/>
  <c r="K276" i="3"/>
  <c r="K275" i="3"/>
  <c r="Q274" i="3"/>
  <c r="P274" i="3"/>
  <c r="O274" i="3"/>
  <c r="N274" i="3"/>
  <c r="M274" i="3"/>
  <c r="L274" i="3"/>
  <c r="K282" i="3"/>
  <c r="K281" i="3"/>
  <c r="Q280" i="3"/>
  <c r="P280" i="3"/>
  <c r="O280" i="3"/>
  <c r="N280" i="3"/>
  <c r="M280" i="3"/>
  <c r="L280" i="3"/>
  <c r="F420" i="1" l="1"/>
  <c r="E420" i="1" s="1"/>
  <c r="F419" i="1"/>
  <c r="E419" i="1"/>
  <c r="K286" i="3"/>
  <c r="H286" i="3" s="1"/>
  <c r="K289" i="3"/>
  <c r="H289" i="3" s="1"/>
  <c r="K283" i="3"/>
  <c r="H283" i="3" s="1"/>
  <c r="K274" i="3"/>
  <c r="H274" i="3" s="1"/>
  <c r="K155" i="3"/>
  <c r="H155" i="3" s="1"/>
  <c r="K280" i="3"/>
  <c r="H280" i="3" s="1"/>
  <c r="K277" i="3"/>
  <c r="H277" i="3" s="1"/>
  <c r="K154" i="3" l="1"/>
  <c r="K153" i="3"/>
  <c r="Q152" i="3"/>
  <c r="Q188" i="3" s="1"/>
  <c r="Q186" i="3" s="1"/>
  <c r="P152" i="3"/>
  <c r="O152" i="3"/>
  <c r="N152" i="3"/>
  <c r="M152" i="3"/>
  <c r="L152" i="3"/>
  <c r="K273" i="3"/>
  <c r="K272" i="3"/>
  <c r="Q271" i="3"/>
  <c r="P271" i="3"/>
  <c r="O271" i="3"/>
  <c r="N271" i="3"/>
  <c r="M271" i="3"/>
  <c r="L271" i="3"/>
  <c r="K151" i="3"/>
  <c r="K150" i="3"/>
  <c r="Q149" i="3"/>
  <c r="P149" i="3"/>
  <c r="O149" i="3"/>
  <c r="N149" i="3"/>
  <c r="M149" i="3"/>
  <c r="L149" i="3"/>
  <c r="K270" i="3"/>
  <c r="K269" i="3"/>
  <c r="Q268" i="3"/>
  <c r="P268" i="3"/>
  <c r="O268" i="3"/>
  <c r="L268" i="3"/>
  <c r="K179" i="3"/>
  <c r="K188" i="3" s="1"/>
  <c r="E171" i="1" s="1"/>
  <c r="K178" i="3"/>
  <c r="K187" i="3" s="1"/>
  <c r="Q177" i="3"/>
  <c r="P177" i="3"/>
  <c r="O177" i="3"/>
  <c r="M177" i="3"/>
  <c r="L177" i="3"/>
  <c r="K267" i="3"/>
  <c r="K266" i="3"/>
  <c r="Q265" i="3"/>
  <c r="P265" i="3"/>
  <c r="O265" i="3"/>
  <c r="O292" i="3" s="1"/>
  <c r="N265" i="3"/>
  <c r="N292" i="3" s="1"/>
  <c r="M265" i="3"/>
  <c r="M292" i="3" s="1"/>
  <c r="L265" i="3"/>
  <c r="L292" i="3" s="1"/>
  <c r="P292" i="3" l="1"/>
  <c r="K293" i="3"/>
  <c r="K294" i="3"/>
  <c r="G217" i="1"/>
  <c r="K186" i="3"/>
  <c r="E169" i="1" s="1"/>
  <c r="E170" i="1"/>
  <c r="L217" i="1"/>
  <c r="E219" i="1"/>
  <c r="E218" i="1"/>
  <c r="K152" i="3"/>
  <c r="H152" i="3" s="1"/>
  <c r="K271" i="3"/>
  <c r="H271" i="3" s="1"/>
  <c r="K177" i="3"/>
  <c r="H177" i="3" s="1"/>
  <c r="K265" i="3"/>
  <c r="K268" i="3"/>
  <c r="H268" i="3" s="1"/>
  <c r="K149" i="3"/>
  <c r="H149" i="3" s="1"/>
  <c r="G15" i="2"/>
  <c r="K292" i="3" l="1"/>
  <c r="H265" i="3"/>
  <c r="E217" i="1"/>
  <c r="N190" i="3"/>
  <c r="Q160" i="3" l="1"/>
  <c r="K165" i="1" s="1"/>
  <c r="P159" i="3"/>
  <c r="K164" i="1"/>
  <c r="F14" i="2"/>
  <c r="F159" i="1" s="1"/>
  <c r="G14" i="2"/>
  <c r="G159" i="1" s="1"/>
  <c r="H14" i="2"/>
  <c r="L159" i="1" s="1"/>
  <c r="I14" i="2"/>
  <c r="M159" i="1" s="1"/>
  <c r="J14" i="2"/>
  <c r="N159" i="1" s="1"/>
  <c r="F13" i="2"/>
  <c r="F12" i="2" s="1"/>
  <c r="F157" i="1" s="1"/>
  <c r="G13" i="2"/>
  <c r="G158" i="1" s="1"/>
  <c r="H13" i="2"/>
  <c r="H12" i="2" s="1"/>
  <c r="L157" i="1" s="1"/>
  <c r="I13" i="2"/>
  <c r="M158" i="1" s="1"/>
  <c r="J13" i="2"/>
  <c r="E17" i="2"/>
  <c r="E14" i="2" s="1"/>
  <c r="E159" i="1" s="1"/>
  <c r="E16" i="2"/>
  <c r="E13" i="2" s="1"/>
  <c r="J15" i="2"/>
  <c r="I15" i="2"/>
  <c r="H15" i="2"/>
  <c r="F15" i="2"/>
  <c r="F165" i="1"/>
  <c r="K148" i="3"/>
  <c r="K160" i="3" s="1"/>
  <c r="K147" i="3"/>
  <c r="K159" i="3" s="1"/>
  <c r="Q146" i="3"/>
  <c r="P146" i="3"/>
  <c r="O146" i="3"/>
  <c r="L146" i="3"/>
  <c r="J12" i="2" l="1"/>
  <c r="N157" i="1" s="1"/>
  <c r="F158" i="1"/>
  <c r="N158" i="1"/>
  <c r="L158" i="1"/>
  <c r="E158" i="1"/>
  <c r="E12" i="2"/>
  <c r="E157" i="1" s="1"/>
  <c r="I12" i="2"/>
  <c r="M157" i="1" s="1"/>
  <c r="G12" i="2"/>
  <c r="G157" i="1" s="1"/>
  <c r="K158" i="3"/>
  <c r="E163" i="1" s="1"/>
  <c r="P158" i="3"/>
  <c r="J164" i="1"/>
  <c r="N164" i="1"/>
  <c r="J165" i="1"/>
  <c r="N165" i="1"/>
  <c r="L158" i="3"/>
  <c r="F163" i="1" s="1"/>
  <c r="Q158" i="3"/>
  <c r="K163" i="1" s="1"/>
  <c r="E164" i="1"/>
  <c r="F164" i="1"/>
  <c r="E15" i="2"/>
  <c r="K146" i="3"/>
  <c r="H146" i="3" s="1"/>
  <c r="K285" i="1"/>
  <c r="K283" i="1" s="1"/>
  <c r="J285" i="1"/>
  <c r="J283" i="1" s="1"/>
  <c r="I285" i="1"/>
  <c r="I283" i="1" s="1"/>
  <c r="H285" i="1"/>
  <c r="H283" i="1" s="1"/>
  <c r="G411" i="1"/>
  <c r="E403" i="1"/>
  <c r="E165" i="1" l="1"/>
  <c r="J163" i="1"/>
  <c r="N163" i="1"/>
  <c r="G211" i="1"/>
  <c r="G212" i="1"/>
  <c r="F211" i="1"/>
  <c r="F212" i="1"/>
  <c r="M259" i="3"/>
  <c r="P260" i="3"/>
  <c r="O260" i="3"/>
  <c r="N260" i="3"/>
  <c r="M260" i="3"/>
  <c r="L260" i="3"/>
  <c r="P259" i="3"/>
  <c r="O259" i="3"/>
  <c r="N259" i="3"/>
  <c r="L259" i="3"/>
  <c r="G186" i="1"/>
  <c r="K257" i="3"/>
  <c r="E212" i="1" s="1"/>
  <c r="K256" i="3"/>
  <c r="P255" i="3"/>
  <c r="P258" i="3" s="1"/>
  <c r="O255" i="3"/>
  <c r="O258" i="3" s="1"/>
  <c r="N255" i="3"/>
  <c r="N258" i="3" s="1"/>
  <c r="M255" i="3"/>
  <c r="M258" i="3" s="1"/>
  <c r="L255" i="3"/>
  <c r="L258" i="3" s="1"/>
  <c r="I255" i="3"/>
  <c r="K255" i="3" l="1"/>
  <c r="E210" i="1" s="1"/>
  <c r="K260" i="3"/>
  <c r="K258" i="3"/>
  <c r="F210" i="1"/>
  <c r="E211" i="1"/>
  <c r="G210" i="1"/>
  <c r="K259" i="3"/>
  <c r="H255" i="3"/>
  <c r="M214" i="3" l="1"/>
  <c r="K213" i="3" l="1"/>
  <c r="K211" i="3" s="1"/>
  <c r="G201" i="1"/>
  <c r="L253" i="3"/>
  <c r="M253" i="3"/>
  <c r="N253" i="3"/>
  <c r="O253" i="3"/>
  <c r="P253" i="3"/>
  <c r="L252" i="3"/>
  <c r="M252" i="3"/>
  <c r="N252" i="3"/>
  <c r="O252" i="3"/>
  <c r="P252" i="3"/>
  <c r="K252" i="3"/>
  <c r="K250" i="3"/>
  <c r="K248" i="3" s="1"/>
  <c r="E199" i="1" s="1"/>
  <c r="P248" i="3"/>
  <c r="P251" i="3" s="1"/>
  <c r="O248" i="3"/>
  <c r="O251" i="3" s="1"/>
  <c r="N248" i="3"/>
  <c r="N251" i="3" s="1"/>
  <c r="M248" i="3"/>
  <c r="M251" i="3" s="1"/>
  <c r="L248" i="3"/>
  <c r="L251" i="3" s="1"/>
  <c r="I248" i="3"/>
  <c r="K253" i="3" l="1"/>
  <c r="K251" i="3"/>
  <c r="H248" i="3"/>
  <c r="G199" i="1"/>
  <c r="E201" i="1"/>
  <c r="E450" i="1" l="1"/>
  <c r="E449" i="1"/>
  <c r="N448" i="1"/>
  <c r="M448" i="1"/>
  <c r="L448" i="1"/>
  <c r="G448" i="1"/>
  <c r="F448" i="1"/>
  <c r="E448" i="1"/>
  <c r="K233" i="3" l="1"/>
  <c r="K234" i="3"/>
  <c r="K231" i="3"/>
  <c r="K230" i="3"/>
  <c r="K229" i="3" l="1"/>
  <c r="F270" i="1"/>
  <c r="E447" i="1"/>
  <c r="E446" i="1"/>
  <c r="N445" i="1"/>
  <c r="M445" i="1"/>
  <c r="L445" i="1"/>
  <c r="G445" i="1"/>
  <c r="F445" i="1"/>
  <c r="E237" i="1"/>
  <c r="E209" i="1"/>
  <c r="G101" i="1"/>
  <c r="F101" i="1"/>
  <c r="E101" i="1"/>
  <c r="G100" i="1"/>
  <c r="F100" i="1"/>
  <c r="E100" i="1"/>
  <c r="N96" i="1"/>
  <c r="N95" i="1"/>
  <c r="M95" i="1"/>
  <c r="L95" i="1"/>
  <c r="F94" i="1"/>
  <c r="E445" i="1" l="1"/>
  <c r="E32" i="1" l="1"/>
  <c r="E22" i="1" l="1"/>
  <c r="L105" i="3"/>
  <c r="L135" i="3"/>
  <c r="K135" i="3" s="1"/>
  <c r="K133" i="3" s="1"/>
  <c r="L138" i="3"/>
  <c r="K138" i="3" s="1"/>
  <c r="K136" i="3" s="1"/>
  <c r="N120" i="3" l="1"/>
  <c r="M118" i="3" l="1"/>
  <c r="N118" i="3"/>
  <c r="E59" i="2"/>
  <c r="E47" i="2"/>
  <c r="E67" i="2"/>
  <c r="E55" i="2"/>
  <c r="E51" i="2"/>
  <c r="E63" i="2"/>
  <c r="E36" i="2" l="1"/>
  <c r="K126" i="3"/>
  <c r="K44" i="3"/>
  <c r="K43" i="3"/>
  <c r="P42" i="3"/>
  <c r="O42" i="3"/>
  <c r="N42" i="3"/>
  <c r="M42" i="3"/>
  <c r="L42" i="3"/>
  <c r="I42" i="3"/>
  <c r="K42" i="3" l="1"/>
  <c r="M14" i="3"/>
  <c r="M74" i="3" l="1"/>
  <c r="G29" i="1" s="1"/>
  <c r="H42" i="3"/>
  <c r="F465" i="1"/>
  <c r="F467" i="1"/>
  <c r="K13" i="3" l="1"/>
  <c r="N127" i="3" l="1"/>
  <c r="O127" i="3"/>
  <c r="P127" i="3"/>
  <c r="Q127" i="3"/>
  <c r="M126" i="3"/>
  <c r="N126" i="3"/>
  <c r="O126" i="3"/>
  <c r="P126" i="3"/>
  <c r="N102" i="1" s="1"/>
  <c r="Q126" i="3"/>
  <c r="N125" i="3"/>
  <c r="O125" i="3"/>
  <c r="P125" i="3"/>
  <c r="N101" i="1" s="1"/>
  <c r="L127" i="3"/>
  <c r="L126" i="3"/>
  <c r="L125" i="3"/>
  <c r="M144" i="3" l="1"/>
  <c r="Q142" i="3" l="1"/>
  <c r="L103" i="3"/>
  <c r="K104" i="3"/>
  <c r="N144" i="3"/>
  <c r="O144" i="3"/>
  <c r="P144" i="3"/>
  <c r="Q144" i="3"/>
  <c r="N143" i="3"/>
  <c r="O143" i="3"/>
  <c r="P143" i="3"/>
  <c r="Q143" i="3"/>
  <c r="Q122" i="3"/>
  <c r="Q302" i="3" s="1"/>
  <c r="Q125" i="3" l="1"/>
  <c r="K41" i="3"/>
  <c r="K40" i="3"/>
  <c r="K39" i="3"/>
  <c r="K35" i="3"/>
  <c r="K34" i="3"/>
  <c r="K33" i="3"/>
  <c r="K38" i="3"/>
  <c r="K37" i="3"/>
  <c r="K36" i="3"/>
  <c r="E384" i="1" l="1"/>
  <c r="E402" i="1" l="1"/>
  <c r="E115" i="1" l="1"/>
  <c r="P229" i="3" l="1"/>
  <c r="O229" i="3"/>
  <c r="N229" i="3"/>
  <c r="M229" i="3"/>
  <c r="L229" i="3"/>
  <c r="I229" i="3"/>
  <c r="P232" i="3"/>
  <c r="O232" i="3"/>
  <c r="N232" i="3"/>
  <c r="M232" i="3"/>
  <c r="L232" i="3"/>
  <c r="I232" i="3"/>
  <c r="K232" i="3" l="1"/>
  <c r="H232" i="3" s="1"/>
  <c r="H229" i="3"/>
  <c r="K198" i="3" l="1"/>
  <c r="K197" i="3"/>
  <c r="N196" i="3"/>
  <c r="K196" i="3" l="1"/>
  <c r="L196" i="3"/>
  <c r="O196" i="3"/>
  <c r="P196" i="3"/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4" i="3"/>
  <c r="K63" i="3"/>
  <c r="K64" i="3"/>
  <c r="K65" i="3"/>
  <c r="K74" i="3" l="1"/>
  <c r="K73" i="3"/>
  <c r="F400" i="1" l="1"/>
  <c r="K219" i="3" l="1"/>
  <c r="L268" i="1" l="1"/>
  <c r="G270" i="1"/>
  <c r="G268" i="1" s="1"/>
  <c r="E269" i="1"/>
  <c r="N268" i="1"/>
  <c r="M268" i="1"/>
  <c r="E270" i="1" l="1"/>
  <c r="F268" i="1"/>
  <c r="E268" i="1"/>
  <c r="L26" i="1" l="1"/>
  <c r="M26" i="1"/>
  <c r="N26" i="1"/>
  <c r="G26" i="1"/>
  <c r="F26" i="1"/>
  <c r="I226" i="3" l="1"/>
  <c r="I223" i="3"/>
  <c r="F75" i="1" l="1"/>
  <c r="K102" i="3"/>
  <c r="K101" i="3"/>
  <c r="P100" i="3"/>
  <c r="O100" i="3"/>
  <c r="N100" i="3"/>
  <c r="L100" i="3"/>
  <c r="K100" i="3" l="1"/>
  <c r="H100" i="3" s="1"/>
  <c r="M100" i="3"/>
  <c r="F186" i="1" l="1"/>
  <c r="L186" i="1"/>
  <c r="M186" i="1"/>
  <c r="N186" i="1"/>
  <c r="G187" i="1"/>
  <c r="L187" i="1"/>
  <c r="M187" i="1"/>
  <c r="N187" i="1"/>
  <c r="L226" i="3" l="1"/>
  <c r="P226" i="3"/>
  <c r="O226" i="3"/>
  <c r="N226" i="3"/>
  <c r="M226" i="3"/>
  <c r="K228" i="3" l="1"/>
  <c r="K226" i="3" s="1"/>
  <c r="H226" i="3" s="1"/>
  <c r="L225" i="3" l="1"/>
  <c r="L246" i="3" s="1"/>
  <c r="K222" i="3"/>
  <c r="K220" i="3" s="1"/>
  <c r="H220" i="3" s="1"/>
  <c r="P220" i="3"/>
  <c r="O220" i="3"/>
  <c r="N220" i="3"/>
  <c r="M220" i="3"/>
  <c r="L220" i="3"/>
  <c r="P223" i="3"/>
  <c r="O223" i="3"/>
  <c r="N223" i="3"/>
  <c r="M223" i="3"/>
  <c r="K225" i="3" l="1"/>
  <c r="K223" i="3" s="1"/>
  <c r="H223" i="3" s="1"/>
  <c r="F187" i="1"/>
  <c r="L223" i="3"/>
  <c r="F357" i="1" l="1"/>
  <c r="K216" i="3" l="1"/>
  <c r="K214" i="3" s="1"/>
  <c r="H214" i="3" s="1"/>
  <c r="P214" i="3"/>
  <c r="O214" i="3"/>
  <c r="N214" i="3"/>
  <c r="L214" i="3"/>
  <c r="N145" i="1"/>
  <c r="N141" i="1" s="1"/>
  <c r="N146" i="1"/>
  <c r="N142" i="1" s="1"/>
  <c r="M145" i="1"/>
  <c r="M141" i="1" s="1"/>
  <c r="M146" i="1"/>
  <c r="M142" i="1" s="1"/>
  <c r="L145" i="1"/>
  <c r="L141" i="1" s="1"/>
  <c r="L146" i="1"/>
  <c r="L142" i="1" s="1"/>
  <c r="M143" i="3"/>
  <c r="G145" i="1" s="1"/>
  <c r="G141" i="1" s="1"/>
  <c r="G146" i="1"/>
  <c r="G142" i="1" s="1"/>
  <c r="L143" i="3"/>
  <c r="F145" i="1" s="1"/>
  <c r="F141" i="1" s="1"/>
  <c r="L144" i="3"/>
  <c r="F146" i="1" s="1"/>
  <c r="F142" i="1" s="1"/>
  <c r="K141" i="3"/>
  <c r="K140" i="3"/>
  <c r="P139" i="3"/>
  <c r="O139" i="3"/>
  <c r="N139" i="3"/>
  <c r="M139" i="3"/>
  <c r="L139" i="3"/>
  <c r="M111" i="1"/>
  <c r="M112" i="1"/>
  <c r="L111" i="1"/>
  <c r="L112" i="1"/>
  <c r="G111" i="1"/>
  <c r="G112" i="1"/>
  <c r="F111" i="1"/>
  <c r="F112" i="1"/>
  <c r="F110" i="1"/>
  <c r="G110" i="1"/>
  <c r="L110" i="1"/>
  <c r="M110" i="1"/>
  <c r="N110" i="1"/>
  <c r="E111" i="1"/>
  <c r="E112" i="1"/>
  <c r="E110" i="1"/>
  <c r="N112" i="1"/>
  <c r="N88" i="1"/>
  <c r="N89" i="1"/>
  <c r="N90" i="1"/>
  <c r="M88" i="1"/>
  <c r="M89" i="1"/>
  <c r="L88" i="1"/>
  <c r="L89" i="1"/>
  <c r="L90" i="1"/>
  <c r="P118" i="3"/>
  <c r="P119" i="3"/>
  <c r="P120" i="3"/>
  <c r="O118" i="3"/>
  <c r="O119" i="3"/>
  <c r="N119" i="3"/>
  <c r="G88" i="1"/>
  <c r="M119" i="3"/>
  <c r="G89" i="1" s="1"/>
  <c r="M120" i="3"/>
  <c r="G90" i="1" s="1"/>
  <c r="L118" i="3"/>
  <c r="F88" i="1" s="1"/>
  <c r="L119" i="3"/>
  <c r="F89" i="1" s="1"/>
  <c r="L120" i="3"/>
  <c r="F90" i="1" s="1"/>
  <c r="L75" i="1"/>
  <c r="M72" i="1"/>
  <c r="N75" i="1"/>
  <c r="F74" i="1"/>
  <c r="G74" i="1"/>
  <c r="L74" i="1"/>
  <c r="N74" i="1"/>
  <c r="N73" i="1" s="1"/>
  <c r="M71" i="1" l="1"/>
  <c r="L72" i="1"/>
  <c r="N111" i="1"/>
  <c r="N94" i="1"/>
  <c r="K139" i="3"/>
  <c r="F73" i="1"/>
  <c r="P93" i="3"/>
  <c r="P94" i="3"/>
  <c r="N42" i="1" s="1"/>
  <c r="N25" i="1" s="1"/>
  <c r="O93" i="3"/>
  <c r="O94" i="3"/>
  <c r="M42" i="1" s="1"/>
  <c r="N93" i="3"/>
  <c r="N94" i="3"/>
  <c r="L42" i="1" s="1"/>
  <c r="M93" i="3"/>
  <c r="G42" i="1"/>
  <c r="L93" i="3"/>
  <c r="L94" i="3"/>
  <c r="F42" i="1" s="1"/>
  <c r="Q92" i="3"/>
  <c r="K217" i="3"/>
  <c r="P217" i="3"/>
  <c r="O217" i="3"/>
  <c r="N217" i="3"/>
  <c r="M217" i="3"/>
  <c r="L217" i="3"/>
  <c r="P211" i="3"/>
  <c r="O211" i="3"/>
  <c r="N211" i="3"/>
  <c r="M211" i="3"/>
  <c r="L211" i="3"/>
  <c r="H208" i="3"/>
  <c r="K207" i="3"/>
  <c r="K206" i="3"/>
  <c r="P205" i="3"/>
  <c r="O205" i="3"/>
  <c r="N205" i="3"/>
  <c r="M205" i="3"/>
  <c r="L205" i="3"/>
  <c r="K204" i="3"/>
  <c r="K203" i="3"/>
  <c r="P202" i="3"/>
  <c r="O202" i="3"/>
  <c r="N202" i="3"/>
  <c r="M202" i="3"/>
  <c r="L202" i="3"/>
  <c r="K201" i="3"/>
  <c r="K200" i="3"/>
  <c r="P199" i="3"/>
  <c r="O199" i="3"/>
  <c r="N199" i="3"/>
  <c r="M199" i="3"/>
  <c r="L199" i="3"/>
  <c r="H196" i="3"/>
  <c r="K192" i="3"/>
  <c r="K191" i="3"/>
  <c r="P190" i="3"/>
  <c r="O190" i="3"/>
  <c r="M190" i="3"/>
  <c r="L190" i="3"/>
  <c r="L136" i="3"/>
  <c r="L133" i="3"/>
  <c r="L130" i="3"/>
  <c r="H122" i="3"/>
  <c r="K116" i="3"/>
  <c r="K120" i="3" s="1"/>
  <c r="E90" i="1" s="1"/>
  <c r="K115" i="3"/>
  <c r="K119" i="3" s="1"/>
  <c r="K114" i="3"/>
  <c r="K118" i="3" s="1"/>
  <c r="E88" i="1" s="1"/>
  <c r="P113" i="3"/>
  <c r="O113" i="3"/>
  <c r="M113" i="3"/>
  <c r="L113" i="3"/>
  <c r="L117" i="3" s="1"/>
  <c r="F87" i="1" s="1"/>
  <c r="K105" i="3"/>
  <c r="K111" i="3" s="1"/>
  <c r="E75" i="1" s="1"/>
  <c r="P103" i="3"/>
  <c r="O103" i="3"/>
  <c r="O109" i="3" s="1"/>
  <c r="N103" i="3"/>
  <c r="M103" i="3"/>
  <c r="K98" i="3"/>
  <c r="K110" i="3" s="1"/>
  <c r="E74" i="1" s="1"/>
  <c r="P97" i="3"/>
  <c r="P109" i="3" s="1"/>
  <c r="O97" i="3"/>
  <c r="N97" i="3"/>
  <c r="L97" i="3"/>
  <c r="K91" i="3"/>
  <c r="K94" i="3" s="1"/>
  <c r="K90" i="3"/>
  <c r="K93" i="3" s="1"/>
  <c r="P89" i="3"/>
  <c r="P92" i="3" s="1"/>
  <c r="N40" i="1" s="1"/>
  <c r="O89" i="3"/>
  <c r="O92" i="3" s="1"/>
  <c r="M40" i="1" s="1"/>
  <c r="N89" i="3"/>
  <c r="N92" i="3" s="1"/>
  <c r="L40" i="1" s="1"/>
  <c r="M89" i="3"/>
  <c r="M92" i="3" s="1"/>
  <c r="L89" i="3"/>
  <c r="L92" i="3" s="1"/>
  <c r="F40" i="1" s="1"/>
  <c r="I89" i="3"/>
  <c r="I302" i="3" s="1"/>
  <c r="P12" i="3"/>
  <c r="P72" i="3" s="1"/>
  <c r="O12" i="3"/>
  <c r="O72" i="3" s="1"/>
  <c r="N12" i="3"/>
  <c r="L12" i="3"/>
  <c r="L72" i="3" s="1"/>
  <c r="P302" i="3" l="1"/>
  <c r="O302" i="3"/>
  <c r="N302" i="3"/>
  <c r="L302" i="3"/>
  <c r="N72" i="3"/>
  <c r="L27" i="1" s="1"/>
  <c r="M73" i="1"/>
  <c r="N244" i="3"/>
  <c r="L185" i="1" s="1"/>
  <c r="K245" i="3"/>
  <c r="E186" i="1" s="1"/>
  <c r="O244" i="3"/>
  <c r="M185" i="1" s="1"/>
  <c r="K246" i="3"/>
  <c r="E187" i="1" s="1"/>
  <c r="N55" i="1"/>
  <c r="N27" i="1"/>
  <c r="L244" i="3"/>
  <c r="F185" i="1" s="1"/>
  <c r="M244" i="3"/>
  <c r="G185" i="1" s="1"/>
  <c r="P244" i="3"/>
  <c r="N185" i="1" s="1"/>
  <c r="N117" i="3"/>
  <c r="M142" i="3"/>
  <c r="G144" i="1" s="1"/>
  <c r="G140" i="1" s="1"/>
  <c r="K144" i="3"/>
  <c r="E146" i="1" s="1"/>
  <c r="E142" i="1" s="1"/>
  <c r="N142" i="3"/>
  <c r="L144" i="1" s="1"/>
  <c r="H211" i="3"/>
  <c r="H139" i="3"/>
  <c r="E42" i="1"/>
  <c r="G40" i="1"/>
  <c r="H217" i="3"/>
  <c r="O142" i="3"/>
  <c r="P142" i="3"/>
  <c r="K103" i="3"/>
  <c r="G75" i="1"/>
  <c r="G73" i="1" s="1"/>
  <c r="K205" i="3"/>
  <c r="L142" i="3"/>
  <c r="F144" i="1" s="1"/>
  <c r="M97" i="3"/>
  <c r="K143" i="3"/>
  <c r="E145" i="1" s="1"/>
  <c r="E141" i="1" s="1"/>
  <c r="K99" i="3"/>
  <c r="K113" i="3"/>
  <c r="M117" i="3"/>
  <c r="G87" i="1" s="1"/>
  <c r="L87" i="1"/>
  <c r="O117" i="3"/>
  <c r="M87" i="1"/>
  <c r="K202" i="3"/>
  <c r="N87" i="1"/>
  <c r="P117" i="3"/>
  <c r="Q117" i="3"/>
  <c r="E89" i="1"/>
  <c r="F41" i="1"/>
  <c r="L29" i="1"/>
  <c r="L25" i="1" s="1"/>
  <c r="L23" i="1" s="1"/>
  <c r="G41" i="1"/>
  <c r="M29" i="1"/>
  <c r="M25" i="1" s="1"/>
  <c r="E41" i="1"/>
  <c r="M28" i="1"/>
  <c r="M24" i="1" s="1"/>
  <c r="L41" i="1"/>
  <c r="G28" i="1"/>
  <c r="N28" i="1"/>
  <c r="N24" i="1" s="1"/>
  <c r="N54" i="1" s="1"/>
  <c r="M41" i="1"/>
  <c r="F29" i="1"/>
  <c r="N41" i="1"/>
  <c r="F28" i="1"/>
  <c r="M12" i="3"/>
  <c r="M72" i="3" s="1"/>
  <c r="K89" i="3"/>
  <c r="K92" i="3" s="1"/>
  <c r="F27" i="1"/>
  <c r="E29" i="1"/>
  <c r="E28" i="1"/>
  <c r="M27" i="1"/>
  <c r="K190" i="3"/>
  <c r="K199" i="3"/>
  <c r="M302" i="3" l="1"/>
  <c r="K244" i="3"/>
  <c r="E185" i="1" s="1"/>
  <c r="G27" i="1"/>
  <c r="N52" i="1"/>
  <c r="M23" i="1"/>
  <c r="N23" i="1"/>
  <c r="H130" i="3"/>
  <c r="K142" i="3"/>
  <c r="E144" i="1" s="1"/>
  <c r="E140" i="1" s="1"/>
  <c r="N144" i="1"/>
  <c r="M144" i="1"/>
  <c r="H136" i="3"/>
  <c r="H113" i="3"/>
  <c r="E40" i="1"/>
  <c r="H199" i="3"/>
  <c r="K12" i="3"/>
  <c r="H133" i="3"/>
  <c r="K97" i="3"/>
  <c r="K302" i="3" s="1"/>
  <c r="H202" i="3"/>
  <c r="H205" i="3"/>
  <c r="Q120" i="3"/>
  <c r="K117" i="3"/>
  <c r="E87" i="1" s="1"/>
  <c r="Q119" i="3"/>
  <c r="Q118" i="3"/>
  <c r="H103" i="3"/>
  <c r="H190" i="3"/>
  <c r="E413" i="1"/>
  <c r="E412" i="1" s="1"/>
  <c r="N412" i="1"/>
  <c r="M412" i="1"/>
  <c r="L412" i="1"/>
  <c r="G412" i="1"/>
  <c r="F412" i="1"/>
  <c r="K109" i="3" l="1"/>
  <c r="E73" i="1" s="1"/>
  <c r="H12" i="3"/>
  <c r="K72" i="3"/>
  <c r="E27" i="1" s="1"/>
  <c r="H97" i="3"/>
  <c r="F399" i="1"/>
  <c r="F398" i="1" s="1"/>
  <c r="H302" i="3" l="1"/>
  <c r="E73" i="2"/>
  <c r="E72" i="2"/>
  <c r="J70" i="2"/>
  <c r="I70" i="2"/>
  <c r="H70" i="2"/>
  <c r="G70" i="2"/>
  <c r="F70" i="2"/>
  <c r="E69" i="2"/>
  <c r="E68" i="2"/>
  <c r="J66" i="2"/>
  <c r="I66" i="2"/>
  <c r="H66" i="2"/>
  <c r="G66" i="2"/>
  <c r="F66" i="2"/>
  <c r="E65" i="2"/>
  <c r="E64" i="2"/>
  <c r="E62" i="2" s="1"/>
  <c r="J62" i="2"/>
  <c r="I62" i="2"/>
  <c r="H62" i="2"/>
  <c r="G62" i="2"/>
  <c r="F62" i="2"/>
  <c r="E61" i="2"/>
  <c r="E60" i="2"/>
  <c r="J58" i="2"/>
  <c r="I58" i="2"/>
  <c r="H58" i="2"/>
  <c r="G58" i="2"/>
  <c r="F58" i="2"/>
  <c r="E57" i="2"/>
  <c r="E56" i="2"/>
  <c r="J54" i="2"/>
  <c r="I54" i="2"/>
  <c r="H54" i="2"/>
  <c r="G54" i="2"/>
  <c r="F54" i="2"/>
  <c r="E53" i="2"/>
  <c r="E52" i="2"/>
  <c r="J50" i="2"/>
  <c r="I50" i="2"/>
  <c r="H50" i="2"/>
  <c r="G50" i="2"/>
  <c r="F50" i="2"/>
  <c r="E49" i="2"/>
  <c r="E48" i="2"/>
  <c r="J46" i="2"/>
  <c r="I46" i="2"/>
  <c r="H46" i="2"/>
  <c r="G46" i="2"/>
  <c r="F46" i="2"/>
  <c r="E45" i="2"/>
  <c r="E44" i="2"/>
  <c r="J42" i="2"/>
  <c r="I42" i="2"/>
  <c r="H42" i="2"/>
  <c r="F42" i="2"/>
  <c r="N194" i="1"/>
  <c r="M194" i="1"/>
  <c r="L194" i="1"/>
  <c r="L183" i="1" s="1"/>
  <c r="L285" i="1" s="1"/>
  <c r="G194" i="1"/>
  <c r="G183" i="1" s="1"/>
  <c r="F194" i="1"/>
  <c r="F183" i="1" s="1"/>
  <c r="N193" i="1"/>
  <c r="M193" i="1"/>
  <c r="L193" i="1"/>
  <c r="L182" i="1" s="1"/>
  <c r="G193" i="1"/>
  <c r="G182" i="1" s="1"/>
  <c r="F193" i="1"/>
  <c r="F182" i="1" s="1"/>
  <c r="G35" i="2" l="1"/>
  <c r="G284" i="1"/>
  <c r="F35" i="2"/>
  <c r="J35" i="2"/>
  <c r="I35" i="2"/>
  <c r="E38" i="2"/>
  <c r="H35" i="2"/>
  <c r="E37" i="2"/>
  <c r="F192" i="1"/>
  <c r="G195" i="1"/>
  <c r="L192" i="1"/>
  <c r="L181" i="1" s="1"/>
  <c r="M192" i="1"/>
  <c r="M195" i="1"/>
  <c r="M199" i="1"/>
  <c r="L195" i="1"/>
  <c r="L199" i="1"/>
  <c r="N195" i="1"/>
  <c r="N199" i="1"/>
  <c r="F195" i="1"/>
  <c r="F199" i="1"/>
  <c r="G192" i="1"/>
  <c r="G181" i="1" s="1"/>
  <c r="E66" i="2"/>
  <c r="E193" i="1"/>
  <c r="E182" i="1" s="1"/>
  <c r="E194" i="1"/>
  <c r="E183" i="1" s="1"/>
  <c r="E46" i="2"/>
  <c r="E42" i="2"/>
  <c r="E58" i="2"/>
  <c r="E54" i="2"/>
  <c r="E50" i="2"/>
  <c r="E70" i="2"/>
  <c r="F181" i="1" l="1"/>
  <c r="E35" i="2"/>
  <c r="N192" i="1"/>
  <c r="E192" i="1" s="1"/>
  <c r="E181" i="1" s="1"/>
  <c r="E198" i="1"/>
  <c r="E150" i="1"/>
  <c r="E78" i="1"/>
  <c r="F184" i="1" l="1"/>
  <c r="F286" i="1" s="1"/>
  <c r="G184" i="1"/>
  <c r="G286" i="1" s="1"/>
  <c r="E195" i="1"/>
  <c r="E188" i="1"/>
  <c r="L184" i="1"/>
  <c r="M184" i="1"/>
  <c r="N184" i="1"/>
  <c r="E184" i="1" l="1"/>
  <c r="L70" i="1" l="1"/>
  <c r="M70" i="1"/>
  <c r="M69" i="1" s="1"/>
  <c r="N70" i="1"/>
  <c r="F71" i="1"/>
  <c r="F70" i="1"/>
  <c r="F72" i="1" l="1"/>
  <c r="G70" i="1"/>
  <c r="G135" i="1" s="1"/>
  <c r="F69" i="1" l="1"/>
  <c r="L135" i="1"/>
  <c r="M135" i="1"/>
  <c r="N135" i="1"/>
  <c r="F135" i="1"/>
  <c r="E135" i="1" s="1"/>
  <c r="E70" i="1" l="1"/>
  <c r="E400" i="1"/>
  <c r="F364" i="1" l="1"/>
  <c r="F355" i="1" s="1"/>
  <c r="E355" i="1" s="1"/>
  <c r="G364" i="1"/>
  <c r="L364" i="1"/>
  <c r="M364" i="1"/>
  <c r="N364" i="1"/>
  <c r="E366" i="1"/>
  <c r="E364" i="1" s="1"/>
  <c r="G417" i="1" l="1"/>
  <c r="F411" i="1"/>
  <c r="L417" i="1" l="1"/>
  <c r="N417" i="1"/>
  <c r="M417" i="1"/>
  <c r="E418" i="1"/>
  <c r="F417" i="1"/>
  <c r="N127" i="1"/>
  <c r="M127" i="1"/>
  <c r="L127" i="1"/>
  <c r="G127" i="1"/>
  <c r="F127" i="1"/>
  <c r="G123" i="1"/>
  <c r="L123" i="1"/>
  <c r="M123" i="1"/>
  <c r="N123" i="1"/>
  <c r="F123" i="1"/>
  <c r="E117" i="1"/>
  <c r="E118" i="1"/>
  <c r="E119" i="1"/>
  <c r="E124" i="1"/>
  <c r="E125" i="1"/>
  <c r="E126" i="1"/>
  <c r="E128" i="1"/>
  <c r="E129" i="1"/>
  <c r="E130" i="1"/>
  <c r="E417" i="1" l="1"/>
  <c r="E127" i="1"/>
  <c r="E123" i="1"/>
  <c r="G72" i="1"/>
  <c r="G71" i="1"/>
  <c r="L71" i="1"/>
  <c r="G69" i="1" l="1"/>
  <c r="L69" i="1"/>
  <c r="E295" i="1"/>
  <c r="E294" i="1"/>
  <c r="E293" i="1"/>
  <c r="F292" i="1"/>
  <c r="G292" i="1"/>
  <c r="L292" i="1"/>
  <c r="M292" i="1"/>
  <c r="N292" i="1"/>
  <c r="G291" i="1"/>
  <c r="G306" i="1" s="1"/>
  <c r="G302" i="1" s="1"/>
  <c r="L291" i="1"/>
  <c r="L306" i="1" s="1"/>
  <c r="L302" i="1" s="1"/>
  <c r="M291" i="1"/>
  <c r="M306" i="1" s="1"/>
  <c r="M302" i="1" s="1"/>
  <c r="N291" i="1"/>
  <c r="N306" i="1" s="1"/>
  <c r="N302" i="1" s="1"/>
  <c r="F291" i="1"/>
  <c r="F306" i="1" s="1"/>
  <c r="F302" i="1" s="1"/>
  <c r="G290" i="1"/>
  <c r="G305" i="1" s="1"/>
  <c r="G301" i="1" s="1"/>
  <c r="L290" i="1"/>
  <c r="L305" i="1" s="1"/>
  <c r="L301" i="1" s="1"/>
  <c r="M290" i="1"/>
  <c r="N290" i="1"/>
  <c r="N305" i="1" s="1"/>
  <c r="N301" i="1" s="1"/>
  <c r="F290" i="1"/>
  <c r="F305" i="1" s="1"/>
  <c r="F301" i="1" s="1"/>
  <c r="G289" i="1"/>
  <c r="G304" i="1" s="1"/>
  <c r="G300" i="1" s="1"/>
  <c r="L289" i="1"/>
  <c r="M289" i="1"/>
  <c r="M304" i="1" s="1"/>
  <c r="M300" i="1" s="1"/>
  <c r="N289" i="1"/>
  <c r="N304" i="1" s="1"/>
  <c r="N300" i="1" s="1"/>
  <c r="F289" i="1"/>
  <c r="F304" i="1" s="1"/>
  <c r="F300" i="1" s="1"/>
  <c r="G474" i="1"/>
  <c r="L411" i="1"/>
  <c r="M411" i="1"/>
  <c r="M474" i="1" s="1"/>
  <c r="N411" i="1"/>
  <c r="F474" i="1"/>
  <c r="G410" i="1"/>
  <c r="G464" i="1"/>
  <c r="L464" i="1"/>
  <c r="L463" i="1" s="1"/>
  <c r="M464" i="1"/>
  <c r="M463" i="1" s="1"/>
  <c r="N464" i="1"/>
  <c r="F464" i="1"/>
  <c r="F463" i="1" s="1"/>
  <c r="E465" i="1"/>
  <c r="F466" i="1"/>
  <c r="G466" i="1"/>
  <c r="L466" i="1"/>
  <c r="M466" i="1"/>
  <c r="N466" i="1"/>
  <c r="E468" i="1"/>
  <c r="E456" i="1"/>
  <c r="E455" i="1"/>
  <c r="F454" i="1"/>
  <c r="G454" i="1"/>
  <c r="L454" i="1"/>
  <c r="M454" i="1"/>
  <c r="N454" i="1"/>
  <c r="G392" i="1"/>
  <c r="L392" i="1"/>
  <c r="M392" i="1"/>
  <c r="N392" i="1"/>
  <c r="F392" i="1"/>
  <c r="E467" i="1"/>
  <c r="E397" i="1"/>
  <c r="L286" i="1"/>
  <c r="M286" i="1"/>
  <c r="N286" i="1"/>
  <c r="G262" i="1"/>
  <c r="L262" i="1"/>
  <c r="M262" i="1"/>
  <c r="N262" i="1"/>
  <c r="F262" i="1"/>
  <c r="L474" i="1" l="1"/>
  <c r="E411" i="1"/>
  <c r="E409" i="1" s="1"/>
  <c r="N299" i="1"/>
  <c r="G299" i="1"/>
  <c r="E302" i="1"/>
  <c r="F299" i="1"/>
  <c r="E466" i="1"/>
  <c r="G473" i="1"/>
  <c r="G472" i="1" s="1"/>
  <c r="L409" i="1"/>
  <c r="G303" i="1"/>
  <c r="L288" i="1"/>
  <c r="E290" i="1"/>
  <c r="L473" i="1"/>
  <c r="L472" i="1" s="1"/>
  <c r="E464" i="1"/>
  <c r="E463" i="1" s="1"/>
  <c r="G463" i="1"/>
  <c r="N463" i="1"/>
  <c r="M473" i="1"/>
  <c r="M472" i="1" s="1"/>
  <c r="G288" i="1"/>
  <c r="F303" i="1"/>
  <c r="N473" i="1"/>
  <c r="E306" i="1"/>
  <c r="G409" i="1"/>
  <c r="L304" i="1"/>
  <c r="F473" i="1"/>
  <c r="F472" i="1" s="1"/>
  <c r="M305" i="1"/>
  <c r="N303" i="1"/>
  <c r="N288" i="1"/>
  <c r="E291" i="1"/>
  <c r="E292" i="1"/>
  <c r="M288" i="1"/>
  <c r="E289" i="1"/>
  <c r="F288" i="1"/>
  <c r="N474" i="1"/>
  <c r="E474" i="1" s="1"/>
  <c r="N409" i="1"/>
  <c r="M409" i="1"/>
  <c r="F409" i="1"/>
  <c r="E454" i="1"/>
  <c r="M303" i="1" l="1"/>
  <c r="M301" i="1"/>
  <c r="E304" i="1"/>
  <c r="L300" i="1"/>
  <c r="E288" i="1"/>
  <c r="E473" i="1"/>
  <c r="E472" i="1" s="1"/>
  <c r="N472" i="1"/>
  <c r="L303" i="1"/>
  <c r="E305" i="1"/>
  <c r="F143" i="1"/>
  <c r="G143" i="1"/>
  <c r="L143" i="1"/>
  <c r="M143" i="1"/>
  <c r="N143" i="1"/>
  <c r="E147" i="1"/>
  <c r="E153" i="1"/>
  <c r="E152" i="1"/>
  <c r="F151" i="1"/>
  <c r="F140" i="1" s="1"/>
  <c r="G151" i="1"/>
  <c r="L151" i="1"/>
  <c r="L140" i="1" s="1"/>
  <c r="M151" i="1"/>
  <c r="M140" i="1" s="1"/>
  <c r="N151" i="1"/>
  <c r="N140" i="1" s="1"/>
  <c r="M183" i="1"/>
  <c r="M285" i="1" s="1"/>
  <c r="N183" i="1"/>
  <c r="N285" i="1" s="1"/>
  <c r="M182" i="1"/>
  <c r="N182" i="1"/>
  <c r="L299" i="1" l="1"/>
  <c r="E300" i="1"/>
  <c r="E301" i="1"/>
  <c r="M299" i="1"/>
  <c r="E303" i="1"/>
  <c r="N284" i="1"/>
  <c r="M181" i="1"/>
  <c r="E143" i="1"/>
  <c r="E151" i="1"/>
  <c r="N181" i="1"/>
  <c r="E299" i="1" l="1"/>
  <c r="M60" i="1"/>
  <c r="M59" i="1"/>
  <c r="E47" i="1"/>
  <c r="G46" i="1"/>
  <c r="L46" i="1"/>
  <c r="F46" i="1" l="1"/>
  <c r="F25" i="1"/>
  <c r="G25" i="1"/>
  <c r="N46" i="1"/>
  <c r="M46" i="1"/>
  <c r="E25" i="1" l="1"/>
  <c r="L53" i="1"/>
  <c r="L476" i="1" s="1"/>
  <c r="F53" i="1"/>
  <c r="F476" i="1" s="1"/>
  <c r="G53" i="1"/>
  <c r="G476" i="1" s="1"/>
  <c r="N53" i="1"/>
  <c r="N476" i="1" s="1"/>
  <c r="M53" i="1"/>
  <c r="M476" i="1" s="1"/>
  <c r="E365" i="1" l="1"/>
  <c r="E363" i="1"/>
  <c r="F362" i="1"/>
  <c r="G362" i="1"/>
  <c r="L362" i="1"/>
  <c r="M362" i="1"/>
  <c r="N362" i="1"/>
  <c r="L398" i="1" l="1"/>
  <c r="M398" i="1"/>
  <c r="M393" i="1" s="1"/>
  <c r="N398" i="1"/>
  <c r="N393" i="1" s="1"/>
  <c r="G393" i="1"/>
  <c r="F247" i="1"/>
  <c r="F285" i="1" s="1"/>
  <c r="F246" i="1"/>
  <c r="E398" i="1" l="1"/>
  <c r="L393" i="1"/>
  <c r="F284" i="1"/>
  <c r="F245" i="1"/>
  <c r="E264" i="1"/>
  <c r="G309" i="1" l="1"/>
  <c r="L309" i="1"/>
  <c r="M309" i="1"/>
  <c r="N309" i="1"/>
  <c r="F309" i="1"/>
  <c r="G107" i="1"/>
  <c r="G136" i="1" s="1"/>
  <c r="L107" i="1"/>
  <c r="L136" i="1" s="1"/>
  <c r="M107" i="1"/>
  <c r="M136" i="1" s="1"/>
  <c r="N107" i="1"/>
  <c r="N136" i="1" s="1"/>
  <c r="F107" i="1"/>
  <c r="F136" i="1" s="1"/>
  <c r="G108" i="1"/>
  <c r="L108" i="1"/>
  <c r="L137" i="1" s="1"/>
  <c r="M108" i="1"/>
  <c r="N108" i="1"/>
  <c r="F108" i="1"/>
  <c r="F137" i="1" s="1"/>
  <c r="N71" i="1"/>
  <c r="E136" i="1" l="1"/>
  <c r="L134" i="1"/>
  <c r="E71" i="1"/>
  <c r="G137" i="1"/>
  <c r="L106" i="1"/>
  <c r="G106" i="1"/>
  <c r="M106" i="1"/>
  <c r="N106" i="1"/>
  <c r="E263" i="1" l="1"/>
  <c r="M355" i="1" l="1"/>
  <c r="M378" i="1" s="1"/>
  <c r="N355" i="1"/>
  <c r="N378" i="1" s="1"/>
  <c r="L355" i="1"/>
  <c r="L378" i="1" s="1"/>
  <c r="E358" i="1"/>
  <c r="E362" i="1"/>
  <c r="L55" i="1" l="1"/>
  <c r="M116" i="1" l="1"/>
  <c r="L73" i="1" l="1"/>
  <c r="E271" i="1" l="1"/>
  <c r="N72" i="1" l="1"/>
  <c r="N69" i="1" l="1"/>
  <c r="E72" i="1"/>
  <c r="E69" i="1" s="1"/>
  <c r="M137" i="1"/>
  <c r="N137" i="1"/>
  <c r="E275" i="1"/>
  <c r="L54" i="1" l="1"/>
  <c r="M54" i="1"/>
  <c r="L116" i="1" l="1"/>
  <c r="F24" i="1"/>
  <c r="F54" i="1" l="1"/>
  <c r="F23" i="1"/>
  <c r="E56" i="1"/>
  <c r="G247" i="1" l="1"/>
  <c r="G285" i="1" s="1"/>
  <c r="G283" i="1" s="1"/>
  <c r="G245" i="1" l="1"/>
  <c r="G382" i="1"/>
  <c r="N382" i="1" l="1"/>
  <c r="M382" i="1"/>
  <c r="F382" i="1"/>
  <c r="E396" i="1" l="1"/>
  <c r="M354" i="1" l="1"/>
  <c r="N394" i="1" l="1"/>
  <c r="M394" i="1"/>
  <c r="L394" i="1"/>
  <c r="G394" i="1"/>
  <c r="N407" i="1"/>
  <c r="M407" i="1"/>
  <c r="L407" i="1"/>
  <c r="G407" i="1"/>
  <c r="N406" i="1"/>
  <c r="N477" i="1" s="1"/>
  <c r="L406" i="1"/>
  <c r="G406" i="1"/>
  <c r="E382" i="1"/>
  <c r="N389" i="1"/>
  <c r="N388" i="1" s="1"/>
  <c r="M389" i="1"/>
  <c r="L389" i="1"/>
  <c r="L388" i="1" s="1"/>
  <c r="G389" i="1"/>
  <c r="G388" i="1" s="1"/>
  <c r="F389" i="1"/>
  <c r="F388" i="1" s="1"/>
  <c r="N379" i="1"/>
  <c r="M379" i="1"/>
  <c r="L379" i="1"/>
  <c r="G379" i="1"/>
  <c r="F379" i="1"/>
  <c r="E371" i="1"/>
  <c r="E370" i="1" s="1"/>
  <c r="G370" i="1"/>
  <c r="E357" i="1"/>
  <c r="N354" i="1"/>
  <c r="L354" i="1"/>
  <c r="G355" i="1"/>
  <c r="G378" i="1" s="1"/>
  <c r="F378" i="1"/>
  <c r="E310" i="1"/>
  <c r="L308" i="1"/>
  <c r="G308" i="1"/>
  <c r="F308" i="1"/>
  <c r="N308" i="1"/>
  <c r="M308" i="1"/>
  <c r="F283" i="1"/>
  <c r="M246" i="1"/>
  <c r="L246" i="1"/>
  <c r="N138" i="1"/>
  <c r="N134" i="1" s="1"/>
  <c r="M138" i="1"/>
  <c r="M134" i="1" s="1"/>
  <c r="L138" i="1"/>
  <c r="G138" i="1"/>
  <c r="G134" i="1" s="1"/>
  <c r="F138" i="1"/>
  <c r="N116" i="1"/>
  <c r="E83" i="1"/>
  <c r="G55" i="1"/>
  <c r="M284" i="1" l="1"/>
  <c r="F134" i="1"/>
  <c r="L284" i="1"/>
  <c r="L283" i="1" s="1"/>
  <c r="G478" i="1"/>
  <c r="M55" i="1"/>
  <c r="L247" i="1"/>
  <c r="E250" i="1"/>
  <c r="M406" i="1"/>
  <c r="M405" i="1" s="1"/>
  <c r="M391" i="1"/>
  <c r="E381" i="1"/>
  <c r="E261" i="1"/>
  <c r="F394" i="1"/>
  <c r="E394" i="1" s="1"/>
  <c r="L376" i="1"/>
  <c r="M248" i="1"/>
  <c r="F354" i="1"/>
  <c r="L381" i="1"/>
  <c r="G248" i="1"/>
  <c r="N376" i="1"/>
  <c r="M388" i="1"/>
  <c r="G354" i="1"/>
  <c r="N248" i="1"/>
  <c r="G391" i="1"/>
  <c r="L248" i="1"/>
  <c r="N391" i="1"/>
  <c r="G381" i="1"/>
  <c r="E26" i="1"/>
  <c r="G116" i="1"/>
  <c r="E138" i="1"/>
  <c r="F479" i="1"/>
  <c r="N479" i="1"/>
  <c r="G376" i="1"/>
  <c r="E108" i="1"/>
  <c r="F106" i="1"/>
  <c r="M479" i="1"/>
  <c r="E309" i="1"/>
  <c r="E308" i="1" s="1"/>
  <c r="F381" i="1"/>
  <c r="N381" i="1"/>
  <c r="M247" i="1"/>
  <c r="E379" i="1"/>
  <c r="E377" i="1" s="1"/>
  <c r="L479" i="1"/>
  <c r="F376" i="1"/>
  <c r="M376" i="1"/>
  <c r="M381" i="1"/>
  <c r="L391" i="1"/>
  <c r="G405" i="1"/>
  <c r="E395" i="1"/>
  <c r="L405" i="1"/>
  <c r="G24" i="1"/>
  <c r="E107" i="1"/>
  <c r="E378" i="1"/>
  <c r="N405" i="1"/>
  <c r="E24" i="1" l="1"/>
  <c r="G23" i="1"/>
  <c r="E23" i="1" s="1"/>
  <c r="G54" i="1"/>
  <c r="G477" i="1" s="1"/>
  <c r="L477" i="1"/>
  <c r="L245" i="1"/>
  <c r="L478" i="1"/>
  <c r="M245" i="1"/>
  <c r="E245" i="1" s="1"/>
  <c r="M478" i="1"/>
  <c r="N478" i="1"/>
  <c r="M477" i="1"/>
  <c r="F55" i="1"/>
  <c r="F406" i="1"/>
  <c r="E392" i="1"/>
  <c r="E406" i="1" s="1"/>
  <c r="N283" i="1"/>
  <c r="L52" i="1"/>
  <c r="M52" i="1"/>
  <c r="L260" i="1"/>
  <c r="G260" i="1"/>
  <c r="E54" i="1"/>
  <c r="E476" i="1"/>
  <c r="E247" i="1"/>
  <c r="E389" i="1"/>
  <c r="E388" i="1" s="1"/>
  <c r="F260" i="1"/>
  <c r="E262" i="1"/>
  <c r="E354" i="1"/>
  <c r="E246" i="1"/>
  <c r="E376" i="1"/>
  <c r="F248" i="1"/>
  <c r="E248" i="1" s="1"/>
  <c r="E106" i="1"/>
  <c r="M260" i="1"/>
  <c r="F116" i="1"/>
  <c r="E116" i="1" s="1"/>
  <c r="F477" i="1" l="1"/>
  <c r="E477" i="1" s="1"/>
  <c r="N260" i="1"/>
  <c r="L475" i="1"/>
  <c r="G52" i="1"/>
  <c r="E53" i="1"/>
  <c r="E260" i="1"/>
  <c r="E285" i="1"/>
  <c r="M475" i="1"/>
  <c r="M283" i="1"/>
  <c r="E284" i="1"/>
  <c r="G479" i="1"/>
  <c r="E479" i="1" s="1"/>
  <c r="E286" i="1"/>
  <c r="E137" i="1"/>
  <c r="E134" i="1" s="1"/>
  <c r="N475" i="1" l="1"/>
  <c r="E55" i="1"/>
  <c r="E52" i="1" s="1"/>
  <c r="F52" i="1"/>
  <c r="E283" i="1"/>
  <c r="G475" i="1"/>
  <c r="E399" i="1"/>
  <c r="F393" i="1" l="1"/>
  <c r="F407" i="1" s="1"/>
  <c r="F405" i="1" s="1"/>
  <c r="F391" i="1" l="1"/>
  <c r="E393" i="1"/>
  <c r="E407" i="1" s="1"/>
  <c r="E405" i="1" s="1"/>
  <c r="F478" i="1"/>
  <c r="F475" i="1" l="1"/>
  <c r="E391" i="1"/>
  <c r="E478" i="1"/>
  <c r="E475" i="1" s="1"/>
</calcChain>
</file>

<file path=xl/sharedStrings.xml><?xml version="1.0" encoding="utf-8"?>
<sst xmlns="http://schemas.openxmlformats.org/spreadsheetml/2006/main" count="2549" uniqueCount="586">
  <si>
    <t>N п/п</t>
  </si>
  <si>
    <t>Срок исполнения мероприятия</t>
  </si>
  <si>
    <t>Источники финансирования</t>
  </si>
  <si>
    <t>Всего (тыс. руб.)</t>
  </si>
  <si>
    <t>Объем финансирования по годам (тыс. руб.)</t>
  </si>
  <si>
    <t>Ответственный за выполнение мероприятия программы</t>
  </si>
  <si>
    <t>1.</t>
  </si>
  <si>
    <t>Основное мероприятие 02. 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</t>
  </si>
  <si>
    <t>Итого</t>
  </si>
  <si>
    <t>Средства федерального бюджета</t>
  </si>
  <si>
    <t>Средства бюджета Московской области</t>
  </si>
  <si>
    <t>Средства бюджета  Одинцовского городского округа</t>
  </si>
  <si>
    <t>Внебюджетные источники</t>
  </si>
  <si>
    <t>1.1.</t>
  </si>
  <si>
    <t>Итого:</t>
  </si>
  <si>
    <t xml:space="preserve">Внебюджетные источники </t>
  </si>
  <si>
    <t>1.2.</t>
  </si>
  <si>
    <t>Управление жилищно-коммунального хозяйства</t>
  </si>
  <si>
    <t>Средства бюджета Одинцовского городского округа</t>
  </si>
  <si>
    <t>1.4.</t>
  </si>
  <si>
    <t>Основное мероприятие 01. Строительство, реконструкция (модернизация), капитальный ремонт, приобретение, монтаж и ввод в эксплуатацию объектов очистки сточных вод на территории муниципальных образований Московской области</t>
  </si>
  <si>
    <t>1.2.1.</t>
  </si>
  <si>
    <t>1.3.</t>
  </si>
  <si>
    <t>2.</t>
  </si>
  <si>
    <t>Основное мероприятие 02. 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</t>
  </si>
  <si>
    <t>2.1.</t>
  </si>
  <si>
    <t>2.2.</t>
  </si>
  <si>
    <t>3.</t>
  </si>
  <si>
    <t>3.1.</t>
  </si>
  <si>
    <t>Строительство сетей водоснабжения и водоотведения в д. Подушкино Одинцовского г.о.</t>
  </si>
  <si>
    <t>1.5.</t>
  </si>
  <si>
    <t xml:space="preserve">Управление жилищно-коммунального хозяйства </t>
  </si>
  <si>
    <t>Основное мероприятие 03. 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</t>
  </si>
  <si>
    <t>4.</t>
  </si>
  <si>
    <t>4.1.</t>
  </si>
  <si>
    <t>1.6.</t>
  </si>
  <si>
    <t>1.7.</t>
  </si>
  <si>
    <t>1.8.</t>
  </si>
  <si>
    <t>1.9.</t>
  </si>
  <si>
    <t>Управляющие компании</t>
  </si>
  <si>
    <t>Основное мероприятие 01. Создание условий для реализации полномочий органов местного самоуправления</t>
  </si>
  <si>
    <t>ИТОГО ПО ПРОГРАММЕ:</t>
  </si>
  <si>
    <t>Мероприятие 03.02. Капитальные вложения в объекты инженерной инфраструктуры на территории военных городков</t>
  </si>
  <si>
    <t>Мероприятие 03.01.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</si>
  <si>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Мероприятие 05.01. Утверждение схем теплоснабжения городских округов (актуализированных схем теплоснабжения городских округов)</t>
  </si>
  <si>
    <t>Мероприятие 05.03. Утверждение программ комплексного развития систем коммунальной инфраструктуры городских округов</t>
  </si>
  <si>
    <t>Мероприятие 01.01. Установка (модернизация) ИПТ с установкой теплообменника отопления и аппаратуры управления отоплением</t>
  </si>
  <si>
    <t>Мероприятие 01.02. Установка терморегулирующих клапанов (терморегуляторов) на отопительных приборах</t>
  </si>
  <si>
    <t>Мероприятие 01.03. Промывка трубопроводов и стояков системы отопления</t>
  </si>
  <si>
    <t>Мероприятие 01.04. Замена светильников внутреннего освещения на светодиодные</t>
  </si>
  <si>
    <t>Мероприятие 01.05. Установка автоматизированной системы регулирования освещением, датчиков движения и  освещенности</t>
  </si>
  <si>
    <t>Мероприятие 01.06. Повышение теплозащиты наружных стен, утепление кровли и чердачных помещений</t>
  </si>
  <si>
    <t>Мероприятие 01.07. Установка насосного оборудования и электроустановок с частотно-регулируемым приводом</t>
  </si>
  <si>
    <t>Мероприятие 01.08. Модернизация трубопроводов и арматуры системы ГВС</t>
  </si>
  <si>
    <t>Мероприятие 01.09. Установка аэраторов с регулятором расхода воды</t>
  </si>
  <si>
    <t>Мероприятие 02.01. Установка, замена, поверка общедомовых приборов учета энергетических ресурсов в многоквартирных домах</t>
  </si>
  <si>
    <t>Мероприятие 01.01. Строительство газопровода к населенным пунктам с последующей газификацией</t>
  </si>
  <si>
    <t>Мероприятие 01.02. Организация в границах городского округа газоснабжения населения</t>
  </si>
  <si>
    <t>3.2.</t>
  </si>
  <si>
    <t xml:space="preserve">ПЕРЕЧЕНЬ МЕРОПРИЯТИЙ МУНИЦИПАЛЬНОЙ ПРОГРАММЫ ОДИНЦОВСКОГО ГОРОДСКОГО ОКРУГА МОСКОВСКОЙ ОБЛАСТИ </t>
  </si>
  <si>
    <t>Мероприятие подпрограммы</t>
  </si>
  <si>
    <t>Мероприятие F5.01. Строительство и реконструкция (модернизация) объектов питьевого водоснабжения</t>
  </si>
  <si>
    <t>Управление жилищно-коммунального хозяйства, Теруправления</t>
  </si>
  <si>
    <t>Основное мероприятие 02. Организация учета энергоресурсов в жилищном фонде Московской области</t>
  </si>
  <si>
    <t>Реконструкция ВЗУ с. Каринское, Одинцовский г.о. (в т.ч. ПИР)</t>
  </si>
  <si>
    <t>Строительство блочно-модульных очистных сооружений с. Каринское Одинцовский г.о. (в т.ч. ПИР)</t>
  </si>
  <si>
    <t>Обеспечение инженерной инфраструктурой земельных участков, выданных многодетным семьям</t>
  </si>
  <si>
    <t>Поставка воды для водопроводных колонок общего пользования Одинцовского городского округа</t>
  </si>
  <si>
    <t>Основное мероприятие 01. Повышение энергетической эффективности муниципальных учреждений Московской области</t>
  </si>
  <si>
    <t>Строительство новых блоков грубой и биологической очистки, нового блока доочистки на очистных сооружениях, расположенных по адресу: п. ВНИИССОК, ул. Липовая, д.1-а (в том числе ПИР)</t>
  </si>
  <si>
    <t>Мероприятие 03.01. Организация работы с УК по подаче заявлений в ГУ МО "Государственная жилищная инспекция Московской области"</t>
  </si>
  <si>
    <t>Строительство сетей водоснабжения р.п.Новоивановское, г.о. Одинцовский, в т.ч. ПИР</t>
  </si>
  <si>
    <t>2023-2027</t>
  </si>
  <si>
    <t xml:space="preserve">"Развитие инженерной инфраструктуры, энергоэффективности и отрасли обращения с отходами" </t>
  </si>
  <si>
    <t>Мероприятие 02.01. Строительство и реконструкция объектов водоснабжения муниципальной собственности</t>
  </si>
  <si>
    <t>Мероприятие 02.02. Капитальный ремонт, приобретение, монтаж и ввод в эксплуатацию объектов водоснабжения муниципальной собственности</t>
  </si>
  <si>
    <t>Количество построенных и реконструированных (модернизированных) объектов питьевого водоснабжения</t>
  </si>
  <si>
    <t>Мероприятие 01.01. Строительство и реконструкция объектов очистки сточных вод муниципальной собственности</t>
  </si>
  <si>
    <t>Мероприятие 01.03. Организация в границах городского округа водоотведения</t>
  </si>
  <si>
    <t>Мероприятие 02.01. Строительство (реконструкция) канализационных коллекторов, канализационных насосных станций муниципальной собственности</t>
  </si>
  <si>
    <t>Основное мероприятие 03. Реализация проектов по строительству, реконструкции, модернизации объектов  очистки сточных вод с использованием финансовых инструментов «Инфраструктурного меню»</t>
  </si>
  <si>
    <t>Министерство жилищно-коммунального хозяйства Московской области</t>
  </si>
  <si>
    <t>Основное мероприятие 01 – Строительство, реконструкция, капитальный ремонт объектов теплоснабжения  на территории муниципальных образований Московской области</t>
  </si>
  <si>
    <t>Мероприятие 01.03 – Капитальный ремонт объектов теплоснабжения муниципальной собственности</t>
  </si>
  <si>
    <t>Мероприятие 02.01 – Строительство и реконструкция сетей водоснабжения, водоотведения, теплоснабжения муниципальной собственности</t>
  </si>
  <si>
    <t>Мероприятие 02.02 – Капитальный ремонт сетей водоснабжения, водоотведения, теплоснабжения муниципальной собственности</t>
  </si>
  <si>
    <t>2.3.</t>
  </si>
  <si>
    <t>Основное мероприятие 04. Реализация проектов по строительству, реконструкции, модернизации объектов коммунальной инфраструктуры с использованием финансовых инструментов "Инфраструктурного меню"</t>
  </si>
  <si>
    <t>Мероприятие 04.03. Субсидии ресурсоснабжающим организациям на реализацию мероприятий по организации системы водоснабжения и водоотведения, теплоснабжения, электроснабжения, газоснабжения на территории муниципального образования Московской области</t>
  </si>
  <si>
    <t>Основное мероприятие 03. Создание производственных мощностей в отрасли обращения с отходами</t>
  </si>
  <si>
    <t xml:space="preserve">Мероприятие 03.01 - 
Строительство и реконструкция объектов инженерной инфраструктуры для комплексов по переработке и размещению отходов (КПО) на территории муниципальных образований Московской области
</t>
  </si>
  <si>
    <t>Основное мероприятие 03.Повышение энергетической эффективности многоквартирных домов</t>
  </si>
  <si>
    <t>Мероприятие 01.01. Обеспечение деятельности муниципальных органов - учреждения в сфере жилищно-коммунального хозяйства</t>
  </si>
  <si>
    <t>Мероприятие 01.02. Расходы на обеспечение деятельности (оказание услуг) муниципальных учреждений в сфере жилищно-коммунального хозяйства</t>
  </si>
  <si>
    <t>Мероприятие 01.03. Организация в границах городского округа электро-, тепло-, газо- и водоснабжения населения, водоотведения, снабжения населения топливом</t>
  </si>
  <si>
    <t>Основное мероприятие 01 - Создание экономических условий для повышения эффективности работы организаций жилищно-коммунального хозяйства Московской области</t>
  </si>
  <si>
    <t>Основное мероприятие 02 - Финансовое обеспечение расходов, направленных на осуществление полномочий в сфере жилищно-коммунального хозяйства</t>
  </si>
  <si>
    <t xml:space="preserve">Мероприятие 02.05 -
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
</t>
  </si>
  <si>
    <t>2.2.1.</t>
  </si>
  <si>
    <t>Реконструкция очистных сооружений производительностью 12 425 м3/сут, расположенных по адресу: Московская область, г. Звенигород, Верхний Посад, проезд Проектируемый, владение 21 (в т.ч. ПИР)</t>
  </si>
  <si>
    <t>Мероприятие 01.02. Выполнение отдельных мероприятий муниципальных программ</t>
  </si>
  <si>
    <t>Основное мероприятие 01. Строительство и содержание газопроводов в населенных пунктах</t>
  </si>
  <si>
    <t>2.4.</t>
  </si>
  <si>
    <t>ИТОГО по подпрограмме "Развитие газификации, топливнозаправочного 
комплекса и электроэнергетики"</t>
  </si>
  <si>
    <t xml:space="preserve"> Управление образования Администрации Одинцовского городского округа, Управление жилищно-коммунального хозяйства</t>
  </si>
  <si>
    <t>Субсидии на возмещение затрат по установке автоматизированных систем контроля за газовой безопасностью в жилых помещениях (квартирах) многоквартирных домов</t>
  </si>
  <si>
    <t>Управление жилищно-коммунального хозяйства, Управляющие компании</t>
  </si>
  <si>
    <t>Реконструкция ВЗУ г. Кубинка Одинцовский городской округ</t>
  </si>
  <si>
    <t xml:space="preserve">Реконструкция сети водоотведения поверхностных стоков ЖК "Гусарская Баллада" Одинцовский г.о. </t>
  </si>
  <si>
    <t>Субсидия АО "Одинцовская теплосеть" в качестве вклада в имущество общества, не увеличивающего его уставный капитал, в целях возмещения планируемых недополученных доходов в связи с производством и оказанием коммунальных услуг в 2022-2023 годах и уменьшения планового непокрытого убытка, в том числе для расчетов за поставленные энергоносители</t>
  </si>
  <si>
    <t>Мероприятие 02.05. Строительство и реконструкция (модернизация) объектов питьевого водоснабжения за счет средств местного бюджета</t>
  </si>
  <si>
    <t>Опиловка воздушных линий и демонтаж старых опор</t>
  </si>
  <si>
    <t>Х</t>
  </si>
  <si>
    <t>Всего:</t>
  </si>
  <si>
    <t>2023 год</t>
  </si>
  <si>
    <t>2025 год</t>
  </si>
  <si>
    <t>2026 год</t>
  </si>
  <si>
    <t>2027 год</t>
  </si>
  <si>
    <t>Мероприятие 02.06.  
Содержание и ремонт шахтных колодцев</t>
  </si>
  <si>
    <t>-</t>
  </si>
  <si>
    <t>Установлено (модернизировано) ИТП с теплообменниками отопления и аппаратурой управления отоплением, ед.</t>
  </si>
  <si>
    <t>Установлены терморегулирующие клапаны (терморегуляторов) на отопительных приборах, ед</t>
  </si>
  <si>
    <t>Промыты трубопроводы и стояки системы отопления, км</t>
  </si>
  <si>
    <t>Заменены светильники внутреннего освещения на светодиодные, ед.</t>
  </si>
  <si>
    <t>Установлены автоматизированные системы регулирования освещением, датчики движения и освещенности, ед.</t>
  </si>
  <si>
    <t>Повышена теплозащита наружных стен, утеплена кровли и чердачные помещения, кв.м.</t>
  </si>
  <si>
    <t>Установлено насосное оборудование и электроустановки с частотно-регулируемым приводом, ед.</t>
  </si>
  <si>
    <t>Заменены трубопроводы и арматура системы ГВС, км</t>
  </si>
  <si>
    <t>Установлены аэраторы с регулятором расхода воды, ед.</t>
  </si>
  <si>
    <t>Установлены автоматизированные системы контроля за газовой безопасностью в жилых помещениях (квартирах) многоквартирных домов, ед.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</si>
  <si>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 руб.</t>
  </si>
  <si>
    <t>Количество утвержденных схем теплоснабжения городских округов, ед.</t>
  </si>
  <si>
    <t>Количество схем водоснабжения и водоотведения городских округов (актуализированных схем водоснабжения и водоотведения городских округов), ед.</t>
  </si>
  <si>
    <t>Количество утвержденных программ комплексного развития систем коммунальной инфраструктуры городских округов, ед.</t>
  </si>
  <si>
    <t>Кредиторская задолженность за 2022 год по строительству блочно-модульных очистных сооружений с. Каринское Одинцовский г.о. (в т.ч. ПИР)</t>
  </si>
  <si>
    <t>Мероприятие 01.05. Капитальные вложения в объекты государственной (муниципальной) собственности субъектов Российской Федерации и (или) реализация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</si>
  <si>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1.3.3.</t>
  </si>
  <si>
    <t>1.3.1.</t>
  </si>
  <si>
    <t>1.3.2.</t>
  </si>
  <si>
    <t>Основное мероприятие 04 - Создание системы раздельного сбора отходов на территории муниципального образования Московской области</t>
  </si>
  <si>
    <t>Подпрограмма 6 "Развитие газификации, топливнозаправочного 
комплекса и электроэнергетики"</t>
  </si>
  <si>
    <t>Подпрограмма 7 "Обеспечивающая подпрограмма"</t>
  </si>
  <si>
    <t>Подпрограмма 8 «Реализация полномочий в сфере жилищно-коммунального хозяйства»</t>
  </si>
  <si>
    <t>Подпрограмма 1 "Чистая вода"</t>
  </si>
  <si>
    <t>Подпрограмма 2 "Системы водоотведения"</t>
  </si>
  <si>
    <t>Подпрограмма 3 «Объекты теплоснабжения, инженерные коммуникации»</t>
  </si>
  <si>
    <t>Подпрограмма 4 "Обращение с отходами"</t>
  </si>
  <si>
    <t>Подпрограмма  5 "Энергосбережение и повышение энергетической эффективности"</t>
  </si>
  <si>
    <t>Основное мероприятие F5 ‒ «Чистая вода»</t>
  </si>
  <si>
    <t>Погашение просроченной задолженности перед поставщиком электроэнергии, с целью повышения эффективности работы предприятий, оказывающих услуги в сфере жилищно-коммунального хозяйства, в размере не менее суммы предоставленной субсидии, тыс.руб.</t>
  </si>
  <si>
    <t>Реконструкция ВЗУ д. Дунино Одинцовский городской округ</t>
  </si>
  <si>
    <t>Капитальный ремонт сетей водоотведения от КНС 3 до КНС 12, п. Горки 10 (в т.ч. ПИР)</t>
  </si>
  <si>
    <t>Капитальный ремонт сетей водоснабжения по ул. Московская д. Немчиновка (в т.ч. ПИР)</t>
  </si>
  <si>
    <t>Капитальный ремонт сетей водоснабжения п. Лесной городок (в т.ч. ПИР)</t>
  </si>
  <si>
    <t>Капитальный ремонт сетей водоснабжения  п. Гарь-Покровское (в т.ч. ПИР)</t>
  </si>
  <si>
    <t>Капитальный ремонт сетей водоотведения п. Гарь-Покровское (в т.ч. ПИР)</t>
  </si>
  <si>
    <t>Капитальный ремонт сетей водоснабжения  п. Жуковка (в т.ч. ПИР)</t>
  </si>
  <si>
    <t>Капитальный ремонт сетей водоснабжения п. Покровский городок (в т.ч. ПИР)</t>
  </si>
  <si>
    <t>Капитальный ремонт сетей водоотведения п. Покровский городок (в т.ч. ПИР)</t>
  </si>
  <si>
    <t xml:space="preserve">Капитальный ремонт сети теплоснабжения  р.п. Большие Вяземы, ул. Городок 17: ТК-2 -ВШ №3; ТК-1 ж.д.21  (в т.ч. ПИР) </t>
  </si>
  <si>
    <t xml:space="preserve">Капитальный ремонт сети теплоснабжения г. Одинцово, ул. Ново-Спортивная (в т.ч. ПИР) </t>
  </si>
  <si>
    <t xml:space="preserve">Капитальный ремонт сети теплоснабжения  г. Одинцово, б-р М. Крылова (в т.ч. ПИР) </t>
  </si>
  <si>
    <t xml:space="preserve">Капитальный ремонт сети теплоснабжения  п. Кубинка-1,  в/г 5/1 (в т.ч. ПИР) </t>
  </si>
  <si>
    <t xml:space="preserve">Капитальный ремонт сети теплоснабжения  г. Одинцово, Микрорайон № 3: ЦТП № 5/6, ул. Жукова д.47 и ул. Жукова д.37; ул. Жукова д.47  - ТК-10,  (в т.ч. ПИР) </t>
  </si>
  <si>
    <t>Капитальный ремонт  тепловой сети Микрорайон № 4; г. Одинцово;  ТК-3  - ТК-4; ТК-4  - ТК-7 (в т.ч. ПИР)</t>
  </si>
  <si>
    <t xml:space="preserve">Реконструкция системы теплоснабжения в районе ЦТП №7  г. Одинцово, мкр.  № 8  (в т.ч. ПИР) </t>
  </si>
  <si>
    <t xml:space="preserve">Реконструкция системы теплоснабжения в районе ЦТП п. Жуковка-1  (в т.ч. ПИР) </t>
  </si>
  <si>
    <t xml:space="preserve">Капитальный ремонт сетей теплоснабжения п. Гарь- Покровское (в т.ч. ПИР) </t>
  </si>
  <si>
    <t xml:space="preserve">Реконструкция тепловых сетей и сетей  ГВС п. Покровский городок (в т.ч. ПИР) </t>
  </si>
  <si>
    <t>".</t>
  </si>
  <si>
    <t>Итого по мероприятияю:</t>
  </si>
  <si>
    <t xml:space="preserve">Адресный перечень 
 по капитальному ремонту объектов инженерной инфраструктуры в рамках реализации мероприятий муниципальной программы Одинцовского городского округа Московской области
 "Развитие инженерной инфраструктуры, энергоэффективности и отрасли обращения с отходами" </t>
  </si>
  <si>
    <t>"Приложение 6 к муниципальной программе</t>
  </si>
  <si>
    <t>Строительство сетей хозяйственно-бытовой канализации и водоснабжения на территории г. Одинцово, Одинцовского городского округа, Московской области (в т.ч. ПИР)</t>
  </si>
  <si>
    <t>Строительство сетей водоснабжения к жилым домам на территории Одинцовского городского округа в районе с. Успенское (в т.ч. ПИР)</t>
  </si>
  <si>
    <t>Мероприятие 01.01. Погашение просроченной задолженности управляющих организаций, поставщиков ресурсов (ресурсоснабжающих, теплоснабжающих организаций, гарантирующих организаций) (далее – поставщики ресурсов) перед поставщиками энергоресурсов (газа, электроэнергии, тепловой энергии) путем возмещения части недополученных доходов управляющих организаций, поставщиков ресурсов, образовавшихся в связи с задолженностью населения по оплате за жилое помещение и коммунальные услуги и (или) ликвидированных в установленном законодательством порядке юридических лиц, оказывавших услуги в сфере жилищно-коммунального хозяйства за потребленные ресурсы (газ, электроэнергию, тепловую энергию и воду), признанной невозможной к взысканию</t>
  </si>
  <si>
    <t>к муниципальной программе</t>
  </si>
  <si>
    <t>АДРЕСНЫЙ ПЕРЕЧЕНЬ ПО СТРОИТЕЛЬСТВУ И РЕКОНСТРУКЦИИ
ОБЪЕКТОВ МУНИЦИПАЛЬНОЙ СОБСТВЕННОСТИ ОДИНЦОВСКОГО ГОРОДСКОГО ОКРУГА МОСКОВСКОЙ ОБЛАСТИ,
ФИНАНСИРОВАНИЕ КОТОРЫХ ПРЕДУСМОТРЕНО МУНИЦИПАЛЬНОЙ ПРОГРАММОЙ                                                                                                                                                                                                                 
 "Развитие инженерной инфраструктуры, энергоэффективности и отрасли обращения с отходами"</t>
  </si>
  <si>
    <t>№ п/п</t>
  </si>
  <si>
    <t>Наименование объекта,  сведения о регистрации права собственности</t>
  </si>
  <si>
    <t xml:space="preserve">Мощность/
прирост мощности объекта 
(кв. метр, погонный метр, место, койко-место и т.д.)
</t>
  </si>
  <si>
    <t>Адрес объекта</t>
  </si>
  <si>
    <t>Направление инвестирования</t>
  </si>
  <si>
    <t>Сроки проведения работ по проектированию, строитнельству,/реконструкции объектов (дд.мм.гг-дд.мм.гг)</t>
  </si>
  <si>
    <t>Открытие объекта/завершение работ (дд.мм.гг)</t>
  </si>
  <si>
    <t>Предельная стоимость объекта (тыс.руб.)</t>
  </si>
  <si>
    <t>Профинансировано на 01.01.2023, тыс.руб.</t>
  </si>
  <si>
    <t>Финансирование (тыс.руб.)</t>
  </si>
  <si>
    <t>Остаток сметной стоимости до ввода в эксплуатацию, тыс.руб.</t>
  </si>
  <si>
    <t xml:space="preserve">Наименование главного распорядителя средств бюджета
Одинцовского 
городского округа
</t>
  </si>
  <si>
    <t>Всего</t>
  </si>
  <si>
    <t>4080 куб.м/сутки</t>
  </si>
  <si>
    <t>Московская область, Одинцовский г.о., г. Одинцово,  ул. Ново-Спортивная, д.22</t>
  </si>
  <si>
    <t>Реконструкция</t>
  </si>
  <si>
    <t>20.01.2026-30.11.2027</t>
  </si>
  <si>
    <t>Администрация Одинцовского городского округа</t>
  </si>
  <si>
    <t xml:space="preserve">Реконструкция ВЗУ  Н.Ромашково Одинцовский г.о. </t>
  </si>
  <si>
    <t>1200 куб.м/сутки</t>
  </si>
  <si>
    <t>Московская область, Одинцовский г.о.,с. Ромашково</t>
  </si>
  <si>
    <t>200 куб.м/сутки</t>
  </si>
  <si>
    <t xml:space="preserve">Московская область, Одинцовский г.о.,с. Ромашково. 
ул. Ноздрюхина
</t>
  </si>
  <si>
    <t>Строительство и реконструкция</t>
  </si>
  <si>
    <t xml:space="preserve">Московская область, Одинцовский г.о., п.ПМС-4 </t>
  </si>
  <si>
    <t>5.</t>
  </si>
  <si>
    <t>2150 куб.м/сутки</t>
  </si>
  <si>
    <t xml:space="preserve">Московская область, Одинцовский г.о., п.Большие Вяземы </t>
  </si>
  <si>
    <t>1750 тыс.куб.м/сутки</t>
  </si>
  <si>
    <t>9400 куб.м/сутки</t>
  </si>
  <si>
    <t>Московская область, Одинцовский г.о., г. Одинцово,  ул. Северная, 35</t>
  </si>
  <si>
    <t>Московская область, Одинцовский г.о., с. Каринское</t>
  </si>
  <si>
    <t>20.01.2022-30.11.2024</t>
  </si>
  <si>
    <t>Средстава бюджета Московской области</t>
  </si>
  <si>
    <t>3840 куб.м/сутки</t>
  </si>
  <si>
    <t>Московской области, Одинцовский г.о., р.п. Большие 
Вяземы, ул. Институт, корпус Б</t>
  </si>
  <si>
    <t>Московской области, Одинцовский г.о., г. Кубинка</t>
  </si>
  <si>
    <t>412 куб.м/сутки</t>
  </si>
  <si>
    <t>Московской области, Одинцовский г.о., д. Дунино</t>
  </si>
  <si>
    <t>4800.куб.м/сутки</t>
  </si>
  <si>
    <t>Московская область, г.Одинцово, ул. Сосновая</t>
  </si>
  <si>
    <t>3900 куб.м/сутки</t>
  </si>
  <si>
    <t>Московская область, г. Одинцово, ул. Садовая, 24</t>
  </si>
  <si>
    <t>Московская область, г.Одинцово, Подушкинское шоссе, 19</t>
  </si>
  <si>
    <t>Реконструкция насосной станции 2-ого подъема, расположенной по адресу: Одинцовский г.о., п. ВНИИССОК, ул. Дружбы, строение 1/1 (ПИР)</t>
  </si>
  <si>
    <t>1,4 тыс.куб.м/сутки</t>
  </si>
  <si>
    <t>Московская область, Одинцовский г.о., п. ВНИИССОК, ул. Дружбы, строение 1/1</t>
  </si>
  <si>
    <t>Реконструкция (в т.ч. проектные и изыскательские работы)</t>
  </si>
  <si>
    <t>7000 куб/м</t>
  </si>
  <si>
    <t>Строительство  (в т.ч. проектные и изыскательские работы)</t>
  </si>
  <si>
    <t>9500 куб.м./сут.</t>
  </si>
  <si>
    <t>Московская область, Одинцовский г.о., п. ВНИИССОК, ул. Липовая, д.1-а</t>
  </si>
  <si>
    <t>Строительство (в т.ч. проектные и изыскательские работы)</t>
  </si>
  <si>
    <t>12 425 м3/сут</t>
  </si>
  <si>
    <t xml:space="preserve"> Московская область, г. Звенигород, Верхний Посад, проезд Проектируемый, владение 21 </t>
  </si>
  <si>
    <t xml:space="preserve">Московская область, Одинцовский г.о., с.Ромашково </t>
  </si>
  <si>
    <t>13 Гкал/час</t>
  </si>
  <si>
    <t xml:space="preserve">Московская область, Одинцовский г.о.,п. д/х "Жуковка",  Жуковка-1 </t>
  </si>
  <si>
    <t>Московская область, Одинцовский г.о., п. д/х "Жуковка", Жуковка-2</t>
  </si>
  <si>
    <t>1,5 Гкал/ч</t>
  </si>
  <si>
    <t>Московская область, Одинцовский г.о.,п. д/х "Жуковка",  Жуковка-2</t>
  </si>
  <si>
    <t>2500 п.м</t>
  </si>
  <si>
    <t>Московская область, Одинцовский г.о.,п. Подушкино</t>
  </si>
  <si>
    <t>Строительство</t>
  </si>
  <si>
    <t>Строительство системы ливневой канализации д.Раздоры, Одинцовский г.о., Московская область (в т.ч. ПИР).</t>
  </si>
  <si>
    <t>15 000 м.</t>
  </si>
  <si>
    <t>Московская область, Одинцовский г.о., д. Раздоры</t>
  </si>
  <si>
    <t>Строительство (в т.ч. проектные и изыскательские работы</t>
  </si>
  <si>
    <t>1194 п.м.</t>
  </si>
  <si>
    <t>Московская область, Одинцовский г.о.,р.п.Новоивановское в районе д. Марфино</t>
  </si>
  <si>
    <t>4,8 км.</t>
  </si>
  <si>
    <t>Московская область, Одинцовский г.о., д. Мамоново</t>
  </si>
  <si>
    <t>7800 п.м.</t>
  </si>
  <si>
    <t>Московская область, Одинцовский г.о.,г. Одинцово (п. Баковка)</t>
  </si>
  <si>
    <t>10,5 км.</t>
  </si>
  <si>
    <t>Московская область,г. Одинцово, п. ВНИИССОК</t>
  </si>
  <si>
    <t>1500 п.м.</t>
  </si>
  <si>
    <t>Московская область,в районе с. Успенское</t>
  </si>
  <si>
    <t>1400 п.м., 
2100 п.м.</t>
  </si>
  <si>
    <t xml:space="preserve">Московская область, д.п. Лесной городок </t>
  </si>
  <si>
    <t>Итого по мероприятию 02.01.</t>
  </si>
  <si>
    <t>Итого по мероприятию 02.05.</t>
  </si>
  <si>
    <t>Итого по мероприятию 01.01.</t>
  </si>
  <si>
    <t>Итого по мероприятию 01.05.</t>
  </si>
  <si>
    <t>10,90 км.</t>
  </si>
  <si>
    <t>Московская область, Одинцовский г.о., п. Покровский городок</t>
  </si>
  <si>
    <t>0,42 км.</t>
  </si>
  <si>
    <t>Московская область, г. Одинцово.</t>
  </si>
  <si>
    <t>0,20 км.</t>
  </si>
  <si>
    <t>Московская область, Одинцовский г.о.,п. Жуковка-1</t>
  </si>
  <si>
    <t>01.05.2023-31.12.2024</t>
  </si>
  <si>
    <t xml:space="preserve">Присоединение энергопринимающих устройств к электрическим сетям канализационной насосной станции на земельном участке, расположенном по адресу: Московская область, Одинцовский городской округ, д. Раздоры, ул. Круговая </t>
  </si>
  <si>
    <t>"Приложение 5</t>
  </si>
  <si>
    <t>"Приложение 1 к муниципальной программе</t>
  </si>
  <si>
    <t>Комплекс работ по выполнению проектно-изыскательских и строительно-монтажных работ в рамках мероприятия по технологическому присоединению к электрическим сетям 10 кВ, включая КРУН и трансформаторную подстанцию ТП пр. для дальнейшего содержания и эксплуатации полигона твердых коммунальных отходов «Часцы»</t>
  </si>
  <si>
    <t>Комплекс работ по организация централизованного водоснабжения и водоотведения д. Палицы и д. Грязь Одинцовского городского округа</t>
  </si>
  <si>
    <t>Московская область,д. Палицы и д. Грязь</t>
  </si>
  <si>
    <t>10 кВ</t>
  </si>
  <si>
    <t xml:space="preserve">Московская область, п. Часцы </t>
  </si>
  <si>
    <t>13.08.2022-31.12.2023</t>
  </si>
  <si>
    <t>Московская область, д. Раздоры</t>
  </si>
  <si>
    <t>02.12.2022-31.12.2023</t>
  </si>
  <si>
    <t>0,07 км.</t>
  </si>
  <si>
    <t>Управление жилищно-коммунального хозяйства (приложение 5 
к муниципальной программе)</t>
  </si>
  <si>
    <t>Управление жилищно-коммунального хозяйства, Территориальные управления Одинцовского городского округа 
(приложение 5 
к муниципальной программе)</t>
  </si>
  <si>
    <t>Управление жилищно-коммунального хозяйства
(приложение 5
к муниципальной программе)</t>
  </si>
  <si>
    <t>Управление жилищно-коммунального хозяйства (приложение 5
к муниципальной программе)</t>
  </si>
  <si>
    <t>Управление жилищно-коммунального хозяйства, Управление благоустройства (приложение 5
к муниципальной программе)</t>
  </si>
  <si>
    <t>Управление жилищно-коммунального хозяйства 
(приложение 6 
к муниципальной программе)</t>
  </si>
  <si>
    <t>01.01.2023-31.12.2024</t>
  </si>
  <si>
    <t>05.06.2023-31.12.2024</t>
  </si>
  <si>
    <t xml:space="preserve">Управление жилищно-коммунального хозяйства
</t>
  </si>
  <si>
    <t>Основное мероприятие 05. 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</si>
  <si>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Строительство сети водоснабжения и сети хозяйственно-бытовой канализации д.п. Лесной городок Одинцовский г.о., 
(в т.ч. ПИР)
 (I этап)</t>
  </si>
  <si>
    <t>Капитальный ремонт тепловой 
сети, расположенной по адресу: 
Московская область, Одинцовский г.о., п. д/х "Жуковка", Жуковка-2 (в т.ч. 
ПИР)</t>
  </si>
  <si>
    <t>Реконструкция ЦТП, расположенного по адресу: Московская область, Одинцовский г.о., п. д/х "Жуковка", Жуковка-1 (в т.ч. ПИР)</t>
  </si>
  <si>
    <t>5 Гкал/час</t>
  </si>
  <si>
    <t xml:space="preserve">Реконструкция котельной, расположенной по адресу: Московская область, Одинцовский г.о., п. д/х "Жуковка",  Жуковка-2 
(в т.ч. ПИР) </t>
  </si>
  <si>
    <t xml:space="preserve">Строительство блочно-модульной котельной мощностью 1,5 Гкал/час, расположенной по адресу: Московская область, Одинцовский г.о., п. д/х "Жуковка",  Жуковка-2 
(в т.ч. ПИР) </t>
  </si>
  <si>
    <t>Мероприятие 01.01 – Строительство и реконструкция объектов теплоснабжения муниципальной собственности</t>
  </si>
  <si>
    <t>Строительство хозяйственно-бытовой канализации в с. Ромашково через с. Немчиновка с реконструкцией существующих объектов (в т.ч. ПИР, в т.ч. тех. присоединение)</t>
  </si>
  <si>
    <t xml:space="preserve">Строительство </t>
  </si>
  <si>
    <t>1.3.4.</t>
  </si>
  <si>
    <t xml:space="preserve">Московская область, Одинцовский г.о., от д. Раздоры до д. Шульгино </t>
  </si>
  <si>
    <t>Количество отремонтированных шахтных колодцев, ед.</t>
  </si>
  <si>
    <t>Техническое обслуживание газопроводов и газового оборудования, %</t>
  </si>
  <si>
    <t>3500 куб.м/сутки</t>
  </si>
  <si>
    <t>Поставка электроснабжения на объекты электросетевого хозяйства, находящиеся в реестре муниципальной собственности</t>
  </si>
  <si>
    <t>600 куб.м/сутки</t>
  </si>
  <si>
    <t>20.01.2027-29.11.2028</t>
  </si>
  <si>
    <t>20.01.2022-29.11.2025</t>
  </si>
  <si>
    <t>6,5 куб. м/сут.,</t>
  </si>
  <si>
    <t>20.01.2024-29.11.2026</t>
  </si>
  <si>
    <t>Субсидия МУП ЖКХ «Назарьево»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</t>
  </si>
  <si>
    <t xml:space="preserve">Субсидия МП «Звенигородские инженерные сети» в качестве вклада в имущество общества, не увеличивающего его уставный капитал, в целях возмещения недополученных доходов в связи с производством и оказанием услуг </t>
  </si>
  <si>
    <t>1.2.2.</t>
  </si>
  <si>
    <t>1.2.3.</t>
  </si>
  <si>
    <t>20.01.2022-29.12.2025</t>
  </si>
  <si>
    <t>06.09.2022-29.11.2025</t>
  </si>
  <si>
    <t>Московская область, Одинцовский г.о., д. Хлюпино</t>
  </si>
  <si>
    <t>01.01.2024-31.12.2024</t>
  </si>
  <si>
    <t>Реконструкция водозаборного узла на территории пос. Барвиха (в т.ч. ПИР)</t>
  </si>
  <si>
    <t>Московская область, Одинцовский г.о., пос. Барвиха</t>
  </si>
  <si>
    <t>Построены и реконструированы (модернизированы) объекты питьевого водоснабжения и водоподготовки, находящиеся в муниципальной собственности и предусмотренные региональными программами, ед.</t>
  </si>
  <si>
    <t>Построены и реконструированы  объекты водоснабжения муниципальной собственности, ед.</t>
  </si>
  <si>
    <t>Приобретено и введено в эксплуатацию, капитально отремонтировано объектов водоснабжения муниципальной собственности, ед.</t>
  </si>
  <si>
    <t>Построены и реконструированы   очистные сооружения муниципальной собственности, ед.</t>
  </si>
  <si>
    <t>Построены и реконструированы   объекты очистки сточных вод муниципальной собственности, ед.</t>
  </si>
  <si>
    <t>Мероприятие 01.02 – Капитальный ремонт, приобретение, монтаж и ввод в эксплуатацию объектов очистки сточных вод муниципальной собственности</t>
  </si>
  <si>
    <t>Приобретено и введено в эксплуатацию, капитально отремонтировано объекты очистки сточных вод, ед.</t>
  </si>
  <si>
    <t>Количество завершенных объектов капитального строительства инфраструктуры, ед.</t>
  </si>
  <si>
    <t>2.5.</t>
  </si>
  <si>
    <t>Мероприятие 01.07 – Реализация проектов по реконструкции крупных загрязнителей Московской области</t>
  </si>
  <si>
    <t>Реконструированы объекты очистки сточных вод, ед.</t>
  </si>
  <si>
    <t>2.6.</t>
  </si>
  <si>
    <t>Мероприятие 01.08 – Реализация проектов по реконструкции загрязнителей Московской области</t>
  </si>
  <si>
    <t>Мероприятие 02.02 – Капитальный ремонт, приобретение, монтаж и ввод в эксплуатацию канализационных коллекторов, канализационных (ливневых) насосных станций муниципальной собственности</t>
  </si>
  <si>
    <t>Приобретено и введено в эксплуатацию, капитально отремонтированы канализационные коллектора и канализационные насосные станции, ед.</t>
  </si>
  <si>
    <t>Мероприятие 03.05 –  Финансовое обеспечение затрат муниципальных образований Московской области, связанных с возвратом займов, выданных Фондом развития территорий</t>
  </si>
  <si>
    <t>Проекты муниципальной собственности, по которым произведено погашение займа в соответствии с графиком погашения в сфере водоотведения, ед.</t>
  </si>
  <si>
    <t>ИТОГО по подпрограмме 1 "Чистая вода"</t>
  </si>
  <si>
    <t xml:space="preserve">ИТОГО </t>
  </si>
  <si>
    <t>ИТОГО по подпрограмме 2 "Системы водоотведения"</t>
  </si>
  <si>
    <t>Построены и реконструированы  объекты теплоснабжения муниципальной собственности, ед.</t>
  </si>
  <si>
    <t>Капитально отремонтированы объекты теплоснабжения муниципальной собственности, ед.</t>
  </si>
  <si>
    <t>Основное мероприятие 02 – Строительство, реконструкция, капитальный ремонт сетей водоснабжения, водоотведения, теплоснабжения на территории муниципальных образований Московской области</t>
  </si>
  <si>
    <t>Построены и реконструированы сети (участки) водоснабжения, водоотведения, теплоснабжения муниципальной собственности, ед.</t>
  </si>
  <si>
    <t>Капитально отремонтированы сети (участки) водоснабжения, водоотведения, теплоснабжения муниципальной собственности, ед.</t>
  </si>
  <si>
    <t>Мероприятие 02.05 – Аварийно-восстановительные работы на сетях водоснабжения и (или) теплоснабжения муниципальной собственности</t>
  </si>
  <si>
    <t>Выполнены аварийно-восстановительные работы на сетях водоснабжения и (или) теплоснабжения, ед.</t>
  </si>
  <si>
    <t>Капитально отремонтированы объекты коммунальной инфраструктуры на территории военных городков, ед.</t>
  </si>
  <si>
    <t>Построены и реконструированы объекты коммунальной инфраструктуры на территории военных городков, ед.</t>
  </si>
  <si>
    <t>ИТОГО по подпрограмме 3 «Объекты теплоснабжения, инженерные коммуникации»</t>
  </si>
  <si>
    <t>ИТОГО</t>
  </si>
  <si>
    <t>Введены в эксплуатацию объекты инженерной инфраструктуры для комплексов по переработке и размещению отходов (КПО), ед.</t>
  </si>
  <si>
    <t>ИТОГО по подпрограмме 4 "Обращение с отходами"</t>
  </si>
  <si>
    <t>ИТОГО по подпрограмме 7 "Обеспечивающая подпрограмма"</t>
  </si>
  <si>
    <t>ИТОГО по подпрограмме 8 "Реализация полномочий в сфере жилищно-коммунального хозяйства"</t>
  </si>
  <si>
    <t>Осуществлено профилактических и контрольных (надзорных) мероприятий при поступлении в ОМСУ информации о несоблюдении гражданами требований Правил пользования газом, %</t>
  </si>
  <si>
    <t>Мероприятие 01.03 - Погашение просроченной задолженности за потребленные ресурсы (газ, электроэнергию, холодное водоснабжение и водоотведение) муниципальных предприятий с целью предупреждения их банкротства и (или) субсидиарной ответственности муниципальных образований Московской области</t>
  </si>
  <si>
    <t>Мероприятие 05.04. 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</si>
  <si>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 xml:space="preserve">Мероприятие 01.10. Установка, замена, поверка приборов учета энергетических ресурсов на объектах бюджетной сферы </t>
  </si>
  <si>
    <t xml:space="preserve">Количество приборов учета, установленных в зданиях, строениях, сооружениях органов местного самоуправления и муниципальных учреждений </t>
  </si>
  <si>
    <t xml:space="preserve">Мероприятие 01.11. Проведение энергоэффективных мероприятий в отношении ограждающих конструкций и внутренних инженерных систем муниципальных учреждений </t>
  </si>
  <si>
    <t>Количество зданий, строений, сооружений муниципальной собственности, которые повысили класс энергетической эффективности до нормального и выше (А, B, C, D)</t>
  </si>
  <si>
    <t>Количество многоквартирных домов, в которых установлены общедомовые приборы учета энергетических ресурсов, единица</t>
  </si>
  <si>
    <t xml:space="preserve">Количество многоквартирных домов, которым присвоен класс энергетической эффективности, единица
</t>
  </si>
  <si>
    <t>ИТОГО по подпрограмме 5 "Энергосбережение и повышение энергетической эффективности"</t>
  </si>
  <si>
    <t>Построены и реконструированы канализационные коллектора, канализационные насосные станции, ед.</t>
  </si>
  <si>
    <t>1 квартал</t>
  </si>
  <si>
    <t>1 полугодие</t>
  </si>
  <si>
    <t>9 месяцев</t>
  </si>
  <si>
    <t>12 месяцев</t>
  </si>
  <si>
    <t>Итого 
2024 год</t>
  </si>
  <si>
    <t>В том числе:</t>
  </si>
  <si>
    <t>Проектные и изыскательские работы</t>
  </si>
  <si>
    <t>Строительство сетей хозяйственно-бытовой канализации от д. Раздоры до д. Шульгино Одинцовского г.о. (в т.ч. ПИР) 1-2 этапы</t>
  </si>
  <si>
    <t>Строительство сетей водоснабжения от д. Раздоры до д. Шульгино Одинцовский г.о. (в т.ч. ПИР) (1 и 2 этапы)</t>
  </si>
  <si>
    <t>3 км.</t>
  </si>
  <si>
    <t>5,9 км.</t>
  </si>
  <si>
    <t>20.01.2023-29.11.2027</t>
  </si>
  <si>
    <t>20.01.2023-14.10.2024</t>
  </si>
  <si>
    <t>20.01.2024-14.10.2024</t>
  </si>
  <si>
    <t>Построены и реконструированы объекты очистки сточных вод муниципальной собственности</t>
  </si>
  <si>
    <t>Мероприятие 02.02. Выполнение работ по установке автоматизированных систем контроля за газовой безопасностью в жилых помещениях (квартирах) многоквартирных домов</t>
  </si>
  <si>
    <t xml:space="preserve">Мероприятие 01. 04- 
Приобретение объектов коммунальной инфраструктуры
</t>
  </si>
  <si>
    <t xml:space="preserve">Приобретены в муниципальную собственность объекты коммунальной инфраструктуры, ед. </t>
  </si>
  <si>
    <t>Итого по мероприятию 02.03.</t>
  </si>
  <si>
    <t>Московская область, Одинцовский г.о.,  п. Гарь-Покровское</t>
  </si>
  <si>
    <t xml:space="preserve">Технологическое присоединение </t>
  </si>
  <si>
    <t>Управление жилищно-коммунального хозяйства 
(приложение 5
к муниципальной программе)</t>
  </si>
  <si>
    <t>Мероприятие 02.03 – Организация в границах городского округа теплоснабжения населения</t>
  </si>
  <si>
    <t>Капитальный ремонт сети теплоснабжения г. Одинцово, Можайское шоссе (в т.ч. ПИР)</t>
  </si>
  <si>
    <t>Капитальный ремонт сети теплоснабжения пос. Шарапово, ТК-5 - ж.д. 23 (в т.ч. ПИР)</t>
  </si>
  <si>
    <t>Капитальный ремонт сети теплоснабжения г. Одинцово,мкр. № 7: т.вр. 3 - ТК-4а; т.вр. 3 - ТК-4. (в т.ч. ПИР)</t>
  </si>
  <si>
    <t xml:space="preserve">Капитальный ремонт сети теплоснабжения г. Одинцово, микрорайон № 1 (в т.ч. ПИР) </t>
  </si>
  <si>
    <t>Капитальный ремонт сети теплоснабжения г. Одинцово, мкр. № 8: Союзная 32 а - ЦТП № 3; ТК-4 - ЦТП № 4. (в т.ч. ПИР)</t>
  </si>
  <si>
    <t>Капитальный ремонт сети теплоснабжения г. Одинцово, Микрорайон № 4; ТК-4 - ТК-6; ЦТП № 9 - ЦТП № 4 (ППУ из.) (в т.ч. ПИР)</t>
  </si>
  <si>
    <t>5.1.</t>
  </si>
  <si>
    <t>5.2.</t>
  </si>
  <si>
    <t>5.3.</t>
  </si>
  <si>
    <t>Строительство участка тепловой сети между Котельной №1 и Котельной №2 по адресу: Московская область, Одинцовский г.о, р.п. Большие Вяземы, ул. Городок 17 (в т.ч. ПИР)</t>
  </si>
  <si>
    <t>Московская область, Одинцовский г.о., р.п. Большие Вяземы, ул. Городок 17</t>
  </si>
  <si>
    <t>01.03.2024-14.10.2024</t>
  </si>
  <si>
    <t>210 м.</t>
  </si>
  <si>
    <t>Заместитель Главы Одинцовского городского округа</t>
  </si>
  <si>
    <t>М.В. Коротаев</t>
  </si>
  <si>
    <t>Мероприятие 02.06 – Реализация первоочередных мероприятий по строительству и реконструкции сетей теплоснабжения муниципальной собственности</t>
  </si>
  <si>
    <t>Итого по мероприятию 02.06.</t>
  </si>
  <si>
    <t>Построены и реконструированы сети  теплоснабжения муниципальной собственности, ед.</t>
  </si>
  <si>
    <t>1.3.5.</t>
  </si>
  <si>
    <t xml:space="preserve">Оперативно-техническое обслуживание воздушных линий электропередач 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</si>
  <si>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31.12.2023</t>
  </si>
  <si>
    <t>Субсидия АО "Одинцовская теплосеть" в качестве вклада в имущество общества, не увеличивающего его уставный капитал</t>
  </si>
  <si>
    <t>Мероприятие 01.06 – Реализация первоочередных мероприятий по строительству и реконструкции объектов теплоснабжения муниципальной собственности (в том числе технологическое присоединение)</t>
  </si>
  <si>
    <t>Мероприятие 01.05 – Реализация первоочередных мероприятий по капитальному ремонту, приобретению, монтажу и вводу в эксплуатацию объектов теплоснабжения муниципальной собственности (в том числе технологическое присоединение)</t>
  </si>
  <si>
    <t>Строительство БМК на 1,5 МВт по адресу: Московская область, Одинцовский г.о., Санаторий "Поречье" (в т.ч. ПИР)</t>
  </si>
  <si>
    <t>Итого по мероприятию 01.06.</t>
  </si>
  <si>
    <t>Московская область, Одинцовский г.о. г. Звенигород, п. Поречье</t>
  </si>
  <si>
    <t xml:space="preserve"> 1,5 МВт</t>
  </si>
  <si>
    <t>Реконструкция котельной по адресу: Московская обл., Одинцовский г.о., г. Звенигород, ул. Ленина, д.30. , ( в т .ч. ПИР)</t>
  </si>
  <si>
    <t>Московская обл., Одинцовский г.о., г. Звенигород, ул. Ленина, д.30</t>
  </si>
  <si>
    <t>Реконструкция котельной по адресу: Московская обл., Одинцовский г.о., г. Звенигород, пер. Зареченский, 27 ( в т .ч. ПИР)</t>
  </si>
  <si>
    <t>Московская обл., Одинцовский г.о., г. Звенигород, пер. Зареченский, 27</t>
  </si>
  <si>
    <t>Реконструкция котельной №1 c установкой дополнительного котла на 5 МВт по адресу: Московская область, Одинцовский г.о., г. Звенигород, ул. Нахабинское шоссе д.2 (в т.ч. ПИР)</t>
  </si>
  <si>
    <t xml:space="preserve"> Московская область, Одинцовский г.о., г. Звенигород, ул. Нахабинское шоссе д.2 </t>
  </si>
  <si>
    <t>Реконструкция участков тепловых сетей от котельной №1 по адресу: Московская область, Одинцовский г.о., г. Звенигород, ул. Нахабинское шоссе д.2 (в т.ч. ПИР)</t>
  </si>
  <si>
    <t>13 МВт</t>
  </si>
  <si>
    <t>Реконструкция котельной по адресу: Московская область, Одинцовский г.о., г. Звенигород, пр-д Ветеранов, д.6 (в т.ч. ПИР)</t>
  </si>
  <si>
    <t xml:space="preserve"> Московская область, Одинцовский г.о., г. Звенигород, пр-д Ветеранов, д.6 </t>
  </si>
  <si>
    <t>Реконструкция участков тепловых сетей котельной по адресу: Московская область, Одинцовский г.о., г. Звенигород, пр-д Ветеранов, д.6 (в т.ч. ПИР)</t>
  </si>
  <si>
    <t>Реконструкция котельной №278 по адресу: Московская область,  Одинцовский г.о., г.Кубинка, городок Кубинка-1 (в т.ч. ПИР)</t>
  </si>
  <si>
    <t>Московская область,  Одинцовский г.о., г.Кубинка, городок Кубинка-1</t>
  </si>
  <si>
    <t>Реконструкция ЦТП по адресу: Московская область,  Одинцовский г.о.,  г.Кубинка, городок Кубинка-1 (в т.ч. ПИР)</t>
  </si>
  <si>
    <t>Московская область,  Одинцовский г.о.,  г.Кубинка, городок Кубинка-1</t>
  </si>
  <si>
    <t>Московская область,  Одинцовский г.о.,  г. Кубинка-10</t>
  </si>
  <si>
    <t>Московская область, Одинцовский г.о., п. Городок-17</t>
  </si>
  <si>
    <t>Московская область, Одинцовский г.о., д. Новошихово</t>
  </si>
  <si>
    <t>Реконструкция сетей электроснабжения котельной по адресу:
Московская область Одинцовский г.о., пос. Горбольницы №45, строение 9 (в т.ч. ПИР)</t>
  </si>
  <si>
    <t>Московская область Одинцовский г.о., пос. Горбольницы №45, строение 9</t>
  </si>
  <si>
    <t>Реконструкция участков тепловых сетей по адресу: Московская область, Одинцовский г.о., п. Барвиха (в т.ч. ПИР)</t>
  </si>
  <si>
    <t>Московская область, Одинцовский г.о., п. Барвиха</t>
  </si>
  <si>
    <t>Строительство БМК на 3 МВт по адресу: Московская область, Одинцовский г.о., п. ПМС-4 (в т.ч. ПИР)</t>
  </si>
  <si>
    <t>3 МВт</t>
  </si>
  <si>
    <t>Московская область, Одинцовский г.о., п. ПМС-4</t>
  </si>
  <si>
    <t>Реконструкция участков тепловых сетей по адресу: Московская область, Одинцовский г.о., п. ПМС-4 (в т.ч. ПИР)</t>
  </si>
  <si>
    <t>Реконструкция участков тепловых сетей по адресу: Московская область, Одинцовский г.о., р.п. Большие Вяземы, ул. Городок 17 (в т.ч. ПИР)</t>
  </si>
  <si>
    <t>Московская область, Одинцовский г.о., пос. Старый Городок</t>
  </si>
  <si>
    <t>2 МВт</t>
  </si>
  <si>
    <t>20.01.2024-14.10.2025</t>
  </si>
  <si>
    <t>20.01.2024-14.10.2026</t>
  </si>
  <si>
    <t>5 МВт</t>
  </si>
  <si>
    <t>3,5 МВт</t>
  </si>
  <si>
    <t>42,6 МВт</t>
  </si>
  <si>
    <t>Реконструкция участков тепловых сетей по адресу: Московская область, Одинцовский г.о., пос. Старый Городок (в т.ч. ПИР)</t>
  </si>
  <si>
    <t>22.08.2022-30.04.2024</t>
  </si>
  <si>
    <t>01.04.2024-14.10.2024</t>
  </si>
  <si>
    <t>20.01.2025-29.11.2025</t>
  </si>
  <si>
    <t>Строительство БМК на 5 МВт по адресу: Московская область, Одинцовский г.о., дер. Хлюпино (в т.ч. ПИР)</t>
  </si>
  <si>
    <t xml:space="preserve"> Московская область, Одинцовский г.о., г. дер. Хлюпино</t>
  </si>
  <si>
    <t>Мероприятие 01.07 – Реализация мероприятий по строительству и реконструкции объектов теплоснабжения</t>
  </si>
  <si>
    <t>Количество построенных и реконструированных объектов теплоснабжения, ед.</t>
  </si>
  <si>
    <t>Приобретены и введены в эксплуатацию, капитально отремонтированы объекты теплоснабжения, ед.</t>
  </si>
  <si>
    <t>Построены и реконструированы объекты теплоснабжения на территории муниципальных образований Московской области, ед.</t>
  </si>
  <si>
    <t>Итого по мероприятию 01.07.</t>
  </si>
  <si>
    <t>Строительство сетей водоснабжения и водоотведения  на территории д.Мамоново (в т.ч. ПИР)</t>
  </si>
  <si>
    <t>Управление жилищно-коммунального хозяйства (приложение 6
к муниципальной программе)</t>
  </si>
  <si>
    <t>Технологическое присоединение газоиспользующего оборудования и объектов капитального строительства к сети газораспределения для установки и запуска блочно-модульной котельной п. Гарь-Покровское, Одинцовский г.о.</t>
  </si>
  <si>
    <t>2.7.</t>
  </si>
  <si>
    <t>Мероприятие 02.11 – Капитальный ремонт сетей теплоснабжения на территории муниципальных образований Московской области</t>
  </si>
  <si>
    <t>Мероприятие 02.11. – Капитальный ремонт сетей теплоснабжения на территории муниципальных образований Московской области</t>
  </si>
  <si>
    <t>2.8.</t>
  </si>
  <si>
    <t>Управление жилищно-коммунального хозяйства 
(приложение 6
к муниципальной программе)</t>
  </si>
  <si>
    <t>Приложение 1 к постановлению</t>
  </si>
  <si>
    <t>Мероприятие 02.10 – Cтроительство и реконструкция сетей теплоснабжения на территории муниципальных образований Московской области</t>
  </si>
  <si>
    <t xml:space="preserve"> Администрации Одинцовского
городского округа Московской области 
от ___________________ №_________</t>
  </si>
  <si>
    <t xml:space="preserve"> Администрации Одинцовского
городского округа Московской области
от ______________________ №_____________</t>
  </si>
  <si>
    <t>Московская область, Одинцовский г.о., пос. ПМС-4</t>
  </si>
  <si>
    <t>Строительство водозаборного узла, расположенного по адресу: Московская область, Одинцовский г.о., д. Хлюпино. (в т.ч. ПИР)</t>
  </si>
  <si>
    <t>0.6 тыс м3/сут</t>
  </si>
  <si>
    <t>10.06.2024-29.11.2025</t>
  </si>
  <si>
    <t>Реконструкция сетей водоснабжения по адресу: Московская область, Одинцовский г.о., п. Большие Вяземы.,ул. Городок -17, в том числе ПИР</t>
  </si>
  <si>
    <t>Реконструкция сетей водоотведения по адресу: Московская область, Одинцовский г.о., п. Большие Вяземы.,ул. Городок -17, в том числе ПИР</t>
  </si>
  <si>
    <t>3100 м</t>
  </si>
  <si>
    <t>3200 м</t>
  </si>
  <si>
    <t>11.06.2024-29.11.2025</t>
  </si>
  <si>
    <t xml:space="preserve"> Московская область, Одинцовский г.о., п. ПМС-4</t>
  </si>
  <si>
    <t>04.07.2024-14.10.2025</t>
  </si>
  <si>
    <t xml:space="preserve"> Администрации Одинцовского
городского округа Московской области
от ______________________ №_________</t>
  </si>
  <si>
    <t>Итого по мероприятию 02.08.</t>
  </si>
  <si>
    <t>Мероприятие 02.08 – Реализация мероприятий по строительству и реконструкции сетей теплоснабжения муниципальной собственности</t>
  </si>
  <si>
    <t>Капитальный ремонт котельной ИФА РАН им. Обухова (в части замены котла) по адресу: Московская область, Одинцовский г.о., п. Новошихово (в т.ч. ПИР)</t>
  </si>
  <si>
    <t>Количество построенных и реконструированных (модернизированных, технически перевооруженных) сетей теплоснабжения, ед.</t>
  </si>
  <si>
    <t>Капитальный ремонт сетей теплоснабжения в районе пос. Летний Отдых, ул. Зеленая, 3а (в т.ч. ПИР)</t>
  </si>
  <si>
    <t>Итого по мероприятию 02.10.</t>
  </si>
  <si>
    <t>Реконструкция ЦТП по адресу: Московская область, Одинцовский г.о., г. Кубинка, Кубинка-10, в/г 10 (в т.ч. ПИР)</t>
  </si>
  <si>
    <t>Реконструкция котельной по адресу: Московская область, Одинцовский г.о., п. Кубинка-10 в/г 10 (в т.ч. ПИР)</t>
  </si>
  <si>
    <t xml:space="preserve">23.07.2024-14.10.2025 </t>
  </si>
  <si>
    <t>09.07.2024-14.10.2025</t>
  </si>
  <si>
    <t>10 МВт</t>
  </si>
  <si>
    <t>5,8 МВт</t>
  </si>
  <si>
    <t>Московская область, Одинцовский г.о., п. Кубинка-10, в/г 10</t>
  </si>
  <si>
    <t>Построены и реконструированы сети (участки) теплоснабжения муниципальной собственности, ед.</t>
  </si>
  <si>
    <t>Капитально отремонтированы сети (участки) теплоснабжения, ед.</t>
  </si>
  <si>
    <t>23.07.2024-14.10.2025</t>
  </si>
  <si>
    <t>Приложение 4 к постановлению</t>
  </si>
  <si>
    <t>Субсидия МУП ЖКХ «Назарьево» в качестве вклада в имущество общества, не увеличивающего его уставный капитал, в целях уменьшения непокрытого убытка предприятия на 30.06.2024</t>
  </si>
  <si>
    <t>АО "Одинцовская теплосеть":</t>
  </si>
  <si>
    <t>МУП ЖКХ «Назарьево»:</t>
  </si>
  <si>
    <t>МП «Звенигородские инженерные сети»:</t>
  </si>
  <si>
    <t xml:space="preserve"> L=1012,5 м. </t>
  </si>
  <si>
    <t xml:space="preserve"> L=2068 м. </t>
  </si>
  <si>
    <t xml:space="preserve"> L=343,5 м. </t>
  </si>
  <si>
    <t xml:space="preserve"> L=2228 м. </t>
  </si>
  <si>
    <t>Реконструкция участков тепловых сетей по адресу: Московская область, Одинцовский г.о., г. Кубинка, Кубинка-10, в/г 10 (в т.ч. ПИР)</t>
  </si>
  <si>
    <t xml:space="preserve"> L=1487 м. </t>
  </si>
  <si>
    <t xml:space="preserve"> L=611 м. </t>
  </si>
  <si>
    <t xml:space="preserve"> L=1321 м. </t>
  </si>
  <si>
    <t xml:space="preserve"> L=360 м. </t>
  </si>
  <si>
    <t xml:space="preserve"> L=3356,7 м. </t>
  </si>
  <si>
    <t>08.07.2024-14.10.2025</t>
  </si>
  <si>
    <t>Реконструкция тепловых сетей котельной по адресу: Московская обл., Одинцовский г.о., г. Звенигород, ул. Ленина, д.30 ( в т .ч. ПИР)</t>
  </si>
  <si>
    <t>Реконструкция участков тепловых сетей котельной № 278 по адресу: Московская область, Одинцовский г.о., городок Кубинка-1, Кубинка (в т.ч. ПИР)</t>
  </si>
  <si>
    <t>Реконструкция участков тепловых сетей по адресу: Московская область, Одинцовский г.о., п. Новошихово(в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</si>
  <si>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</si>
  <si>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2.9.</t>
  </si>
  <si>
    <t>Количество капитально отремонтированных сетей теплоснабжения, ед.</t>
  </si>
  <si>
    <t>Актуализация проектной документации по мероприятию "Строительство сетей водоснабжения и водоотведения в д. Подушкино Одинцовского г.о."</t>
  </si>
  <si>
    <t>Проектные работы</t>
  </si>
  <si>
    <t>01.10.2024-31.12.2025</t>
  </si>
  <si>
    <t>Мероприятие 02.09. – Реализация мероприятий по капитальному ремонту сетей теплоснабжения на территории муниципальных образований</t>
  </si>
  <si>
    <t>1.3.6.</t>
  </si>
  <si>
    <t>Оснащение трансформаторной подстанции закрытого полигона ТКО «Часцы» оборудованием, обеспечивающим автоматическое переключение на резервный источник электроснабжения</t>
  </si>
  <si>
    <t>Мероприятие 02.09 – Реализация мероприятий по капитальному ремонту сетей теплоснабжения на территории муниципальных образований</t>
  </si>
  <si>
    <t>Мероприятие 1.05. Реализация мер по предупреждению банкротства муниципальных предприятий и (или) юридических лиц, 100 процентов акций (долей) которых принадлежит муниципальным образованиям Московской области, осуществляющих деятельность в сфере жилищно-коммунального хозяйства, в части погашения их просроченной задолженности по налогам, сборам и иным обязательным платежам и (или) за энергоресурсы (электроэнергию, газ, транспортировку газа, тепловую энергию и теплоноситель), и (или) за факторинговые услуги</t>
  </si>
  <si>
    <t>Итого по мероприятию 02.02.</t>
  </si>
  <si>
    <t>Приобретение, монтаж и ввод в эксплуатацию оборудования на ВЗУ в д. Аксиньино</t>
  </si>
  <si>
    <t>Приобретение, монтаж и ввод в эксплуатацию</t>
  </si>
  <si>
    <t>01.01.2025-29.11.2026</t>
  </si>
  <si>
    <t>Приобретение, монтаж и ввод в эксплуатацию водоочистки  в Ликино</t>
  </si>
  <si>
    <t>Московская область, Одинцовский г.о., д. Аксиньино</t>
  </si>
  <si>
    <t>Московская область, Одинцовский г.о., д. Ликино</t>
  </si>
  <si>
    <t>Строительство ВЗУ и водопровода в 
п. Усово-Тупик Одинцовский г.о. (в 
т.ч.ПИР)</t>
  </si>
  <si>
    <t xml:space="preserve">Московская область, Одинцовский г.о., п. Усово-Тупик </t>
  </si>
  <si>
    <t>Реконструкция ВЗУ №1  р.п. Большие Вяземы, Одинцовский г.о.</t>
  </si>
  <si>
    <t>Реконструкция ВЗУ №6 Одинцовский городской округ</t>
  </si>
  <si>
    <t xml:space="preserve">Реконструкция ВЗУ №9 Одинцовский городской округ </t>
  </si>
  <si>
    <t xml:space="preserve">Реконструкция ВЗУ-10 Одинцовский городской округ </t>
  </si>
  <si>
    <t>Реконструкция ВЗУ №5, расположенного по адресу: Московская область, Одинцовский г.о., р.п. Большие Вяземы, ул. Институт, корпус Б</t>
  </si>
  <si>
    <t xml:space="preserve">Реконструкция ВЗУ -2   г.п. Большие Вяземы, Одинцовский г.о. </t>
  </si>
  <si>
    <t xml:space="preserve">Реконструкция ВЗУ -7 г.п. Одинцово Одинцовский г.о. </t>
  </si>
  <si>
    <t>Московская область, Одинцовский г.о., п. 
ВНИИССОК, ул. Дружбы, стр.1/1</t>
  </si>
  <si>
    <t>01.01.2025-29.11.2028</t>
  </si>
  <si>
    <t>Реконструкция ВЗУ с инженерными коммуникациями (насосная станция 2-ого подъема), расположенного по адресу: Одинцовский г.о., п. ВНИИССОК, ул. Дружбы, стр.1/1)</t>
  </si>
  <si>
    <t xml:space="preserve">Реконструкция ВЗУ В.Ромашково Одинцовский г.о. </t>
  </si>
  <si>
    <t>Водопроводная сеть с реконструкцией водозаборного узла "Верхнее Ромашково" по адресу: Одинцовский г.о, с. Ромашково</t>
  </si>
  <si>
    <t xml:space="preserve">Реконструкция ВЗУ ПМС-4  п.Часцы Одинцовский г.о. </t>
  </si>
  <si>
    <t>Сети водоснабжения к жилым домам на территории Одинцовского городского округа в районе с. Успенское</t>
  </si>
  <si>
    <t>Московская область, Одинцовский г.о., с. Успенское</t>
  </si>
  <si>
    <t>Строительство и реконструкция сетей водоотведения в п. Усово-Тупик Одинцовский г.о.</t>
  </si>
  <si>
    <t>Московская область, Одинцовский г.о., п. Усово-Тупик</t>
  </si>
  <si>
    <t>Мероприятие 1.17. Установка специализированного оборудования на территории муниципальных образований</t>
  </si>
  <si>
    <t>Мероприятие 1.19. Приобретение специализированной техники для аварийных бригад</t>
  </si>
  <si>
    <t>Реконструкция очистных сооружений, расположенных по адресу: Московская область, Одинцовский г.о., г. Голицыно (в т.ч. ПИР)</t>
  </si>
  <si>
    <t>Московская область, Одинцовский г.о., г. Голицыно</t>
  </si>
  <si>
    <t>20.01.2026-29.12.2028</t>
  </si>
  <si>
    <t>Реконструкция ВЗУ-8 г.п. Одинцово Одинцовский г.о.</t>
  </si>
  <si>
    <t>20.01.2025-30.11.2026</t>
  </si>
  <si>
    <t>01.01.2026-29.11.2026</t>
  </si>
  <si>
    <t>01.01.2026-29.11.2027</t>
  </si>
  <si>
    <t>20.01.2023-30.11.2026</t>
  </si>
  <si>
    <t>Приложение 3 к постановлению</t>
  </si>
  <si>
    <t>Основное мероприятие Ч5-«Вода России»</t>
  </si>
  <si>
    <t>Мероприятие Ч5.01. 
Сокращение доли загрязненных сточных вод</t>
  </si>
  <si>
    <t>Начальник Управления бухгалтерского учета и отчетности, главный бухгалтер</t>
  </si>
  <si>
    <t>Н.А. Стародубова</t>
  </si>
  <si>
    <t>Мероприятие 01.13 – Реализация мероприятий по капитальному ремонту объектов теплоснабжения (в том числе технологическое присоединение при переводе котельных с 3 на 2 категорию надежности электроснабжения)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</si>
  <si>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</si>
  <si>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>Перевод с 3 на 2 категорию надежности электроснабжения объекта: котельная, Одинцовский г.о., г. Звенигород, Ветеранов проезд</t>
  </si>
  <si>
    <t>Перевод с 3 на 2 категорию надежности электроснабжения объекта: котельная, Одинцовский г.о., г. Звенигород, ул. Лермонтова, 6</t>
  </si>
  <si>
    <t>Перевод с 3 на 2 категорию надежности электроснабжения объекта: котельная, Одинцовский г.о., г. Звенигород, ул. Ленина 30</t>
  </si>
  <si>
    <t>Субсидия АО «Одинцовская Теплосеть» в целях возмещения расходов на разработку проектной, рабочей и сметной документации по объекту «Строительство водопроводной сети
с реконструкцией водозаборного узла «Верхнее Ромашково» по адресу:
Одинцовский г.о., с. Ромашково»</t>
  </si>
  <si>
    <t xml:space="preserve">Субсидии МУП «ЖКХ Назарьево» в
целях возмещения расходов на строительно-монтажные работы по
проектированию и строительству тепловой сети в рамках технологического
присоединения объекта коммунальной инфраструктуры Школа «Горки-2» </t>
  </si>
  <si>
    <t>Субсидии МП «Звенигородские
инженерные сети» в целях возмещения недополученных доходов, связанных с
невозможностью взыскания задолженности за поставленные коммунальные
услуги, для погашения просроченной задолженности за потребленный газ</t>
  </si>
  <si>
    <t>Приобретение, монтаж и ввод в эксплуатацию блочно-модульного оборудования на ВЗУ мощностью 600 куб.м/сут. по адресу: Московская область, Одинцовский г.о., пос. ПМС-4</t>
  </si>
  <si>
    <t>01.01.2027-29.11.2028</t>
  </si>
  <si>
    <t>Количество объектов теплоснабжения, переведенных с 3 на 2 категорию надежности электроснабжения при технологическом присоединении котельных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</si>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</sst>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"/>
    <numFmt numFmtId="165" formatCode="#,##0.000"/>
    <numFmt numFmtId="166" formatCode="0.00000"/>
    <numFmt numFmtId="167" formatCode="#,##0.0"/>
    <numFmt numFmtId="168" formatCode="0.0000000000"/>
    <numFmt numFmtId="169" formatCode="#,##0.0000000000"/>
    <numFmt numFmtId="170" formatCode="0.000000000000000"/>
  </numFmts>
  <fonts count="26" x14ac:knownFonts="1">
    <font>
      <sz val="11"/>
      <color rgb="FF000000"/>
      <name val="Calibri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</font>
    <font>
      <sz val="13"/>
      <name val="Calibri"/>
      <family val="2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6"/>
      <name val="Calibri"/>
      <family val="2"/>
      <charset val="204"/>
    </font>
    <font>
      <sz val="18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right"/>
    </xf>
    <xf numFmtId="0" fontId="1" fillId="2" borderId="1" xfId="0" applyNumberFormat="1" applyFont="1" applyFill="1" applyBorder="1" applyAlignment="1" applyProtection="1">
      <alignment horizontal="left" vertical="top" wrapText="1"/>
    </xf>
    <xf numFmtId="164" fontId="1" fillId="2" borderId="1" xfId="0" applyNumberFormat="1" applyFont="1" applyFill="1" applyBorder="1" applyAlignment="1" applyProtection="1">
      <alignment horizontal="center" vertical="center"/>
    </xf>
    <xf numFmtId="168" fontId="1" fillId="2" borderId="0" xfId="0" applyNumberFormat="1" applyFont="1" applyFill="1" applyBorder="1" applyAlignment="1" applyProtection="1"/>
    <xf numFmtId="169" fontId="1" fillId="2" borderId="0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alignment horizontal="center" vertical="center" wrapText="1"/>
    </xf>
    <xf numFmtId="166" fontId="14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9" fontId="5" fillId="3" borderId="0" xfId="0" applyNumberFormat="1" applyFont="1" applyFill="1"/>
    <xf numFmtId="169" fontId="19" fillId="3" borderId="0" xfId="0" applyNumberFormat="1" applyFont="1" applyFill="1"/>
    <xf numFmtId="4" fontId="1" fillId="3" borderId="1" xfId="0" applyNumberFormat="1" applyFont="1" applyFill="1" applyBorder="1" applyAlignment="1" applyProtection="1">
      <alignment horizontal="center" vertical="center"/>
    </xf>
    <xf numFmtId="165" fontId="1" fillId="2" borderId="0" xfId="0" applyNumberFormat="1" applyFont="1" applyFill="1" applyBorder="1" applyAlignment="1" applyProtection="1"/>
    <xf numFmtId="0" fontId="18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 wrapText="1"/>
    </xf>
    <xf numFmtId="0" fontId="6" fillId="3" borderId="0" xfId="0" applyFont="1" applyFill="1"/>
    <xf numFmtId="0" fontId="7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4" fontId="5" fillId="3" borderId="0" xfId="0" applyNumberFormat="1" applyFont="1" applyFill="1"/>
    <xf numFmtId="4" fontId="21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4" fontId="21" fillId="3" borderId="0" xfId="0" applyNumberFormat="1" applyFont="1" applyFill="1"/>
    <xf numFmtId="0" fontId="11" fillId="3" borderId="0" xfId="0" applyFont="1" applyFill="1"/>
    <xf numFmtId="0" fontId="19" fillId="3" borderId="0" xfId="0" applyFont="1" applyFill="1"/>
    <xf numFmtId="0" fontId="20" fillId="3" borderId="0" xfId="0" applyFont="1" applyFill="1"/>
    <xf numFmtId="169" fontId="20" fillId="3" borderId="0" xfId="0" applyNumberFormat="1" applyFont="1" applyFill="1"/>
    <xf numFmtId="168" fontId="20" fillId="3" borderId="0" xfId="0" applyNumberFormat="1" applyFont="1" applyFill="1"/>
    <xf numFmtId="170" fontId="20" fillId="3" borderId="0" xfId="0" applyNumberFormat="1" applyFont="1" applyFill="1"/>
    <xf numFmtId="0" fontId="16" fillId="3" borderId="1" xfId="0" applyFont="1" applyFill="1" applyBorder="1"/>
    <xf numFmtId="4" fontId="15" fillId="3" borderId="1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/>
    </xf>
    <xf numFmtId="0" fontId="14" fillId="3" borderId="1" xfId="0" applyFont="1" applyFill="1" applyBorder="1"/>
    <xf numFmtId="0" fontId="5" fillId="3" borderId="0" xfId="0" applyFont="1" applyFill="1" applyBorder="1"/>
    <xf numFmtId="4" fontId="10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3" borderId="0" xfId="0" applyFont="1" applyFill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Alignment="1">
      <alignment vertical="top"/>
    </xf>
    <xf numFmtId="167" fontId="9" fillId="3" borderId="0" xfId="0" applyNumberFormat="1" applyFont="1" applyFill="1" applyAlignment="1">
      <alignment horizontal="center" vertical="center" wrapText="1"/>
    </xf>
    <xf numFmtId="164" fontId="11" fillId="3" borderId="0" xfId="0" applyNumberFormat="1" applyFont="1" applyFill="1"/>
    <xf numFmtId="164" fontId="11" fillId="3" borderId="0" xfId="0" applyNumberFormat="1" applyFont="1" applyFill="1" applyAlignment="1">
      <alignment horizontal="center" vertical="center"/>
    </xf>
    <xf numFmtId="0" fontId="14" fillId="3" borderId="0" xfId="0" applyFont="1" applyFill="1"/>
    <xf numFmtId="0" fontId="9" fillId="3" borderId="0" xfId="0" applyFont="1" applyFill="1" applyAlignment="1"/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vertical="top" wrapText="1"/>
    </xf>
    <xf numFmtId="0" fontId="12" fillId="3" borderId="0" xfId="0" applyFont="1" applyFill="1"/>
    <xf numFmtId="0" fontId="9" fillId="3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horizontal="center" vertical="center"/>
    </xf>
    <xf numFmtId="0" fontId="1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>
      <alignment horizontal="right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4" fontId="1" fillId="3" borderId="7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top"/>
    </xf>
    <xf numFmtId="0" fontId="22" fillId="3" borderId="0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left" vertical="top"/>
    </xf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>
      <alignment vertical="top" wrapText="1"/>
    </xf>
    <xf numFmtId="0" fontId="1" fillId="3" borderId="1" xfId="0" applyNumberFormat="1" applyFont="1" applyFill="1" applyBorder="1" applyAlignment="1" applyProtection="1">
      <alignment vertical="top" wrapText="1"/>
    </xf>
    <xf numFmtId="0" fontId="1" fillId="3" borderId="1" xfId="0" applyNumberFormat="1" applyFont="1" applyFill="1" applyBorder="1" applyAlignment="1" applyProtection="1">
      <alignment vertical="center" wrapText="1"/>
    </xf>
    <xf numFmtId="0" fontId="4" fillId="3" borderId="1" xfId="0" applyNumberFormat="1" applyFont="1" applyFill="1" applyBorder="1" applyAlignment="1" applyProtection="1">
      <alignment vertical="center" wrapText="1"/>
    </xf>
    <xf numFmtId="164" fontId="3" fillId="3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4" fontId="7" fillId="3" borderId="0" xfId="0" applyNumberFormat="1" applyFont="1" applyFill="1"/>
    <xf numFmtId="164" fontId="4" fillId="3" borderId="0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/>
    <xf numFmtId="165" fontId="1" fillId="3" borderId="0" xfId="0" applyNumberFormat="1" applyFont="1" applyFill="1" applyBorder="1" applyAlignment="1" applyProtection="1"/>
    <xf numFmtId="4" fontId="3" fillId="3" borderId="0" xfId="0" applyNumberFormat="1" applyFont="1" applyFill="1" applyBorder="1" applyAlignment="1" applyProtection="1"/>
    <xf numFmtId="164" fontId="5" fillId="3" borderId="0" xfId="0" applyNumberFormat="1" applyFont="1" applyFill="1"/>
    <xf numFmtId="0" fontId="24" fillId="3" borderId="0" xfId="0" applyFont="1" applyFill="1"/>
    <xf numFmtId="169" fontId="24" fillId="3" borderId="0" xfId="0" applyNumberFormat="1" applyFont="1" applyFill="1"/>
    <xf numFmtId="0" fontId="25" fillId="3" borderId="0" xfId="0" applyFont="1" applyFill="1"/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164" fontId="1" fillId="3" borderId="7" xfId="0" applyNumberFormat="1" applyFont="1" applyFill="1" applyBorder="1" applyAlignment="1" applyProtection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49" fontId="1" fillId="3" borderId="2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horizontal="right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14" fontId="1" fillId="3" borderId="1" xfId="0" applyNumberFormat="1" applyFont="1" applyFill="1" applyBorder="1" applyAlignment="1" applyProtection="1">
      <alignment horizontal="center" vertical="top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right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top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 wrapText="1"/>
    </xf>
    <xf numFmtId="164" fontId="1" fillId="3" borderId="7" xfId="0" applyNumberFormat="1" applyFont="1" applyFill="1" applyBorder="1" applyAlignment="1" applyProtection="1">
      <alignment horizontal="center" vertical="center"/>
    </xf>
    <xf numFmtId="164" fontId="1" fillId="3" borderId="3" xfId="0" applyNumberFormat="1" applyFont="1" applyFill="1" applyBorder="1" applyAlignment="1" applyProtection="1">
      <alignment horizontal="center" vertical="center"/>
    </xf>
    <xf numFmtId="164" fontId="1" fillId="3" borderId="4" xfId="0" applyNumberFormat="1" applyFont="1" applyFill="1" applyBorder="1" applyAlignment="1" applyProtection="1">
      <alignment horizontal="center" vertical="center"/>
    </xf>
    <xf numFmtId="164" fontId="1" fillId="3" borderId="5" xfId="0" applyNumberFormat="1" applyFont="1" applyFill="1" applyBorder="1" applyAlignment="1" applyProtection="1">
      <alignment horizontal="center" vertical="center"/>
    </xf>
    <xf numFmtId="164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0" fontId="1" fillId="3" borderId="6" xfId="0" applyNumberFormat="1" applyFont="1" applyFill="1" applyBorder="1" applyAlignment="1" applyProtection="1">
      <alignment horizontal="center" vertical="top" wrapText="1"/>
    </xf>
    <xf numFmtId="0" fontId="1" fillId="3" borderId="7" xfId="0" applyNumberFormat="1" applyFont="1" applyFill="1" applyBorder="1" applyAlignment="1" applyProtection="1">
      <alignment horizontal="center" vertical="top" wrapText="1"/>
    </xf>
    <xf numFmtId="164" fontId="4" fillId="3" borderId="3" xfId="0" applyNumberFormat="1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 wrapText="1"/>
    </xf>
    <xf numFmtId="164" fontId="4" fillId="3" borderId="5" xfId="0" applyNumberFormat="1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top" wrapText="1"/>
    </xf>
    <xf numFmtId="0" fontId="23" fillId="3" borderId="10" xfId="0" applyNumberFormat="1" applyFont="1" applyFill="1" applyBorder="1" applyAlignment="1" applyProtection="1">
      <alignment horizontal="left" vertical="top" wrapText="1"/>
    </xf>
    <xf numFmtId="16" fontId="1" fillId="3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1" fillId="3" borderId="3" xfId="0" applyNumberFormat="1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5" xfId="0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left" vertical="top" wrapText="1"/>
    </xf>
    <xf numFmtId="0" fontId="1" fillId="3" borderId="6" xfId="0" applyNumberFormat="1" applyFont="1" applyFill="1" applyBorder="1" applyAlignment="1" applyProtection="1">
      <alignment horizontal="left" vertical="top" wrapText="1"/>
    </xf>
    <xf numFmtId="0" fontId="1" fillId="3" borderId="7" xfId="0" applyNumberFormat="1" applyFont="1" applyFill="1" applyBorder="1" applyAlignment="1" applyProtection="1">
      <alignment horizontal="left" vertical="top" wrapText="1"/>
    </xf>
    <xf numFmtId="14" fontId="1" fillId="3" borderId="1" xfId="0" applyNumberFormat="1" applyFont="1" applyFill="1" applyBorder="1" applyAlignment="1" applyProtection="1">
      <alignment horizontal="center" vertical="top"/>
    </xf>
    <xf numFmtId="0" fontId="1" fillId="3" borderId="0" xfId="0" applyNumberFormat="1" applyFont="1" applyFill="1" applyBorder="1" applyAlignment="1" applyProtection="1">
      <alignment horizontal="center" vertical="top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top" wrapText="1"/>
    </xf>
    <xf numFmtId="0" fontId="4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right" vertical="top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top" wrapText="1"/>
    </xf>
    <xf numFmtId="0" fontId="4" fillId="3" borderId="7" xfId="0" applyNumberFormat="1" applyFont="1" applyFill="1" applyBorder="1" applyAlignment="1" applyProtection="1">
      <alignment horizontal="left" vertical="top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2" xfId="0" applyNumberFormat="1" applyFont="1" applyFill="1" applyBorder="1" applyAlignment="1" applyProtection="1">
      <alignment horizontal="center" vertical="top" wrapText="1"/>
    </xf>
    <xf numFmtId="165" fontId="1" fillId="3" borderId="6" xfId="0" applyNumberFormat="1" applyFont="1" applyFill="1" applyBorder="1" applyAlignment="1" applyProtection="1">
      <alignment horizontal="center" vertical="top" wrapText="1"/>
    </xf>
    <xf numFmtId="165" fontId="1" fillId="3" borderId="7" xfId="0" applyNumberFormat="1" applyFont="1" applyFill="1" applyBorder="1" applyAlignment="1" applyProtection="1">
      <alignment horizontal="center" vertical="top" wrapText="1"/>
    </xf>
    <xf numFmtId="14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9" fontId="1" fillId="3" borderId="1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center" vertical="top"/>
    </xf>
    <xf numFmtId="0" fontId="1" fillId="3" borderId="6" xfId="0" applyNumberFormat="1" applyFont="1" applyFill="1" applyBorder="1" applyAlignment="1" applyProtection="1">
      <alignment horizontal="center" vertical="top"/>
    </xf>
    <xf numFmtId="0" fontId="1" fillId="3" borderId="7" xfId="0" applyNumberFormat="1" applyFont="1" applyFill="1" applyBorder="1" applyAlignment="1" applyProtection="1">
      <alignment horizontal="center" vertical="top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top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5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1" fillId="3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top" wrapText="1"/>
    </xf>
    <xf numFmtId="165" fontId="4" fillId="3" borderId="2" xfId="0" applyNumberFormat="1" applyFont="1" applyFill="1" applyBorder="1" applyAlignment="1" applyProtection="1">
      <alignment horizontal="center" vertical="center" wrapText="1"/>
    </xf>
    <xf numFmtId="165" fontId="4" fillId="3" borderId="6" xfId="0" applyNumberFormat="1" applyFont="1" applyFill="1" applyBorder="1" applyAlignment="1" applyProtection="1">
      <alignment horizontal="center" vertical="center" wrapText="1"/>
    </xf>
    <xf numFmtId="165" fontId="4" fillId="3" borderId="7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/>
    </xf>
    <xf numFmtId="49" fontId="1" fillId="3" borderId="2" xfId="0" applyNumberFormat="1" applyFont="1" applyFill="1" applyBorder="1" applyAlignment="1" applyProtection="1">
      <alignment horizontal="center" vertical="top"/>
    </xf>
    <xf numFmtId="49" fontId="1" fillId="3" borderId="6" xfId="0" applyNumberFormat="1" applyFont="1" applyFill="1" applyBorder="1" applyAlignment="1" applyProtection="1">
      <alignment horizontal="center" vertical="top"/>
    </xf>
    <xf numFmtId="49" fontId="1" fillId="3" borderId="7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4" fontId="14" fillId="3" borderId="6" xfId="0" applyNumberFormat="1" applyFont="1" applyFill="1" applyBorder="1" applyAlignment="1">
      <alignment horizontal="center" vertical="center" wrapText="1"/>
    </xf>
    <xf numFmtId="14" fontId="14" fillId="3" borderId="7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1" xfId="0" applyFont="1" applyFill="1" applyBorder="1" applyAlignment="1">
      <alignment horizontal="left" vertical="center"/>
    </xf>
    <xf numFmtId="0" fontId="14" fillId="3" borderId="8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right"/>
    </xf>
    <xf numFmtId="0" fontId="14" fillId="3" borderId="0" xfId="0" applyFont="1" applyFill="1" applyAlignment="1">
      <alignment horizontal="right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right" wrapText="1"/>
    </xf>
    <xf numFmtId="0" fontId="1" fillId="2" borderId="0" xfId="0" applyNumberFormat="1" applyFont="1" applyFill="1" applyBorder="1" applyAlignment="1" applyProtection="1">
      <alignment horizontal="right" vertical="center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center" vertical="top"/>
    </xf>
    <xf numFmtId="0" fontId="1" fillId="2" borderId="6" xfId="0" applyNumberFormat="1" applyFont="1" applyFill="1" applyBorder="1" applyAlignment="1" applyProtection="1">
      <alignment horizontal="center" vertical="top"/>
    </xf>
    <xf numFmtId="0" fontId="1" fillId="2" borderId="7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center" vertical="top" wrapText="1"/>
    </xf>
    <xf numFmtId="0" fontId="1" fillId="2" borderId="6" xfId="0" applyNumberFormat="1" applyFont="1" applyFill="1" applyBorder="1" applyAlignment="1" applyProtection="1">
      <alignment horizontal="center" vertical="top" wrapText="1"/>
    </xf>
    <xf numFmtId="0" fontId="1" fillId="2" borderId="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_&#1054;&#1073;&#1097;&#1077;&#1077;/&#1052;&#1091;&#1085;&#1080;&#1094;&#1080;&#1087;&#1072;&#1083;&#1100;&#1085;&#1072;&#1103;%20&#1087;&#1088;&#1086;&#1075;&#1088;&#1072;&#1084;&#1084;&#1072;%20&#1056;&#1072;&#1079;&#1074;&#1080;&#1090;&#1080;&#1077;%20&#1080;&#1085;&#1078;&#1077;&#1085;&#1077;&#1088;&#1085;&#1086;&#1081;%20&#1080;&#1085;&#1092;&#1088;&#1072;&#1089;&#1090;&#1088;&#1091;&#1082;&#1090;&#1091;&#1088;&#1099;,%20&#1101;&#1085;&#1077;&#1088;&#1075;&#1086;&#1101;&#1092;&#1092;&#1077;&#1082;&#1090;&#1080;&#1074;&#1085;&#1086;&#1089;&#1090;&#1080;%20&#1080;%20&#1086;&#1090;&#1088;&#1072;&#1089;&#1083;&#1080;%20&#1086;&#1073;&#1088;&#1072;&#1097;&#1077;&#1085;&#1080;&#1103;%20&#1089;%20&#1086;&#1090;&#1093;&#1086;&#1076;&#1072;&#1084;&#1080;%202023-2027/&#1042;&#1077;&#1088;&#1089;&#1080;&#1103;%2020%20&#1086;&#1090;%20__.12.2024/&#1055;&#1088;&#1080;&#1083;&#1086;&#1078;&#1077;&#1085;&#1080;&#1103;_1,5,6_&#1082;_&#1087;&#1086;&#1089;&#1090;_&#1042;&#1077;&#1088;&#1089;&#1080;&#1103;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Строительство и реконструкция"/>
      <sheetName val="Капитальный ремонт"/>
    </sheetNames>
    <sheetDataSet>
      <sheetData sheetId="0"/>
      <sheetData sheetId="1">
        <row r="183">
          <cell r="L183">
            <v>0</v>
          </cell>
          <cell r="O183">
            <v>0</v>
          </cell>
          <cell r="P183">
            <v>0</v>
          </cell>
        </row>
        <row r="184">
          <cell r="L184">
            <v>0</v>
          </cell>
          <cell r="O184">
            <v>0</v>
          </cell>
          <cell r="P184">
            <v>0</v>
          </cell>
        </row>
        <row r="185">
          <cell r="L185">
            <v>0</v>
          </cell>
          <cell r="O185">
            <v>0</v>
          </cell>
          <cell r="P185">
            <v>0</v>
          </cell>
        </row>
      </sheetData>
      <sheetData sheetId="2">
        <row r="19">
          <cell r="G19">
            <v>21332.68</v>
          </cell>
        </row>
        <row r="20">
          <cell r="G20">
            <v>13311.579999999998</v>
          </cell>
        </row>
        <row r="21">
          <cell r="G21">
            <v>8021.1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YC489"/>
  <sheetViews>
    <sheetView view="pageBreakPreview" zoomScale="70" zoomScaleNormal="70" zoomScaleSheetLayoutView="70" zoomScalePageLayoutView="70" workbookViewId="0">
      <selection sqref="A1:XFD1048576"/>
    </sheetView>
  </sheetViews>
  <sheetFormatPr defaultColWidth="8.85546875" defaultRowHeight="75" customHeight="1" x14ac:dyDescent="0.3"/>
  <cols>
    <col min="1" max="1" width="14.140625" style="89" customWidth="1"/>
    <col min="2" max="2" width="43" style="70" customWidth="1"/>
    <col min="3" max="3" width="18" style="70" customWidth="1"/>
    <col min="4" max="4" width="37.5703125" style="70" customWidth="1"/>
    <col min="5" max="5" width="19.85546875" style="70" customWidth="1"/>
    <col min="6" max="6" width="18.140625" style="70" customWidth="1"/>
    <col min="7" max="7" width="16" style="70" customWidth="1"/>
    <col min="8" max="8" width="12.28515625" style="70" customWidth="1"/>
    <col min="9" max="9" width="14" style="70" customWidth="1"/>
    <col min="10" max="10" width="12.28515625" style="70" customWidth="1"/>
    <col min="11" max="11" width="11.7109375" style="70" customWidth="1"/>
    <col min="12" max="12" width="18.140625" style="70" customWidth="1"/>
    <col min="13" max="13" width="19.5703125" style="70" customWidth="1"/>
    <col min="14" max="14" width="19.42578125" style="70" customWidth="1"/>
    <col min="15" max="15" width="34" style="70" customWidth="1"/>
    <col min="16" max="16" width="42.28515625" style="70" customWidth="1"/>
    <col min="17" max="16384" width="8.85546875" style="70"/>
  </cols>
  <sheetData>
    <row r="1" spans="1:15" ht="33" customHeight="1" x14ac:dyDescent="0.3">
      <c r="A1" s="121"/>
      <c r="B1" s="121"/>
      <c r="C1" s="121"/>
      <c r="D1" s="68"/>
      <c r="E1" s="68"/>
      <c r="F1" s="120"/>
      <c r="G1" s="68"/>
      <c r="H1" s="69"/>
      <c r="I1" s="68"/>
      <c r="J1" s="68"/>
      <c r="K1" s="68"/>
      <c r="O1" s="71" t="s">
        <v>471</v>
      </c>
    </row>
    <row r="2" spans="1:15" ht="68.25" customHeight="1" x14ac:dyDescent="0.3">
      <c r="A2" s="121"/>
      <c r="B2" s="121"/>
      <c r="C2" s="121"/>
      <c r="D2" s="68"/>
      <c r="E2" s="68"/>
      <c r="F2" s="165" t="s">
        <v>585</v>
      </c>
      <c r="G2" s="166"/>
      <c r="H2" s="69"/>
      <c r="I2" s="68"/>
      <c r="J2" s="68"/>
      <c r="K2" s="68"/>
      <c r="N2" s="203" t="s">
        <v>486</v>
      </c>
      <c r="O2" s="203"/>
    </row>
    <row r="3" spans="1:15" ht="24.75" customHeight="1" x14ac:dyDescent="0.3">
      <c r="A3" s="121"/>
      <c r="B3" s="121"/>
      <c r="C3" s="121"/>
      <c r="D3" s="68"/>
      <c r="E3" s="68"/>
      <c r="F3" s="68"/>
      <c r="G3" s="68"/>
      <c r="H3" s="69"/>
      <c r="I3" s="68"/>
      <c r="J3" s="68"/>
      <c r="K3" s="68"/>
      <c r="N3" s="112"/>
      <c r="O3" s="112"/>
    </row>
    <row r="4" spans="1:15" ht="30.75" customHeight="1" x14ac:dyDescent="0.3">
      <c r="A4" s="167" t="s">
        <v>271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24.75" customHeight="1" x14ac:dyDescent="0.3">
      <c r="A5" s="161" t="s">
        <v>59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5" ht="19.5" customHeight="1" x14ac:dyDescent="0.3">
      <c r="A6" s="161" t="s">
        <v>73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15" ht="15" customHeight="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</row>
    <row r="8" spans="1:15" ht="38.25" customHeight="1" x14ac:dyDescent="0.3">
      <c r="A8" s="162" t="s">
        <v>0</v>
      </c>
      <c r="B8" s="135" t="s">
        <v>60</v>
      </c>
      <c r="C8" s="135" t="s">
        <v>1</v>
      </c>
      <c r="D8" s="135" t="s">
        <v>2</v>
      </c>
      <c r="E8" s="135" t="s">
        <v>3</v>
      </c>
      <c r="F8" s="162" t="s">
        <v>4</v>
      </c>
      <c r="G8" s="162"/>
      <c r="H8" s="162"/>
      <c r="I8" s="162"/>
      <c r="J8" s="162"/>
      <c r="K8" s="162"/>
      <c r="L8" s="162"/>
      <c r="M8" s="162"/>
      <c r="N8" s="162"/>
      <c r="O8" s="135" t="s">
        <v>5</v>
      </c>
    </row>
    <row r="9" spans="1:15" ht="53.25" customHeight="1" x14ac:dyDescent="0.3">
      <c r="A9" s="162"/>
      <c r="B9" s="135"/>
      <c r="C9" s="135"/>
      <c r="D9" s="135"/>
      <c r="E9" s="135"/>
      <c r="F9" s="116">
        <v>2023</v>
      </c>
      <c r="G9" s="195">
        <v>2024</v>
      </c>
      <c r="H9" s="175"/>
      <c r="I9" s="175"/>
      <c r="J9" s="175"/>
      <c r="K9" s="176"/>
      <c r="L9" s="100">
        <v>2025</v>
      </c>
      <c r="M9" s="100">
        <v>2026</v>
      </c>
      <c r="N9" s="100">
        <v>2027</v>
      </c>
      <c r="O9" s="135"/>
    </row>
    <row r="10" spans="1:15" ht="24.75" customHeight="1" x14ac:dyDescent="0.3">
      <c r="A10" s="100">
        <v>1</v>
      </c>
      <c r="B10" s="100">
        <v>2</v>
      </c>
      <c r="C10" s="100">
        <v>3</v>
      </c>
      <c r="D10" s="100">
        <v>4</v>
      </c>
      <c r="E10" s="100">
        <v>5</v>
      </c>
      <c r="F10" s="116">
        <v>6</v>
      </c>
      <c r="G10" s="195">
        <v>7</v>
      </c>
      <c r="H10" s="175"/>
      <c r="I10" s="175"/>
      <c r="J10" s="175"/>
      <c r="K10" s="176"/>
      <c r="L10" s="100">
        <v>8</v>
      </c>
      <c r="M10" s="100">
        <v>9</v>
      </c>
      <c r="N10" s="100">
        <v>10</v>
      </c>
      <c r="O10" s="100">
        <v>11</v>
      </c>
    </row>
    <row r="11" spans="1:15" ht="26.25" customHeight="1" x14ac:dyDescent="0.3">
      <c r="A11" s="113"/>
      <c r="B11" s="204" t="s">
        <v>143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</row>
    <row r="12" spans="1:15" ht="26.25" customHeight="1" x14ac:dyDescent="0.3">
      <c r="A12" s="143" t="s">
        <v>6</v>
      </c>
      <c r="B12" s="157" t="s">
        <v>148</v>
      </c>
      <c r="C12" s="143" t="s">
        <v>72</v>
      </c>
      <c r="D12" s="72" t="s">
        <v>8</v>
      </c>
      <c r="E12" s="101">
        <v>0</v>
      </c>
      <c r="F12" s="108">
        <v>0</v>
      </c>
      <c r="G12" s="139">
        <v>0</v>
      </c>
      <c r="H12" s="140"/>
      <c r="I12" s="140"/>
      <c r="J12" s="140"/>
      <c r="K12" s="141"/>
      <c r="L12" s="101">
        <v>0</v>
      </c>
      <c r="M12" s="101">
        <v>0</v>
      </c>
      <c r="N12" s="101">
        <v>0</v>
      </c>
      <c r="O12" s="134"/>
    </row>
    <row r="13" spans="1:15" ht="26.25" customHeight="1" x14ac:dyDescent="0.3">
      <c r="A13" s="144"/>
      <c r="B13" s="158"/>
      <c r="C13" s="144"/>
      <c r="D13" s="72" t="s">
        <v>9</v>
      </c>
      <c r="E13" s="101">
        <v>0</v>
      </c>
      <c r="F13" s="108">
        <v>0</v>
      </c>
      <c r="G13" s="139">
        <v>0</v>
      </c>
      <c r="H13" s="140"/>
      <c r="I13" s="140"/>
      <c r="J13" s="140"/>
      <c r="K13" s="141"/>
      <c r="L13" s="101">
        <v>0</v>
      </c>
      <c r="M13" s="101">
        <v>0</v>
      </c>
      <c r="N13" s="101">
        <v>0</v>
      </c>
      <c r="O13" s="134"/>
    </row>
    <row r="14" spans="1:15" ht="38.25" customHeight="1" x14ac:dyDescent="0.3">
      <c r="A14" s="144"/>
      <c r="B14" s="158"/>
      <c r="C14" s="144"/>
      <c r="D14" s="72" t="s">
        <v>10</v>
      </c>
      <c r="E14" s="101">
        <v>0</v>
      </c>
      <c r="F14" s="108">
        <v>0</v>
      </c>
      <c r="G14" s="139">
        <v>0</v>
      </c>
      <c r="H14" s="140"/>
      <c r="I14" s="140"/>
      <c r="J14" s="140"/>
      <c r="K14" s="141"/>
      <c r="L14" s="101">
        <v>0</v>
      </c>
      <c r="M14" s="101">
        <v>0</v>
      </c>
      <c r="N14" s="101">
        <v>0</v>
      </c>
      <c r="O14" s="134"/>
    </row>
    <row r="15" spans="1:15" ht="39.75" customHeight="1" x14ac:dyDescent="0.3">
      <c r="A15" s="145"/>
      <c r="B15" s="159"/>
      <c r="C15" s="145"/>
      <c r="D15" s="72" t="s">
        <v>11</v>
      </c>
      <c r="E15" s="101">
        <v>0</v>
      </c>
      <c r="F15" s="108">
        <v>0</v>
      </c>
      <c r="G15" s="139">
        <v>0</v>
      </c>
      <c r="H15" s="140"/>
      <c r="I15" s="140"/>
      <c r="J15" s="140"/>
      <c r="K15" s="141"/>
      <c r="L15" s="101">
        <v>0</v>
      </c>
      <c r="M15" s="101">
        <v>0</v>
      </c>
      <c r="N15" s="101">
        <v>0</v>
      </c>
      <c r="O15" s="134"/>
    </row>
    <row r="16" spans="1:15" ht="26.25" customHeight="1" x14ac:dyDescent="0.3">
      <c r="A16" s="143" t="s">
        <v>13</v>
      </c>
      <c r="B16" s="157" t="s">
        <v>61</v>
      </c>
      <c r="C16" s="143" t="s">
        <v>72</v>
      </c>
      <c r="D16" s="72" t="s">
        <v>8</v>
      </c>
      <c r="E16" s="101">
        <v>0</v>
      </c>
      <c r="F16" s="108">
        <v>0</v>
      </c>
      <c r="G16" s="139">
        <v>0</v>
      </c>
      <c r="H16" s="140"/>
      <c r="I16" s="140"/>
      <c r="J16" s="140"/>
      <c r="K16" s="141"/>
      <c r="L16" s="101">
        <v>0</v>
      </c>
      <c r="M16" s="101">
        <v>0</v>
      </c>
      <c r="N16" s="101">
        <v>0</v>
      </c>
      <c r="O16" s="143" t="s">
        <v>281</v>
      </c>
    </row>
    <row r="17" spans="1:15" ht="26.25" customHeight="1" x14ac:dyDescent="0.3">
      <c r="A17" s="144"/>
      <c r="B17" s="158"/>
      <c r="C17" s="144"/>
      <c r="D17" s="72" t="s">
        <v>9</v>
      </c>
      <c r="E17" s="101">
        <v>0</v>
      </c>
      <c r="F17" s="101">
        <v>0</v>
      </c>
      <c r="G17" s="139">
        <v>0</v>
      </c>
      <c r="H17" s="140"/>
      <c r="I17" s="140"/>
      <c r="J17" s="140"/>
      <c r="K17" s="141"/>
      <c r="L17" s="101">
        <v>0</v>
      </c>
      <c r="M17" s="101">
        <v>0</v>
      </c>
      <c r="N17" s="101">
        <v>0</v>
      </c>
      <c r="O17" s="144"/>
    </row>
    <row r="18" spans="1:15" ht="42" customHeight="1" x14ac:dyDescent="0.3">
      <c r="A18" s="144"/>
      <c r="B18" s="158"/>
      <c r="C18" s="144"/>
      <c r="D18" s="72" t="s">
        <v>10</v>
      </c>
      <c r="E18" s="101">
        <v>0</v>
      </c>
      <c r="F18" s="101">
        <v>0</v>
      </c>
      <c r="G18" s="139">
        <v>0</v>
      </c>
      <c r="H18" s="140"/>
      <c r="I18" s="140"/>
      <c r="J18" s="140"/>
      <c r="K18" s="141"/>
      <c r="L18" s="101">
        <v>0</v>
      </c>
      <c r="M18" s="101">
        <v>0</v>
      </c>
      <c r="N18" s="101">
        <v>0</v>
      </c>
      <c r="O18" s="144"/>
    </row>
    <row r="19" spans="1:15" ht="42" customHeight="1" x14ac:dyDescent="0.3">
      <c r="A19" s="144"/>
      <c r="B19" s="159"/>
      <c r="C19" s="145"/>
      <c r="D19" s="72" t="s">
        <v>11</v>
      </c>
      <c r="E19" s="101">
        <v>0</v>
      </c>
      <c r="F19" s="101">
        <v>0</v>
      </c>
      <c r="G19" s="139">
        <v>0</v>
      </c>
      <c r="H19" s="140"/>
      <c r="I19" s="140"/>
      <c r="J19" s="140"/>
      <c r="K19" s="141"/>
      <c r="L19" s="101">
        <v>0</v>
      </c>
      <c r="M19" s="101">
        <v>0</v>
      </c>
      <c r="N19" s="101">
        <v>0</v>
      </c>
      <c r="O19" s="144"/>
    </row>
    <row r="20" spans="1:15" ht="28.5" customHeight="1" x14ac:dyDescent="0.3">
      <c r="A20" s="144"/>
      <c r="B20" s="157" t="s">
        <v>321</v>
      </c>
      <c r="C20" s="135" t="s">
        <v>112</v>
      </c>
      <c r="D20" s="168" t="s">
        <v>112</v>
      </c>
      <c r="E20" s="142" t="s">
        <v>113</v>
      </c>
      <c r="F20" s="142" t="s">
        <v>114</v>
      </c>
      <c r="G20" s="137" t="s">
        <v>371</v>
      </c>
      <c r="H20" s="139" t="s">
        <v>372</v>
      </c>
      <c r="I20" s="140"/>
      <c r="J20" s="140"/>
      <c r="K20" s="141"/>
      <c r="L20" s="142" t="s">
        <v>115</v>
      </c>
      <c r="M20" s="142" t="s">
        <v>116</v>
      </c>
      <c r="N20" s="142" t="s">
        <v>117</v>
      </c>
      <c r="O20" s="144"/>
    </row>
    <row r="21" spans="1:15" ht="28.5" customHeight="1" x14ac:dyDescent="0.3">
      <c r="A21" s="144"/>
      <c r="B21" s="158"/>
      <c r="C21" s="135"/>
      <c r="D21" s="169"/>
      <c r="E21" s="138"/>
      <c r="F21" s="138"/>
      <c r="G21" s="138"/>
      <c r="H21" s="105" t="s">
        <v>367</v>
      </c>
      <c r="I21" s="105" t="s">
        <v>368</v>
      </c>
      <c r="J21" s="105" t="s">
        <v>369</v>
      </c>
      <c r="K21" s="105" t="s">
        <v>370</v>
      </c>
      <c r="L21" s="138"/>
      <c r="M21" s="138"/>
      <c r="N21" s="138"/>
      <c r="O21" s="144"/>
    </row>
    <row r="22" spans="1:15" ht="50.25" customHeight="1" x14ac:dyDescent="0.3">
      <c r="A22" s="145"/>
      <c r="B22" s="159"/>
      <c r="C22" s="135"/>
      <c r="D22" s="170"/>
      <c r="E22" s="18">
        <f>F22+G22+L22+M22+N22</f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145"/>
    </row>
    <row r="23" spans="1:15" ht="30" customHeight="1" x14ac:dyDescent="0.3">
      <c r="A23" s="132" t="s">
        <v>23</v>
      </c>
      <c r="B23" s="133" t="s">
        <v>7</v>
      </c>
      <c r="C23" s="132" t="s">
        <v>72</v>
      </c>
      <c r="D23" s="74" t="s">
        <v>8</v>
      </c>
      <c r="E23" s="101">
        <f>F23+G23+L23+M23+N23</f>
        <v>2645368.69894</v>
      </c>
      <c r="F23" s="101">
        <f>SUM(F24:F25)</f>
        <v>8310.3119999999999</v>
      </c>
      <c r="G23" s="139">
        <f>SUM(G24:G25)</f>
        <v>50220.451999999997</v>
      </c>
      <c r="H23" s="140"/>
      <c r="I23" s="140"/>
      <c r="J23" s="140"/>
      <c r="K23" s="141"/>
      <c r="L23" s="101">
        <f>SUM(L24:L25)</f>
        <v>325623.30415999994</v>
      </c>
      <c r="M23" s="101">
        <f>SUM(M24:M25)</f>
        <v>831528.66078000003</v>
      </c>
      <c r="N23" s="101">
        <f>SUM(N24:N25)</f>
        <v>1429685.9700000002</v>
      </c>
      <c r="O23" s="134"/>
    </row>
    <row r="24" spans="1:15" ht="45" customHeight="1" x14ac:dyDescent="0.3">
      <c r="A24" s="132"/>
      <c r="B24" s="133"/>
      <c r="C24" s="132"/>
      <c r="D24" s="98" t="s">
        <v>10</v>
      </c>
      <c r="E24" s="101">
        <f>F24+G24+L24+M24+N24</f>
        <v>1599050.44</v>
      </c>
      <c r="F24" s="101">
        <f>F28</f>
        <v>600.49</v>
      </c>
      <c r="G24" s="139">
        <f>G28</f>
        <v>25350</v>
      </c>
      <c r="H24" s="140"/>
      <c r="I24" s="140"/>
      <c r="J24" s="140"/>
      <c r="K24" s="141"/>
      <c r="L24" s="101">
        <f>L28+L34+L47</f>
        <v>178481.80999999997</v>
      </c>
      <c r="M24" s="101">
        <f>M28+M34+M47</f>
        <v>515232.3</v>
      </c>
      <c r="N24" s="101">
        <f>N28+N34+N47</f>
        <v>879385.84000000008</v>
      </c>
      <c r="O24" s="134"/>
    </row>
    <row r="25" spans="1:15" ht="45" customHeight="1" x14ac:dyDescent="0.3">
      <c r="A25" s="132"/>
      <c r="B25" s="133"/>
      <c r="C25" s="132"/>
      <c r="D25" s="98" t="s">
        <v>11</v>
      </c>
      <c r="E25" s="101">
        <f>F25+G25+L25+M25+N25</f>
        <v>1046318.25894</v>
      </c>
      <c r="F25" s="101">
        <f>F29+F35+F42+F48</f>
        <v>7709.8220000000001</v>
      </c>
      <c r="G25" s="139">
        <f>G29+G35+G42+G48</f>
        <v>24870.451999999997</v>
      </c>
      <c r="H25" s="140"/>
      <c r="I25" s="140"/>
      <c r="J25" s="140"/>
      <c r="K25" s="141"/>
      <c r="L25" s="101">
        <f>L29+L35+L42+L48</f>
        <v>147141.49416</v>
      </c>
      <c r="M25" s="101">
        <f>M29+M35+M42+M48</f>
        <v>316296.36077999999</v>
      </c>
      <c r="N25" s="101">
        <f>N29+N35+N42+N48</f>
        <v>550300.13</v>
      </c>
      <c r="O25" s="134"/>
    </row>
    <row r="26" spans="1:15" ht="35.25" customHeight="1" x14ac:dyDescent="0.3">
      <c r="A26" s="132"/>
      <c r="B26" s="133"/>
      <c r="C26" s="132"/>
      <c r="D26" s="98" t="s">
        <v>12</v>
      </c>
      <c r="E26" s="101">
        <f>SUM(F26:N26)</f>
        <v>0</v>
      </c>
      <c r="F26" s="101">
        <f>F36</f>
        <v>0</v>
      </c>
      <c r="G26" s="139">
        <f>G36</f>
        <v>0</v>
      </c>
      <c r="H26" s="140"/>
      <c r="I26" s="140"/>
      <c r="J26" s="140"/>
      <c r="K26" s="141"/>
      <c r="L26" s="101">
        <f t="shared" ref="L26:N26" si="0">L36</f>
        <v>0</v>
      </c>
      <c r="M26" s="101">
        <f t="shared" si="0"/>
        <v>0</v>
      </c>
      <c r="N26" s="101">
        <f t="shared" si="0"/>
        <v>0</v>
      </c>
      <c r="O26" s="134"/>
    </row>
    <row r="27" spans="1:15" ht="32.25" customHeight="1" x14ac:dyDescent="0.3">
      <c r="A27" s="132" t="s">
        <v>25</v>
      </c>
      <c r="B27" s="133" t="s">
        <v>74</v>
      </c>
      <c r="C27" s="132" t="s">
        <v>72</v>
      </c>
      <c r="D27" s="98" t="s">
        <v>8</v>
      </c>
      <c r="E27" s="101">
        <f>'Строительство и реконструкция'!K72</f>
        <v>2242108.3849399998</v>
      </c>
      <c r="F27" s="101">
        <f>'Строительство и реконструкция'!L72</f>
        <v>960.78</v>
      </c>
      <c r="G27" s="136">
        <f>'Строительство и реконструкция'!M72</f>
        <v>45649.67</v>
      </c>
      <c r="H27" s="136"/>
      <c r="I27" s="136"/>
      <c r="J27" s="136"/>
      <c r="K27" s="136"/>
      <c r="L27" s="101">
        <f>'Строительство и реконструкция'!N72</f>
        <v>324623.30416000006</v>
      </c>
      <c r="M27" s="101">
        <f>'Строительство и реконструкция'!O72</f>
        <v>690528.66078000003</v>
      </c>
      <c r="N27" s="101">
        <f>'Строительство и реконструкция'!P72</f>
        <v>1180345.97</v>
      </c>
      <c r="O27" s="134" t="s">
        <v>282</v>
      </c>
    </row>
    <row r="28" spans="1:15" ht="39.75" customHeight="1" x14ac:dyDescent="0.3">
      <c r="A28" s="132"/>
      <c r="B28" s="133"/>
      <c r="C28" s="132"/>
      <c r="D28" s="98" t="s">
        <v>10</v>
      </c>
      <c r="E28" s="101">
        <f>'Строительство и реконструкция'!K73</f>
        <v>1356726.2799999998</v>
      </c>
      <c r="F28" s="101">
        <f>'Строительство и реконструкция'!L73</f>
        <v>600.49</v>
      </c>
      <c r="G28" s="136">
        <f>'Строительство и реконструкция'!M73</f>
        <v>25350</v>
      </c>
      <c r="H28" s="136"/>
      <c r="I28" s="136"/>
      <c r="J28" s="136"/>
      <c r="K28" s="136"/>
      <c r="L28" s="101">
        <f>'Строительство и реконструкция'!N73</f>
        <v>178481.80999999997</v>
      </c>
      <c r="M28" s="101">
        <f>'Строительство и реконструкция'!O73</f>
        <v>427872.3</v>
      </c>
      <c r="N28" s="101">
        <f>'Строительство и реконструкция'!P73</f>
        <v>724421.68</v>
      </c>
      <c r="O28" s="134"/>
    </row>
    <row r="29" spans="1:15" ht="39" customHeight="1" x14ac:dyDescent="0.3">
      <c r="A29" s="132"/>
      <c r="B29" s="133"/>
      <c r="C29" s="132"/>
      <c r="D29" s="98" t="s">
        <v>11</v>
      </c>
      <c r="E29" s="101">
        <f>'Строительство и реконструкция'!K74</f>
        <v>885382.10493999987</v>
      </c>
      <c r="F29" s="101">
        <f>'Строительство и реконструкция'!L74</f>
        <v>360.29</v>
      </c>
      <c r="G29" s="136">
        <f>'Строительство и реконструкция'!M74</f>
        <v>20299.669999999998</v>
      </c>
      <c r="H29" s="136"/>
      <c r="I29" s="136"/>
      <c r="J29" s="136"/>
      <c r="K29" s="136"/>
      <c r="L29" s="101">
        <f>'Строительство и реконструкция'!N74</f>
        <v>146141.49416</v>
      </c>
      <c r="M29" s="101">
        <f>'Строительство и реконструкция'!O74</f>
        <v>262656.36077999999</v>
      </c>
      <c r="N29" s="101">
        <f>'Строительство и реконструкция'!P74</f>
        <v>455924.29000000004</v>
      </c>
      <c r="O29" s="134"/>
    </row>
    <row r="30" spans="1:15" ht="25.5" customHeight="1" x14ac:dyDescent="0.3">
      <c r="A30" s="132"/>
      <c r="B30" s="133" t="s">
        <v>322</v>
      </c>
      <c r="C30" s="135" t="s">
        <v>112</v>
      </c>
      <c r="D30" s="135" t="s">
        <v>112</v>
      </c>
      <c r="E30" s="136" t="s">
        <v>113</v>
      </c>
      <c r="F30" s="136" t="s">
        <v>114</v>
      </c>
      <c r="G30" s="131" t="s">
        <v>371</v>
      </c>
      <c r="H30" s="136" t="s">
        <v>372</v>
      </c>
      <c r="I30" s="136"/>
      <c r="J30" s="136"/>
      <c r="K30" s="136"/>
      <c r="L30" s="136" t="s">
        <v>115</v>
      </c>
      <c r="M30" s="136" t="s">
        <v>116</v>
      </c>
      <c r="N30" s="136" t="s">
        <v>117</v>
      </c>
      <c r="O30" s="134"/>
    </row>
    <row r="31" spans="1:15" ht="23.25" customHeight="1" x14ac:dyDescent="0.3">
      <c r="A31" s="132"/>
      <c r="B31" s="133"/>
      <c r="C31" s="135"/>
      <c r="D31" s="135"/>
      <c r="E31" s="136"/>
      <c r="F31" s="136"/>
      <c r="G31" s="136"/>
      <c r="H31" s="101" t="s">
        <v>367</v>
      </c>
      <c r="I31" s="101" t="s">
        <v>368</v>
      </c>
      <c r="J31" s="101" t="s">
        <v>369</v>
      </c>
      <c r="K31" s="101" t="s">
        <v>370</v>
      </c>
      <c r="L31" s="136"/>
      <c r="M31" s="136"/>
      <c r="N31" s="136"/>
      <c r="O31" s="134"/>
    </row>
    <row r="32" spans="1:15" ht="29.25" customHeight="1" x14ac:dyDescent="0.3">
      <c r="A32" s="132"/>
      <c r="B32" s="133"/>
      <c r="C32" s="135"/>
      <c r="D32" s="135"/>
      <c r="E32" s="18">
        <f>F32+G32+L32+M32+N32</f>
        <v>6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2</v>
      </c>
      <c r="M32" s="18">
        <v>2</v>
      </c>
      <c r="N32" s="18">
        <v>2</v>
      </c>
      <c r="O32" s="134"/>
    </row>
    <row r="33" spans="1:16" ht="27" customHeight="1" x14ac:dyDescent="0.3">
      <c r="A33" s="182" t="s">
        <v>26</v>
      </c>
      <c r="B33" s="133" t="s">
        <v>75</v>
      </c>
      <c r="C33" s="132" t="s">
        <v>72</v>
      </c>
      <c r="D33" s="98" t="s">
        <v>8</v>
      </c>
      <c r="E33" s="101">
        <f>'Строительство и реконструкция'!K85</f>
        <v>388340</v>
      </c>
      <c r="F33" s="101">
        <v>0</v>
      </c>
      <c r="G33" s="136">
        <v>0</v>
      </c>
      <c r="H33" s="136"/>
      <c r="I33" s="136"/>
      <c r="J33" s="136"/>
      <c r="K33" s="136"/>
      <c r="L33" s="101">
        <f>'Строительство и реконструкция'!N85</f>
        <v>0</v>
      </c>
      <c r="M33" s="101">
        <f>'Строительство и реконструкция'!O85</f>
        <v>140000</v>
      </c>
      <c r="N33" s="101">
        <f>'Строительство и реконструкция'!P85</f>
        <v>248340</v>
      </c>
      <c r="O33" s="134" t="s">
        <v>281</v>
      </c>
    </row>
    <row r="34" spans="1:16" ht="34.5" customHeight="1" x14ac:dyDescent="0.3">
      <c r="A34" s="182"/>
      <c r="B34" s="133"/>
      <c r="C34" s="132"/>
      <c r="D34" s="98" t="s">
        <v>10</v>
      </c>
      <c r="E34" s="101">
        <f>'Строительство и реконструкция'!K86</f>
        <v>242324.16</v>
      </c>
      <c r="F34" s="101">
        <v>0</v>
      </c>
      <c r="G34" s="136">
        <v>0</v>
      </c>
      <c r="H34" s="136"/>
      <c r="I34" s="136"/>
      <c r="J34" s="136"/>
      <c r="K34" s="136"/>
      <c r="L34" s="101">
        <f>'Строительство и реконструкция'!N86</f>
        <v>0</v>
      </c>
      <c r="M34" s="101">
        <f>'Строительство и реконструкция'!O86</f>
        <v>87360</v>
      </c>
      <c r="N34" s="101">
        <f>'Строительство и реконструкция'!P86</f>
        <v>154964.16</v>
      </c>
      <c r="O34" s="134"/>
    </row>
    <row r="35" spans="1:16" ht="34.5" customHeight="1" x14ac:dyDescent="0.3">
      <c r="A35" s="182"/>
      <c r="B35" s="133"/>
      <c r="C35" s="132"/>
      <c r="D35" s="98" t="s">
        <v>11</v>
      </c>
      <c r="E35" s="101">
        <f>'Строительство и реконструкция'!K87</f>
        <v>146015.84</v>
      </c>
      <c r="F35" s="101">
        <v>0</v>
      </c>
      <c r="G35" s="136">
        <v>0</v>
      </c>
      <c r="H35" s="136"/>
      <c r="I35" s="136"/>
      <c r="J35" s="136"/>
      <c r="K35" s="136"/>
      <c r="L35" s="101">
        <f>'Строительство и реконструкция'!N87</f>
        <v>0</v>
      </c>
      <c r="M35" s="101">
        <f>'Строительство и реконструкция'!O87</f>
        <v>52640</v>
      </c>
      <c r="N35" s="101">
        <f>'Строительство и реконструкция'!P87</f>
        <v>93375.84</v>
      </c>
      <c r="O35" s="134"/>
    </row>
    <row r="36" spans="1:16" ht="34.5" customHeight="1" x14ac:dyDescent="0.3">
      <c r="A36" s="182"/>
      <c r="B36" s="133"/>
      <c r="C36" s="132"/>
      <c r="D36" s="98" t="s">
        <v>15</v>
      </c>
      <c r="E36" s="101">
        <v>0</v>
      </c>
      <c r="F36" s="101">
        <v>0</v>
      </c>
      <c r="G36" s="136">
        <v>0</v>
      </c>
      <c r="H36" s="136"/>
      <c r="I36" s="136"/>
      <c r="J36" s="136"/>
      <c r="K36" s="136"/>
      <c r="L36" s="101">
        <v>0</v>
      </c>
      <c r="M36" s="101">
        <v>0</v>
      </c>
      <c r="N36" s="101">
        <v>0</v>
      </c>
      <c r="O36" s="134"/>
    </row>
    <row r="37" spans="1:16" ht="28.5" customHeight="1" x14ac:dyDescent="0.3">
      <c r="A37" s="182"/>
      <c r="B37" s="133" t="s">
        <v>323</v>
      </c>
      <c r="C37" s="135" t="s">
        <v>112</v>
      </c>
      <c r="D37" s="135" t="s">
        <v>112</v>
      </c>
      <c r="E37" s="136" t="s">
        <v>113</v>
      </c>
      <c r="F37" s="136" t="s">
        <v>114</v>
      </c>
      <c r="G37" s="131" t="s">
        <v>371</v>
      </c>
      <c r="H37" s="136" t="s">
        <v>372</v>
      </c>
      <c r="I37" s="136"/>
      <c r="J37" s="136"/>
      <c r="K37" s="136"/>
      <c r="L37" s="136" t="s">
        <v>115</v>
      </c>
      <c r="M37" s="136" t="s">
        <v>116</v>
      </c>
      <c r="N37" s="136" t="s">
        <v>117</v>
      </c>
      <c r="O37" s="134"/>
    </row>
    <row r="38" spans="1:16" ht="24" customHeight="1" x14ac:dyDescent="0.3">
      <c r="A38" s="182"/>
      <c r="B38" s="133"/>
      <c r="C38" s="135"/>
      <c r="D38" s="135"/>
      <c r="E38" s="136"/>
      <c r="F38" s="136"/>
      <c r="G38" s="136"/>
      <c r="H38" s="101" t="s">
        <v>367</v>
      </c>
      <c r="I38" s="101" t="s">
        <v>368</v>
      </c>
      <c r="J38" s="101" t="s">
        <v>369</v>
      </c>
      <c r="K38" s="101" t="s">
        <v>370</v>
      </c>
      <c r="L38" s="136"/>
      <c r="M38" s="136"/>
      <c r="N38" s="136"/>
      <c r="O38" s="134"/>
    </row>
    <row r="39" spans="1:16" ht="35.25" customHeight="1" x14ac:dyDescent="0.3">
      <c r="A39" s="182"/>
      <c r="B39" s="133"/>
      <c r="C39" s="135"/>
      <c r="D39" s="135"/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2</v>
      </c>
      <c r="O39" s="134"/>
    </row>
    <row r="40" spans="1:16" ht="27" customHeight="1" x14ac:dyDescent="0.3">
      <c r="A40" s="183" t="s">
        <v>86</v>
      </c>
      <c r="B40" s="133" t="s">
        <v>110</v>
      </c>
      <c r="C40" s="134" t="s">
        <v>72</v>
      </c>
      <c r="D40" s="98" t="s">
        <v>14</v>
      </c>
      <c r="E40" s="101">
        <f>'Строительство и реконструкция'!K92</f>
        <v>3941.5639999999999</v>
      </c>
      <c r="F40" s="101">
        <f>'Строительство и реконструкция'!L92</f>
        <v>1970.7819999999999</v>
      </c>
      <c r="G40" s="139">
        <f>'Строительство и реконструкция'!M92</f>
        <v>1970.7819999999999</v>
      </c>
      <c r="H40" s="140"/>
      <c r="I40" s="140"/>
      <c r="J40" s="140"/>
      <c r="K40" s="141"/>
      <c r="L40" s="101">
        <f>'Строительство и реконструкция'!N92</f>
        <v>0</v>
      </c>
      <c r="M40" s="101">
        <f>'Строительство и реконструкция'!O92</f>
        <v>0</v>
      </c>
      <c r="N40" s="101">
        <f>'Строительство и реконструкция'!P92</f>
        <v>0</v>
      </c>
      <c r="O40" s="143" t="s">
        <v>281</v>
      </c>
    </row>
    <row r="41" spans="1:16" ht="34.5" customHeight="1" x14ac:dyDescent="0.3">
      <c r="A41" s="184"/>
      <c r="B41" s="133"/>
      <c r="C41" s="134"/>
      <c r="D41" s="98" t="s">
        <v>10</v>
      </c>
      <c r="E41" s="101">
        <f>'Строительство и реконструкция'!K93</f>
        <v>0</v>
      </c>
      <c r="F41" s="101">
        <f>'Строительство и реконструкция'!L93</f>
        <v>0</v>
      </c>
      <c r="G41" s="139">
        <f>'Строительство и реконструкция'!M93</f>
        <v>0</v>
      </c>
      <c r="H41" s="140"/>
      <c r="I41" s="140"/>
      <c r="J41" s="140"/>
      <c r="K41" s="141"/>
      <c r="L41" s="101">
        <f>'Строительство и реконструкция'!N93</f>
        <v>0</v>
      </c>
      <c r="M41" s="101">
        <f>'Строительство и реконструкция'!O93</f>
        <v>0</v>
      </c>
      <c r="N41" s="101">
        <f>'Строительство и реконструкция'!P93</f>
        <v>0</v>
      </c>
      <c r="O41" s="144"/>
    </row>
    <row r="42" spans="1:16" ht="34.5" customHeight="1" x14ac:dyDescent="0.3">
      <c r="A42" s="184"/>
      <c r="B42" s="133"/>
      <c r="C42" s="134"/>
      <c r="D42" s="98" t="s">
        <v>11</v>
      </c>
      <c r="E42" s="101">
        <f>'Строительство и реконструкция'!K94</f>
        <v>3941.5639999999999</v>
      </c>
      <c r="F42" s="101">
        <f>'Строительство и реконструкция'!L94</f>
        <v>1970.7819999999999</v>
      </c>
      <c r="G42" s="139">
        <f>'Строительство и реконструкция'!M94</f>
        <v>1970.7819999999999</v>
      </c>
      <c r="H42" s="140"/>
      <c r="I42" s="140"/>
      <c r="J42" s="140"/>
      <c r="K42" s="141"/>
      <c r="L42" s="101">
        <f>'Строительство и реконструкция'!N94</f>
        <v>0</v>
      </c>
      <c r="M42" s="101">
        <f>'Строительство и реконструкция'!O94</f>
        <v>0</v>
      </c>
      <c r="N42" s="101">
        <f>'Строительство и реконструкция'!P94</f>
        <v>0</v>
      </c>
      <c r="O42" s="144"/>
    </row>
    <row r="43" spans="1:16" ht="21" customHeight="1" x14ac:dyDescent="0.3">
      <c r="A43" s="184"/>
      <c r="B43" s="157" t="s">
        <v>76</v>
      </c>
      <c r="C43" s="135" t="s">
        <v>112</v>
      </c>
      <c r="D43" s="168" t="s">
        <v>112</v>
      </c>
      <c r="E43" s="142" t="s">
        <v>113</v>
      </c>
      <c r="F43" s="142" t="s">
        <v>114</v>
      </c>
      <c r="G43" s="137" t="s">
        <v>371</v>
      </c>
      <c r="H43" s="139" t="s">
        <v>372</v>
      </c>
      <c r="I43" s="140"/>
      <c r="J43" s="140"/>
      <c r="K43" s="141"/>
      <c r="L43" s="142" t="s">
        <v>115</v>
      </c>
      <c r="M43" s="142" t="s">
        <v>116</v>
      </c>
      <c r="N43" s="142" t="s">
        <v>117</v>
      </c>
      <c r="O43" s="144"/>
    </row>
    <row r="44" spans="1:16" ht="21" customHeight="1" x14ac:dyDescent="0.3">
      <c r="A44" s="184"/>
      <c r="B44" s="158"/>
      <c r="C44" s="135"/>
      <c r="D44" s="169"/>
      <c r="E44" s="138"/>
      <c r="F44" s="138"/>
      <c r="G44" s="138"/>
      <c r="H44" s="105" t="s">
        <v>367</v>
      </c>
      <c r="I44" s="105" t="s">
        <v>368</v>
      </c>
      <c r="J44" s="105" t="s">
        <v>369</v>
      </c>
      <c r="K44" s="105" t="s">
        <v>370</v>
      </c>
      <c r="L44" s="138"/>
      <c r="M44" s="138"/>
      <c r="N44" s="138"/>
      <c r="O44" s="144"/>
    </row>
    <row r="45" spans="1:16" ht="30" customHeight="1" x14ac:dyDescent="0.35">
      <c r="A45" s="185"/>
      <c r="B45" s="159"/>
      <c r="C45" s="135"/>
      <c r="D45" s="170"/>
      <c r="E45" s="18">
        <v>0</v>
      </c>
      <c r="F45" s="73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145"/>
      <c r="P45" s="75"/>
    </row>
    <row r="46" spans="1:16" ht="32.25" customHeight="1" x14ac:dyDescent="0.3">
      <c r="A46" s="207" t="s">
        <v>102</v>
      </c>
      <c r="B46" s="133" t="s">
        <v>118</v>
      </c>
      <c r="C46" s="132" t="s">
        <v>72</v>
      </c>
      <c r="D46" s="98" t="s">
        <v>14</v>
      </c>
      <c r="E46" s="101">
        <f>E47+E48</f>
        <v>10978.75</v>
      </c>
      <c r="F46" s="101">
        <f t="shared" ref="F46:N46" si="1">F47+F48</f>
        <v>5378.75</v>
      </c>
      <c r="G46" s="139">
        <f t="shared" si="1"/>
        <v>2600</v>
      </c>
      <c r="H46" s="140"/>
      <c r="I46" s="140"/>
      <c r="J46" s="140"/>
      <c r="K46" s="141"/>
      <c r="L46" s="101">
        <f t="shared" si="1"/>
        <v>1000</v>
      </c>
      <c r="M46" s="101">
        <f t="shared" si="1"/>
        <v>1000</v>
      </c>
      <c r="N46" s="101">
        <f t="shared" si="1"/>
        <v>1000</v>
      </c>
      <c r="O46" s="143" t="s">
        <v>62</v>
      </c>
    </row>
    <row r="47" spans="1:16" ht="39" customHeight="1" x14ac:dyDescent="0.3">
      <c r="A47" s="208"/>
      <c r="B47" s="133"/>
      <c r="C47" s="132"/>
      <c r="D47" s="98" t="s">
        <v>10</v>
      </c>
      <c r="E47" s="101">
        <f>SUM(F47:N47)</f>
        <v>0</v>
      </c>
      <c r="F47" s="101">
        <v>0</v>
      </c>
      <c r="G47" s="139">
        <v>0</v>
      </c>
      <c r="H47" s="140"/>
      <c r="I47" s="140"/>
      <c r="J47" s="140"/>
      <c r="K47" s="141"/>
      <c r="L47" s="101">
        <v>0</v>
      </c>
      <c r="M47" s="101">
        <v>0</v>
      </c>
      <c r="N47" s="101">
        <v>0</v>
      </c>
      <c r="O47" s="144"/>
    </row>
    <row r="48" spans="1:16" ht="39" customHeight="1" x14ac:dyDescent="0.3">
      <c r="A48" s="208"/>
      <c r="B48" s="133"/>
      <c r="C48" s="132"/>
      <c r="D48" s="98" t="s">
        <v>11</v>
      </c>
      <c r="E48" s="101">
        <f>F48+G48+L48+M48+N48</f>
        <v>10978.75</v>
      </c>
      <c r="F48" s="101">
        <v>5378.75</v>
      </c>
      <c r="G48" s="139">
        <v>2600</v>
      </c>
      <c r="H48" s="140"/>
      <c r="I48" s="140"/>
      <c r="J48" s="140"/>
      <c r="K48" s="141"/>
      <c r="L48" s="101">
        <v>1000</v>
      </c>
      <c r="M48" s="101">
        <v>1000</v>
      </c>
      <c r="N48" s="101">
        <v>1000</v>
      </c>
      <c r="O48" s="144"/>
    </row>
    <row r="49" spans="1:15" ht="28.5" customHeight="1" x14ac:dyDescent="0.3">
      <c r="A49" s="208"/>
      <c r="B49" s="133" t="s">
        <v>302</v>
      </c>
      <c r="C49" s="135" t="s">
        <v>112</v>
      </c>
      <c r="D49" s="135" t="s">
        <v>112</v>
      </c>
      <c r="E49" s="136" t="s">
        <v>113</v>
      </c>
      <c r="F49" s="136" t="s">
        <v>114</v>
      </c>
      <c r="G49" s="137" t="s">
        <v>371</v>
      </c>
      <c r="H49" s="139" t="s">
        <v>372</v>
      </c>
      <c r="I49" s="140"/>
      <c r="J49" s="140"/>
      <c r="K49" s="141"/>
      <c r="L49" s="136" t="s">
        <v>115</v>
      </c>
      <c r="M49" s="136" t="s">
        <v>116</v>
      </c>
      <c r="N49" s="136" t="s">
        <v>117</v>
      </c>
      <c r="O49" s="144"/>
    </row>
    <row r="50" spans="1:15" ht="24" customHeight="1" x14ac:dyDescent="0.3">
      <c r="A50" s="208"/>
      <c r="B50" s="133"/>
      <c r="C50" s="135"/>
      <c r="D50" s="135"/>
      <c r="E50" s="136"/>
      <c r="F50" s="136"/>
      <c r="G50" s="138"/>
      <c r="H50" s="105" t="s">
        <v>367</v>
      </c>
      <c r="I50" s="105" t="s">
        <v>368</v>
      </c>
      <c r="J50" s="105" t="s">
        <v>369</v>
      </c>
      <c r="K50" s="105" t="s">
        <v>370</v>
      </c>
      <c r="L50" s="136"/>
      <c r="M50" s="136"/>
      <c r="N50" s="136"/>
      <c r="O50" s="144"/>
    </row>
    <row r="51" spans="1:15" ht="35.25" customHeight="1" x14ac:dyDescent="0.3">
      <c r="A51" s="209"/>
      <c r="B51" s="133"/>
      <c r="C51" s="135"/>
      <c r="D51" s="135"/>
      <c r="E51" s="18">
        <f>F51+G51+L51+M51+N51</f>
        <v>293</v>
      </c>
      <c r="F51" s="18">
        <v>181</v>
      </c>
      <c r="G51" s="18">
        <v>52</v>
      </c>
      <c r="H51" s="18">
        <v>0</v>
      </c>
      <c r="I51" s="18">
        <v>18</v>
      </c>
      <c r="J51" s="18">
        <v>22</v>
      </c>
      <c r="K51" s="18">
        <v>12</v>
      </c>
      <c r="L51" s="18">
        <v>20</v>
      </c>
      <c r="M51" s="18">
        <v>20</v>
      </c>
      <c r="N51" s="18">
        <v>20</v>
      </c>
      <c r="O51" s="145"/>
    </row>
    <row r="52" spans="1:15" ht="36.75" customHeight="1" x14ac:dyDescent="0.3">
      <c r="A52" s="210"/>
      <c r="B52" s="152" t="s">
        <v>338</v>
      </c>
      <c r="C52" s="191"/>
      <c r="D52" s="103" t="s">
        <v>339</v>
      </c>
      <c r="E52" s="106">
        <f>SUM(E53:E56)</f>
        <v>2645368.69894</v>
      </c>
      <c r="F52" s="106">
        <f t="shared" ref="F52:M52" si="2">SUM(F53:F56)</f>
        <v>8310.3119999999999</v>
      </c>
      <c r="G52" s="188">
        <f t="shared" si="2"/>
        <v>50220.451999999997</v>
      </c>
      <c r="H52" s="189"/>
      <c r="I52" s="189"/>
      <c r="J52" s="189"/>
      <c r="K52" s="190"/>
      <c r="L52" s="106">
        <f t="shared" si="2"/>
        <v>325623.30415999994</v>
      </c>
      <c r="M52" s="106">
        <f t="shared" si="2"/>
        <v>831528.66078000003</v>
      </c>
      <c r="N52" s="106">
        <f>SUM(N53:N56)</f>
        <v>1429685.9700000002</v>
      </c>
      <c r="O52" s="132"/>
    </row>
    <row r="53" spans="1:15" ht="26.25" customHeight="1" x14ac:dyDescent="0.3">
      <c r="A53" s="210"/>
      <c r="B53" s="152"/>
      <c r="C53" s="191"/>
      <c r="D53" s="76" t="s">
        <v>9</v>
      </c>
      <c r="E53" s="106">
        <f>F53+G53+L53+M53+N53</f>
        <v>0</v>
      </c>
      <c r="F53" s="106">
        <f>F13</f>
        <v>0</v>
      </c>
      <c r="G53" s="188">
        <f>G13</f>
        <v>0</v>
      </c>
      <c r="H53" s="189"/>
      <c r="I53" s="189"/>
      <c r="J53" s="189"/>
      <c r="K53" s="190"/>
      <c r="L53" s="106">
        <f>L13</f>
        <v>0</v>
      </c>
      <c r="M53" s="106">
        <f>M13</f>
        <v>0</v>
      </c>
      <c r="N53" s="106">
        <f>N13</f>
        <v>0</v>
      </c>
      <c r="O53" s="132"/>
    </row>
    <row r="54" spans="1:15" ht="39" customHeight="1" x14ac:dyDescent="0.3">
      <c r="A54" s="210"/>
      <c r="B54" s="152"/>
      <c r="C54" s="191"/>
      <c r="D54" s="103" t="s">
        <v>10</v>
      </c>
      <c r="E54" s="106">
        <f>F54+G54+L54+M54+N54</f>
        <v>1599050.44</v>
      </c>
      <c r="F54" s="106">
        <f>F14+F24</f>
        <v>600.49</v>
      </c>
      <c r="G54" s="188">
        <f>G14+G24</f>
        <v>25350</v>
      </c>
      <c r="H54" s="189"/>
      <c r="I54" s="189"/>
      <c r="J54" s="189"/>
      <c r="K54" s="190"/>
      <c r="L54" s="106">
        <f t="shared" ref="L54:M55" si="3">L14+L24</f>
        <v>178481.80999999997</v>
      </c>
      <c r="M54" s="106">
        <f t="shared" si="3"/>
        <v>515232.3</v>
      </c>
      <c r="N54" s="106">
        <f>N14+N24</f>
        <v>879385.84000000008</v>
      </c>
      <c r="O54" s="132"/>
    </row>
    <row r="55" spans="1:15" ht="39" customHeight="1" x14ac:dyDescent="0.3">
      <c r="A55" s="210"/>
      <c r="B55" s="152"/>
      <c r="C55" s="191"/>
      <c r="D55" s="103" t="s">
        <v>18</v>
      </c>
      <c r="E55" s="106">
        <f>F55+G55+L55+M55+N55</f>
        <v>1046318.25894</v>
      </c>
      <c r="F55" s="106">
        <f>F15+F25</f>
        <v>7709.8220000000001</v>
      </c>
      <c r="G55" s="188">
        <f>G15+G25</f>
        <v>24870.451999999997</v>
      </c>
      <c r="H55" s="189"/>
      <c r="I55" s="189"/>
      <c r="J55" s="189"/>
      <c r="K55" s="190"/>
      <c r="L55" s="106">
        <f t="shared" si="3"/>
        <v>147141.49416</v>
      </c>
      <c r="M55" s="106">
        <f t="shared" si="3"/>
        <v>316296.36077999999</v>
      </c>
      <c r="N55" s="106">
        <f>N15+N25</f>
        <v>550300.13</v>
      </c>
      <c r="O55" s="132"/>
    </row>
    <row r="56" spans="1:15" ht="39" customHeight="1" x14ac:dyDescent="0.3">
      <c r="A56" s="210"/>
      <c r="B56" s="152"/>
      <c r="C56" s="191"/>
      <c r="D56" s="103" t="s">
        <v>15</v>
      </c>
      <c r="E56" s="106">
        <f>F56+G56+L56+M56+N56</f>
        <v>0</v>
      </c>
      <c r="F56" s="106">
        <v>0</v>
      </c>
      <c r="G56" s="188">
        <v>0</v>
      </c>
      <c r="H56" s="189"/>
      <c r="I56" s="189"/>
      <c r="J56" s="189"/>
      <c r="K56" s="190"/>
      <c r="L56" s="106">
        <v>0</v>
      </c>
      <c r="M56" s="106">
        <v>0</v>
      </c>
      <c r="N56" s="106">
        <v>0</v>
      </c>
      <c r="O56" s="132"/>
    </row>
    <row r="57" spans="1:15" ht="33" customHeight="1" x14ac:dyDescent="0.3">
      <c r="A57" s="104"/>
      <c r="B57" s="171" t="s">
        <v>144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</row>
    <row r="58" spans="1:15" ht="33" customHeight="1" x14ac:dyDescent="0.3">
      <c r="A58" s="132" t="s">
        <v>6</v>
      </c>
      <c r="B58" s="133" t="s">
        <v>570</v>
      </c>
      <c r="C58" s="134" t="s">
        <v>72</v>
      </c>
      <c r="D58" s="98" t="s">
        <v>8</v>
      </c>
      <c r="E58" s="99">
        <v>0</v>
      </c>
      <c r="F58" s="99">
        <v>0</v>
      </c>
      <c r="G58" s="131">
        <v>0</v>
      </c>
      <c r="H58" s="131"/>
      <c r="I58" s="131"/>
      <c r="J58" s="131"/>
      <c r="K58" s="131"/>
      <c r="L58" s="99">
        <v>0</v>
      </c>
      <c r="M58" s="99">
        <v>0</v>
      </c>
      <c r="N58" s="99">
        <v>0</v>
      </c>
      <c r="O58" s="134"/>
    </row>
    <row r="59" spans="1:15" ht="33" customHeight="1" x14ac:dyDescent="0.3">
      <c r="A59" s="132"/>
      <c r="B59" s="133"/>
      <c r="C59" s="134"/>
      <c r="D59" s="98" t="s">
        <v>9</v>
      </c>
      <c r="E59" s="99">
        <v>0</v>
      </c>
      <c r="F59" s="99">
        <v>0</v>
      </c>
      <c r="G59" s="131">
        <v>0</v>
      </c>
      <c r="H59" s="131"/>
      <c r="I59" s="131"/>
      <c r="J59" s="131"/>
      <c r="K59" s="131"/>
      <c r="L59" s="99">
        <v>0</v>
      </c>
      <c r="M59" s="99">
        <f t="shared" ref="M59" si="4">M63</f>
        <v>0</v>
      </c>
      <c r="N59" s="99">
        <v>0</v>
      </c>
      <c r="O59" s="134"/>
    </row>
    <row r="60" spans="1:15" ht="33" customHeight="1" x14ac:dyDescent="0.3">
      <c r="A60" s="132"/>
      <c r="B60" s="133"/>
      <c r="C60" s="134"/>
      <c r="D60" s="98" t="s">
        <v>10</v>
      </c>
      <c r="E60" s="99">
        <v>0</v>
      </c>
      <c r="F60" s="99">
        <v>0</v>
      </c>
      <c r="G60" s="131">
        <v>0</v>
      </c>
      <c r="H60" s="131"/>
      <c r="I60" s="131"/>
      <c r="J60" s="131"/>
      <c r="K60" s="131"/>
      <c r="L60" s="99">
        <v>0</v>
      </c>
      <c r="M60" s="99">
        <f t="shared" ref="M60" si="5">M64</f>
        <v>0</v>
      </c>
      <c r="N60" s="99">
        <v>0</v>
      </c>
      <c r="O60" s="134"/>
    </row>
    <row r="61" spans="1:15" ht="33" customHeight="1" x14ac:dyDescent="0.3">
      <c r="A61" s="132"/>
      <c r="B61" s="133"/>
      <c r="C61" s="134"/>
      <c r="D61" s="98" t="s">
        <v>18</v>
      </c>
      <c r="E61" s="99">
        <v>0</v>
      </c>
      <c r="F61" s="99">
        <v>0</v>
      </c>
      <c r="G61" s="131">
        <v>0</v>
      </c>
      <c r="H61" s="131"/>
      <c r="I61" s="131"/>
      <c r="J61" s="131"/>
      <c r="K61" s="131"/>
      <c r="L61" s="99">
        <v>0</v>
      </c>
      <c r="M61" s="99">
        <v>0</v>
      </c>
      <c r="N61" s="99">
        <v>0</v>
      </c>
      <c r="O61" s="134"/>
    </row>
    <row r="62" spans="1:15" ht="33" customHeight="1" x14ac:dyDescent="0.3">
      <c r="A62" s="132" t="s">
        <v>13</v>
      </c>
      <c r="B62" s="133" t="s">
        <v>571</v>
      </c>
      <c r="C62" s="134" t="s">
        <v>72</v>
      </c>
      <c r="D62" s="98" t="s">
        <v>8</v>
      </c>
      <c r="E62" s="99">
        <v>0</v>
      </c>
      <c r="F62" s="99">
        <v>0</v>
      </c>
      <c r="G62" s="131">
        <v>0</v>
      </c>
      <c r="H62" s="131"/>
      <c r="I62" s="131"/>
      <c r="J62" s="131"/>
      <c r="K62" s="131"/>
      <c r="L62" s="99">
        <v>0</v>
      </c>
      <c r="M62" s="99">
        <v>0</v>
      </c>
      <c r="N62" s="99">
        <v>0</v>
      </c>
      <c r="O62" s="134" t="s">
        <v>31</v>
      </c>
    </row>
    <row r="63" spans="1:15" ht="33" customHeight="1" x14ac:dyDescent="0.3">
      <c r="A63" s="132"/>
      <c r="B63" s="133"/>
      <c r="C63" s="134"/>
      <c r="D63" s="98" t="s">
        <v>9</v>
      </c>
      <c r="E63" s="99">
        <v>0</v>
      </c>
      <c r="F63" s="99">
        <v>0</v>
      </c>
      <c r="G63" s="131">
        <v>0</v>
      </c>
      <c r="H63" s="131"/>
      <c r="I63" s="131"/>
      <c r="J63" s="131"/>
      <c r="K63" s="131"/>
      <c r="L63" s="99">
        <v>0</v>
      </c>
      <c r="M63" s="99">
        <v>0</v>
      </c>
      <c r="N63" s="99">
        <v>0</v>
      </c>
      <c r="O63" s="134"/>
    </row>
    <row r="64" spans="1:15" ht="33" customHeight="1" x14ac:dyDescent="0.3">
      <c r="A64" s="132"/>
      <c r="B64" s="133"/>
      <c r="C64" s="134"/>
      <c r="D64" s="98" t="s">
        <v>10</v>
      </c>
      <c r="E64" s="99">
        <v>0</v>
      </c>
      <c r="F64" s="99">
        <v>0</v>
      </c>
      <c r="G64" s="131">
        <v>0</v>
      </c>
      <c r="H64" s="131"/>
      <c r="I64" s="131"/>
      <c r="J64" s="131"/>
      <c r="K64" s="131"/>
      <c r="L64" s="99">
        <v>0</v>
      </c>
      <c r="M64" s="99">
        <v>0</v>
      </c>
      <c r="N64" s="99">
        <v>0</v>
      </c>
      <c r="O64" s="134"/>
    </row>
    <row r="65" spans="1:15" ht="33" customHeight="1" x14ac:dyDescent="0.3">
      <c r="A65" s="132"/>
      <c r="B65" s="133"/>
      <c r="C65" s="134"/>
      <c r="D65" s="98" t="s">
        <v>18</v>
      </c>
      <c r="E65" s="99">
        <v>0</v>
      </c>
      <c r="F65" s="99">
        <v>0</v>
      </c>
      <c r="G65" s="131">
        <v>0</v>
      </c>
      <c r="H65" s="131"/>
      <c r="I65" s="131"/>
      <c r="J65" s="131"/>
      <c r="K65" s="131"/>
      <c r="L65" s="99">
        <v>0</v>
      </c>
      <c r="M65" s="99">
        <v>0</v>
      </c>
      <c r="N65" s="99">
        <v>0</v>
      </c>
      <c r="O65" s="134"/>
    </row>
    <row r="66" spans="1:15" ht="28.5" customHeight="1" x14ac:dyDescent="0.3">
      <c r="A66" s="132"/>
      <c r="B66" s="133" t="s">
        <v>324</v>
      </c>
      <c r="C66" s="135" t="s">
        <v>112</v>
      </c>
      <c r="D66" s="135" t="s">
        <v>112</v>
      </c>
      <c r="E66" s="136" t="s">
        <v>113</v>
      </c>
      <c r="F66" s="136" t="s">
        <v>114</v>
      </c>
      <c r="G66" s="131" t="s">
        <v>371</v>
      </c>
      <c r="H66" s="136" t="s">
        <v>372</v>
      </c>
      <c r="I66" s="136"/>
      <c r="J66" s="136"/>
      <c r="K66" s="136"/>
      <c r="L66" s="136" t="s">
        <v>115</v>
      </c>
      <c r="M66" s="136" t="s">
        <v>116</v>
      </c>
      <c r="N66" s="136" t="s">
        <v>117</v>
      </c>
      <c r="O66" s="134"/>
    </row>
    <row r="67" spans="1:15" ht="24" customHeight="1" x14ac:dyDescent="0.3">
      <c r="A67" s="132"/>
      <c r="B67" s="133"/>
      <c r="C67" s="135"/>
      <c r="D67" s="135"/>
      <c r="E67" s="136"/>
      <c r="F67" s="136"/>
      <c r="G67" s="136"/>
      <c r="H67" s="101" t="s">
        <v>367</v>
      </c>
      <c r="I67" s="101" t="s">
        <v>368</v>
      </c>
      <c r="J67" s="101" t="s">
        <v>369</v>
      </c>
      <c r="K67" s="101" t="s">
        <v>370</v>
      </c>
      <c r="L67" s="136"/>
      <c r="M67" s="136"/>
      <c r="N67" s="136"/>
      <c r="O67" s="134"/>
    </row>
    <row r="68" spans="1:15" ht="35.25" customHeight="1" x14ac:dyDescent="0.3">
      <c r="A68" s="132"/>
      <c r="B68" s="133"/>
      <c r="C68" s="135"/>
      <c r="D68" s="135"/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34"/>
    </row>
    <row r="69" spans="1:15" ht="31.5" customHeight="1" x14ac:dyDescent="0.3">
      <c r="A69" s="132" t="s">
        <v>23</v>
      </c>
      <c r="B69" s="133" t="s">
        <v>20</v>
      </c>
      <c r="C69" s="134" t="s">
        <v>72</v>
      </c>
      <c r="D69" s="98" t="s">
        <v>8</v>
      </c>
      <c r="E69" s="101">
        <f>E72+E71+E70</f>
        <v>8446804.4270000011</v>
      </c>
      <c r="F69" s="101">
        <f>F72+F71+F70</f>
        <v>558204.43200000003</v>
      </c>
      <c r="G69" s="139">
        <f>G72+G71+G70</f>
        <v>1637019.81</v>
      </c>
      <c r="H69" s="140"/>
      <c r="I69" s="140"/>
      <c r="J69" s="140"/>
      <c r="K69" s="141"/>
      <c r="L69" s="101">
        <f t="shared" ref="L69:N69" si="6">L72+L71+L70</f>
        <v>1221602.9350000001</v>
      </c>
      <c r="M69" s="101">
        <f>M72+M71+M70</f>
        <v>3377147.66</v>
      </c>
      <c r="N69" s="101">
        <f t="shared" si="6"/>
        <v>1652829.59</v>
      </c>
      <c r="O69" s="134" t="s">
        <v>17</v>
      </c>
    </row>
    <row r="70" spans="1:15" ht="33.75" customHeight="1" x14ac:dyDescent="0.3">
      <c r="A70" s="132"/>
      <c r="B70" s="133"/>
      <c r="C70" s="134"/>
      <c r="D70" s="98" t="s">
        <v>9</v>
      </c>
      <c r="E70" s="101">
        <f>F70+G70+L70+M70+N70</f>
        <v>700000</v>
      </c>
      <c r="F70" s="101">
        <f t="shared" ref="F70" si="7">F88</f>
        <v>200000</v>
      </c>
      <c r="G70" s="139">
        <f>G88</f>
        <v>312943.8</v>
      </c>
      <c r="H70" s="140"/>
      <c r="I70" s="140"/>
      <c r="J70" s="140"/>
      <c r="K70" s="141"/>
      <c r="L70" s="101">
        <f t="shared" ref="L70:N70" si="8">L88</f>
        <v>187056.2</v>
      </c>
      <c r="M70" s="101">
        <f t="shared" si="8"/>
        <v>0</v>
      </c>
      <c r="N70" s="101">
        <f t="shared" si="8"/>
        <v>0</v>
      </c>
      <c r="O70" s="134"/>
    </row>
    <row r="71" spans="1:15" ht="33.75" customHeight="1" x14ac:dyDescent="0.3">
      <c r="A71" s="132"/>
      <c r="B71" s="133"/>
      <c r="C71" s="134"/>
      <c r="D71" s="98" t="s">
        <v>10</v>
      </c>
      <c r="E71" s="101">
        <f>F71+G71+L71+M71+N71</f>
        <v>7198912.3430000003</v>
      </c>
      <c r="F71" s="101">
        <f t="shared" ref="F71:N71" si="9">F74+F89</f>
        <v>308122.03999999998</v>
      </c>
      <c r="G71" s="139">
        <f t="shared" si="9"/>
        <v>1140293.96</v>
      </c>
      <c r="H71" s="140"/>
      <c r="I71" s="140"/>
      <c r="J71" s="140"/>
      <c r="K71" s="141"/>
      <c r="L71" s="101">
        <f t="shared" si="9"/>
        <v>878125.67300000007</v>
      </c>
      <c r="M71" s="101">
        <f>M74+M89</f>
        <v>3239165.65</v>
      </c>
      <c r="N71" s="101">
        <f t="shared" si="9"/>
        <v>1633205.02</v>
      </c>
      <c r="O71" s="134"/>
    </row>
    <row r="72" spans="1:15" ht="43.5" customHeight="1" x14ac:dyDescent="0.3">
      <c r="A72" s="132"/>
      <c r="B72" s="133"/>
      <c r="C72" s="134"/>
      <c r="D72" s="98" t="s">
        <v>11</v>
      </c>
      <c r="E72" s="101">
        <f>F72+G72+L72+M72+N72</f>
        <v>547892.08399999992</v>
      </c>
      <c r="F72" s="101">
        <f t="shared" ref="F72:G72" si="10">+F75+F79+F83+F90</f>
        <v>50082.392</v>
      </c>
      <c r="G72" s="139">
        <f t="shared" si="10"/>
        <v>183782.05000000002</v>
      </c>
      <c r="H72" s="140"/>
      <c r="I72" s="140"/>
      <c r="J72" s="140"/>
      <c r="K72" s="141"/>
      <c r="L72" s="101">
        <f>+L75+L79+L83+L90</f>
        <v>156421.06200000001</v>
      </c>
      <c r="M72" s="101">
        <f>+M75+M79+M83+M90</f>
        <v>137982.01</v>
      </c>
      <c r="N72" s="101">
        <f>+N75+N79+N83</f>
        <v>19624.57</v>
      </c>
      <c r="O72" s="187"/>
    </row>
    <row r="73" spans="1:15" ht="27" customHeight="1" x14ac:dyDescent="0.3">
      <c r="A73" s="206" t="s">
        <v>25</v>
      </c>
      <c r="B73" s="133" t="s">
        <v>77</v>
      </c>
      <c r="C73" s="134" t="s">
        <v>72</v>
      </c>
      <c r="D73" s="98" t="s">
        <v>8</v>
      </c>
      <c r="E73" s="101">
        <f>'Строительство и реконструкция'!K109</f>
        <v>4308185.5970000001</v>
      </c>
      <c r="F73" s="101">
        <f>F74+F75</f>
        <v>197454.06199999998</v>
      </c>
      <c r="G73" s="154">
        <f>G74+G75</f>
        <v>169102.88</v>
      </c>
      <c r="H73" s="155"/>
      <c r="I73" s="155"/>
      <c r="J73" s="155"/>
      <c r="K73" s="156"/>
      <c r="L73" s="99">
        <f t="shared" ref="L73:N73" si="11">L74+L75</f>
        <v>396655.07500000001</v>
      </c>
      <c r="M73" s="99">
        <f>'Строительство и реконструкция'!O109</f>
        <v>1892143.9899999998</v>
      </c>
      <c r="N73" s="99">
        <f t="shared" si="11"/>
        <v>1652829.59</v>
      </c>
      <c r="O73" s="134" t="s">
        <v>283</v>
      </c>
    </row>
    <row r="74" spans="1:15" ht="39" customHeight="1" x14ac:dyDescent="0.3">
      <c r="A74" s="206"/>
      <c r="B74" s="133"/>
      <c r="C74" s="134"/>
      <c r="D74" s="98" t="s">
        <v>10</v>
      </c>
      <c r="E74" s="101">
        <f>'Строительство и реконструкция'!K110</f>
        <v>3801679.713</v>
      </c>
      <c r="F74" s="101">
        <f>'Строительство и реконструкция'!L110</f>
        <v>150979.18</v>
      </c>
      <c r="G74" s="139">
        <f>'Строительство и реконструкция'!M110</f>
        <v>0</v>
      </c>
      <c r="H74" s="140"/>
      <c r="I74" s="140"/>
      <c r="J74" s="140"/>
      <c r="K74" s="141"/>
      <c r="L74" s="101">
        <f>'Строительство и реконструкция'!N110</f>
        <v>248483.49300000002</v>
      </c>
      <c r="M74" s="99">
        <f>'Строительство и реконструкция'!O110</f>
        <v>1769012.02</v>
      </c>
      <c r="N74" s="101">
        <f>'Строительство и реконструкция'!P110</f>
        <v>1633205.02</v>
      </c>
      <c r="O74" s="134"/>
    </row>
    <row r="75" spans="1:15" ht="39.75" customHeight="1" x14ac:dyDescent="0.3">
      <c r="A75" s="206"/>
      <c r="B75" s="133"/>
      <c r="C75" s="134"/>
      <c r="D75" s="98" t="s">
        <v>11</v>
      </c>
      <c r="E75" s="101">
        <f>'Строительство и реконструкция'!K111</f>
        <v>506505.88399999996</v>
      </c>
      <c r="F75" s="101">
        <f>'Строительство и реконструкция'!L111</f>
        <v>46474.881999999998</v>
      </c>
      <c r="G75" s="139">
        <f>'Строительство и реконструкция'!M111</f>
        <v>169102.88</v>
      </c>
      <c r="H75" s="140"/>
      <c r="I75" s="140"/>
      <c r="J75" s="140"/>
      <c r="K75" s="141"/>
      <c r="L75" s="101">
        <f>'Строительство и реконструкция'!N111</f>
        <v>148171.58199999999</v>
      </c>
      <c r="M75" s="99">
        <f>'Строительство и реконструкция'!O111</f>
        <v>123131.97</v>
      </c>
      <c r="N75" s="101">
        <f>'Строительство и реконструкция'!P111</f>
        <v>19624.57</v>
      </c>
      <c r="O75" s="134"/>
    </row>
    <row r="76" spans="1:15" ht="28.5" customHeight="1" x14ac:dyDescent="0.3">
      <c r="A76" s="206"/>
      <c r="B76" s="133" t="s">
        <v>325</v>
      </c>
      <c r="C76" s="135" t="s">
        <v>112</v>
      </c>
      <c r="D76" s="135" t="s">
        <v>112</v>
      </c>
      <c r="E76" s="136" t="s">
        <v>113</v>
      </c>
      <c r="F76" s="136" t="s">
        <v>114</v>
      </c>
      <c r="G76" s="137" t="s">
        <v>371</v>
      </c>
      <c r="H76" s="139" t="s">
        <v>372</v>
      </c>
      <c r="I76" s="140"/>
      <c r="J76" s="140"/>
      <c r="K76" s="141"/>
      <c r="L76" s="136" t="s">
        <v>115</v>
      </c>
      <c r="M76" s="136" t="s">
        <v>116</v>
      </c>
      <c r="N76" s="136" t="s">
        <v>117</v>
      </c>
      <c r="O76" s="134"/>
    </row>
    <row r="77" spans="1:15" ht="24" customHeight="1" x14ac:dyDescent="0.3">
      <c r="A77" s="206"/>
      <c r="B77" s="133"/>
      <c r="C77" s="135"/>
      <c r="D77" s="135"/>
      <c r="E77" s="136"/>
      <c r="F77" s="136"/>
      <c r="G77" s="138"/>
      <c r="H77" s="105" t="s">
        <v>367</v>
      </c>
      <c r="I77" s="105" t="s">
        <v>368</v>
      </c>
      <c r="J77" s="105" t="s">
        <v>369</v>
      </c>
      <c r="K77" s="105" t="s">
        <v>370</v>
      </c>
      <c r="L77" s="136"/>
      <c r="M77" s="136"/>
      <c r="N77" s="136"/>
      <c r="O77" s="134"/>
    </row>
    <row r="78" spans="1:15" ht="35.25" customHeight="1" x14ac:dyDescent="0.3">
      <c r="A78" s="206"/>
      <c r="B78" s="133"/>
      <c r="C78" s="135"/>
      <c r="D78" s="135"/>
      <c r="E78" s="18">
        <f>F78+G78+L78+M78+N78</f>
        <v>2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1</v>
      </c>
      <c r="N78" s="18">
        <v>1</v>
      </c>
      <c r="O78" s="134"/>
    </row>
    <row r="79" spans="1:15" ht="90.75" customHeight="1" x14ac:dyDescent="0.3">
      <c r="A79" s="206" t="s">
        <v>26</v>
      </c>
      <c r="B79" s="98" t="s">
        <v>326</v>
      </c>
      <c r="C79" s="97" t="s">
        <v>72</v>
      </c>
      <c r="D79" s="98" t="s">
        <v>11</v>
      </c>
      <c r="E79" s="101">
        <v>0</v>
      </c>
      <c r="F79" s="101">
        <v>0</v>
      </c>
      <c r="G79" s="139">
        <v>0</v>
      </c>
      <c r="H79" s="140"/>
      <c r="I79" s="140"/>
      <c r="J79" s="140"/>
      <c r="K79" s="141"/>
      <c r="L79" s="101">
        <v>0</v>
      </c>
      <c r="M79" s="101">
        <v>0</v>
      </c>
      <c r="N79" s="101">
        <v>0</v>
      </c>
      <c r="O79" s="134" t="s">
        <v>289</v>
      </c>
    </row>
    <row r="80" spans="1:15" ht="28.5" customHeight="1" x14ac:dyDescent="0.3">
      <c r="A80" s="206"/>
      <c r="B80" s="133" t="s">
        <v>327</v>
      </c>
      <c r="C80" s="135" t="s">
        <v>112</v>
      </c>
      <c r="D80" s="135" t="s">
        <v>112</v>
      </c>
      <c r="E80" s="136" t="s">
        <v>113</v>
      </c>
      <c r="F80" s="136" t="s">
        <v>114</v>
      </c>
      <c r="G80" s="137" t="s">
        <v>371</v>
      </c>
      <c r="H80" s="139" t="s">
        <v>372</v>
      </c>
      <c r="I80" s="140"/>
      <c r="J80" s="140"/>
      <c r="K80" s="141"/>
      <c r="L80" s="136" t="s">
        <v>115</v>
      </c>
      <c r="M80" s="136" t="s">
        <v>116</v>
      </c>
      <c r="N80" s="136" t="s">
        <v>117</v>
      </c>
      <c r="O80" s="134"/>
    </row>
    <row r="81" spans="1:15" ht="24" customHeight="1" x14ac:dyDescent="0.3">
      <c r="A81" s="206"/>
      <c r="B81" s="133"/>
      <c r="C81" s="135"/>
      <c r="D81" s="135"/>
      <c r="E81" s="136"/>
      <c r="F81" s="136"/>
      <c r="G81" s="138"/>
      <c r="H81" s="105" t="s">
        <v>367</v>
      </c>
      <c r="I81" s="105" t="s">
        <v>368</v>
      </c>
      <c r="J81" s="105" t="s">
        <v>369</v>
      </c>
      <c r="K81" s="105" t="s">
        <v>370</v>
      </c>
      <c r="L81" s="136"/>
      <c r="M81" s="136"/>
      <c r="N81" s="136"/>
      <c r="O81" s="134"/>
    </row>
    <row r="82" spans="1:15" ht="35.25" customHeight="1" x14ac:dyDescent="0.3">
      <c r="A82" s="206"/>
      <c r="B82" s="133"/>
      <c r="C82" s="135"/>
      <c r="D82" s="135"/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34"/>
    </row>
    <row r="83" spans="1:15" ht="54.75" customHeight="1" x14ac:dyDescent="0.3">
      <c r="A83" s="206" t="s">
        <v>86</v>
      </c>
      <c r="B83" s="98" t="s">
        <v>78</v>
      </c>
      <c r="C83" s="97" t="s">
        <v>72</v>
      </c>
      <c r="D83" s="98" t="s">
        <v>11</v>
      </c>
      <c r="E83" s="101">
        <f>F83+G83+L83+M83+N83</f>
        <v>0</v>
      </c>
      <c r="F83" s="101">
        <v>0</v>
      </c>
      <c r="G83" s="136">
        <v>0</v>
      </c>
      <c r="H83" s="136"/>
      <c r="I83" s="136"/>
      <c r="J83" s="136"/>
      <c r="K83" s="136"/>
      <c r="L83" s="101">
        <v>0</v>
      </c>
      <c r="M83" s="101">
        <v>0</v>
      </c>
      <c r="N83" s="101">
        <v>0</v>
      </c>
      <c r="O83" s="134" t="s">
        <v>289</v>
      </c>
    </row>
    <row r="84" spans="1:15" ht="28.5" customHeight="1" x14ac:dyDescent="0.3">
      <c r="A84" s="206"/>
      <c r="B84" s="133" t="s">
        <v>381</v>
      </c>
      <c r="C84" s="135" t="s">
        <v>112</v>
      </c>
      <c r="D84" s="135" t="s">
        <v>112</v>
      </c>
      <c r="E84" s="136" t="s">
        <v>113</v>
      </c>
      <c r="F84" s="136" t="s">
        <v>114</v>
      </c>
      <c r="G84" s="131" t="s">
        <v>371</v>
      </c>
      <c r="H84" s="136" t="s">
        <v>372</v>
      </c>
      <c r="I84" s="136"/>
      <c r="J84" s="136"/>
      <c r="K84" s="136"/>
      <c r="L84" s="136" t="s">
        <v>115</v>
      </c>
      <c r="M84" s="136" t="s">
        <v>116</v>
      </c>
      <c r="N84" s="136" t="s">
        <v>117</v>
      </c>
      <c r="O84" s="134"/>
    </row>
    <row r="85" spans="1:15" ht="24" customHeight="1" x14ac:dyDescent="0.3">
      <c r="A85" s="206"/>
      <c r="B85" s="133"/>
      <c r="C85" s="135"/>
      <c r="D85" s="135"/>
      <c r="E85" s="136"/>
      <c r="F85" s="136"/>
      <c r="G85" s="136"/>
      <c r="H85" s="101" t="s">
        <v>367</v>
      </c>
      <c r="I85" s="101" t="s">
        <v>368</v>
      </c>
      <c r="J85" s="101" t="s">
        <v>369</v>
      </c>
      <c r="K85" s="101" t="s">
        <v>370</v>
      </c>
      <c r="L85" s="136"/>
      <c r="M85" s="136"/>
      <c r="N85" s="136"/>
      <c r="O85" s="134"/>
    </row>
    <row r="86" spans="1:15" ht="35.25" customHeight="1" x14ac:dyDescent="0.3">
      <c r="A86" s="206"/>
      <c r="B86" s="133"/>
      <c r="C86" s="135"/>
      <c r="D86" s="135"/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34"/>
    </row>
    <row r="87" spans="1:15" ht="35.25" customHeight="1" x14ac:dyDescent="0.3">
      <c r="A87" s="206" t="s">
        <v>102</v>
      </c>
      <c r="B87" s="133" t="s">
        <v>135</v>
      </c>
      <c r="C87" s="135"/>
      <c r="D87" s="98" t="s">
        <v>8</v>
      </c>
      <c r="E87" s="101">
        <f>'Строительство и реконструкция'!K117</f>
        <v>4138618.83</v>
      </c>
      <c r="F87" s="101">
        <f>'Строительство и реконструкция'!L117</f>
        <v>360750.37</v>
      </c>
      <c r="G87" s="136">
        <f>'Строительство и реконструкция'!M117</f>
        <v>1467916.93</v>
      </c>
      <c r="H87" s="136"/>
      <c r="I87" s="136"/>
      <c r="J87" s="136"/>
      <c r="K87" s="136"/>
      <c r="L87" s="101">
        <f>'Строительство и реконструкция'!N113</f>
        <v>824947.8600000001</v>
      </c>
      <c r="M87" s="101">
        <f>'Строительство и реконструкция'!O113</f>
        <v>1485003.67</v>
      </c>
      <c r="N87" s="101">
        <f>'Строительство и реконструкция'!P113</f>
        <v>0</v>
      </c>
      <c r="O87" s="134" t="s">
        <v>284</v>
      </c>
    </row>
    <row r="88" spans="1:15" ht="35.25" customHeight="1" x14ac:dyDescent="0.3">
      <c r="A88" s="206"/>
      <c r="B88" s="133"/>
      <c r="C88" s="135"/>
      <c r="D88" s="98" t="s">
        <v>9</v>
      </c>
      <c r="E88" s="101">
        <f>'Строительство и реконструкция'!K118</f>
        <v>700000</v>
      </c>
      <c r="F88" s="101">
        <f>'Строительство и реконструкция'!L118</f>
        <v>200000</v>
      </c>
      <c r="G88" s="136">
        <f>'Строительство и реконструкция'!M118</f>
        <v>312943.8</v>
      </c>
      <c r="H88" s="136"/>
      <c r="I88" s="136"/>
      <c r="J88" s="136"/>
      <c r="K88" s="136"/>
      <c r="L88" s="101">
        <f>'Строительство и реконструкция'!N114</f>
        <v>187056.2</v>
      </c>
      <c r="M88" s="101">
        <f>'Строительство и реконструкция'!O114</f>
        <v>0</v>
      </c>
      <c r="N88" s="101">
        <f>'Строительство и реконструкция'!P114</f>
        <v>0</v>
      </c>
      <c r="O88" s="134"/>
    </row>
    <row r="89" spans="1:15" ht="35.25" customHeight="1" x14ac:dyDescent="0.3">
      <c r="A89" s="206"/>
      <c r="B89" s="133"/>
      <c r="C89" s="135"/>
      <c r="D89" s="98" t="s">
        <v>10</v>
      </c>
      <c r="E89" s="101">
        <f>'Строительство и реконструкция'!K119</f>
        <v>3397232.63</v>
      </c>
      <c r="F89" s="101">
        <f>'Строительство и реконструкция'!L119</f>
        <v>157142.85999999999</v>
      </c>
      <c r="G89" s="136">
        <f>'Строительство и реконструкция'!M119</f>
        <v>1140293.96</v>
      </c>
      <c r="H89" s="136"/>
      <c r="I89" s="136"/>
      <c r="J89" s="136"/>
      <c r="K89" s="136"/>
      <c r="L89" s="101">
        <f>'Строительство и реконструкция'!N115</f>
        <v>629642.18000000005</v>
      </c>
      <c r="M89" s="101">
        <f>'Строительство и реконструкция'!O115</f>
        <v>1470153.63</v>
      </c>
      <c r="N89" s="101">
        <f>'Строительство и реконструкция'!P115</f>
        <v>0</v>
      </c>
      <c r="O89" s="134"/>
    </row>
    <row r="90" spans="1:15" ht="51.75" customHeight="1" x14ac:dyDescent="0.3">
      <c r="A90" s="206"/>
      <c r="B90" s="133"/>
      <c r="C90" s="135"/>
      <c r="D90" s="98" t="s">
        <v>11</v>
      </c>
      <c r="E90" s="101">
        <f>'Строительство и реконструкция'!K120</f>
        <v>41386.199999999997</v>
      </c>
      <c r="F90" s="101">
        <f>'Строительство и реконструкция'!L120</f>
        <v>3607.51</v>
      </c>
      <c r="G90" s="136">
        <f>'Строительство и реконструкция'!M120</f>
        <v>14679.17</v>
      </c>
      <c r="H90" s="136"/>
      <c r="I90" s="136"/>
      <c r="J90" s="136"/>
      <c r="K90" s="136"/>
      <c r="L90" s="101">
        <f>'Строительство и реконструкция'!N116</f>
        <v>8249.48</v>
      </c>
      <c r="M90" s="101">
        <f>'Строительство и реконструкция'!O116</f>
        <v>14850.04</v>
      </c>
      <c r="N90" s="101">
        <f>'Строительство и реконструкция'!P116</f>
        <v>0</v>
      </c>
      <c r="O90" s="134"/>
    </row>
    <row r="91" spans="1:15" ht="18.75" customHeight="1" x14ac:dyDescent="0.3">
      <c r="A91" s="206"/>
      <c r="B91" s="133" t="s">
        <v>328</v>
      </c>
      <c r="C91" s="135" t="s">
        <v>112</v>
      </c>
      <c r="D91" s="135" t="s">
        <v>112</v>
      </c>
      <c r="E91" s="136" t="s">
        <v>113</v>
      </c>
      <c r="F91" s="136" t="s">
        <v>114</v>
      </c>
      <c r="G91" s="131" t="s">
        <v>371</v>
      </c>
      <c r="H91" s="136" t="s">
        <v>372</v>
      </c>
      <c r="I91" s="136"/>
      <c r="J91" s="136"/>
      <c r="K91" s="136"/>
      <c r="L91" s="136" t="s">
        <v>115</v>
      </c>
      <c r="M91" s="136" t="s">
        <v>116</v>
      </c>
      <c r="N91" s="136" t="s">
        <v>117</v>
      </c>
      <c r="O91" s="134"/>
    </row>
    <row r="92" spans="1:15" ht="19.5" customHeight="1" x14ac:dyDescent="0.3">
      <c r="A92" s="206"/>
      <c r="B92" s="133"/>
      <c r="C92" s="135"/>
      <c r="D92" s="135"/>
      <c r="E92" s="136"/>
      <c r="F92" s="136"/>
      <c r="G92" s="136"/>
      <c r="H92" s="101" t="s">
        <v>367</v>
      </c>
      <c r="I92" s="101" t="s">
        <v>368</v>
      </c>
      <c r="J92" s="101" t="s">
        <v>369</v>
      </c>
      <c r="K92" s="101" t="s">
        <v>370</v>
      </c>
      <c r="L92" s="136"/>
      <c r="M92" s="136"/>
      <c r="N92" s="136"/>
      <c r="O92" s="134"/>
    </row>
    <row r="93" spans="1:15" ht="33" customHeight="1" x14ac:dyDescent="0.3">
      <c r="A93" s="206"/>
      <c r="B93" s="133"/>
      <c r="C93" s="135"/>
      <c r="D93" s="135"/>
      <c r="E93" s="18">
        <v>1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1</v>
      </c>
      <c r="N93" s="18">
        <v>0</v>
      </c>
      <c r="O93" s="134"/>
    </row>
    <row r="94" spans="1:15" ht="35.25" customHeight="1" x14ac:dyDescent="0.3">
      <c r="A94" s="206" t="s">
        <v>329</v>
      </c>
      <c r="B94" s="133" t="s">
        <v>330</v>
      </c>
      <c r="C94" s="135"/>
      <c r="D94" s="98" t="s">
        <v>8</v>
      </c>
      <c r="E94" s="101">
        <v>0</v>
      </c>
      <c r="F94" s="101">
        <f>'Строительство и реконструкция'!L124</f>
        <v>0</v>
      </c>
      <c r="G94" s="139">
        <v>0</v>
      </c>
      <c r="H94" s="140"/>
      <c r="I94" s="140"/>
      <c r="J94" s="140"/>
      <c r="K94" s="141"/>
      <c r="L94" s="101">
        <v>0</v>
      </c>
      <c r="M94" s="101">
        <v>0</v>
      </c>
      <c r="N94" s="101">
        <f>'Строительство и реконструкция'!P120</f>
        <v>0</v>
      </c>
      <c r="O94" s="134" t="s">
        <v>31</v>
      </c>
    </row>
    <row r="95" spans="1:15" ht="35.25" customHeight="1" x14ac:dyDescent="0.3">
      <c r="A95" s="206"/>
      <c r="B95" s="133"/>
      <c r="C95" s="135"/>
      <c r="D95" s="98" t="s">
        <v>10</v>
      </c>
      <c r="E95" s="101">
        <v>0</v>
      </c>
      <c r="F95" s="101">
        <v>0</v>
      </c>
      <c r="G95" s="139">
        <v>0</v>
      </c>
      <c r="H95" s="140"/>
      <c r="I95" s="140"/>
      <c r="J95" s="140"/>
      <c r="K95" s="141"/>
      <c r="L95" s="101">
        <f>'Строительство и реконструкция'!N121</f>
        <v>0</v>
      </c>
      <c r="M95" s="101">
        <f>'Строительство и реконструкция'!O121</f>
        <v>0</v>
      </c>
      <c r="N95" s="101">
        <f>'Строительство и реконструкция'!P121</f>
        <v>0</v>
      </c>
      <c r="O95" s="134"/>
    </row>
    <row r="96" spans="1:15" ht="44.25" customHeight="1" x14ac:dyDescent="0.3">
      <c r="A96" s="206"/>
      <c r="B96" s="133"/>
      <c r="C96" s="135"/>
      <c r="D96" s="98" t="s">
        <v>11</v>
      </c>
      <c r="E96" s="101">
        <v>0</v>
      </c>
      <c r="F96" s="101">
        <v>0</v>
      </c>
      <c r="G96" s="139">
        <v>0</v>
      </c>
      <c r="H96" s="140"/>
      <c r="I96" s="140"/>
      <c r="J96" s="140"/>
      <c r="K96" s="141"/>
      <c r="L96" s="101">
        <v>0</v>
      </c>
      <c r="M96" s="101">
        <v>0</v>
      </c>
      <c r="N96" s="101">
        <f>'Строительство и реконструкция'!P122</f>
        <v>0</v>
      </c>
      <c r="O96" s="134"/>
    </row>
    <row r="97" spans="1:16" ht="18.75" customHeight="1" x14ac:dyDescent="0.3">
      <c r="A97" s="206"/>
      <c r="B97" s="133" t="s">
        <v>331</v>
      </c>
      <c r="C97" s="135" t="s">
        <v>112</v>
      </c>
      <c r="D97" s="135" t="s">
        <v>112</v>
      </c>
      <c r="E97" s="136" t="s">
        <v>113</v>
      </c>
      <c r="F97" s="136" t="s">
        <v>114</v>
      </c>
      <c r="G97" s="137" t="s">
        <v>371</v>
      </c>
      <c r="H97" s="139" t="s">
        <v>372</v>
      </c>
      <c r="I97" s="140"/>
      <c r="J97" s="140"/>
      <c r="K97" s="141"/>
      <c r="L97" s="136" t="s">
        <v>115</v>
      </c>
      <c r="M97" s="136" t="s">
        <v>116</v>
      </c>
      <c r="N97" s="136" t="s">
        <v>117</v>
      </c>
      <c r="O97" s="134"/>
    </row>
    <row r="98" spans="1:16" ht="19.5" customHeight="1" x14ac:dyDescent="0.3">
      <c r="A98" s="206"/>
      <c r="B98" s="133"/>
      <c r="C98" s="135"/>
      <c r="D98" s="135"/>
      <c r="E98" s="136"/>
      <c r="F98" s="136"/>
      <c r="G98" s="138"/>
      <c r="H98" s="105" t="s">
        <v>367</v>
      </c>
      <c r="I98" s="105" t="s">
        <v>368</v>
      </c>
      <c r="J98" s="105" t="s">
        <v>369</v>
      </c>
      <c r="K98" s="105" t="s">
        <v>370</v>
      </c>
      <c r="L98" s="136"/>
      <c r="M98" s="136"/>
      <c r="N98" s="136"/>
      <c r="O98" s="134"/>
    </row>
    <row r="99" spans="1:16" ht="33" customHeight="1" x14ac:dyDescent="0.3">
      <c r="A99" s="206"/>
      <c r="B99" s="133"/>
      <c r="C99" s="135"/>
      <c r="D99" s="135"/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34"/>
    </row>
    <row r="100" spans="1:16" ht="35.25" customHeight="1" x14ac:dyDescent="0.3">
      <c r="A100" s="206" t="s">
        <v>332</v>
      </c>
      <c r="B100" s="133" t="s">
        <v>333</v>
      </c>
      <c r="C100" s="135"/>
      <c r="D100" s="98" t="s">
        <v>8</v>
      </c>
      <c r="E100" s="101">
        <f>'Строительство и реконструкция'!K128</f>
        <v>0</v>
      </c>
      <c r="F100" s="101">
        <f>'Строительство и реконструкция'!L128</f>
        <v>0</v>
      </c>
      <c r="G100" s="139">
        <f>'Строительство и реконструкция'!M128</f>
        <v>0</v>
      </c>
      <c r="H100" s="140"/>
      <c r="I100" s="140"/>
      <c r="J100" s="140"/>
      <c r="K100" s="141"/>
      <c r="L100" s="101">
        <v>0</v>
      </c>
      <c r="M100" s="101">
        <v>0</v>
      </c>
      <c r="N100" s="101">
        <v>0</v>
      </c>
      <c r="O100" s="134" t="s">
        <v>31</v>
      </c>
    </row>
    <row r="101" spans="1:16" ht="35.25" customHeight="1" x14ac:dyDescent="0.3">
      <c r="A101" s="206"/>
      <c r="B101" s="133"/>
      <c r="C101" s="135"/>
      <c r="D101" s="98" t="s">
        <v>10</v>
      </c>
      <c r="E101" s="101">
        <f>'Строительство и реконструкция'!K129</f>
        <v>0</v>
      </c>
      <c r="F101" s="101">
        <f>'Строительство и реконструкция'!L129</f>
        <v>0</v>
      </c>
      <c r="G101" s="139">
        <f>'Строительство и реконструкция'!M129</f>
        <v>0</v>
      </c>
      <c r="H101" s="140"/>
      <c r="I101" s="140"/>
      <c r="J101" s="140"/>
      <c r="K101" s="141"/>
      <c r="L101" s="101">
        <v>0</v>
      </c>
      <c r="M101" s="101">
        <v>0</v>
      </c>
      <c r="N101" s="101">
        <f>'Строительство и реконструкция'!P125</f>
        <v>0</v>
      </c>
      <c r="O101" s="134"/>
    </row>
    <row r="102" spans="1:16" ht="47.25" customHeight="1" x14ac:dyDescent="0.3">
      <c r="A102" s="206"/>
      <c r="B102" s="133"/>
      <c r="C102" s="135"/>
      <c r="D102" s="98" t="s">
        <v>11</v>
      </c>
      <c r="E102" s="101">
        <v>0</v>
      </c>
      <c r="F102" s="101">
        <v>0</v>
      </c>
      <c r="G102" s="139">
        <v>0</v>
      </c>
      <c r="H102" s="140"/>
      <c r="I102" s="140"/>
      <c r="J102" s="140"/>
      <c r="K102" s="141"/>
      <c r="L102" s="101">
        <v>0</v>
      </c>
      <c r="M102" s="101">
        <v>0</v>
      </c>
      <c r="N102" s="101">
        <f>'Строительство и реконструкция'!P126</f>
        <v>0</v>
      </c>
      <c r="O102" s="134"/>
    </row>
    <row r="103" spans="1:16" ht="18.75" customHeight="1" x14ac:dyDescent="0.3">
      <c r="A103" s="206"/>
      <c r="B103" s="133" t="s">
        <v>331</v>
      </c>
      <c r="C103" s="135" t="s">
        <v>112</v>
      </c>
      <c r="D103" s="135" t="s">
        <v>112</v>
      </c>
      <c r="E103" s="136" t="s">
        <v>113</v>
      </c>
      <c r="F103" s="136" t="s">
        <v>114</v>
      </c>
      <c r="G103" s="137" t="s">
        <v>371</v>
      </c>
      <c r="H103" s="139" t="s">
        <v>372</v>
      </c>
      <c r="I103" s="140"/>
      <c r="J103" s="140"/>
      <c r="K103" s="141"/>
      <c r="L103" s="136" t="s">
        <v>115</v>
      </c>
      <c r="M103" s="136" t="s">
        <v>116</v>
      </c>
      <c r="N103" s="136" t="s">
        <v>117</v>
      </c>
      <c r="O103" s="134"/>
    </row>
    <row r="104" spans="1:16" ht="19.5" customHeight="1" x14ac:dyDescent="0.3">
      <c r="A104" s="206"/>
      <c r="B104" s="133"/>
      <c r="C104" s="135"/>
      <c r="D104" s="135"/>
      <c r="E104" s="136"/>
      <c r="F104" s="136"/>
      <c r="G104" s="138"/>
      <c r="H104" s="105" t="s">
        <v>367</v>
      </c>
      <c r="I104" s="105" t="s">
        <v>368</v>
      </c>
      <c r="J104" s="105" t="s">
        <v>369</v>
      </c>
      <c r="K104" s="105" t="s">
        <v>370</v>
      </c>
      <c r="L104" s="136"/>
      <c r="M104" s="136"/>
      <c r="N104" s="136"/>
      <c r="O104" s="134"/>
    </row>
    <row r="105" spans="1:16" ht="33" customHeight="1" x14ac:dyDescent="0.35">
      <c r="A105" s="206"/>
      <c r="B105" s="133"/>
      <c r="C105" s="135"/>
      <c r="D105" s="135"/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34"/>
      <c r="P105" s="75"/>
    </row>
    <row r="106" spans="1:16" ht="35.25" customHeight="1" x14ac:dyDescent="0.3">
      <c r="A106" s="132" t="s">
        <v>27</v>
      </c>
      <c r="B106" s="133" t="s">
        <v>24</v>
      </c>
      <c r="C106" s="132" t="s">
        <v>72</v>
      </c>
      <c r="D106" s="98" t="s">
        <v>8</v>
      </c>
      <c r="E106" s="101">
        <f t="shared" ref="E106:N106" si="12">SUM(E107:E109)</f>
        <v>506000</v>
      </c>
      <c r="F106" s="101">
        <f t="shared" si="12"/>
        <v>0</v>
      </c>
      <c r="G106" s="139">
        <f t="shared" si="12"/>
        <v>0</v>
      </c>
      <c r="H106" s="140"/>
      <c r="I106" s="140"/>
      <c r="J106" s="140"/>
      <c r="K106" s="141"/>
      <c r="L106" s="101">
        <f t="shared" si="12"/>
        <v>59000</v>
      </c>
      <c r="M106" s="101">
        <f t="shared" si="12"/>
        <v>447000</v>
      </c>
      <c r="N106" s="101">
        <f t="shared" si="12"/>
        <v>0</v>
      </c>
      <c r="O106" s="134"/>
    </row>
    <row r="107" spans="1:16" ht="45" customHeight="1" x14ac:dyDescent="0.3">
      <c r="A107" s="132"/>
      <c r="B107" s="133"/>
      <c r="C107" s="132"/>
      <c r="D107" s="98" t="s">
        <v>10</v>
      </c>
      <c r="E107" s="101">
        <f>SUM(F107:N107)</f>
        <v>309672</v>
      </c>
      <c r="F107" s="101">
        <f>F111+F117</f>
        <v>0</v>
      </c>
      <c r="G107" s="139">
        <f t="shared" ref="G107:N108" si="13">G111+G117</f>
        <v>0</v>
      </c>
      <c r="H107" s="140"/>
      <c r="I107" s="140"/>
      <c r="J107" s="140"/>
      <c r="K107" s="141"/>
      <c r="L107" s="101">
        <f t="shared" si="13"/>
        <v>36108</v>
      </c>
      <c r="M107" s="101">
        <f t="shared" si="13"/>
        <v>273564</v>
      </c>
      <c r="N107" s="101">
        <f t="shared" si="13"/>
        <v>0</v>
      </c>
      <c r="O107" s="134"/>
    </row>
    <row r="108" spans="1:16" ht="45" customHeight="1" x14ac:dyDescent="0.3">
      <c r="A108" s="132"/>
      <c r="B108" s="133"/>
      <c r="C108" s="132"/>
      <c r="D108" s="98" t="s">
        <v>18</v>
      </c>
      <c r="E108" s="101">
        <f>SUM(F108:N108)</f>
        <v>196328</v>
      </c>
      <c r="F108" s="101">
        <f>F112+F118</f>
        <v>0</v>
      </c>
      <c r="G108" s="139">
        <f t="shared" si="13"/>
        <v>0</v>
      </c>
      <c r="H108" s="140"/>
      <c r="I108" s="140"/>
      <c r="J108" s="140"/>
      <c r="K108" s="141"/>
      <c r="L108" s="101">
        <f t="shared" si="13"/>
        <v>22892</v>
      </c>
      <c r="M108" s="101">
        <f t="shared" si="13"/>
        <v>173436</v>
      </c>
      <c r="N108" s="101">
        <f t="shared" si="13"/>
        <v>0</v>
      </c>
      <c r="O108" s="134"/>
    </row>
    <row r="109" spans="1:16" ht="29.25" customHeight="1" x14ac:dyDescent="0.3">
      <c r="A109" s="132"/>
      <c r="B109" s="133"/>
      <c r="C109" s="132"/>
      <c r="D109" s="98" t="s">
        <v>15</v>
      </c>
      <c r="E109" s="101">
        <v>0</v>
      </c>
      <c r="F109" s="101">
        <v>0</v>
      </c>
      <c r="G109" s="139">
        <v>0</v>
      </c>
      <c r="H109" s="140"/>
      <c r="I109" s="140"/>
      <c r="J109" s="140"/>
      <c r="K109" s="141"/>
      <c r="L109" s="101">
        <v>0</v>
      </c>
      <c r="M109" s="101">
        <v>0</v>
      </c>
      <c r="N109" s="101">
        <v>0</v>
      </c>
      <c r="O109" s="134"/>
    </row>
    <row r="110" spans="1:16" ht="31.5" customHeight="1" x14ac:dyDescent="0.3">
      <c r="A110" s="132" t="s">
        <v>28</v>
      </c>
      <c r="B110" s="133" t="s">
        <v>79</v>
      </c>
      <c r="C110" s="132" t="s">
        <v>72</v>
      </c>
      <c r="D110" s="98" t="s">
        <v>8</v>
      </c>
      <c r="E110" s="101">
        <f>'Строительство и реконструкция'!K125</f>
        <v>576000</v>
      </c>
      <c r="F110" s="101">
        <f>'Строительство и реконструкция'!L125</f>
        <v>0</v>
      </c>
      <c r="G110" s="136">
        <f>'Строительство и реконструкция'!M125</f>
        <v>0</v>
      </c>
      <c r="H110" s="136"/>
      <c r="I110" s="136"/>
      <c r="J110" s="136"/>
      <c r="K110" s="136"/>
      <c r="L110" s="101">
        <f>'Строительство и реконструкция'!N125</f>
        <v>59000</v>
      </c>
      <c r="M110" s="101">
        <f>'Строительство и реконструкция'!O125</f>
        <v>447000</v>
      </c>
      <c r="N110" s="101">
        <f>'Строительство и реконструкция'!P125</f>
        <v>0</v>
      </c>
      <c r="O110" s="134" t="s">
        <v>284</v>
      </c>
    </row>
    <row r="111" spans="1:16" ht="40.5" customHeight="1" x14ac:dyDescent="0.3">
      <c r="A111" s="132"/>
      <c r="B111" s="133"/>
      <c r="C111" s="132"/>
      <c r="D111" s="98" t="s">
        <v>10</v>
      </c>
      <c r="E111" s="101">
        <f>'Строительство и реконструкция'!K126</f>
        <v>352512</v>
      </c>
      <c r="F111" s="101">
        <f>'Строительство и реконструкция'!L126</f>
        <v>0</v>
      </c>
      <c r="G111" s="136">
        <f>'Строительство и реконструкция'!M126</f>
        <v>0</v>
      </c>
      <c r="H111" s="136"/>
      <c r="I111" s="136"/>
      <c r="J111" s="136"/>
      <c r="K111" s="136"/>
      <c r="L111" s="101">
        <f>'Строительство и реконструкция'!N126</f>
        <v>36108</v>
      </c>
      <c r="M111" s="101">
        <f>'Строительство и реконструкция'!O126</f>
        <v>273564</v>
      </c>
      <c r="N111" s="101">
        <f>'Строительство и реконструкция'!P126</f>
        <v>0</v>
      </c>
      <c r="O111" s="134"/>
    </row>
    <row r="112" spans="1:16" ht="36.75" customHeight="1" x14ac:dyDescent="0.3">
      <c r="A112" s="132"/>
      <c r="B112" s="133"/>
      <c r="C112" s="132"/>
      <c r="D112" s="98" t="s">
        <v>18</v>
      </c>
      <c r="E112" s="101">
        <f>'Строительство и реконструкция'!K127</f>
        <v>223488</v>
      </c>
      <c r="F112" s="101">
        <f>'Строительство и реконструкция'!L127</f>
        <v>0</v>
      </c>
      <c r="G112" s="136">
        <f>'Строительство и реконструкция'!M127</f>
        <v>0</v>
      </c>
      <c r="H112" s="136"/>
      <c r="I112" s="136"/>
      <c r="J112" s="136"/>
      <c r="K112" s="136"/>
      <c r="L112" s="101">
        <f>'Строительство и реконструкция'!N127</f>
        <v>22892</v>
      </c>
      <c r="M112" s="101">
        <f>'Строительство и реконструкция'!O127</f>
        <v>173436</v>
      </c>
      <c r="N112" s="101">
        <f>'Строительство и реконструкция'!P127</f>
        <v>0</v>
      </c>
      <c r="O112" s="134"/>
    </row>
    <row r="113" spans="1:15" ht="28.5" customHeight="1" x14ac:dyDescent="0.3">
      <c r="A113" s="132"/>
      <c r="B113" s="133" t="s">
        <v>366</v>
      </c>
      <c r="C113" s="135" t="s">
        <v>112</v>
      </c>
      <c r="D113" s="135" t="s">
        <v>112</v>
      </c>
      <c r="E113" s="136" t="s">
        <v>113</v>
      </c>
      <c r="F113" s="136" t="s">
        <v>114</v>
      </c>
      <c r="G113" s="131" t="s">
        <v>371</v>
      </c>
      <c r="H113" s="136" t="s">
        <v>372</v>
      </c>
      <c r="I113" s="136"/>
      <c r="J113" s="136"/>
      <c r="K113" s="136"/>
      <c r="L113" s="136" t="s">
        <v>115</v>
      </c>
      <c r="M113" s="136" t="s">
        <v>116</v>
      </c>
      <c r="N113" s="136" t="s">
        <v>117</v>
      </c>
      <c r="O113" s="134"/>
    </row>
    <row r="114" spans="1:15" ht="24" customHeight="1" x14ac:dyDescent="0.3">
      <c r="A114" s="132"/>
      <c r="B114" s="133"/>
      <c r="C114" s="135"/>
      <c r="D114" s="135"/>
      <c r="E114" s="136"/>
      <c r="F114" s="136"/>
      <c r="G114" s="136"/>
      <c r="H114" s="101" t="s">
        <v>367</v>
      </c>
      <c r="I114" s="101" t="s">
        <v>368</v>
      </c>
      <c r="J114" s="101" t="s">
        <v>369</v>
      </c>
      <c r="K114" s="101" t="s">
        <v>370</v>
      </c>
      <c r="L114" s="136"/>
      <c r="M114" s="136"/>
      <c r="N114" s="136"/>
      <c r="O114" s="134"/>
    </row>
    <row r="115" spans="1:15" ht="27.75" customHeight="1" x14ac:dyDescent="0.3">
      <c r="A115" s="132"/>
      <c r="B115" s="133"/>
      <c r="C115" s="135"/>
      <c r="D115" s="135"/>
      <c r="E115" s="18">
        <f>G115+F115+L115+M115+N115</f>
        <v>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1</v>
      </c>
      <c r="N115" s="18">
        <v>0</v>
      </c>
      <c r="O115" s="134"/>
    </row>
    <row r="116" spans="1:15" ht="30" customHeight="1" x14ac:dyDescent="0.3">
      <c r="A116" s="132" t="s">
        <v>58</v>
      </c>
      <c r="B116" s="133" t="s">
        <v>334</v>
      </c>
      <c r="C116" s="132" t="s">
        <v>72</v>
      </c>
      <c r="D116" s="98" t="s">
        <v>8</v>
      </c>
      <c r="E116" s="101">
        <f>F116+G116+L116+M116+N116</f>
        <v>0</v>
      </c>
      <c r="F116" s="101">
        <f>F117+F118</f>
        <v>0</v>
      </c>
      <c r="G116" s="136">
        <f>G117+G118</f>
        <v>0</v>
      </c>
      <c r="H116" s="136"/>
      <c r="I116" s="136"/>
      <c r="J116" s="136"/>
      <c r="K116" s="136"/>
      <c r="L116" s="101">
        <f>L117+L118</f>
        <v>0</v>
      </c>
      <c r="M116" s="101">
        <f>M117+M118</f>
        <v>0</v>
      </c>
      <c r="N116" s="101">
        <f>N117+N118</f>
        <v>0</v>
      </c>
      <c r="O116" s="134" t="s">
        <v>17</v>
      </c>
    </row>
    <row r="117" spans="1:15" ht="39" customHeight="1" x14ac:dyDescent="0.3">
      <c r="A117" s="132"/>
      <c r="B117" s="133"/>
      <c r="C117" s="132"/>
      <c r="D117" s="98" t="s">
        <v>10</v>
      </c>
      <c r="E117" s="101">
        <f>F117+G117+L117+M117+N117</f>
        <v>0</v>
      </c>
      <c r="F117" s="101">
        <v>0</v>
      </c>
      <c r="G117" s="136">
        <v>0</v>
      </c>
      <c r="H117" s="136"/>
      <c r="I117" s="136"/>
      <c r="J117" s="136"/>
      <c r="K117" s="136"/>
      <c r="L117" s="101">
        <v>0</v>
      </c>
      <c r="M117" s="101">
        <v>0</v>
      </c>
      <c r="N117" s="101">
        <v>0</v>
      </c>
      <c r="O117" s="134"/>
    </row>
    <row r="118" spans="1:15" ht="39" customHeight="1" x14ac:dyDescent="0.3">
      <c r="A118" s="132"/>
      <c r="B118" s="133"/>
      <c r="C118" s="132"/>
      <c r="D118" s="98" t="s">
        <v>11</v>
      </c>
      <c r="E118" s="101">
        <f>F118+G118+L118+M118+N118</f>
        <v>0</v>
      </c>
      <c r="F118" s="101">
        <v>0</v>
      </c>
      <c r="G118" s="136">
        <v>0</v>
      </c>
      <c r="H118" s="136"/>
      <c r="I118" s="136"/>
      <c r="J118" s="136"/>
      <c r="K118" s="136"/>
      <c r="L118" s="101">
        <v>0</v>
      </c>
      <c r="M118" s="101">
        <v>0</v>
      </c>
      <c r="N118" s="101">
        <v>0</v>
      </c>
      <c r="O118" s="134"/>
    </row>
    <row r="119" spans="1:15" ht="43.5" customHeight="1" x14ac:dyDescent="0.3">
      <c r="A119" s="132"/>
      <c r="B119" s="133"/>
      <c r="C119" s="132"/>
      <c r="D119" s="98" t="s">
        <v>12</v>
      </c>
      <c r="E119" s="101">
        <f>F119+G119+L119+M119+N119</f>
        <v>0</v>
      </c>
      <c r="F119" s="101">
        <v>0</v>
      </c>
      <c r="G119" s="136">
        <v>0</v>
      </c>
      <c r="H119" s="136"/>
      <c r="I119" s="136"/>
      <c r="J119" s="136"/>
      <c r="K119" s="136"/>
      <c r="L119" s="101">
        <v>0</v>
      </c>
      <c r="M119" s="101">
        <v>0</v>
      </c>
      <c r="N119" s="101">
        <v>0</v>
      </c>
      <c r="O119" s="134"/>
    </row>
    <row r="120" spans="1:15" ht="28.5" customHeight="1" x14ac:dyDescent="0.3">
      <c r="A120" s="132"/>
      <c r="B120" s="133" t="s">
        <v>335</v>
      </c>
      <c r="C120" s="135" t="s">
        <v>112</v>
      </c>
      <c r="D120" s="135" t="s">
        <v>112</v>
      </c>
      <c r="E120" s="136" t="s">
        <v>113</v>
      </c>
      <c r="F120" s="136" t="s">
        <v>114</v>
      </c>
      <c r="G120" s="131" t="s">
        <v>371</v>
      </c>
      <c r="H120" s="136" t="s">
        <v>372</v>
      </c>
      <c r="I120" s="136"/>
      <c r="J120" s="136"/>
      <c r="K120" s="136"/>
      <c r="L120" s="136" t="s">
        <v>115</v>
      </c>
      <c r="M120" s="136" t="s">
        <v>116</v>
      </c>
      <c r="N120" s="136" t="s">
        <v>117</v>
      </c>
      <c r="O120" s="134"/>
    </row>
    <row r="121" spans="1:15" ht="24" customHeight="1" x14ac:dyDescent="0.3">
      <c r="A121" s="132"/>
      <c r="B121" s="133"/>
      <c r="C121" s="135"/>
      <c r="D121" s="135"/>
      <c r="E121" s="136"/>
      <c r="F121" s="136"/>
      <c r="G121" s="136"/>
      <c r="H121" s="101" t="s">
        <v>367</v>
      </c>
      <c r="I121" s="101" t="s">
        <v>368</v>
      </c>
      <c r="J121" s="101" t="s">
        <v>369</v>
      </c>
      <c r="K121" s="101" t="s">
        <v>370</v>
      </c>
      <c r="L121" s="136"/>
      <c r="M121" s="136"/>
      <c r="N121" s="136"/>
      <c r="O121" s="134"/>
    </row>
    <row r="122" spans="1:15" ht="30" customHeight="1" x14ac:dyDescent="0.3">
      <c r="A122" s="132"/>
      <c r="B122" s="133"/>
      <c r="C122" s="135"/>
      <c r="D122" s="135"/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34"/>
    </row>
    <row r="123" spans="1:15" ht="26.25" customHeight="1" x14ac:dyDescent="0.3">
      <c r="A123" s="132" t="s">
        <v>33</v>
      </c>
      <c r="B123" s="133" t="s">
        <v>80</v>
      </c>
      <c r="C123" s="132" t="s">
        <v>72</v>
      </c>
      <c r="D123" s="98" t="s">
        <v>8</v>
      </c>
      <c r="E123" s="101">
        <f t="shared" ref="E123:E130" si="14">F123+G123+L123+M123+N123</f>
        <v>0</v>
      </c>
      <c r="F123" s="101">
        <f>F124+F125</f>
        <v>0</v>
      </c>
      <c r="G123" s="139">
        <f t="shared" ref="G123:N123" si="15">G124+G125</f>
        <v>0</v>
      </c>
      <c r="H123" s="140"/>
      <c r="I123" s="140"/>
      <c r="J123" s="140"/>
      <c r="K123" s="141"/>
      <c r="L123" s="101">
        <f t="shared" si="15"/>
        <v>0</v>
      </c>
      <c r="M123" s="101">
        <f t="shared" si="15"/>
        <v>0</v>
      </c>
      <c r="N123" s="101">
        <f t="shared" si="15"/>
        <v>0</v>
      </c>
      <c r="O123" s="134"/>
    </row>
    <row r="124" spans="1:15" ht="39" customHeight="1" x14ac:dyDescent="0.3">
      <c r="A124" s="132"/>
      <c r="B124" s="133"/>
      <c r="C124" s="132"/>
      <c r="D124" s="98" t="s">
        <v>10</v>
      </c>
      <c r="E124" s="101">
        <f t="shared" si="14"/>
        <v>0</v>
      </c>
      <c r="F124" s="101">
        <v>0</v>
      </c>
      <c r="G124" s="139">
        <v>0</v>
      </c>
      <c r="H124" s="140"/>
      <c r="I124" s="140"/>
      <c r="J124" s="140"/>
      <c r="K124" s="141"/>
      <c r="L124" s="101">
        <v>0</v>
      </c>
      <c r="M124" s="101">
        <v>0</v>
      </c>
      <c r="N124" s="101">
        <v>0</v>
      </c>
      <c r="O124" s="134"/>
    </row>
    <row r="125" spans="1:15" ht="39" customHeight="1" x14ac:dyDescent="0.3">
      <c r="A125" s="132"/>
      <c r="B125" s="133"/>
      <c r="C125" s="132"/>
      <c r="D125" s="98" t="s">
        <v>11</v>
      </c>
      <c r="E125" s="101">
        <f t="shared" si="14"/>
        <v>0</v>
      </c>
      <c r="F125" s="101">
        <v>0</v>
      </c>
      <c r="G125" s="139">
        <v>0</v>
      </c>
      <c r="H125" s="140"/>
      <c r="I125" s="140"/>
      <c r="J125" s="140"/>
      <c r="K125" s="141"/>
      <c r="L125" s="101">
        <v>0</v>
      </c>
      <c r="M125" s="101">
        <v>0</v>
      </c>
      <c r="N125" s="101">
        <v>0</v>
      </c>
      <c r="O125" s="134"/>
    </row>
    <row r="126" spans="1:15" ht="30" customHeight="1" x14ac:dyDescent="0.3">
      <c r="A126" s="132"/>
      <c r="B126" s="133"/>
      <c r="C126" s="132"/>
      <c r="D126" s="98" t="s">
        <v>12</v>
      </c>
      <c r="E126" s="101">
        <f t="shared" si="14"/>
        <v>0</v>
      </c>
      <c r="F126" s="101">
        <v>0</v>
      </c>
      <c r="G126" s="139">
        <v>0</v>
      </c>
      <c r="H126" s="140"/>
      <c r="I126" s="140"/>
      <c r="J126" s="140"/>
      <c r="K126" s="141"/>
      <c r="L126" s="101">
        <v>0</v>
      </c>
      <c r="M126" s="101">
        <v>0</v>
      </c>
      <c r="N126" s="101">
        <v>0</v>
      </c>
      <c r="O126" s="134"/>
    </row>
    <row r="127" spans="1:15" ht="27.75" customHeight="1" x14ac:dyDescent="0.3">
      <c r="A127" s="132" t="s">
        <v>34</v>
      </c>
      <c r="B127" s="133" t="s">
        <v>336</v>
      </c>
      <c r="C127" s="132" t="s">
        <v>72</v>
      </c>
      <c r="D127" s="98" t="s">
        <v>8</v>
      </c>
      <c r="E127" s="101">
        <f t="shared" si="14"/>
        <v>0</v>
      </c>
      <c r="F127" s="101">
        <f>F128+F129</f>
        <v>0</v>
      </c>
      <c r="G127" s="139">
        <f t="shared" ref="G127" si="16">G128+G129</f>
        <v>0</v>
      </c>
      <c r="H127" s="140"/>
      <c r="I127" s="140"/>
      <c r="J127" s="140"/>
      <c r="K127" s="141"/>
      <c r="L127" s="101">
        <f t="shared" ref="L127" si="17">L128+L129</f>
        <v>0</v>
      </c>
      <c r="M127" s="101">
        <f t="shared" ref="M127" si="18">M128+M129</f>
        <v>0</v>
      </c>
      <c r="N127" s="101">
        <f t="shared" ref="N127" si="19">N128+N129</f>
        <v>0</v>
      </c>
      <c r="O127" s="134" t="s">
        <v>81</v>
      </c>
    </row>
    <row r="128" spans="1:15" ht="36" customHeight="1" x14ac:dyDescent="0.3">
      <c r="A128" s="132"/>
      <c r="B128" s="133"/>
      <c r="C128" s="132"/>
      <c r="D128" s="98" t="s">
        <v>10</v>
      </c>
      <c r="E128" s="101">
        <f t="shared" si="14"/>
        <v>0</v>
      </c>
      <c r="F128" s="101">
        <v>0</v>
      </c>
      <c r="G128" s="139">
        <v>0</v>
      </c>
      <c r="H128" s="140"/>
      <c r="I128" s="140"/>
      <c r="J128" s="140"/>
      <c r="K128" s="141"/>
      <c r="L128" s="101">
        <v>0</v>
      </c>
      <c r="M128" s="101">
        <v>0</v>
      </c>
      <c r="N128" s="101">
        <v>0</v>
      </c>
      <c r="O128" s="134"/>
    </row>
    <row r="129" spans="1:15" ht="38.25" customHeight="1" x14ac:dyDescent="0.3">
      <c r="A129" s="132"/>
      <c r="B129" s="133"/>
      <c r="C129" s="132"/>
      <c r="D129" s="98" t="s">
        <v>11</v>
      </c>
      <c r="E129" s="101">
        <f t="shared" si="14"/>
        <v>0</v>
      </c>
      <c r="F129" s="101">
        <v>0</v>
      </c>
      <c r="G129" s="139">
        <v>0</v>
      </c>
      <c r="H129" s="140"/>
      <c r="I129" s="140"/>
      <c r="J129" s="140"/>
      <c r="K129" s="141"/>
      <c r="L129" s="101">
        <v>0</v>
      </c>
      <c r="M129" s="101">
        <v>0</v>
      </c>
      <c r="N129" s="101">
        <v>0</v>
      </c>
      <c r="O129" s="134"/>
    </row>
    <row r="130" spans="1:15" ht="26.25" customHeight="1" x14ac:dyDescent="0.3">
      <c r="A130" s="132"/>
      <c r="B130" s="133"/>
      <c r="C130" s="132"/>
      <c r="D130" s="98" t="s">
        <v>12</v>
      </c>
      <c r="E130" s="101">
        <f t="shared" si="14"/>
        <v>0</v>
      </c>
      <c r="F130" s="101">
        <v>0</v>
      </c>
      <c r="G130" s="139">
        <v>0</v>
      </c>
      <c r="H130" s="140"/>
      <c r="I130" s="140"/>
      <c r="J130" s="140"/>
      <c r="K130" s="141"/>
      <c r="L130" s="101">
        <v>0</v>
      </c>
      <c r="M130" s="101">
        <v>0</v>
      </c>
      <c r="N130" s="101">
        <v>0</v>
      </c>
      <c r="O130" s="134"/>
    </row>
    <row r="131" spans="1:15" ht="23.25" customHeight="1" x14ac:dyDescent="0.3">
      <c r="A131" s="132"/>
      <c r="B131" s="133" t="s">
        <v>337</v>
      </c>
      <c r="C131" s="135" t="s">
        <v>112</v>
      </c>
      <c r="D131" s="135" t="s">
        <v>112</v>
      </c>
      <c r="E131" s="136" t="s">
        <v>113</v>
      </c>
      <c r="F131" s="136" t="s">
        <v>114</v>
      </c>
      <c r="G131" s="137" t="s">
        <v>371</v>
      </c>
      <c r="H131" s="139" t="s">
        <v>372</v>
      </c>
      <c r="I131" s="140"/>
      <c r="J131" s="140"/>
      <c r="K131" s="141"/>
      <c r="L131" s="136" t="s">
        <v>115</v>
      </c>
      <c r="M131" s="136" t="s">
        <v>116</v>
      </c>
      <c r="N131" s="136" t="s">
        <v>117</v>
      </c>
      <c r="O131" s="134"/>
    </row>
    <row r="132" spans="1:15" ht="23.25" customHeight="1" x14ac:dyDescent="0.3">
      <c r="A132" s="132"/>
      <c r="B132" s="133"/>
      <c r="C132" s="135"/>
      <c r="D132" s="135"/>
      <c r="E132" s="136"/>
      <c r="F132" s="136"/>
      <c r="G132" s="138"/>
      <c r="H132" s="105" t="s">
        <v>367</v>
      </c>
      <c r="I132" s="105" t="s">
        <v>368</v>
      </c>
      <c r="J132" s="105" t="s">
        <v>369</v>
      </c>
      <c r="K132" s="105" t="s">
        <v>370</v>
      </c>
      <c r="L132" s="136"/>
      <c r="M132" s="136"/>
      <c r="N132" s="136"/>
      <c r="O132" s="134"/>
    </row>
    <row r="133" spans="1:15" ht="27.75" customHeight="1" x14ac:dyDescent="0.3">
      <c r="A133" s="132"/>
      <c r="B133" s="133"/>
      <c r="C133" s="135"/>
      <c r="D133" s="135"/>
      <c r="E133" s="18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34"/>
    </row>
    <row r="134" spans="1:15" ht="39.75" customHeight="1" x14ac:dyDescent="0.3">
      <c r="A134" s="210"/>
      <c r="B134" s="152" t="s">
        <v>340</v>
      </c>
      <c r="C134" s="191"/>
      <c r="D134" s="103" t="s">
        <v>339</v>
      </c>
      <c r="E134" s="106">
        <f>SUM(E135:E138)</f>
        <v>8952804.4270000011</v>
      </c>
      <c r="F134" s="106">
        <f>SUM(F135:F138)</f>
        <v>558204.43200000003</v>
      </c>
      <c r="G134" s="186">
        <f t="shared" ref="G134:N134" si="20">SUM(G135:G138)</f>
        <v>1637019.81</v>
      </c>
      <c r="H134" s="186"/>
      <c r="I134" s="186"/>
      <c r="J134" s="186"/>
      <c r="K134" s="186"/>
      <c r="L134" s="106">
        <f>SUM(L135:L138)</f>
        <v>1280602.9350000001</v>
      </c>
      <c r="M134" s="106">
        <f t="shared" si="20"/>
        <v>3824147.66</v>
      </c>
      <c r="N134" s="106">
        <f t="shared" si="20"/>
        <v>1652829.59</v>
      </c>
      <c r="O134" s="132"/>
    </row>
    <row r="135" spans="1:15" ht="35.25" customHeight="1" x14ac:dyDescent="0.3">
      <c r="A135" s="210"/>
      <c r="B135" s="152"/>
      <c r="C135" s="191"/>
      <c r="D135" s="103" t="s">
        <v>9</v>
      </c>
      <c r="E135" s="106">
        <f>SUM(F135:N135)</f>
        <v>700000</v>
      </c>
      <c r="F135" s="106">
        <f>F70</f>
        <v>200000</v>
      </c>
      <c r="G135" s="186">
        <f>G70</f>
        <v>312943.8</v>
      </c>
      <c r="H135" s="186"/>
      <c r="I135" s="186"/>
      <c r="J135" s="186"/>
      <c r="K135" s="186"/>
      <c r="L135" s="106">
        <f>L70</f>
        <v>187056.2</v>
      </c>
      <c r="M135" s="106">
        <f>M70</f>
        <v>0</v>
      </c>
      <c r="N135" s="106">
        <f>N70</f>
        <v>0</v>
      </c>
      <c r="O135" s="132"/>
    </row>
    <row r="136" spans="1:15" ht="35.25" customHeight="1" x14ac:dyDescent="0.3">
      <c r="A136" s="210"/>
      <c r="B136" s="152"/>
      <c r="C136" s="191"/>
      <c r="D136" s="103" t="s">
        <v>10</v>
      </c>
      <c r="E136" s="106">
        <f>SUM(F136:N136)</f>
        <v>7508584.3430000003</v>
      </c>
      <c r="F136" s="106">
        <f>F107+F71+F60+F124</f>
        <v>308122.03999999998</v>
      </c>
      <c r="G136" s="186">
        <f>G107+G71+G60+G124</f>
        <v>1140293.96</v>
      </c>
      <c r="H136" s="186"/>
      <c r="I136" s="186"/>
      <c r="J136" s="186"/>
      <c r="K136" s="186"/>
      <c r="L136" s="106">
        <f>L107+L71+L60+L124</f>
        <v>914233.67300000007</v>
      </c>
      <c r="M136" s="106">
        <f>M107+M71+M60+M124</f>
        <v>3512729.65</v>
      </c>
      <c r="N136" s="106">
        <f>N107+N71+N60+N124</f>
        <v>1633205.02</v>
      </c>
      <c r="O136" s="132"/>
    </row>
    <row r="137" spans="1:15" ht="37.5" customHeight="1" x14ac:dyDescent="0.3">
      <c r="A137" s="210"/>
      <c r="B137" s="152"/>
      <c r="C137" s="191"/>
      <c r="D137" s="103" t="s">
        <v>18</v>
      </c>
      <c r="E137" s="106">
        <f>SUM(F137:N137)</f>
        <v>744220.08399999992</v>
      </c>
      <c r="F137" s="106">
        <f>F108+F72+F61+F125</f>
        <v>50082.392</v>
      </c>
      <c r="G137" s="186">
        <f>G108+G72+G61+G125</f>
        <v>183782.05000000002</v>
      </c>
      <c r="H137" s="186"/>
      <c r="I137" s="186"/>
      <c r="J137" s="186"/>
      <c r="K137" s="186"/>
      <c r="L137" s="106">
        <f>L108+L72+L61+L125</f>
        <v>179313.06200000001</v>
      </c>
      <c r="M137" s="106">
        <f t="shared" ref="M137:N137" si="21">M108+M72+M61+M125</f>
        <v>311418.01</v>
      </c>
      <c r="N137" s="106">
        <f t="shared" si="21"/>
        <v>19624.57</v>
      </c>
      <c r="O137" s="132"/>
    </row>
    <row r="138" spans="1:15" ht="34.5" customHeight="1" x14ac:dyDescent="0.3">
      <c r="A138" s="210"/>
      <c r="B138" s="152"/>
      <c r="C138" s="191"/>
      <c r="D138" s="103" t="s">
        <v>15</v>
      </c>
      <c r="E138" s="106">
        <f>SUM(F138:N138)</f>
        <v>0</v>
      </c>
      <c r="F138" s="106">
        <f>F109</f>
        <v>0</v>
      </c>
      <c r="G138" s="186">
        <f>G109</f>
        <v>0</v>
      </c>
      <c r="H138" s="186"/>
      <c r="I138" s="186"/>
      <c r="J138" s="186"/>
      <c r="K138" s="186"/>
      <c r="L138" s="106">
        <f>L109</f>
        <v>0</v>
      </c>
      <c r="M138" s="106">
        <f>M109</f>
        <v>0</v>
      </c>
      <c r="N138" s="106">
        <f>N109</f>
        <v>0</v>
      </c>
      <c r="O138" s="132"/>
    </row>
    <row r="139" spans="1:15" s="68" customFormat="1" ht="36" customHeight="1" x14ac:dyDescent="0.25">
      <c r="A139" s="104"/>
      <c r="B139" s="171" t="s">
        <v>145</v>
      </c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</row>
    <row r="140" spans="1:15" s="68" customFormat="1" ht="36" customHeight="1" x14ac:dyDescent="0.25">
      <c r="A140" s="183" t="s">
        <v>6</v>
      </c>
      <c r="B140" s="157" t="s">
        <v>82</v>
      </c>
      <c r="C140" s="143" t="s">
        <v>72</v>
      </c>
      <c r="D140" s="98" t="s">
        <v>14</v>
      </c>
      <c r="E140" s="99">
        <f>E144+E151+E157+E163+E169+E175</f>
        <v>1458130.8199999998</v>
      </c>
      <c r="F140" s="99">
        <f>F144+F151+F157+F163</f>
        <v>95400</v>
      </c>
      <c r="G140" s="154">
        <f>G144+G151+G157+G163+G169+G175</f>
        <v>217438.99999999997</v>
      </c>
      <c r="H140" s="155"/>
      <c r="I140" s="155"/>
      <c r="J140" s="155"/>
      <c r="K140" s="156"/>
      <c r="L140" s="99">
        <f>L144+L151+L157+L163+L169</f>
        <v>1018774.98</v>
      </c>
      <c r="M140" s="99">
        <f>M144+M151+M157+M163+M169</f>
        <v>119610.74</v>
      </c>
      <c r="N140" s="99">
        <f t="shared" ref="N140" si="22">N144+N151+N157+N163</f>
        <v>0</v>
      </c>
      <c r="O140" s="143"/>
    </row>
    <row r="141" spans="1:15" s="68" customFormat="1" ht="36" customHeight="1" x14ac:dyDescent="0.25">
      <c r="A141" s="184"/>
      <c r="B141" s="158"/>
      <c r="C141" s="144"/>
      <c r="D141" s="98" t="s">
        <v>10</v>
      </c>
      <c r="E141" s="99">
        <f>E145+E152+E158+E164+E170+E176</f>
        <v>896676.7699999999</v>
      </c>
      <c r="F141" s="99">
        <f t="shared" ref="F141:F142" si="23">F145+F152+F158+F164</f>
        <v>58384.800000000003</v>
      </c>
      <c r="G141" s="154">
        <f t="shared" ref="G141:G142" si="24">G145+G152+G158+G164+G170+G176</f>
        <v>123629.26</v>
      </c>
      <c r="H141" s="155"/>
      <c r="I141" s="155"/>
      <c r="J141" s="155"/>
      <c r="K141" s="156"/>
      <c r="L141" s="99">
        <f t="shared" ref="L141:M142" si="25">L145+L152+L158+L164+L170</f>
        <v>635716.19999999995</v>
      </c>
      <c r="M141" s="99">
        <f t="shared" si="25"/>
        <v>74637.100000000006</v>
      </c>
      <c r="N141" s="99">
        <f t="shared" ref="N141:N142" si="26">N145+N152+N158+N164</f>
        <v>0</v>
      </c>
      <c r="O141" s="144"/>
    </row>
    <row r="142" spans="1:15" s="68" customFormat="1" ht="36" customHeight="1" x14ac:dyDescent="0.25">
      <c r="A142" s="184"/>
      <c r="B142" s="158"/>
      <c r="C142" s="144"/>
      <c r="D142" s="98" t="s">
        <v>18</v>
      </c>
      <c r="E142" s="99">
        <f>E146+E153+E159+E165+E171+E177</f>
        <v>561454.05000000005</v>
      </c>
      <c r="F142" s="99">
        <f t="shared" si="23"/>
        <v>37015.199999999997</v>
      </c>
      <c r="G142" s="154">
        <f t="shared" si="24"/>
        <v>93809.739999999991</v>
      </c>
      <c r="H142" s="155"/>
      <c r="I142" s="155"/>
      <c r="J142" s="155"/>
      <c r="K142" s="156"/>
      <c r="L142" s="99">
        <f t="shared" si="25"/>
        <v>383058.78</v>
      </c>
      <c r="M142" s="99">
        <f t="shared" si="25"/>
        <v>44973.64</v>
      </c>
      <c r="N142" s="99">
        <f t="shared" si="26"/>
        <v>0</v>
      </c>
      <c r="O142" s="144"/>
    </row>
    <row r="143" spans="1:15" s="68" customFormat="1" ht="36" customHeight="1" x14ac:dyDescent="0.25">
      <c r="A143" s="184"/>
      <c r="B143" s="158"/>
      <c r="C143" s="144"/>
      <c r="D143" s="98" t="s">
        <v>12</v>
      </c>
      <c r="E143" s="99">
        <f t="shared" ref="E143:N143" si="27">E147</f>
        <v>0</v>
      </c>
      <c r="F143" s="107">
        <f t="shared" si="27"/>
        <v>0</v>
      </c>
      <c r="G143" s="154">
        <f t="shared" si="27"/>
        <v>0</v>
      </c>
      <c r="H143" s="155"/>
      <c r="I143" s="155"/>
      <c r="J143" s="155"/>
      <c r="K143" s="156"/>
      <c r="L143" s="99">
        <f t="shared" si="27"/>
        <v>0</v>
      </c>
      <c r="M143" s="99">
        <f t="shared" si="27"/>
        <v>0</v>
      </c>
      <c r="N143" s="99">
        <f t="shared" si="27"/>
        <v>0</v>
      </c>
      <c r="O143" s="145"/>
    </row>
    <row r="144" spans="1:15" s="68" customFormat="1" ht="33.75" customHeight="1" x14ac:dyDescent="0.25">
      <c r="A144" s="132" t="s">
        <v>13</v>
      </c>
      <c r="B144" s="133" t="s">
        <v>297</v>
      </c>
      <c r="C144" s="134" t="s">
        <v>72</v>
      </c>
      <c r="D144" s="98" t="s">
        <v>14</v>
      </c>
      <c r="E144" s="99">
        <f>'Строительство и реконструкция'!K142</f>
        <v>228443.12</v>
      </c>
      <c r="F144" s="99">
        <f>'Строительство и реконструкция'!L142</f>
        <v>95400</v>
      </c>
      <c r="G144" s="154">
        <f>'Строительство и реконструкция'!M142</f>
        <v>118135.12</v>
      </c>
      <c r="H144" s="155"/>
      <c r="I144" s="155"/>
      <c r="J144" s="155"/>
      <c r="K144" s="156"/>
      <c r="L144" s="99">
        <f>'Строительство и реконструкция'!N142</f>
        <v>14908</v>
      </c>
      <c r="M144" s="99">
        <f>'Строительство и реконструкция'!O142</f>
        <v>0</v>
      </c>
      <c r="N144" s="99">
        <f>'Строительство и реконструкция'!P142</f>
        <v>0</v>
      </c>
      <c r="O144" s="134" t="s">
        <v>281</v>
      </c>
    </row>
    <row r="145" spans="1:15" s="68" customFormat="1" ht="33.75" customHeight="1" x14ac:dyDescent="0.25">
      <c r="A145" s="132"/>
      <c r="B145" s="133"/>
      <c r="C145" s="134"/>
      <c r="D145" s="98" t="s">
        <v>10</v>
      </c>
      <c r="E145" s="99">
        <f>'Строительство и реконструкция'!K143</f>
        <v>139802.87</v>
      </c>
      <c r="F145" s="99">
        <f>'Строительство и реконструкция'!L143</f>
        <v>58384.800000000003</v>
      </c>
      <c r="G145" s="154">
        <f>'Строительство и реконструкция'!M143</f>
        <v>72115.48</v>
      </c>
      <c r="H145" s="155"/>
      <c r="I145" s="155"/>
      <c r="J145" s="155"/>
      <c r="K145" s="156"/>
      <c r="L145" s="99">
        <f>'Строительство и реконструкция'!N143</f>
        <v>9302.59</v>
      </c>
      <c r="M145" s="99">
        <f>'Строительство и реконструкция'!O143</f>
        <v>0</v>
      </c>
      <c r="N145" s="99">
        <f>'Строительство и реконструкция'!P143</f>
        <v>0</v>
      </c>
      <c r="O145" s="134"/>
    </row>
    <row r="146" spans="1:15" s="68" customFormat="1" ht="33.75" customHeight="1" x14ac:dyDescent="0.25">
      <c r="A146" s="132"/>
      <c r="B146" s="133"/>
      <c r="C146" s="134"/>
      <c r="D146" s="98" t="s">
        <v>18</v>
      </c>
      <c r="E146" s="99">
        <f>'Строительство и реконструкция'!K144</f>
        <v>88640.249999999985</v>
      </c>
      <c r="F146" s="99">
        <f>'Строительство и реконструкция'!L144</f>
        <v>37015.199999999997</v>
      </c>
      <c r="G146" s="154">
        <f>'Строительство и реконструкция'!M144</f>
        <v>46019.639999999992</v>
      </c>
      <c r="H146" s="155"/>
      <c r="I146" s="155"/>
      <c r="J146" s="155"/>
      <c r="K146" s="156"/>
      <c r="L146" s="99">
        <f>'Строительство и реконструкция'!N144</f>
        <v>5605.41</v>
      </c>
      <c r="M146" s="99">
        <f>'Строительство и реконструкция'!O144</f>
        <v>0</v>
      </c>
      <c r="N146" s="99">
        <f>'Строительство и реконструкция'!P144</f>
        <v>0</v>
      </c>
      <c r="O146" s="134"/>
    </row>
    <row r="147" spans="1:15" s="68" customFormat="1" ht="36" customHeight="1" x14ac:dyDescent="0.25">
      <c r="A147" s="132"/>
      <c r="B147" s="133"/>
      <c r="C147" s="134"/>
      <c r="D147" s="98" t="s">
        <v>12</v>
      </c>
      <c r="E147" s="99">
        <f>F147+G147+L147+M147+N147</f>
        <v>0</v>
      </c>
      <c r="F147" s="99">
        <v>0</v>
      </c>
      <c r="G147" s="154">
        <v>0</v>
      </c>
      <c r="H147" s="155"/>
      <c r="I147" s="155"/>
      <c r="J147" s="155"/>
      <c r="K147" s="156"/>
      <c r="L147" s="99">
        <v>0</v>
      </c>
      <c r="M147" s="99">
        <v>0</v>
      </c>
      <c r="N147" s="99">
        <v>0</v>
      </c>
      <c r="O147" s="134"/>
    </row>
    <row r="148" spans="1:15" ht="23.25" customHeight="1" x14ac:dyDescent="0.3">
      <c r="A148" s="132"/>
      <c r="B148" s="133" t="s">
        <v>341</v>
      </c>
      <c r="C148" s="135" t="s">
        <v>112</v>
      </c>
      <c r="D148" s="135" t="s">
        <v>112</v>
      </c>
      <c r="E148" s="136" t="s">
        <v>113</v>
      </c>
      <c r="F148" s="136" t="s">
        <v>114</v>
      </c>
      <c r="G148" s="137" t="s">
        <v>371</v>
      </c>
      <c r="H148" s="139" t="s">
        <v>372</v>
      </c>
      <c r="I148" s="140"/>
      <c r="J148" s="140"/>
      <c r="K148" s="141"/>
      <c r="L148" s="136" t="s">
        <v>115</v>
      </c>
      <c r="M148" s="136" t="s">
        <v>116</v>
      </c>
      <c r="N148" s="136" t="s">
        <v>117</v>
      </c>
      <c r="O148" s="134"/>
    </row>
    <row r="149" spans="1:15" ht="23.25" customHeight="1" x14ac:dyDescent="0.3">
      <c r="A149" s="132"/>
      <c r="B149" s="133"/>
      <c r="C149" s="135"/>
      <c r="D149" s="135"/>
      <c r="E149" s="136"/>
      <c r="F149" s="136"/>
      <c r="G149" s="138"/>
      <c r="H149" s="105" t="s">
        <v>367</v>
      </c>
      <c r="I149" s="105" t="s">
        <v>368</v>
      </c>
      <c r="J149" s="105" t="s">
        <v>369</v>
      </c>
      <c r="K149" s="105" t="s">
        <v>370</v>
      </c>
      <c r="L149" s="136"/>
      <c r="M149" s="136"/>
      <c r="N149" s="136"/>
      <c r="O149" s="134"/>
    </row>
    <row r="150" spans="1:15" ht="32.25" customHeight="1" x14ac:dyDescent="0.3">
      <c r="A150" s="132"/>
      <c r="B150" s="133"/>
      <c r="C150" s="135"/>
      <c r="D150" s="135"/>
      <c r="E150" s="18">
        <f>F150+G150+L150+M150+N150</f>
        <v>3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3</v>
      </c>
      <c r="M150" s="18">
        <v>0</v>
      </c>
      <c r="N150" s="18">
        <v>0</v>
      </c>
      <c r="O150" s="134"/>
    </row>
    <row r="151" spans="1:15" s="68" customFormat="1" ht="30" customHeight="1" x14ac:dyDescent="0.25">
      <c r="A151" s="132" t="s">
        <v>16</v>
      </c>
      <c r="B151" s="133" t="s">
        <v>83</v>
      </c>
      <c r="C151" s="134" t="s">
        <v>72</v>
      </c>
      <c r="D151" s="98" t="s">
        <v>14</v>
      </c>
      <c r="E151" s="99">
        <f>E152+E153</f>
        <v>0</v>
      </c>
      <c r="F151" s="99">
        <f t="shared" ref="F151:N151" si="28">F152+F153</f>
        <v>0</v>
      </c>
      <c r="G151" s="154">
        <f t="shared" si="28"/>
        <v>0</v>
      </c>
      <c r="H151" s="155"/>
      <c r="I151" s="155"/>
      <c r="J151" s="155"/>
      <c r="K151" s="156"/>
      <c r="L151" s="99">
        <f t="shared" si="28"/>
        <v>0</v>
      </c>
      <c r="M151" s="99">
        <f t="shared" si="28"/>
        <v>0</v>
      </c>
      <c r="N151" s="99">
        <f t="shared" si="28"/>
        <v>0</v>
      </c>
      <c r="O151" s="134" t="s">
        <v>17</v>
      </c>
    </row>
    <row r="152" spans="1:15" s="68" customFormat="1" ht="36" customHeight="1" x14ac:dyDescent="0.25">
      <c r="A152" s="132"/>
      <c r="B152" s="133"/>
      <c r="C152" s="134"/>
      <c r="D152" s="98" t="s">
        <v>10</v>
      </c>
      <c r="E152" s="99">
        <f>F152+G152+L152+M152+N152</f>
        <v>0</v>
      </c>
      <c r="F152" s="99">
        <v>0</v>
      </c>
      <c r="G152" s="154">
        <v>0</v>
      </c>
      <c r="H152" s="155"/>
      <c r="I152" s="155"/>
      <c r="J152" s="155"/>
      <c r="K152" s="156"/>
      <c r="L152" s="99">
        <v>0</v>
      </c>
      <c r="M152" s="99">
        <v>0</v>
      </c>
      <c r="N152" s="99">
        <v>0</v>
      </c>
      <c r="O152" s="134"/>
    </row>
    <row r="153" spans="1:15" s="68" customFormat="1" ht="36" customHeight="1" x14ac:dyDescent="0.25">
      <c r="A153" s="132"/>
      <c r="B153" s="133"/>
      <c r="C153" s="134"/>
      <c r="D153" s="98" t="s">
        <v>18</v>
      </c>
      <c r="E153" s="99">
        <f>F153+G153+L153+M153+N153</f>
        <v>0</v>
      </c>
      <c r="F153" s="99">
        <v>0</v>
      </c>
      <c r="G153" s="154">
        <v>0</v>
      </c>
      <c r="H153" s="155"/>
      <c r="I153" s="155"/>
      <c r="J153" s="155"/>
      <c r="K153" s="156"/>
      <c r="L153" s="99">
        <v>0</v>
      </c>
      <c r="M153" s="99">
        <v>0</v>
      </c>
      <c r="N153" s="99">
        <v>0</v>
      </c>
      <c r="O153" s="134"/>
    </row>
    <row r="154" spans="1:15" ht="23.25" customHeight="1" x14ac:dyDescent="0.3">
      <c r="A154" s="132"/>
      <c r="B154" s="133" t="s">
        <v>342</v>
      </c>
      <c r="C154" s="135" t="s">
        <v>112</v>
      </c>
      <c r="D154" s="135" t="s">
        <v>112</v>
      </c>
      <c r="E154" s="136" t="s">
        <v>113</v>
      </c>
      <c r="F154" s="136" t="s">
        <v>114</v>
      </c>
      <c r="G154" s="137" t="s">
        <v>371</v>
      </c>
      <c r="H154" s="139" t="s">
        <v>372</v>
      </c>
      <c r="I154" s="140"/>
      <c r="J154" s="140"/>
      <c r="K154" s="141"/>
      <c r="L154" s="136" t="s">
        <v>115</v>
      </c>
      <c r="M154" s="136" t="s">
        <v>116</v>
      </c>
      <c r="N154" s="136" t="s">
        <v>117</v>
      </c>
      <c r="O154" s="134"/>
    </row>
    <row r="155" spans="1:15" ht="23.25" customHeight="1" x14ac:dyDescent="0.3">
      <c r="A155" s="132"/>
      <c r="B155" s="133"/>
      <c r="C155" s="135"/>
      <c r="D155" s="135"/>
      <c r="E155" s="136"/>
      <c r="F155" s="136"/>
      <c r="G155" s="138"/>
      <c r="H155" s="105" t="s">
        <v>367</v>
      </c>
      <c r="I155" s="105" t="s">
        <v>368</v>
      </c>
      <c r="J155" s="105" t="s">
        <v>369</v>
      </c>
      <c r="K155" s="105" t="s">
        <v>370</v>
      </c>
      <c r="L155" s="136"/>
      <c r="M155" s="136"/>
      <c r="N155" s="136"/>
      <c r="O155" s="134"/>
    </row>
    <row r="156" spans="1:15" ht="24.75" customHeight="1" x14ac:dyDescent="0.3">
      <c r="A156" s="132"/>
      <c r="B156" s="133"/>
      <c r="C156" s="135"/>
      <c r="D156" s="135"/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34"/>
    </row>
    <row r="157" spans="1:15" s="68" customFormat="1" ht="39" customHeight="1" x14ac:dyDescent="0.25">
      <c r="A157" s="132" t="s">
        <v>22</v>
      </c>
      <c r="B157" s="133" t="s">
        <v>413</v>
      </c>
      <c r="C157" s="134" t="s">
        <v>72</v>
      </c>
      <c r="D157" s="98" t="s">
        <v>14</v>
      </c>
      <c r="E157" s="99">
        <f>'Капитальный ремонт'!E12</f>
        <v>13096.5</v>
      </c>
      <c r="F157" s="99">
        <f>'Капитальный ремонт'!F12</f>
        <v>0</v>
      </c>
      <c r="G157" s="154">
        <f>'Капитальный ремонт'!G12</f>
        <v>13096.5</v>
      </c>
      <c r="H157" s="155"/>
      <c r="I157" s="155"/>
      <c r="J157" s="155"/>
      <c r="K157" s="156"/>
      <c r="L157" s="99">
        <f>'Капитальный ремонт'!H12</f>
        <v>0</v>
      </c>
      <c r="M157" s="99">
        <f>'Капитальный ремонт'!I12</f>
        <v>0</v>
      </c>
      <c r="N157" s="99">
        <f>'Капитальный ремонт'!J12</f>
        <v>0</v>
      </c>
      <c r="O157" s="134" t="s">
        <v>464</v>
      </c>
    </row>
    <row r="158" spans="1:15" s="68" customFormat="1" ht="39" customHeight="1" x14ac:dyDescent="0.25">
      <c r="A158" s="132"/>
      <c r="B158" s="133"/>
      <c r="C158" s="134"/>
      <c r="D158" s="98" t="s">
        <v>10</v>
      </c>
      <c r="E158" s="99">
        <f>'Капитальный ремонт'!E13</f>
        <v>8172.22</v>
      </c>
      <c r="F158" s="99">
        <f>'Капитальный ремонт'!F13</f>
        <v>0</v>
      </c>
      <c r="G158" s="154">
        <f>'Капитальный ремонт'!G13</f>
        <v>8172.22</v>
      </c>
      <c r="H158" s="155"/>
      <c r="I158" s="155"/>
      <c r="J158" s="155"/>
      <c r="K158" s="156"/>
      <c r="L158" s="99">
        <f>'Капитальный ремонт'!H13</f>
        <v>0</v>
      </c>
      <c r="M158" s="99">
        <f>'Капитальный ремонт'!I13</f>
        <v>0</v>
      </c>
      <c r="N158" s="99">
        <f>'Капитальный ремонт'!J13</f>
        <v>0</v>
      </c>
      <c r="O158" s="134"/>
    </row>
    <row r="159" spans="1:15" s="68" customFormat="1" ht="49.5" customHeight="1" x14ac:dyDescent="0.25">
      <c r="A159" s="132"/>
      <c r="B159" s="133"/>
      <c r="C159" s="134"/>
      <c r="D159" s="98" t="s">
        <v>18</v>
      </c>
      <c r="E159" s="99">
        <f>'Капитальный ремонт'!E14</f>
        <v>4924.28</v>
      </c>
      <c r="F159" s="99">
        <f>'Капитальный ремонт'!F14</f>
        <v>0</v>
      </c>
      <c r="G159" s="154">
        <f>'Капитальный ремонт'!G14</f>
        <v>4924.28</v>
      </c>
      <c r="H159" s="155"/>
      <c r="I159" s="155"/>
      <c r="J159" s="155"/>
      <c r="K159" s="156"/>
      <c r="L159" s="99">
        <f>'Капитальный ремонт'!H14</f>
        <v>0</v>
      </c>
      <c r="M159" s="99">
        <f>'Капитальный ремонт'!I14</f>
        <v>0</v>
      </c>
      <c r="N159" s="99">
        <f>'Капитальный ремонт'!J14</f>
        <v>0</v>
      </c>
      <c r="O159" s="134"/>
    </row>
    <row r="160" spans="1:15" ht="23.25" customHeight="1" x14ac:dyDescent="0.3">
      <c r="A160" s="132"/>
      <c r="B160" s="133" t="s">
        <v>460</v>
      </c>
      <c r="C160" s="135" t="s">
        <v>112</v>
      </c>
      <c r="D160" s="135" t="s">
        <v>112</v>
      </c>
      <c r="E160" s="136" t="s">
        <v>113</v>
      </c>
      <c r="F160" s="136" t="s">
        <v>114</v>
      </c>
      <c r="G160" s="137" t="s">
        <v>371</v>
      </c>
      <c r="H160" s="139" t="s">
        <v>372</v>
      </c>
      <c r="I160" s="140"/>
      <c r="J160" s="140"/>
      <c r="K160" s="141"/>
      <c r="L160" s="136" t="s">
        <v>115</v>
      </c>
      <c r="M160" s="136" t="s">
        <v>116</v>
      </c>
      <c r="N160" s="136" t="s">
        <v>117</v>
      </c>
      <c r="O160" s="134"/>
    </row>
    <row r="161" spans="1:15" ht="23.25" customHeight="1" x14ac:dyDescent="0.3">
      <c r="A161" s="132"/>
      <c r="B161" s="133"/>
      <c r="C161" s="135"/>
      <c r="D161" s="135"/>
      <c r="E161" s="136"/>
      <c r="F161" s="136"/>
      <c r="G161" s="138"/>
      <c r="H161" s="105" t="s">
        <v>367</v>
      </c>
      <c r="I161" s="105" t="s">
        <v>368</v>
      </c>
      <c r="J161" s="105" t="s">
        <v>369</v>
      </c>
      <c r="K161" s="105" t="s">
        <v>370</v>
      </c>
      <c r="L161" s="136"/>
      <c r="M161" s="136"/>
      <c r="N161" s="136"/>
      <c r="O161" s="134"/>
    </row>
    <row r="162" spans="1:15" ht="24.75" customHeight="1" x14ac:dyDescent="0.3">
      <c r="A162" s="132"/>
      <c r="B162" s="133"/>
      <c r="C162" s="135"/>
      <c r="D162" s="135"/>
      <c r="E162" s="18">
        <v>1</v>
      </c>
      <c r="F162" s="18">
        <v>0</v>
      </c>
      <c r="G162" s="18">
        <v>1</v>
      </c>
      <c r="H162" s="18">
        <v>0</v>
      </c>
      <c r="I162" s="18">
        <v>0</v>
      </c>
      <c r="J162" s="18">
        <v>0</v>
      </c>
      <c r="K162" s="18">
        <v>1</v>
      </c>
      <c r="L162" s="18">
        <v>0</v>
      </c>
      <c r="M162" s="18">
        <v>0</v>
      </c>
      <c r="N162" s="18">
        <v>0</v>
      </c>
      <c r="O162" s="134"/>
    </row>
    <row r="163" spans="1:15" s="68" customFormat="1" ht="30" customHeight="1" x14ac:dyDescent="0.25">
      <c r="A163" s="132" t="s">
        <v>19</v>
      </c>
      <c r="B163" s="133" t="s">
        <v>412</v>
      </c>
      <c r="C163" s="134" t="s">
        <v>72</v>
      </c>
      <c r="D163" s="98" t="s">
        <v>14</v>
      </c>
      <c r="E163" s="99">
        <f>'Строительство и реконструкция'!K158</f>
        <v>62282.8</v>
      </c>
      <c r="F163" s="99">
        <f>'Строительство и реконструкция'!L158</f>
        <v>0</v>
      </c>
      <c r="G163" s="131">
        <f>'Строительство и реконструкция'!M158</f>
        <v>16749.740000000002</v>
      </c>
      <c r="H163" s="131">
        <f>'Строительство и реконструкция'!N158</f>
        <v>45533.06</v>
      </c>
      <c r="I163" s="131">
        <f>'Строительство и реконструкция'!O158</f>
        <v>0</v>
      </c>
      <c r="J163" s="131">
        <f>'Строительство и реконструкция'!P158</f>
        <v>0</v>
      </c>
      <c r="K163" s="131">
        <f>'Строительство и реконструкция'!Q158</f>
        <v>0</v>
      </c>
      <c r="L163" s="99">
        <f>'Строительство и реконструкция'!N158</f>
        <v>45533.06</v>
      </c>
      <c r="M163" s="99">
        <f>'Строительство и реконструкция'!O158</f>
        <v>0</v>
      </c>
      <c r="N163" s="99">
        <f>'Строительство и реконструкция'!P158</f>
        <v>0</v>
      </c>
      <c r="O163" s="134" t="s">
        <v>284</v>
      </c>
    </row>
    <row r="164" spans="1:15" s="68" customFormat="1" ht="36" customHeight="1" x14ac:dyDescent="0.25">
      <c r="A164" s="132"/>
      <c r="B164" s="133"/>
      <c r="C164" s="134"/>
      <c r="D164" s="98" t="s">
        <v>10</v>
      </c>
      <c r="E164" s="99">
        <f>'Строительство и реконструкция'!K159</f>
        <v>28413.25</v>
      </c>
      <c r="F164" s="99">
        <f>'Строительство и реконструкция'!L159</f>
        <v>0</v>
      </c>
      <c r="G164" s="131">
        <f>'Строительство и реконструкция'!M159</f>
        <v>0</v>
      </c>
      <c r="H164" s="131">
        <f>'Строительство и реконструкция'!N159</f>
        <v>28413.25</v>
      </c>
      <c r="I164" s="131">
        <f>'Строительство и реконструкция'!O159</f>
        <v>0</v>
      </c>
      <c r="J164" s="131">
        <f>'Строительство и реконструкция'!P159</f>
        <v>0</v>
      </c>
      <c r="K164" s="131">
        <f>'Строительство и реконструкция'!Q159</f>
        <v>0</v>
      </c>
      <c r="L164" s="99">
        <f>'Строительство и реконструкция'!N159</f>
        <v>28413.25</v>
      </c>
      <c r="M164" s="99">
        <f>'Строительство и реконструкция'!O159</f>
        <v>0</v>
      </c>
      <c r="N164" s="99">
        <f>'Строительство и реконструкция'!P159</f>
        <v>0</v>
      </c>
      <c r="O164" s="134"/>
    </row>
    <row r="165" spans="1:15" s="68" customFormat="1" ht="36" customHeight="1" x14ac:dyDescent="0.25">
      <c r="A165" s="132"/>
      <c r="B165" s="133"/>
      <c r="C165" s="134"/>
      <c r="D165" s="98" t="s">
        <v>18</v>
      </c>
      <c r="E165" s="99">
        <f>'Строительство и реконструкция'!K160</f>
        <v>33869.550000000003</v>
      </c>
      <c r="F165" s="99">
        <f>'Строительство и реконструкция'!L160</f>
        <v>0</v>
      </c>
      <c r="G165" s="131">
        <f>'Строительство и реконструкция'!M160</f>
        <v>16749.740000000002</v>
      </c>
      <c r="H165" s="131">
        <f>'Строительство и реконструкция'!N160</f>
        <v>17119.810000000001</v>
      </c>
      <c r="I165" s="131">
        <f>'Строительство и реконструкция'!O160</f>
        <v>0</v>
      </c>
      <c r="J165" s="131">
        <f>'Строительство и реконструкция'!P160</f>
        <v>0</v>
      </c>
      <c r="K165" s="131">
        <f>'Строительство и реконструкция'!Q160</f>
        <v>0</v>
      </c>
      <c r="L165" s="99">
        <f>'Строительство и реконструкция'!N160</f>
        <v>17119.810000000001</v>
      </c>
      <c r="M165" s="99">
        <f>'Строительство и реконструкция'!O160</f>
        <v>0</v>
      </c>
      <c r="N165" s="99">
        <f>'Строительство и реконструкция'!P160</f>
        <v>0</v>
      </c>
      <c r="O165" s="134"/>
    </row>
    <row r="166" spans="1:15" ht="23.25" customHeight="1" x14ac:dyDescent="0.3">
      <c r="A166" s="132"/>
      <c r="B166" s="133" t="s">
        <v>461</v>
      </c>
      <c r="C166" s="135" t="s">
        <v>112</v>
      </c>
      <c r="D166" s="135" t="s">
        <v>112</v>
      </c>
      <c r="E166" s="136" t="s">
        <v>113</v>
      </c>
      <c r="F166" s="136" t="s">
        <v>114</v>
      </c>
      <c r="G166" s="131" t="s">
        <v>371</v>
      </c>
      <c r="H166" s="136" t="s">
        <v>372</v>
      </c>
      <c r="I166" s="136"/>
      <c r="J166" s="136"/>
      <c r="K166" s="136"/>
      <c r="L166" s="136" t="s">
        <v>115</v>
      </c>
      <c r="M166" s="136" t="s">
        <v>116</v>
      </c>
      <c r="N166" s="136" t="s">
        <v>117</v>
      </c>
      <c r="O166" s="134"/>
    </row>
    <row r="167" spans="1:15" ht="23.25" customHeight="1" x14ac:dyDescent="0.3">
      <c r="A167" s="132"/>
      <c r="B167" s="133"/>
      <c r="C167" s="135"/>
      <c r="D167" s="135"/>
      <c r="E167" s="136"/>
      <c r="F167" s="136"/>
      <c r="G167" s="136"/>
      <c r="H167" s="101" t="s">
        <v>367</v>
      </c>
      <c r="I167" s="101" t="s">
        <v>368</v>
      </c>
      <c r="J167" s="101" t="s">
        <v>369</v>
      </c>
      <c r="K167" s="101" t="s">
        <v>370</v>
      </c>
      <c r="L167" s="136"/>
      <c r="M167" s="136"/>
      <c r="N167" s="136"/>
      <c r="O167" s="134"/>
    </row>
    <row r="168" spans="1:15" ht="24.75" customHeight="1" x14ac:dyDescent="0.3">
      <c r="A168" s="132"/>
      <c r="B168" s="133"/>
      <c r="C168" s="135"/>
      <c r="D168" s="135"/>
      <c r="E168" s="18">
        <f>G168+L168+M168+N168</f>
        <v>1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1</v>
      </c>
      <c r="M168" s="18">
        <v>0</v>
      </c>
      <c r="N168" s="18">
        <v>0</v>
      </c>
      <c r="O168" s="134"/>
    </row>
    <row r="169" spans="1:15" s="68" customFormat="1" ht="30" customHeight="1" x14ac:dyDescent="0.25">
      <c r="A169" s="132" t="s">
        <v>30</v>
      </c>
      <c r="B169" s="133" t="s">
        <v>458</v>
      </c>
      <c r="C169" s="134" t="s">
        <v>72</v>
      </c>
      <c r="D169" s="98" t="s">
        <v>14</v>
      </c>
      <c r="E169" s="99">
        <f>'Строительство и реконструкция'!K186</f>
        <v>1126069.6199999999</v>
      </c>
      <c r="F169" s="99">
        <f>'Строительство и реконструкция'!L186</f>
        <v>0</v>
      </c>
      <c r="G169" s="131">
        <f>'Строительство и реконструкция'!M186</f>
        <v>48124.959999999992</v>
      </c>
      <c r="H169" s="131"/>
      <c r="I169" s="131"/>
      <c r="J169" s="131"/>
      <c r="K169" s="131"/>
      <c r="L169" s="99">
        <f>'Строительство и реконструкция'!N186</f>
        <v>958333.92</v>
      </c>
      <c r="M169" s="99">
        <f>'Строительство и реконструкция'!O186</f>
        <v>119610.74</v>
      </c>
      <c r="N169" s="99">
        <f>'Строительство и реконструкция'!P186</f>
        <v>0</v>
      </c>
      <c r="O169" s="134" t="s">
        <v>284</v>
      </c>
    </row>
    <row r="170" spans="1:15" s="68" customFormat="1" ht="36" customHeight="1" x14ac:dyDescent="0.25">
      <c r="A170" s="132"/>
      <c r="B170" s="133"/>
      <c r="C170" s="134"/>
      <c r="D170" s="98" t="s">
        <v>10</v>
      </c>
      <c r="E170" s="99">
        <f>'Строительство и реконструкция'!K187</f>
        <v>702667.44</v>
      </c>
      <c r="F170" s="99">
        <f>'Строительство и реконструкция'!L187</f>
        <v>0</v>
      </c>
      <c r="G170" s="131">
        <f>'Строительство и реконструкция'!M187</f>
        <v>30029.979999999996</v>
      </c>
      <c r="H170" s="131"/>
      <c r="I170" s="131"/>
      <c r="J170" s="131"/>
      <c r="K170" s="131"/>
      <c r="L170" s="99">
        <f>'Строительство и реконструкция'!N187</f>
        <v>598000.36</v>
      </c>
      <c r="M170" s="99">
        <f>'Строительство и реконструкция'!O187</f>
        <v>74637.100000000006</v>
      </c>
      <c r="N170" s="99">
        <f>'Строительство и реконструкция'!P187</f>
        <v>0</v>
      </c>
      <c r="O170" s="134"/>
    </row>
    <row r="171" spans="1:15" s="68" customFormat="1" ht="36" customHeight="1" x14ac:dyDescent="0.25">
      <c r="A171" s="132"/>
      <c r="B171" s="133"/>
      <c r="C171" s="134"/>
      <c r="D171" s="98" t="s">
        <v>18</v>
      </c>
      <c r="E171" s="99">
        <f>'Строительство и реконструкция'!K188</f>
        <v>423402.18</v>
      </c>
      <c r="F171" s="99">
        <f>'Строительство и реконструкция'!L188</f>
        <v>0</v>
      </c>
      <c r="G171" s="131">
        <f>'Строительство и реконструкция'!M188</f>
        <v>18094.98</v>
      </c>
      <c r="H171" s="131"/>
      <c r="I171" s="131"/>
      <c r="J171" s="131"/>
      <c r="K171" s="131"/>
      <c r="L171" s="99">
        <f>'Строительство и реконструкция'!N188</f>
        <v>360333.56000000006</v>
      </c>
      <c r="M171" s="99">
        <f>'Строительство и реконструкция'!O188</f>
        <v>44973.64</v>
      </c>
      <c r="N171" s="99">
        <f>'Строительство и реконструкция'!P188</f>
        <v>0</v>
      </c>
      <c r="O171" s="134"/>
    </row>
    <row r="172" spans="1:15" ht="23.25" customHeight="1" x14ac:dyDescent="0.3">
      <c r="A172" s="132"/>
      <c r="B172" s="133" t="s">
        <v>459</v>
      </c>
      <c r="C172" s="135" t="s">
        <v>112</v>
      </c>
      <c r="D172" s="135" t="s">
        <v>112</v>
      </c>
      <c r="E172" s="136" t="s">
        <v>113</v>
      </c>
      <c r="F172" s="136" t="s">
        <v>114</v>
      </c>
      <c r="G172" s="131" t="s">
        <v>371</v>
      </c>
      <c r="H172" s="136" t="s">
        <v>372</v>
      </c>
      <c r="I172" s="136"/>
      <c r="J172" s="136"/>
      <c r="K172" s="136"/>
      <c r="L172" s="136" t="s">
        <v>115</v>
      </c>
      <c r="M172" s="136" t="s">
        <v>116</v>
      </c>
      <c r="N172" s="136" t="s">
        <v>117</v>
      </c>
      <c r="O172" s="134"/>
    </row>
    <row r="173" spans="1:15" ht="23.25" customHeight="1" x14ac:dyDescent="0.3">
      <c r="A173" s="132"/>
      <c r="B173" s="133"/>
      <c r="C173" s="135"/>
      <c r="D173" s="135"/>
      <c r="E173" s="136"/>
      <c r="F173" s="136"/>
      <c r="G173" s="136"/>
      <c r="H173" s="101" t="s">
        <v>367</v>
      </c>
      <c r="I173" s="101" t="s">
        <v>368</v>
      </c>
      <c r="J173" s="101" t="s">
        <v>369</v>
      </c>
      <c r="K173" s="101" t="s">
        <v>370</v>
      </c>
      <c r="L173" s="136"/>
      <c r="M173" s="136"/>
      <c r="N173" s="136"/>
      <c r="O173" s="134"/>
    </row>
    <row r="174" spans="1:15" ht="24.75" customHeight="1" x14ac:dyDescent="0.3">
      <c r="A174" s="132"/>
      <c r="B174" s="133"/>
      <c r="C174" s="135"/>
      <c r="D174" s="135"/>
      <c r="E174" s="18">
        <f>G174+L174+M174+N174</f>
        <v>7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6</v>
      </c>
      <c r="M174" s="18">
        <v>1</v>
      </c>
      <c r="N174" s="18">
        <v>0</v>
      </c>
      <c r="O174" s="134"/>
    </row>
    <row r="175" spans="1:15" s="68" customFormat="1" ht="30" customHeight="1" x14ac:dyDescent="0.25">
      <c r="A175" s="132" t="s">
        <v>35</v>
      </c>
      <c r="B175" s="133" t="s">
        <v>574</v>
      </c>
      <c r="C175" s="134" t="s">
        <v>72</v>
      </c>
      <c r="D175" s="98" t="s">
        <v>14</v>
      </c>
      <c r="E175" s="99">
        <f>'Капитальный ремонт'!E19</f>
        <v>28238.78</v>
      </c>
      <c r="F175" s="99">
        <f>'[1]Строительство и реконструкция'!L183</f>
        <v>0</v>
      </c>
      <c r="G175" s="131">
        <f>'[1]Капитальный ремонт'!G19</f>
        <v>21332.68</v>
      </c>
      <c r="H175" s="131"/>
      <c r="I175" s="131"/>
      <c r="J175" s="131"/>
      <c r="K175" s="131"/>
      <c r="L175" s="99">
        <f>'Капитальный ремонт'!H19</f>
        <v>6906.0999999999995</v>
      </c>
      <c r="M175" s="99">
        <f>'[1]Строительство и реконструкция'!O183</f>
        <v>0</v>
      </c>
      <c r="N175" s="99">
        <f>'[1]Строительство и реконструкция'!P183</f>
        <v>0</v>
      </c>
      <c r="O175" s="134" t="s">
        <v>464</v>
      </c>
    </row>
    <row r="176" spans="1:15" s="68" customFormat="1" ht="36" customHeight="1" x14ac:dyDescent="0.25">
      <c r="A176" s="132"/>
      <c r="B176" s="133"/>
      <c r="C176" s="134"/>
      <c r="D176" s="98" t="s">
        <v>10</v>
      </c>
      <c r="E176" s="99">
        <f>'Капитальный ремонт'!E20</f>
        <v>17620.989999999998</v>
      </c>
      <c r="F176" s="99">
        <f>'[1]Строительство и реконструкция'!L184</f>
        <v>0</v>
      </c>
      <c r="G176" s="131">
        <f>'[1]Капитальный ремонт'!G20</f>
        <v>13311.579999999998</v>
      </c>
      <c r="H176" s="131"/>
      <c r="I176" s="131"/>
      <c r="J176" s="131"/>
      <c r="K176" s="131"/>
      <c r="L176" s="99">
        <f>'Капитальный ремонт'!H20</f>
        <v>4309.41</v>
      </c>
      <c r="M176" s="99">
        <f>'[1]Строительство и реконструкция'!O184</f>
        <v>0</v>
      </c>
      <c r="N176" s="99">
        <f>'[1]Строительство и реконструкция'!P184</f>
        <v>0</v>
      </c>
      <c r="O176" s="134"/>
    </row>
    <row r="177" spans="1:15" s="68" customFormat="1" ht="36" customHeight="1" x14ac:dyDescent="0.25">
      <c r="A177" s="132"/>
      <c r="B177" s="133"/>
      <c r="C177" s="134"/>
      <c r="D177" s="98" t="s">
        <v>18</v>
      </c>
      <c r="E177" s="99">
        <f>'Капитальный ремонт'!E21</f>
        <v>10617.789999999999</v>
      </c>
      <c r="F177" s="99">
        <f>'[1]Строительство и реконструкция'!L185</f>
        <v>0</v>
      </c>
      <c r="G177" s="131">
        <f>'[1]Капитальный ремонт'!G21</f>
        <v>8021.1</v>
      </c>
      <c r="H177" s="131"/>
      <c r="I177" s="131"/>
      <c r="J177" s="131"/>
      <c r="K177" s="131"/>
      <c r="L177" s="99">
        <f>'Капитальный ремонт'!H21</f>
        <v>2596.6899999999996</v>
      </c>
      <c r="M177" s="99">
        <f>'[1]Строительство и реконструкция'!O185</f>
        <v>0</v>
      </c>
      <c r="N177" s="99">
        <f>'[1]Строительство и реконструкция'!P185</f>
        <v>0</v>
      </c>
      <c r="O177" s="134"/>
    </row>
    <row r="178" spans="1:15" ht="23.25" customHeight="1" x14ac:dyDescent="0.3">
      <c r="A178" s="132"/>
      <c r="B178" s="133" t="s">
        <v>584</v>
      </c>
      <c r="C178" s="135" t="s">
        <v>112</v>
      </c>
      <c r="D178" s="135" t="s">
        <v>112</v>
      </c>
      <c r="E178" s="136" t="s">
        <v>113</v>
      </c>
      <c r="F178" s="136" t="s">
        <v>114</v>
      </c>
      <c r="G178" s="131" t="s">
        <v>371</v>
      </c>
      <c r="H178" s="136" t="s">
        <v>372</v>
      </c>
      <c r="I178" s="136"/>
      <c r="J178" s="136"/>
      <c r="K178" s="136"/>
      <c r="L178" s="136" t="s">
        <v>115</v>
      </c>
      <c r="M178" s="136" t="s">
        <v>116</v>
      </c>
      <c r="N178" s="136" t="s">
        <v>117</v>
      </c>
      <c r="O178" s="134"/>
    </row>
    <row r="179" spans="1:15" ht="24.75" customHeight="1" x14ac:dyDescent="0.3">
      <c r="A179" s="132"/>
      <c r="B179" s="133"/>
      <c r="C179" s="135"/>
      <c r="D179" s="135"/>
      <c r="E179" s="136"/>
      <c r="F179" s="136"/>
      <c r="G179" s="136"/>
      <c r="H179" s="101" t="s">
        <v>367</v>
      </c>
      <c r="I179" s="101" t="s">
        <v>368</v>
      </c>
      <c r="J179" s="101" t="s">
        <v>369</v>
      </c>
      <c r="K179" s="101" t="s">
        <v>370</v>
      </c>
      <c r="L179" s="136"/>
      <c r="M179" s="136"/>
      <c r="N179" s="136"/>
      <c r="O179" s="134"/>
    </row>
    <row r="180" spans="1:15" ht="34.5" customHeight="1" x14ac:dyDescent="0.3">
      <c r="A180" s="132"/>
      <c r="B180" s="133"/>
      <c r="C180" s="135"/>
      <c r="D180" s="135"/>
      <c r="E180" s="18">
        <f>G180+L180+M180+N180</f>
        <v>4</v>
      </c>
      <c r="F180" s="18">
        <v>0</v>
      </c>
      <c r="G180" s="18">
        <v>1</v>
      </c>
      <c r="H180" s="18">
        <v>0</v>
      </c>
      <c r="I180" s="18">
        <v>0</v>
      </c>
      <c r="J180" s="18">
        <v>0</v>
      </c>
      <c r="K180" s="18">
        <v>1</v>
      </c>
      <c r="L180" s="18">
        <v>3</v>
      </c>
      <c r="M180" s="18">
        <v>0</v>
      </c>
      <c r="N180" s="18">
        <v>0</v>
      </c>
      <c r="O180" s="134"/>
    </row>
    <row r="181" spans="1:15" s="68" customFormat="1" ht="36" customHeight="1" x14ac:dyDescent="0.25">
      <c r="A181" s="132" t="s">
        <v>23</v>
      </c>
      <c r="B181" s="133" t="s">
        <v>343</v>
      </c>
      <c r="C181" s="134" t="s">
        <v>72</v>
      </c>
      <c r="D181" s="98" t="s">
        <v>14</v>
      </c>
      <c r="E181" s="99">
        <f>E185+E192+E199+E210+E238+E231+E217+E224</f>
        <v>6613840.1633300008</v>
      </c>
      <c r="F181" s="99">
        <f>F185+F192+F199+F210+F238</f>
        <v>66344.412519999998</v>
      </c>
      <c r="G181" s="131">
        <f>G185+G192+G199+G210+G238+G231+G217+G224</f>
        <v>1087113.2608099999</v>
      </c>
      <c r="H181" s="131"/>
      <c r="I181" s="131"/>
      <c r="J181" s="131"/>
      <c r="K181" s="131"/>
      <c r="L181" s="99">
        <f>L185+L192+L217+L224</f>
        <v>3237338.0799999996</v>
      </c>
      <c r="M181" s="99">
        <f t="shared" ref="M181:N183" si="29">M185+M192</f>
        <v>1417270.28</v>
      </c>
      <c r="N181" s="99">
        <f t="shared" si="29"/>
        <v>749880.78</v>
      </c>
      <c r="O181" s="134"/>
    </row>
    <row r="182" spans="1:15" s="68" customFormat="1" ht="36" customHeight="1" x14ac:dyDescent="0.25">
      <c r="A182" s="132"/>
      <c r="B182" s="133"/>
      <c r="C182" s="134"/>
      <c r="D182" s="98" t="s">
        <v>10</v>
      </c>
      <c r="E182" s="99">
        <f>E186+E193+E200+E211+E239+E232+E218+E225</f>
        <v>4221809.5</v>
      </c>
      <c r="F182" s="99">
        <f>F186+F193+F200+F211+F239</f>
        <v>23467.279999999999</v>
      </c>
      <c r="G182" s="131">
        <f>G186+G193+G200+G211+G239+G232+G218+G225</f>
        <v>666242.6</v>
      </c>
      <c r="H182" s="131"/>
      <c r="I182" s="131"/>
      <c r="J182" s="131"/>
      <c r="K182" s="131"/>
      <c r="L182" s="99">
        <f>L186+L193+L218+L225</f>
        <v>2109607.2800000003</v>
      </c>
      <c r="M182" s="99">
        <f t="shared" si="29"/>
        <v>894742.44000000006</v>
      </c>
      <c r="N182" s="99">
        <f t="shared" si="29"/>
        <v>492872.51</v>
      </c>
      <c r="O182" s="134"/>
    </row>
    <row r="183" spans="1:15" s="68" customFormat="1" ht="36" customHeight="1" x14ac:dyDescent="0.25">
      <c r="A183" s="132"/>
      <c r="B183" s="133"/>
      <c r="C183" s="134"/>
      <c r="D183" s="98" t="s">
        <v>18</v>
      </c>
      <c r="E183" s="99">
        <f>E187+E194+E201+E212+E240+E233+E219+E226</f>
        <v>2392030.6633299999</v>
      </c>
      <c r="F183" s="99">
        <f>F187+F194+F201+F212+F240</f>
        <v>42877.132519999999</v>
      </c>
      <c r="G183" s="131">
        <f>G187+G194+G201+G212+G240+G233+G219+G226</f>
        <v>420870.66081000003</v>
      </c>
      <c r="H183" s="131"/>
      <c r="I183" s="131"/>
      <c r="J183" s="131"/>
      <c r="K183" s="131"/>
      <c r="L183" s="99">
        <f>L187+L194+L219+L226</f>
        <v>1127730.8</v>
      </c>
      <c r="M183" s="99">
        <f t="shared" si="29"/>
        <v>522527.83999999997</v>
      </c>
      <c r="N183" s="99">
        <f t="shared" si="29"/>
        <v>257008.27</v>
      </c>
      <c r="O183" s="134"/>
    </row>
    <row r="184" spans="1:15" s="68" customFormat="1" ht="36" customHeight="1" x14ac:dyDescent="0.25">
      <c r="A184" s="132"/>
      <c r="B184" s="133"/>
      <c r="C184" s="134"/>
      <c r="D184" s="98" t="s">
        <v>12</v>
      </c>
      <c r="E184" s="99">
        <f>F184+G184+L184+M184+N184</f>
        <v>0</v>
      </c>
      <c r="F184" s="99">
        <f>F188+F195</f>
        <v>0</v>
      </c>
      <c r="G184" s="131">
        <f>G188+G195</f>
        <v>0</v>
      </c>
      <c r="H184" s="131"/>
      <c r="I184" s="131"/>
      <c r="J184" s="131"/>
      <c r="K184" s="131"/>
      <c r="L184" s="99">
        <f t="shared" ref="L184:N184" si="30">L188</f>
        <v>0</v>
      </c>
      <c r="M184" s="99">
        <f t="shared" si="30"/>
        <v>0</v>
      </c>
      <c r="N184" s="99">
        <f t="shared" si="30"/>
        <v>0</v>
      </c>
      <c r="O184" s="134"/>
    </row>
    <row r="185" spans="1:15" s="68" customFormat="1" ht="30" customHeight="1" x14ac:dyDescent="0.25">
      <c r="A185" s="132" t="s">
        <v>25</v>
      </c>
      <c r="B185" s="133" t="s">
        <v>84</v>
      </c>
      <c r="C185" s="134" t="s">
        <v>72</v>
      </c>
      <c r="D185" s="98" t="s">
        <v>14</v>
      </c>
      <c r="E185" s="99">
        <f>'Строительство и реконструкция'!K244</f>
        <v>4172023.0325199999</v>
      </c>
      <c r="F185" s="99">
        <f>'Строительство и реконструкция'!L244</f>
        <v>40844.412519999998</v>
      </c>
      <c r="G185" s="131">
        <f>'Строительство и реконструкция'!M244</f>
        <v>276050.99</v>
      </c>
      <c r="H185" s="131"/>
      <c r="I185" s="131"/>
      <c r="J185" s="131"/>
      <c r="K185" s="131"/>
      <c r="L185" s="99">
        <f>'Строительство и реконструкция'!N244</f>
        <v>1687976.5699999998</v>
      </c>
      <c r="M185" s="99">
        <f>'Строительство и реконструкция'!O244</f>
        <v>1417270.28</v>
      </c>
      <c r="N185" s="99">
        <f>'Строительство и реконструкция'!P244</f>
        <v>749880.78</v>
      </c>
      <c r="O185" s="134" t="s">
        <v>285</v>
      </c>
    </row>
    <row r="186" spans="1:15" s="68" customFormat="1" ht="36" customHeight="1" x14ac:dyDescent="0.25">
      <c r="A186" s="132"/>
      <c r="B186" s="133"/>
      <c r="C186" s="134"/>
      <c r="D186" s="98" t="s">
        <v>10</v>
      </c>
      <c r="E186" s="99">
        <f>'Строительство и реконструкция'!K245</f>
        <v>2765394.5999999996</v>
      </c>
      <c r="F186" s="99">
        <f>'Строительство и реконструкция'!L245</f>
        <v>7861.28</v>
      </c>
      <c r="G186" s="131">
        <f>'Строительство и реконструкция'!M245</f>
        <v>227112.63999999998</v>
      </c>
      <c r="H186" s="131"/>
      <c r="I186" s="131"/>
      <c r="J186" s="131"/>
      <c r="K186" s="131"/>
      <c r="L186" s="99">
        <f>'Строительство и реконструкция'!N245</f>
        <v>1142805.73</v>
      </c>
      <c r="M186" s="99">
        <f>'Строительство и реконструкция'!O245</f>
        <v>894742.44000000006</v>
      </c>
      <c r="N186" s="99">
        <f>'Строительство и реконструкция'!P245</f>
        <v>492872.51</v>
      </c>
      <c r="O186" s="134"/>
    </row>
    <row r="187" spans="1:15" s="68" customFormat="1" ht="36" customHeight="1" x14ac:dyDescent="0.25">
      <c r="A187" s="132"/>
      <c r="B187" s="133"/>
      <c r="C187" s="134"/>
      <c r="D187" s="98" t="s">
        <v>18</v>
      </c>
      <c r="E187" s="99">
        <f>'Строительство и реконструкция'!K246</f>
        <v>1406628.43252</v>
      </c>
      <c r="F187" s="99">
        <f>'Строительство и реконструкция'!L246</f>
        <v>32983.132519999999</v>
      </c>
      <c r="G187" s="131">
        <f>'Строительство и реконструкция'!M246</f>
        <v>48938.35</v>
      </c>
      <c r="H187" s="131"/>
      <c r="I187" s="131"/>
      <c r="J187" s="131"/>
      <c r="K187" s="131"/>
      <c r="L187" s="99">
        <f>'Строительство и реконструкция'!N246</f>
        <v>545170.84000000008</v>
      </c>
      <c r="M187" s="99">
        <f>'Строительство и реконструкция'!O246</f>
        <v>522527.83999999997</v>
      </c>
      <c r="N187" s="99">
        <f>'Строительство и реконструкция'!P246</f>
        <v>257008.27</v>
      </c>
      <c r="O187" s="134"/>
    </row>
    <row r="188" spans="1:15" s="68" customFormat="1" ht="36" customHeight="1" x14ac:dyDescent="0.25">
      <c r="A188" s="132"/>
      <c r="B188" s="133"/>
      <c r="C188" s="134"/>
      <c r="D188" s="98" t="s">
        <v>12</v>
      </c>
      <c r="E188" s="99">
        <f>F188+G188+L188+M188+N188</f>
        <v>0</v>
      </c>
      <c r="F188" s="99">
        <v>0</v>
      </c>
      <c r="G188" s="131">
        <v>0</v>
      </c>
      <c r="H188" s="131"/>
      <c r="I188" s="131"/>
      <c r="J188" s="131"/>
      <c r="K188" s="131"/>
      <c r="L188" s="99">
        <v>0</v>
      </c>
      <c r="M188" s="99">
        <v>0</v>
      </c>
      <c r="N188" s="99">
        <v>0</v>
      </c>
      <c r="O188" s="134"/>
    </row>
    <row r="189" spans="1:15" ht="18.75" customHeight="1" x14ac:dyDescent="0.3">
      <c r="A189" s="132"/>
      <c r="B189" s="133" t="s">
        <v>344</v>
      </c>
      <c r="C189" s="135" t="s">
        <v>112</v>
      </c>
      <c r="D189" s="135" t="s">
        <v>112</v>
      </c>
      <c r="E189" s="136" t="s">
        <v>113</v>
      </c>
      <c r="F189" s="136" t="s">
        <v>114</v>
      </c>
      <c r="G189" s="131" t="s">
        <v>371</v>
      </c>
      <c r="H189" s="136" t="s">
        <v>372</v>
      </c>
      <c r="I189" s="136"/>
      <c r="J189" s="136"/>
      <c r="K189" s="136"/>
      <c r="L189" s="136" t="s">
        <v>115</v>
      </c>
      <c r="M189" s="136" t="s">
        <v>116</v>
      </c>
      <c r="N189" s="136" t="s">
        <v>117</v>
      </c>
      <c r="O189" s="134"/>
    </row>
    <row r="190" spans="1:15" ht="18.75" customHeight="1" x14ac:dyDescent="0.3">
      <c r="A190" s="132"/>
      <c r="B190" s="133"/>
      <c r="C190" s="135"/>
      <c r="D190" s="135"/>
      <c r="E190" s="136"/>
      <c r="F190" s="136"/>
      <c r="G190" s="136"/>
      <c r="H190" s="101" t="s">
        <v>367</v>
      </c>
      <c r="I190" s="101" t="s">
        <v>368</v>
      </c>
      <c r="J190" s="101" t="s">
        <v>369</v>
      </c>
      <c r="K190" s="101" t="s">
        <v>370</v>
      </c>
      <c r="L190" s="136"/>
      <c r="M190" s="136"/>
      <c r="N190" s="136"/>
      <c r="O190" s="134"/>
    </row>
    <row r="191" spans="1:15" ht="35.25" customHeight="1" x14ac:dyDescent="0.3">
      <c r="A191" s="132"/>
      <c r="B191" s="133"/>
      <c r="C191" s="135"/>
      <c r="D191" s="135"/>
      <c r="E191" s="18">
        <f>F191+G191+L191+M191+N191</f>
        <v>10</v>
      </c>
      <c r="F191" s="18">
        <v>2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3</v>
      </c>
      <c r="M191" s="18">
        <v>3</v>
      </c>
      <c r="N191" s="18">
        <v>2</v>
      </c>
      <c r="O191" s="134"/>
    </row>
    <row r="192" spans="1:15" s="68" customFormat="1" ht="36" customHeight="1" x14ac:dyDescent="0.25">
      <c r="A192" s="132" t="s">
        <v>26</v>
      </c>
      <c r="B192" s="133" t="s">
        <v>85</v>
      </c>
      <c r="C192" s="132" t="s">
        <v>72</v>
      </c>
      <c r="D192" s="98" t="s">
        <v>14</v>
      </c>
      <c r="E192" s="101">
        <f>F192+G192+L192+M192+N192</f>
        <v>416038.02999999997</v>
      </c>
      <c r="F192" s="101">
        <f>'Капитальный ремонт'!F35:F35</f>
        <v>25500</v>
      </c>
      <c r="G192" s="136">
        <f>'Капитальный ремонт'!G35</f>
        <v>106716.79999999999</v>
      </c>
      <c r="H192" s="136"/>
      <c r="I192" s="136"/>
      <c r="J192" s="136"/>
      <c r="K192" s="136"/>
      <c r="L192" s="101">
        <f>'Капитальный ремонт'!H35</f>
        <v>283821.23</v>
      </c>
      <c r="M192" s="101">
        <f>'Капитальный ремонт'!I35</f>
        <v>0</v>
      </c>
      <c r="N192" s="101">
        <f>'Капитальный ремонт'!J35</f>
        <v>0</v>
      </c>
      <c r="O192" s="134" t="s">
        <v>286</v>
      </c>
    </row>
    <row r="193" spans="1:15" s="68" customFormat="1" ht="36" customHeight="1" x14ac:dyDescent="0.25">
      <c r="A193" s="132"/>
      <c r="B193" s="133"/>
      <c r="C193" s="132"/>
      <c r="D193" s="98" t="s">
        <v>10</v>
      </c>
      <c r="E193" s="101">
        <f>F193+G193+L193+M193+N193</f>
        <v>192710.40999999995</v>
      </c>
      <c r="F193" s="101">
        <f>'Капитальный ремонт'!F36:F36</f>
        <v>15606</v>
      </c>
      <c r="G193" s="136">
        <f>'Капитальный ремонт'!G36</f>
        <v>0</v>
      </c>
      <c r="H193" s="136"/>
      <c r="I193" s="136"/>
      <c r="J193" s="136"/>
      <c r="K193" s="136"/>
      <c r="L193" s="101">
        <f>'Капитальный ремонт'!H36</f>
        <v>177104.40999999995</v>
      </c>
      <c r="M193" s="101">
        <f>'Капитальный ремонт'!I36</f>
        <v>0</v>
      </c>
      <c r="N193" s="101">
        <f>'Капитальный ремонт'!J36</f>
        <v>0</v>
      </c>
      <c r="O193" s="134"/>
    </row>
    <row r="194" spans="1:15" s="68" customFormat="1" ht="36" customHeight="1" x14ac:dyDescent="0.25">
      <c r="A194" s="132"/>
      <c r="B194" s="133"/>
      <c r="C194" s="132"/>
      <c r="D194" s="98" t="s">
        <v>18</v>
      </c>
      <c r="E194" s="101">
        <f>F194+G194+L194+M194+N194</f>
        <v>223327.62</v>
      </c>
      <c r="F194" s="101">
        <f>'Капитальный ремонт'!F37:F37</f>
        <v>9894</v>
      </c>
      <c r="G194" s="136">
        <f>'Капитальный ремонт'!G37</f>
        <v>106716.79999999999</v>
      </c>
      <c r="H194" s="136"/>
      <c r="I194" s="136"/>
      <c r="J194" s="136"/>
      <c r="K194" s="136"/>
      <c r="L194" s="101">
        <f>'Капитальный ремонт'!H37</f>
        <v>106716.81999999999</v>
      </c>
      <c r="M194" s="101">
        <f>'Капитальный ремонт'!I37</f>
        <v>0</v>
      </c>
      <c r="N194" s="101">
        <f>'Капитальный ремонт'!J37</f>
        <v>0</v>
      </c>
      <c r="O194" s="134"/>
    </row>
    <row r="195" spans="1:15" s="68" customFormat="1" ht="31.5" customHeight="1" x14ac:dyDescent="0.25">
      <c r="A195" s="132"/>
      <c r="B195" s="133"/>
      <c r="C195" s="132"/>
      <c r="D195" s="98" t="s">
        <v>12</v>
      </c>
      <c r="E195" s="101">
        <f>F195+G195+L195+M195+N195</f>
        <v>0</v>
      </c>
      <c r="F195" s="101">
        <f>'Капитальный ремонт'!F38:F38</f>
        <v>0</v>
      </c>
      <c r="G195" s="136">
        <f>'Капитальный ремонт'!G38</f>
        <v>0</v>
      </c>
      <c r="H195" s="136"/>
      <c r="I195" s="136"/>
      <c r="J195" s="136"/>
      <c r="K195" s="136"/>
      <c r="L195" s="101">
        <f>'Капитальный ремонт'!H38</f>
        <v>0</v>
      </c>
      <c r="M195" s="101">
        <f>'Капитальный ремонт'!I38</f>
        <v>0</v>
      </c>
      <c r="N195" s="101">
        <f>'Капитальный ремонт'!J38</f>
        <v>0</v>
      </c>
      <c r="O195" s="134"/>
    </row>
    <row r="196" spans="1:15" ht="23.25" customHeight="1" x14ac:dyDescent="0.3">
      <c r="A196" s="132"/>
      <c r="B196" s="133" t="s">
        <v>345</v>
      </c>
      <c r="C196" s="135" t="s">
        <v>112</v>
      </c>
      <c r="D196" s="135" t="s">
        <v>112</v>
      </c>
      <c r="E196" s="136" t="s">
        <v>113</v>
      </c>
      <c r="F196" s="136" t="s">
        <v>114</v>
      </c>
      <c r="G196" s="131" t="s">
        <v>371</v>
      </c>
      <c r="H196" s="136" t="s">
        <v>372</v>
      </c>
      <c r="I196" s="136"/>
      <c r="J196" s="136"/>
      <c r="K196" s="136"/>
      <c r="L196" s="136" t="s">
        <v>115</v>
      </c>
      <c r="M196" s="136" t="s">
        <v>116</v>
      </c>
      <c r="N196" s="136" t="s">
        <v>117</v>
      </c>
      <c r="O196" s="134"/>
    </row>
    <row r="197" spans="1:15" ht="15.75" customHeight="1" x14ac:dyDescent="0.3">
      <c r="A197" s="132"/>
      <c r="B197" s="133"/>
      <c r="C197" s="135"/>
      <c r="D197" s="135"/>
      <c r="E197" s="136"/>
      <c r="F197" s="136"/>
      <c r="G197" s="136"/>
      <c r="H197" s="101" t="s">
        <v>367</v>
      </c>
      <c r="I197" s="101" t="s">
        <v>368</v>
      </c>
      <c r="J197" s="101" t="s">
        <v>369</v>
      </c>
      <c r="K197" s="101" t="s">
        <v>370</v>
      </c>
      <c r="L197" s="136"/>
      <c r="M197" s="136"/>
      <c r="N197" s="136"/>
      <c r="O197" s="134"/>
    </row>
    <row r="198" spans="1:15" ht="27.75" customHeight="1" x14ac:dyDescent="0.3">
      <c r="A198" s="132"/>
      <c r="B198" s="133"/>
      <c r="C198" s="135"/>
      <c r="D198" s="135"/>
      <c r="E198" s="18">
        <f>F198+G198+L198+M198+N198</f>
        <v>7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7</v>
      </c>
      <c r="M198" s="18">
        <v>0</v>
      </c>
      <c r="N198" s="18">
        <v>0</v>
      </c>
      <c r="O198" s="134"/>
    </row>
    <row r="199" spans="1:15" s="68" customFormat="1" ht="36" customHeight="1" x14ac:dyDescent="0.25">
      <c r="A199" s="132" t="s">
        <v>86</v>
      </c>
      <c r="B199" s="133" t="s">
        <v>389</v>
      </c>
      <c r="C199" s="132" t="s">
        <v>72</v>
      </c>
      <c r="D199" s="98" t="s">
        <v>14</v>
      </c>
      <c r="E199" s="101">
        <f>'Строительство и реконструкция'!K248</f>
        <v>64.670809999999989</v>
      </c>
      <c r="F199" s="101">
        <f>'Капитальный ремонт'!F38:F38</f>
        <v>0</v>
      </c>
      <c r="G199" s="136">
        <f>'Строительство и реконструкция'!M248</f>
        <v>64.670809999999989</v>
      </c>
      <c r="H199" s="136"/>
      <c r="I199" s="136"/>
      <c r="J199" s="136"/>
      <c r="K199" s="136"/>
      <c r="L199" s="101">
        <f>'Капитальный ремонт'!H38</f>
        <v>0</v>
      </c>
      <c r="M199" s="101">
        <f>'Капитальный ремонт'!I38</f>
        <v>0</v>
      </c>
      <c r="N199" s="101">
        <f>'Капитальный ремонт'!J38</f>
        <v>0</v>
      </c>
      <c r="O199" s="134" t="s">
        <v>388</v>
      </c>
    </row>
    <row r="200" spans="1:15" s="68" customFormat="1" ht="36" customHeight="1" x14ac:dyDescent="0.25">
      <c r="A200" s="132"/>
      <c r="B200" s="133"/>
      <c r="C200" s="132"/>
      <c r="D200" s="98" t="s">
        <v>10</v>
      </c>
      <c r="E200" s="101">
        <v>0</v>
      </c>
      <c r="F200" s="101">
        <v>0</v>
      </c>
      <c r="G200" s="136">
        <v>0</v>
      </c>
      <c r="H200" s="136"/>
      <c r="I200" s="136"/>
      <c r="J200" s="136"/>
      <c r="K200" s="136"/>
      <c r="L200" s="101">
        <v>0</v>
      </c>
      <c r="M200" s="101">
        <v>0</v>
      </c>
      <c r="N200" s="101">
        <v>0</v>
      </c>
      <c r="O200" s="134"/>
    </row>
    <row r="201" spans="1:15" s="68" customFormat="1" ht="36" customHeight="1" x14ac:dyDescent="0.25">
      <c r="A201" s="132"/>
      <c r="B201" s="133"/>
      <c r="C201" s="132"/>
      <c r="D201" s="98" t="s">
        <v>18</v>
      </c>
      <c r="E201" s="101">
        <f>'Строительство и реконструкция'!K250</f>
        <v>64.670809999999989</v>
      </c>
      <c r="F201" s="101">
        <v>0</v>
      </c>
      <c r="G201" s="136">
        <f>'Строительство и реконструкция'!M250</f>
        <v>64.670809999999989</v>
      </c>
      <c r="H201" s="136"/>
      <c r="I201" s="136"/>
      <c r="J201" s="136"/>
      <c r="K201" s="136"/>
      <c r="L201" s="101">
        <v>0</v>
      </c>
      <c r="M201" s="101">
        <v>0</v>
      </c>
      <c r="N201" s="101">
        <v>0</v>
      </c>
      <c r="O201" s="134"/>
    </row>
    <row r="202" spans="1:15" s="68" customFormat="1" ht="31.5" customHeight="1" x14ac:dyDescent="0.25">
      <c r="A202" s="132"/>
      <c r="B202" s="133"/>
      <c r="C202" s="132"/>
      <c r="D202" s="98" t="s">
        <v>12</v>
      </c>
      <c r="E202" s="101">
        <v>0</v>
      </c>
      <c r="F202" s="101">
        <v>0</v>
      </c>
      <c r="G202" s="136">
        <v>0</v>
      </c>
      <c r="H202" s="136"/>
      <c r="I202" s="136"/>
      <c r="J202" s="136"/>
      <c r="K202" s="136"/>
      <c r="L202" s="101">
        <v>0</v>
      </c>
      <c r="M202" s="101">
        <v>0</v>
      </c>
      <c r="N202" s="101">
        <v>0</v>
      </c>
      <c r="O202" s="134"/>
    </row>
    <row r="203" spans="1:15" s="68" customFormat="1" ht="36" customHeight="1" x14ac:dyDescent="0.25">
      <c r="A203" s="151" t="s">
        <v>102</v>
      </c>
      <c r="B203" s="133" t="s">
        <v>346</v>
      </c>
      <c r="C203" s="132" t="s">
        <v>72</v>
      </c>
      <c r="D203" s="98" t="s">
        <v>14</v>
      </c>
      <c r="E203" s="101">
        <v>0</v>
      </c>
      <c r="F203" s="101">
        <v>0</v>
      </c>
      <c r="G203" s="136">
        <v>0</v>
      </c>
      <c r="H203" s="136"/>
      <c r="I203" s="136"/>
      <c r="J203" s="136"/>
      <c r="K203" s="136"/>
      <c r="L203" s="101">
        <v>0</v>
      </c>
      <c r="M203" s="101">
        <v>0</v>
      </c>
      <c r="N203" s="101">
        <v>0</v>
      </c>
      <c r="O203" s="134" t="s">
        <v>31</v>
      </c>
    </row>
    <row r="204" spans="1:15" s="68" customFormat="1" ht="36" customHeight="1" x14ac:dyDescent="0.25">
      <c r="A204" s="132"/>
      <c r="B204" s="133"/>
      <c r="C204" s="132"/>
      <c r="D204" s="98" t="s">
        <v>10</v>
      </c>
      <c r="E204" s="101">
        <v>0</v>
      </c>
      <c r="F204" s="101">
        <v>0</v>
      </c>
      <c r="G204" s="136">
        <v>0</v>
      </c>
      <c r="H204" s="136"/>
      <c r="I204" s="136"/>
      <c r="J204" s="136"/>
      <c r="K204" s="136"/>
      <c r="L204" s="101">
        <v>0</v>
      </c>
      <c r="M204" s="101">
        <v>0</v>
      </c>
      <c r="N204" s="101">
        <v>0</v>
      </c>
      <c r="O204" s="134"/>
    </row>
    <row r="205" spans="1:15" s="68" customFormat="1" ht="36" customHeight="1" x14ac:dyDescent="0.25">
      <c r="A205" s="132"/>
      <c r="B205" s="133"/>
      <c r="C205" s="132"/>
      <c r="D205" s="98" t="s">
        <v>18</v>
      </c>
      <c r="E205" s="101">
        <v>0</v>
      </c>
      <c r="F205" s="101">
        <v>0</v>
      </c>
      <c r="G205" s="136">
        <v>0</v>
      </c>
      <c r="H205" s="136"/>
      <c r="I205" s="136"/>
      <c r="J205" s="136"/>
      <c r="K205" s="136"/>
      <c r="L205" s="101">
        <v>0</v>
      </c>
      <c r="M205" s="101">
        <v>0</v>
      </c>
      <c r="N205" s="101">
        <v>0</v>
      </c>
      <c r="O205" s="134"/>
    </row>
    <row r="206" spans="1:15" s="68" customFormat="1" ht="31.5" customHeight="1" x14ac:dyDescent="0.25">
      <c r="A206" s="132"/>
      <c r="B206" s="133"/>
      <c r="C206" s="132"/>
      <c r="D206" s="98" t="s">
        <v>12</v>
      </c>
      <c r="E206" s="101">
        <v>0</v>
      </c>
      <c r="F206" s="101">
        <v>0</v>
      </c>
      <c r="G206" s="136">
        <v>0</v>
      </c>
      <c r="H206" s="136"/>
      <c r="I206" s="136"/>
      <c r="J206" s="136"/>
      <c r="K206" s="136"/>
      <c r="L206" s="101">
        <v>0</v>
      </c>
      <c r="M206" s="101">
        <v>0</v>
      </c>
      <c r="N206" s="101">
        <v>0</v>
      </c>
      <c r="O206" s="134"/>
    </row>
    <row r="207" spans="1:15" ht="23.25" customHeight="1" x14ac:dyDescent="0.3">
      <c r="A207" s="132"/>
      <c r="B207" s="133" t="s">
        <v>347</v>
      </c>
      <c r="C207" s="135" t="s">
        <v>112</v>
      </c>
      <c r="D207" s="135" t="s">
        <v>112</v>
      </c>
      <c r="E207" s="136" t="s">
        <v>113</v>
      </c>
      <c r="F207" s="136" t="s">
        <v>114</v>
      </c>
      <c r="G207" s="131" t="s">
        <v>371</v>
      </c>
      <c r="H207" s="136" t="s">
        <v>372</v>
      </c>
      <c r="I207" s="136"/>
      <c r="J207" s="136"/>
      <c r="K207" s="136"/>
      <c r="L207" s="136" t="s">
        <v>115</v>
      </c>
      <c r="M207" s="136" t="s">
        <v>116</v>
      </c>
      <c r="N207" s="136" t="s">
        <v>117</v>
      </c>
      <c r="O207" s="134"/>
    </row>
    <row r="208" spans="1:15" ht="15.75" customHeight="1" x14ac:dyDescent="0.3">
      <c r="A208" s="132"/>
      <c r="B208" s="133"/>
      <c r="C208" s="135"/>
      <c r="D208" s="135"/>
      <c r="E208" s="136"/>
      <c r="F208" s="136"/>
      <c r="G208" s="136"/>
      <c r="H208" s="101" t="s">
        <v>367</v>
      </c>
      <c r="I208" s="101" t="s">
        <v>368</v>
      </c>
      <c r="J208" s="101" t="s">
        <v>369</v>
      </c>
      <c r="K208" s="101" t="s">
        <v>370</v>
      </c>
      <c r="L208" s="136"/>
      <c r="M208" s="136"/>
      <c r="N208" s="136"/>
      <c r="O208" s="134"/>
    </row>
    <row r="209" spans="1:16" ht="27.75" customHeight="1" x14ac:dyDescent="0.3">
      <c r="A209" s="132"/>
      <c r="B209" s="133"/>
      <c r="C209" s="135"/>
      <c r="D209" s="135"/>
      <c r="E209" s="18">
        <f>F209+G209+L209+M209+N209</f>
        <v>0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34"/>
    </row>
    <row r="210" spans="1:16" s="68" customFormat="1" ht="36" customHeight="1" x14ac:dyDescent="0.25">
      <c r="A210" s="151" t="s">
        <v>329</v>
      </c>
      <c r="B210" s="133" t="s">
        <v>405</v>
      </c>
      <c r="C210" s="132" t="s">
        <v>72</v>
      </c>
      <c r="D210" s="98" t="s">
        <v>14</v>
      </c>
      <c r="E210" s="101">
        <f>'Строительство и реконструкция'!K255</f>
        <v>27545.25</v>
      </c>
      <c r="F210" s="101">
        <f>'Строительство и реконструкция'!L255</f>
        <v>0</v>
      </c>
      <c r="G210" s="136">
        <f>'Строительство и реконструкция'!M255</f>
        <v>27425.89</v>
      </c>
      <c r="H210" s="136"/>
      <c r="I210" s="136"/>
      <c r="J210" s="136"/>
      <c r="K210" s="136"/>
      <c r="L210" s="101">
        <v>0</v>
      </c>
      <c r="M210" s="101">
        <v>0</v>
      </c>
      <c r="N210" s="101">
        <v>0</v>
      </c>
      <c r="O210" s="134" t="s">
        <v>284</v>
      </c>
    </row>
    <row r="211" spans="1:16" s="68" customFormat="1" ht="36" customHeight="1" x14ac:dyDescent="0.25">
      <c r="A211" s="132"/>
      <c r="B211" s="133"/>
      <c r="C211" s="132"/>
      <c r="D211" s="98" t="s">
        <v>10</v>
      </c>
      <c r="E211" s="101">
        <f>'Строительство и реконструкция'!K256</f>
        <v>16846.919999999998</v>
      </c>
      <c r="F211" s="101">
        <f>'Строительство и реконструкция'!L256</f>
        <v>0</v>
      </c>
      <c r="G211" s="136">
        <f>'Строительство и реконструкция'!M256</f>
        <v>16772.439999999999</v>
      </c>
      <c r="H211" s="136"/>
      <c r="I211" s="136"/>
      <c r="J211" s="136"/>
      <c r="K211" s="136"/>
      <c r="L211" s="101">
        <v>0</v>
      </c>
      <c r="M211" s="101">
        <v>0</v>
      </c>
      <c r="N211" s="101">
        <v>0</v>
      </c>
      <c r="O211" s="134"/>
    </row>
    <row r="212" spans="1:16" s="68" customFormat="1" ht="36" customHeight="1" x14ac:dyDescent="0.25">
      <c r="A212" s="132"/>
      <c r="B212" s="133"/>
      <c r="C212" s="132"/>
      <c r="D212" s="98" t="s">
        <v>18</v>
      </c>
      <c r="E212" s="101">
        <f>'Строительство и реконструкция'!K257</f>
        <v>10698.33</v>
      </c>
      <c r="F212" s="101">
        <f>'Строительство и реконструкция'!L257</f>
        <v>0</v>
      </c>
      <c r="G212" s="136">
        <f>'Строительство и реконструкция'!M257</f>
        <v>10653.45</v>
      </c>
      <c r="H212" s="136"/>
      <c r="I212" s="136"/>
      <c r="J212" s="136"/>
      <c r="K212" s="136"/>
      <c r="L212" s="101">
        <v>0</v>
      </c>
      <c r="M212" s="101">
        <v>0</v>
      </c>
      <c r="N212" s="101">
        <v>0</v>
      </c>
      <c r="O212" s="134"/>
    </row>
    <row r="213" spans="1:16" s="68" customFormat="1" ht="31.5" customHeight="1" x14ac:dyDescent="0.25">
      <c r="A213" s="132"/>
      <c r="B213" s="133"/>
      <c r="C213" s="132"/>
      <c r="D213" s="98" t="s">
        <v>12</v>
      </c>
      <c r="E213" s="101">
        <f>F213+G213+L213+M213+N213</f>
        <v>0</v>
      </c>
      <c r="F213" s="101">
        <v>0</v>
      </c>
      <c r="G213" s="136">
        <v>0</v>
      </c>
      <c r="H213" s="136"/>
      <c r="I213" s="136"/>
      <c r="J213" s="136"/>
      <c r="K213" s="136"/>
      <c r="L213" s="101">
        <v>0</v>
      </c>
      <c r="M213" s="101">
        <v>0</v>
      </c>
      <c r="N213" s="101">
        <v>0</v>
      </c>
      <c r="O213" s="134"/>
    </row>
    <row r="214" spans="1:16" ht="30.75" customHeight="1" x14ac:dyDescent="0.3">
      <c r="A214" s="132"/>
      <c r="B214" s="133" t="s">
        <v>407</v>
      </c>
      <c r="C214" s="135" t="s">
        <v>112</v>
      </c>
      <c r="D214" s="135" t="s">
        <v>112</v>
      </c>
      <c r="E214" s="136" t="s">
        <v>113</v>
      </c>
      <c r="F214" s="136" t="s">
        <v>114</v>
      </c>
      <c r="G214" s="131" t="s">
        <v>371</v>
      </c>
      <c r="H214" s="136" t="s">
        <v>372</v>
      </c>
      <c r="I214" s="136"/>
      <c r="J214" s="136"/>
      <c r="K214" s="136"/>
      <c r="L214" s="136" t="s">
        <v>115</v>
      </c>
      <c r="M214" s="136" t="s">
        <v>116</v>
      </c>
      <c r="N214" s="136" t="s">
        <v>117</v>
      </c>
      <c r="O214" s="134"/>
      <c r="P214" s="150"/>
    </row>
    <row r="215" spans="1:16" ht="45.75" customHeight="1" x14ac:dyDescent="0.3">
      <c r="A215" s="132"/>
      <c r="B215" s="133"/>
      <c r="C215" s="135"/>
      <c r="D215" s="135"/>
      <c r="E215" s="136"/>
      <c r="F215" s="136"/>
      <c r="G215" s="136"/>
      <c r="H215" s="101" t="s">
        <v>367</v>
      </c>
      <c r="I215" s="101" t="s">
        <v>368</v>
      </c>
      <c r="J215" s="101" t="s">
        <v>369</v>
      </c>
      <c r="K215" s="101" t="s">
        <v>370</v>
      </c>
      <c r="L215" s="136"/>
      <c r="M215" s="136"/>
      <c r="N215" s="136"/>
      <c r="O215" s="134"/>
      <c r="P215" s="150"/>
    </row>
    <row r="216" spans="1:16" ht="66" customHeight="1" x14ac:dyDescent="0.3">
      <c r="A216" s="132"/>
      <c r="B216" s="133"/>
      <c r="C216" s="135"/>
      <c r="D216" s="135"/>
      <c r="E216" s="18">
        <v>1</v>
      </c>
      <c r="F216" s="18">
        <v>0</v>
      </c>
      <c r="G216" s="18">
        <v>1</v>
      </c>
      <c r="H216" s="18">
        <v>0</v>
      </c>
      <c r="I216" s="18">
        <v>0</v>
      </c>
      <c r="J216" s="18">
        <v>0</v>
      </c>
      <c r="K216" s="18">
        <v>1</v>
      </c>
      <c r="L216" s="18">
        <v>0</v>
      </c>
      <c r="M216" s="18">
        <v>0</v>
      </c>
      <c r="N216" s="18">
        <v>0</v>
      </c>
      <c r="O216" s="134"/>
      <c r="P216" s="150"/>
    </row>
    <row r="217" spans="1:16" s="68" customFormat="1" ht="25.5" customHeight="1" x14ac:dyDescent="0.25">
      <c r="A217" s="151" t="s">
        <v>332</v>
      </c>
      <c r="B217" s="133" t="s">
        <v>488</v>
      </c>
      <c r="C217" s="132" t="s">
        <v>72</v>
      </c>
      <c r="D217" s="98" t="s">
        <v>14</v>
      </c>
      <c r="E217" s="101">
        <f>'Строительство и реконструкция'!K292</f>
        <v>1155953.4099999999</v>
      </c>
      <c r="F217" s="101">
        <f>'Строительство и реконструкция'!L262</f>
        <v>0</v>
      </c>
      <c r="G217" s="136">
        <f>'Строительство и реконструкция'!M292</f>
        <v>57797.66</v>
      </c>
      <c r="H217" s="136"/>
      <c r="I217" s="136"/>
      <c r="J217" s="136"/>
      <c r="K217" s="136"/>
      <c r="L217" s="101">
        <f>'Строительство и реконструкция'!N292</f>
        <v>1098155.75</v>
      </c>
      <c r="M217" s="101">
        <v>0</v>
      </c>
      <c r="N217" s="101">
        <v>0</v>
      </c>
      <c r="O217" s="134" t="s">
        <v>284</v>
      </c>
    </row>
    <row r="218" spans="1:16" s="68" customFormat="1" ht="36" customHeight="1" x14ac:dyDescent="0.25">
      <c r="A218" s="132"/>
      <c r="B218" s="133"/>
      <c r="C218" s="132"/>
      <c r="D218" s="98" t="s">
        <v>10</v>
      </c>
      <c r="E218" s="101">
        <f>'Строительство и реконструкция'!K293</f>
        <v>721314.91999999993</v>
      </c>
      <c r="F218" s="101">
        <f>'Строительство и реконструкция'!L263</f>
        <v>0</v>
      </c>
      <c r="G218" s="136">
        <f>'Строительство и реконструкция'!M293</f>
        <v>36065.729999999996</v>
      </c>
      <c r="H218" s="136"/>
      <c r="I218" s="136"/>
      <c r="J218" s="136"/>
      <c r="K218" s="136"/>
      <c r="L218" s="101">
        <f>'Строительство и реконструкция'!N293</f>
        <v>685249.19000000006</v>
      </c>
      <c r="M218" s="101">
        <v>0</v>
      </c>
      <c r="N218" s="101">
        <v>0</v>
      </c>
      <c r="O218" s="134"/>
    </row>
    <row r="219" spans="1:16" s="68" customFormat="1" ht="36" customHeight="1" x14ac:dyDescent="0.25">
      <c r="A219" s="132"/>
      <c r="B219" s="133"/>
      <c r="C219" s="132"/>
      <c r="D219" s="98" t="s">
        <v>18</v>
      </c>
      <c r="E219" s="101">
        <f>'Строительство и реконструкция'!K294</f>
        <v>434638.49000000005</v>
      </c>
      <c r="F219" s="101">
        <f>'Строительство и реконструкция'!L264</f>
        <v>0</v>
      </c>
      <c r="G219" s="136">
        <f>'Строительство и реконструкция'!M294</f>
        <v>21731.93</v>
      </c>
      <c r="H219" s="136"/>
      <c r="I219" s="136"/>
      <c r="J219" s="136"/>
      <c r="K219" s="136"/>
      <c r="L219" s="101">
        <f>'Строительство и реконструкция'!N294</f>
        <v>412906.56</v>
      </c>
      <c r="M219" s="101">
        <v>0</v>
      </c>
      <c r="N219" s="101">
        <v>0</v>
      </c>
      <c r="O219" s="134"/>
    </row>
    <row r="220" spans="1:16" s="68" customFormat="1" ht="26.25" customHeight="1" x14ac:dyDescent="0.25">
      <c r="A220" s="132"/>
      <c r="B220" s="133"/>
      <c r="C220" s="132"/>
      <c r="D220" s="98" t="s">
        <v>12</v>
      </c>
      <c r="E220" s="101">
        <f>F220+G220+L220+M220+N220</f>
        <v>0</v>
      </c>
      <c r="F220" s="101">
        <v>0</v>
      </c>
      <c r="G220" s="136">
        <v>0</v>
      </c>
      <c r="H220" s="136"/>
      <c r="I220" s="136"/>
      <c r="J220" s="136"/>
      <c r="K220" s="136"/>
      <c r="L220" s="101">
        <v>0</v>
      </c>
      <c r="M220" s="101">
        <v>0</v>
      </c>
      <c r="N220" s="101">
        <v>0</v>
      </c>
      <c r="O220" s="134"/>
    </row>
    <row r="221" spans="1:16" ht="23.25" customHeight="1" x14ac:dyDescent="0.3">
      <c r="A221" s="132"/>
      <c r="B221" s="133" t="s">
        <v>490</v>
      </c>
      <c r="C221" s="135" t="s">
        <v>112</v>
      </c>
      <c r="D221" s="135" t="s">
        <v>112</v>
      </c>
      <c r="E221" s="136" t="s">
        <v>113</v>
      </c>
      <c r="F221" s="136" t="s">
        <v>114</v>
      </c>
      <c r="G221" s="131" t="s">
        <v>371</v>
      </c>
      <c r="H221" s="136" t="s">
        <v>372</v>
      </c>
      <c r="I221" s="136"/>
      <c r="J221" s="136"/>
      <c r="K221" s="136"/>
      <c r="L221" s="136" t="s">
        <v>115</v>
      </c>
      <c r="M221" s="136" t="s">
        <v>116</v>
      </c>
      <c r="N221" s="136" t="s">
        <v>117</v>
      </c>
      <c r="O221" s="134"/>
    </row>
    <row r="222" spans="1:16" ht="15.75" customHeight="1" x14ac:dyDescent="0.3">
      <c r="A222" s="132"/>
      <c r="B222" s="133"/>
      <c r="C222" s="135"/>
      <c r="D222" s="135"/>
      <c r="E222" s="136"/>
      <c r="F222" s="136"/>
      <c r="G222" s="136"/>
      <c r="H222" s="101" t="s">
        <v>367</v>
      </c>
      <c r="I222" s="101" t="s">
        <v>368</v>
      </c>
      <c r="J222" s="101" t="s">
        <v>369</v>
      </c>
      <c r="K222" s="101" t="s">
        <v>370</v>
      </c>
      <c r="L222" s="136"/>
      <c r="M222" s="136"/>
      <c r="N222" s="136"/>
      <c r="O222" s="134"/>
    </row>
    <row r="223" spans="1:16" ht="41.25" customHeight="1" x14ac:dyDescent="0.3">
      <c r="A223" s="132"/>
      <c r="B223" s="133"/>
      <c r="C223" s="135"/>
      <c r="D223" s="135"/>
      <c r="E223" s="18">
        <v>10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10</v>
      </c>
      <c r="M223" s="18">
        <v>0</v>
      </c>
      <c r="N223" s="18">
        <v>0</v>
      </c>
      <c r="O223" s="134"/>
    </row>
    <row r="224" spans="1:16" s="68" customFormat="1" ht="24.75" customHeight="1" x14ac:dyDescent="0.25">
      <c r="A224" s="132" t="s">
        <v>466</v>
      </c>
      <c r="B224" s="133" t="s">
        <v>531</v>
      </c>
      <c r="C224" s="132" t="s">
        <v>72</v>
      </c>
      <c r="D224" s="98" t="s">
        <v>14</v>
      </c>
      <c r="E224" s="101">
        <f>'Капитальный ремонт'!E75</f>
        <v>176194.24</v>
      </c>
      <c r="F224" s="101">
        <f>'Капитальный ремонт'!F68</f>
        <v>0</v>
      </c>
      <c r="G224" s="136">
        <f>'Капитальный ремонт'!G75</f>
        <v>8809.7099999999991</v>
      </c>
      <c r="H224" s="136">
        <f>'Капитальный ремонт'!H68</f>
        <v>3617.76</v>
      </c>
      <c r="I224" s="136">
        <f>'Капитальный ремонт'!I68</f>
        <v>0</v>
      </c>
      <c r="J224" s="136">
        <f>'Капитальный ремонт'!J68</f>
        <v>0</v>
      </c>
      <c r="K224" s="136">
        <f>'Капитальный ремонт'!K68</f>
        <v>0</v>
      </c>
      <c r="L224" s="101">
        <f>'Капитальный ремонт'!H75</f>
        <v>167384.53</v>
      </c>
      <c r="M224" s="101">
        <f>'Капитальный ремонт'!I68</f>
        <v>0</v>
      </c>
      <c r="N224" s="101">
        <f>'Капитальный ремонт'!J68</f>
        <v>0</v>
      </c>
      <c r="O224" s="134" t="s">
        <v>470</v>
      </c>
    </row>
    <row r="225" spans="1:15" s="68" customFormat="1" ht="36" customHeight="1" x14ac:dyDescent="0.25">
      <c r="A225" s="132"/>
      <c r="B225" s="133"/>
      <c r="C225" s="132"/>
      <c r="D225" s="98" t="s">
        <v>10</v>
      </c>
      <c r="E225" s="101">
        <f>'Капитальный ремонт'!E76</f>
        <v>109945.20999999999</v>
      </c>
      <c r="F225" s="101">
        <f>'Капитальный ремонт'!F69</f>
        <v>0</v>
      </c>
      <c r="G225" s="136">
        <f>'Капитальный ремонт'!G76</f>
        <v>5497.26</v>
      </c>
      <c r="H225" s="136">
        <f>'Капитальный ремонт'!H69</f>
        <v>0</v>
      </c>
      <c r="I225" s="136">
        <f>'Капитальный ремонт'!I69</f>
        <v>0</v>
      </c>
      <c r="J225" s="136">
        <f>'Капитальный ремонт'!J69</f>
        <v>0</v>
      </c>
      <c r="K225" s="136">
        <f>'Капитальный ремонт'!K69</f>
        <v>0</v>
      </c>
      <c r="L225" s="101">
        <f>'Капитальный ремонт'!H76</f>
        <v>104447.95</v>
      </c>
      <c r="M225" s="101">
        <f>'Капитальный ремонт'!I69</f>
        <v>0</v>
      </c>
      <c r="N225" s="101">
        <f>'Капитальный ремонт'!J69</f>
        <v>0</v>
      </c>
      <c r="O225" s="134"/>
    </row>
    <row r="226" spans="1:15" s="68" customFormat="1" ht="36" customHeight="1" x14ac:dyDescent="0.25">
      <c r="A226" s="132"/>
      <c r="B226" s="133"/>
      <c r="C226" s="132"/>
      <c r="D226" s="98" t="s">
        <v>18</v>
      </c>
      <c r="E226" s="101">
        <f>'Капитальный ремонт'!E77</f>
        <v>66249.03</v>
      </c>
      <c r="F226" s="101">
        <f>'Капитальный ремонт'!F70</f>
        <v>0</v>
      </c>
      <c r="G226" s="136">
        <f>'Капитальный ремонт'!G77</f>
        <v>3312.45</v>
      </c>
      <c r="H226" s="136">
        <f>'Капитальный ремонт'!H70</f>
        <v>0</v>
      </c>
      <c r="I226" s="136">
        <f>'Капитальный ремонт'!I70</f>
        <v>0</v>
      </c>
      <c r="J226" s="136">
        <f>'Капитальный ремонт'!J70</f>
        <v>0</v>
      </c>
      <c r="K226" s="136" t="str">
        <f>'Капитальный ремонт'!K70</f>
        <v>Управление жилищно-коммунального хозяйства</v>
      </c>
      <c r="L226" s="101">
        <f>'Капитальный ремонт'!H77</f>
        <v>62936.58</v>
      </c>
      <c r="M226" s="101">
        <f>'Капитальный ремонт'!I70</f>
        <v>0</v>
      </c>
      <c r="N226" s="101">
        <f>'Капитальный ремонт'!J70</f>
        <v>0</v>
      </c>
      <c r="O226" s="134"/>
    </row>
    <row r="227" spans="1:15" s="68" customFormat="1" ht="31.5" customHeight="1" x14ac:dyDescent="0.25">
      <c r="A227" s="132"/>
      <c r="B227" s="133"/>
      <c r="C227" s="132"/>
      <c r="D227" s="98" t="s">
        <v>12</v>
      </c>
      <c r="E227" s="101">
        <v>0</v>
      </c>
      <c r="F227" s="101">
        <v>0</v>
      </c>
      <c r="G227" s="136">
        <v>0</v>
      </c>
      <c r="H227" s="136"/>
      <c r="I227" s="136"/>
      <c r="J227" s="136"/>
      <c r="K227" s="136"/>
      <c r="L227" s="101">
        <f>'Капитальный ремонт'!H71</f>
        <v>0</v>
      </c>
      <c r="M227" s="101">
        <f>'Капитальный ремонт'!I71</f>
        <v>0</v>
      </c>
      <c r="N227" s="101">
        <f>'Капитальный ремонт'!J71</f>
        <v>0</v>
      </c>
      <c r="O227" s="134"/>
    </row>
    <row r="228" spans="1:15" ht="23.25" customHeight="1" x14ac:dyDescent="0.3">
      <c r="A228" s="132"/>
      <c r="B228" s="133" t="s">
        <v>524</v>
      </c>
      <c r="C228" s="135" t="s">
        <v>112</v>
      </c>
      <c r="D228" s="135" t="s">
        <v>112</v>
      </c>
      <c r="E228" s="136" t="s">
        <v>113</v>
      </c>
      <c r="F228" s="136" t="s">
        <v>114</v>
      </c>
      <c r="G228" s="131" t="s">
        <v>371</v>
      </c>
      <c r="H228" s="136" t="s">
        <v>372</v>
      </c>
      <c r="I228" s="136"/>
      <c r="J228" s="136"/>
      <c r="K228" s="136"/>
      <c r="L228" s="136" t="s">
        <v>115</v>
      </c>
      <c r="M228" s="136" t="s">
        <v>116</v>
      </c>
      <c r="N228" s="136" t="s">
        <v>117</v>
      </c>
      <c r="O228" s="134"/>
    </row>
    <row r="229" spans="1:15" ht="15.75" customHeight="1" x14ac:dyDescent="0.3">
      <c r="A229" s="132"/>
      <c r="B229" s="133"/>
      <c r="C229" s="135"/>
      <c r="D229" s="135"/>
      <c r="E229" s="136"/>
      <c r="F229" s="136"/>
      <c r="G229" s="136"/>
      <c r="H229" s="101" t="s">
        <v>367</v>
      </c>
      <c r="I229" s="101" t="s">
        <v>368</v>
      </c>
      <c r="J229" s="101" t="s">
        <v>369</v>
      </c>
      <c r="K229" s="101" t="s">
        <v>370</v>
      </c>
      <c r="L229" s="136"/>
      <c r="M229" s="136"/>
      <c r="N229" s="136"/>
      <c r="O229" s="134"/>
    </row>
    <row r="230" spans="1:15" ht="27.75" customHeight="1" x14ac:dyDescent="0.3">
      <c r="A230" s="132"/>
      <c r="B230" s="133"/>
      <c r="C230" s="135"/>
      <c r="D230" s="135"/>
      <c r="E230" s="18">
        <f>F230+G230+L230+M230+N230</f>
        <v>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1</v>
      </c>
      <c r="M230" s="18">
        <v>0</v>
      </c>
      <c r="N230" s="18">
        <v>0</v>
      </c>
      <c r="O230" s="134"/>
    </row>
    <row r="231" spans="1:15" s="68" customFormat="1" ht="27.75" customHeight="1" x14ac:dyDescent="0.25">
      <c r="A231" s="132" t="s">
        <v>469</v>
      </c>
      <c r="B231" s="133" t="s">
        <v>472</v>
      </c>
      <c r="C231" s="132" t="s">
        <v>72</v>
      </c>
      <c r="D231" s="98" t="s">
        <v>14</v>
      </c>
      <c r="E231" s="101">
        <f>'Строительство и реконструкция'!K299</f>
        <v>235570.91</v>
      </c>
      <c r="F231" s="101">
        <f>'Строительство и реконструкция'!L299</f>
        <v>0</v>
      </c>
      <c r="G231" s="136">
        <f>'Строительство и реконструкция'!M299</f>
        <v>212520.03</v>
      </c>
      <c r="H231" s="136">
        <f>'Строительство и реконструкция'!N299</f>
        <v>23050.879999999997</v>
      </c>
      <c r="I231" s="136">
        <f>'Строительство и реконструкция'!O299</f>
        <v>0</v>
      </c>
      <c r="J231" s="136">
        <f>'Строительство и реконструкция'!P299</f>
        <v>0</v>
      </c>
      <c r="K231" s="136">
        <f>'Строительство и реконструкция'!Q299</f>
        <v>0</v>
      </c>
      <c r="L231" s="101">
        <f>'Строительство и реконструкция'!R299</f>
        <v>0</v>
      </c>
      <c r="M231" s="101">
        <f>'Строительство и реконструкция'!S299</f>
        <v>0</v>
      </c>
      <c r="N231" s="101">
        <f>'Строительство и реконструкция'!T299</f>
        <v>0</v>
      </c>
      <c r="O231" s="134" t="s">
        <v>388</v>
      </c>
    </row>
    <row r="232" spans="1:15" s="68" customFormat="1" ht="36" customHeight="1" x14ac:dyDescent="0.25">
      <c r="A232" s="132"/>
      <c r="B232" s="133"/>
      <c r="C232" s="132"/>
      <c r="D232" s="98" t="s">
        <v>10</v>
      </c>
      <c r="E232" s="101">
        <f>'Строительство и реконструкция'!K300</f>
        <v>146996.25</v>
      </c>
      <c r="F232" s="101">
        <f>'Строительство и реконструкция'!L300</f>
        <v>0</v>
      </c>
      <c r="G232" s="136">
        <f>'Строительство и реконструкция'!M300</f>
        <v>132612.5</v>
      </c>
      <c r="H232" s="136">
        <f>'Строительство и реконструкция'!N300</f>
        <v>14383.75</v>
      </c>
      <c r="I232" s="136">
        <f>'Строительство и реконструкция'!O300</f>
        <v>0</v>
      </c>
      <c r="J232" s="136">
        <f>'Строительство и реконструкция'!P300</f>
        <v>0</v>
      </c>
      <c r="K232" s="136">
        <f>'Строительство и реконструкция'!Q300</f>
        <v>0</v>
      </c>
      <c r="L232" s="101">
        <f>'Строительство и реконструкция'!R300</f>
        <v>0</v>
      </c>
      <c r="M232" s="101">
        <f>'Строительство и реконструкция'!S300</f>
        <v>0</v>
      </c>
      <c r="N232" s="101">
        <f>'Строительство и реконструкция'!T300</f>
        <v>0</v>
      </c>
      <c r="O232" s="134"/>
    </row>
    <row r="233" spans="1:15" s="68" customFormat="1" ht="36" customHeight="1" x14ac:dyDescent="0.25">
      <c r="A233" s="132"/>
      <c r="B233" s="133"/>
      <c r="C233" s="132"/>
      <c r="D233" s="98" t="s">
        <v>18</v>
      </c>
      <c r="E233" s="101">
        <f>'Строительство и реконструкция'!K301</f>
        <v>88574.66</v>
      </c>
      <c r="F233" s="101">
        <f>'Строительство и реконструкция'!L301</f>
        <v>0</v>
      </c>
      <c r="G233" s="136">
        <f>'Строительство и реконструкция'!M301</f>
        <v>79907.53</v>
      </c>
      <c r="H233" s="136">
        <f>'Строительство и реконструкция'!N301</f>
        <v>8667.1299999999992</v>
      </c>
      <c r="I233" s="136">
        <f>'Строительство и реконструкция'!O301</f>
        <v>0</v>
      </c>
      <c r="J233" s="136">
        <f>'Строительство и реконструкция'!P301</f>
        <v>0</v>
      </c>
      <c r="K233" s="136">
        <f>'Строительство и реконструкция'!Q301</f>
        <v>0</v>
      </c>
      <c r="L233" s="101">
        <f>'Строительство и реконструкция'!R301</f>
        <v>0</v>
      </c>
      <c r="M233" s="101">
        <f>'Строительство и реконструкция'!S301</f>
        <v>0</v>
      </c>
      <c r="N233" s="101">
        <f>'Строительство и реконструкция'!T301</f>
        <v>0</v>
      </c>
      <c r="O233" s="134"/>
    </row>
    <row r="234" spans="1:15" s="68" customFormat="1" ht="26.25" customHeight="1" x14ac:dyDescent="0.25">
      <c r="A234" s="132"/>
      <c r="B234" s="133"/>
      <c r="C234" s="132"/>
      <c r="D234" s="98" t="s">
        <v>12</v>
      </c>
      <c r="E234" s="101">
        <v>0</v>
      </c>
      <c r="F234" s="101">
        <v>0</v>
      </c>
      <c r="G234" s="136">
        <v>0</v>
      </c>
      <c r="H234" s="136"/>
      <c r="I234" s="136"/>
      <c r="J234" s="136"/>
      <c r="K234" s="136"/>
      <c r="L234" s="101">
        <v>0</v>
      </c>
      <c r="M234" s="101">
        <v>0</v>
      </c>
      <c r="N234" s="101">
        <v>0</v>
      </c>
      <c r="O234" s="134"/>
    </row>
    <row r="235" spans="1:15" ht="23.25" customHeight="1" x14ac:dyDescent="0.3">
      <c r="A235" s="132"/>
      <c r="B235" s="133" t="s">
        <v>500</v>
      </c>
      <c r="C235" s="135" t="s">
        <v>112</v>
      </c>
      <c r="D235" s="135" t="s">
        <v>112</v>
      </c>
      <c r="E235" s="136" t="s">
        <v>113</v>
      </c>
      <c r="F235" s="136" t="s">
        <v>114</v>
      </c>
      <c r="G235" s="131" t="s">
        <v>371</v>
      </c>
      <c r="H235" s="136" t="s">
        <v>372</v>
      </c>
      <c r="I235" s="136"/>
      <c r="J235" s="136"/>
      <c r="K235" s="136"/>
      <c r="L235" s="136" t="s">
        <v>115</v>
      </c>
      <c r="M235" s="136" t="s">
        <v>116</v>
      </c>
      <c r="N235" s="136" t="s">
        <v>117</v>
      </c>
      <c r="O235" s="134"/>
    </row>
    <row r="236" spans="1:15" ht="15.75" customHeight="1" x14ac:dyDescent="0.3">
      <c r="A236" s="132"/>
      <c r="B236" s="133"/>
      <c r="C236" s="135"/>
      <c r="D236" s="135"/>
      <c r="E236" s="136"/>
      <c r="F236" s="136"/>
      <c r="G236" s="136"/>
      <c r="H236" s="101" t="s">
        <v>367</v>
      </c>
      <c r="I236" s="101" t="s">
        <v>368</v>
      </c>
      <c r="J236" s="101" t="s">
        <v>369</v>
      </c>
      <c r="K236" s="101" t="s">
        <v>370</v>
      </c>
      <c r="L236" s="136"/>
      <c r="M236" s="136"/>
      <c r="N236" s="136"/>
      <c r="O236" s="134"/>
    </row>
    <row r="237" spans="1:15" ht="27.75" customHeight="1" x14ac:dyDescent="0.3">
      <c r="A237" s="132"/>
      <c r="B237" s="133"/>
      <c r="C237" s="135"/>
      <c r="D237" s="135"/>
      <c r="E237" s="18">
        <f>F237+G237+L237+M237+N237</f>
        <v>1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1</v>
      </c>
      <c r="M237" s="18">
        <v>0</v>
      </c>
      <c r="N237" s="18">
        <v>0</v>
      </c>
      <c r="O237" s="134"/>
    </row>
    <row r="238" spans="1:15" s="68" customFormat="1" ht="24.75" customHeight="1" x14ac:dyDescent="0.25">
      <c r="A238" s="132" t="s">
        <v>523</v>
      </c>
      <c r="B238" s="133" t="s">
        <v>467</v>
      </c>
      <c r="C238" s="132" t="s">
        <v>72</v>
      </c>
      <c r="D238" s="98" t="s">
        <v>14</v>
      </c>
      <c r="E238" s="101">
        <f>'Капитальный ремонт'!E83</f>
        <v>430450.62</v>
      </c>
      <c r="F238" s="101">
        <f>'Капитальный ремонт'!F83</f>
        <v>0</v>
      </c>
      <c r="G238" s="136">
        <f>'Капитальный ремонт'!G83</f>
        <v>397727.51</v>
      </c>
      <c r="H238" s="136">
        <f>'Капитальный ремонт'!H83</f>
        <v>32723.110000000004</v>
      </c>
      <c r="I238" s="136">
        <f>'Капитальный ремонт'!I83</f>
        <v>0</v>
      </c>
      <c r="J238" s="136">
        <f>'Капитальный ремонт'!J83</f>
        <v>0</v>
      </c>
      <c r="K238" s="136">
        <f>'Капитальный ремонт'!K83</f>
        <v>0</v>
      </c>
      <c r="L238" s="101">
        <f>'Капитальный ремонт'!H83</f>
        <v>32723.110000000004</v>
      </c>
      <c r="M238" s="101">
        <f>'Капитальный ремонт'!I83</f>
        <v>0</v>
      </c>
      <c r="N238" s="101">
        <f>'Капитальный ремонт'!J83</f>
        <v>0</v>
      </c>
      <c r="O238" s="134" t="s">
        <v>470</v>
      </c>
    </row>
    <row r="239" spans="1:15" s="68" customFormat="1" ht="36" customHeight="1" x14ac:dyDescent="0.25">
      <c r="A239" s="132"/>
      <c r="B239" s="133"/>
      <c r="C239" s="132"/>
      <c r="D239" s="98" t="s">
        <v>10</v>
      </c>
      <c r="E239" s="101">
        <f>'Капитальный ремонт'!E84</f>
        <v>268601.19</v>
      </c>
      <c r="F239" s="101">
        <f>'Капитальный ремонт'!F84</f>
        <v>0</v>
      </c>
      <c r="G239" s="136">
        <f>'Капитальный ремонт'!G84</f>
        <v>248182.03000000003</v>
      </c>
      <c r="H239" s="136">
        <f>'Капитальный ремонт'!H84</f>
        <v>20419.16</v>
      </c>
      <c r="I239" s="136">
        <f>'Капитальный ремонт'!I84</f>
        <v>0</v>
      </c>
      <c r="J239" s="136">
        <f>'Капитальный ремонт'!J84</f>
        <v>0</v>
      </c>
      <c r="K239" s="136">
        <f>'Капитальный ремонт'!K84</f>
        <v>0</v>
      </c>
      <c r="L239" s="101">
        <f>'Капитальный ремонт'!H84</f>
        <v>20419.16</v>
      </c>
      <c r="M239" s="101">
        <f>'Капитальный ремонт'!I84</f>
        <v>0</v>
      </c>
      <c r="N239" s="101">
        <f>'Капитальный ремонт'!J84</f>
        <v>0</v>
      </c>
      <c r="O239" s="134"/>
    </row>
    <row r="240" spans="1:15" s="68" customFormat="1" ht="36" customHeight="1" x14ac:dyDescent="0.25">
      <c r="A240" s="132"/>
      <c r="B240" s="133"/>
      <c r="C240" s="132"/>
      <c r="D240" s="98" t="s">
        <v>18</v>
      </c>
      <c r="E240" s="101">
        <f>'Капитальный ремонт'!E85</f>
        <v>161849.43</v>
      </c>
      <c r="F240" s="101">
        <f>'Капитальный ремонт'!F85</f>
        <v>0</v>
      </c>
      <c r="G240" s="136">
        <f>'Капитальный ремонт'!G85</f>
        <v>149545.47999999998</v>
      </c>
      <c r="H240" s="136">
        <f>'Капитальный ремонт'!H85</f>
        <v>12303.95</v>
      </c>
      <c r="I240" s="136">
        <f>'Капитальный ремонт'!I85</f>
        <v>0</v>
      </c>
      <c r="J240" s="136">
        <f>'Капитальный ремонт'!J85</f>
        <v>0</v>
      </c>
      <c r="K240" s="136">
        <f>'Капитальный ремонт'!K85</f>
        <v>0</v>
      </c>
      <c r="L240" s="101">
        <f>'Капитальный ремонт'!H85</f>
        <v>12303.95</v>
      </c>
      <c r="M240" s="101">
        <f>'Капитальный ремонт'!I85</f>
        <v>0</v>
      </c>
      <c r="N240" s="101">
        <f>'Капитальный ремонт'!J85</f>
        <v>0</v>
      </c>
      <c r="O240" s="134"/>
    </row>
    <row r="241" spans="1:16201" s="68" customFormat="1" ht="31.5" customHeight="1" x14ac:dyDescent="0.25">
      <c r="A241" s="132"/>
      <c r="B241" s="133"/>
      <c r="C241" s="132"/>
      <c r="D241" s="98" t="s">
        <v>12</v>
      </c>
      <c r="E241" s="101">
        <v>0</v>
      </c>
      <c r="F241" s="101">
        <v>0</v>
      </c>
      <c r="G241" s="136">
        <v>0</v>
      </c>
      <c r="H241" s="136"/>
      <c r="I241" s="136"/>
      <c r="J241" s="136"/>
      <c r="K241" s="136"/>
      <c r="L241" s="101">
        <f>'Капитальный ремонт'!H86</f>
        <v>0</v>
      </c>
      <c r="M241" s="101">
        <f>'Капитальный ремонт'!I86</f>
        <v>0</v>
      </c>
      <c r="N241" s="101">
        <f>'Капитальный ремонт'!J86</f>
        <v>0</v>
      </c>
      <c r="O241" s="134"/>
    </row>
    <row r="242" spans="1:16201" ht="23.25" customHeight="1" x14ac:dyDescent="0.3">
      <c r="A242" s="132"/>
      <c r="B242" s="133" t="s">
        <v>501</v>
      </c>
      <c r="C242" s="135" t="s">
        <v>112</v>
      </c>
      <c r="D242" s="135" t="s">
        <v>112</v>
      </c>
      <c r="E242" s="136" t="s">
        <v>113</v>
      </c>
      <c r="F242" s="136" t="s">
        <v>114</v>
      </c>
      <c r="G242" s="131" t="s">
        <v>371</v>
      </c>
      <c r="H242" s="136" t="s">
        <v>372</v>
      </c>
      <c r="I242" s="136"/>
      <c r="J242" s="136"/>
      <c r="K242" s="136"/>
      <c r="L242" s="136" t="s">
        <v>115</v>
      </c>
      <c r="M242" s="136" t="s">
        <v>116</v>
      </c>
      <c r="N242" s="136" t="s">
        <v>117</v>
      </c>
      <c r="O242" s="134"/>
    </row>
    <row r="243" spans="1:16201" ht="15.75" customHeight="1" x14ac:dyDescent="0.3">
      <c r="A243" s="132"/>
      <c r="B243" s="133"/>
      <c r="C243" s="135"/>
      <c r="D243" s="135"/>
      <c r="E243" s="136"/>
      <c r="F243" s="136"/>
      <c r="G243" s="136"/>
      <c r="H243" s="101" t="s">
        <v>367</v>
      </c>
      <c r="I243" s="101" t="s">
        <v>368</v>
      </c>
      <c r="J243" s="101" t="s">
        <v>369</v>
      </c>
      <c r="K243" s="101" t="s">
        <v>370</v>
      </c>
      <c r="L243" s="136"/>
      <c r="M243" s="136"/>
      <c r="N243" s="136"/>
      <c r="O243" s="134"/>
    </row>
    <row r="244" spans="1:16201" ht="27.75" customHeight="1" x14ac:dyDescent="0.3">
      <c r="A244" s="132"/>
      <c r="B244" s="133"/>
      <c r="C244" s="135"/>
      <c r="D244" s="135"/>
      <c r="E244" s="18">
        <f>F244+G244+L244+M244+N244</f>
        <v>11</v>
      </c>
      <c r="F244" s="18">
        <v>0</v>
      </c>
      <c r="G244" s="18">
        <v>4</v>
      </c>
      <c r="H244" s="18">
        <v>0</v>
      </c>
      <c r="I244" s="18">
        <v>0</v>
      </c>
      <c r="J244" s="18">
        <v>0</v>
      </c>
      <c r="K244" s="18">
        <v>4</v>
      </c>
      <c r="L244" s="18">
        <v>7</v>
      </c>
      <c r="M244" s="18">
        <v>0</v>
      </c>
      <c r="N244" s="18">
        <v>0</v>
      </c>
      <c r="O244" s="134"/>
    </row>
    <row r="245" spans="1:16201" s="77" customFormat="1" ht="31.5" customHeight="1" x14ac:dyDescent="0.3">
      <c r="A245" s="132" t="s">
        <v>27</v>
      </c>
      <c r="B245" s="133" t="s">
        <v>32</v>
      </c>
      <c r="C245" s="134" t="s">
        <v>72</v>
      </c>
      <c r="D245" s="98" t="s">
        <v>14</v>
      </c>
      <c r="E245" s="101">
        <f>SUM(F245:N245)</f>
        <v>0</v>
      </c>
      <c r="F245" s="101">
        <f>SUM(F246:F247)</f>
        <v>0</v>
      </c>
      <c r="G245" s="136">
        <f>G246+G247</f>
        <v>0</v>
      </c>
      <c r="H245" s="136"/>
      <c r="I245" s="136"/>
      <c r="J245" s="136"/>
      <c r="K245" s="136"/>
      <c r="L245" s="101">
        <f>L246+L247</f>
        <v>0</v>
      </c>
      <c r="M245" s="101">
        <f>M246+M247</f>
        <v>0</v>
      </c>
      <c r="N245" s="101">
        <v>0</v>
      </c>
      <c r="O245" s="134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70"/>
      <c r="AV245" s="70"/>
      <c r="AW245" s="70"/>
      <c r="AX245" s="70"/>
      <c r="AY245" s="70"/>
      <c r="AZ245" s="70"/>
      <c r="BA245" s="70"/>
      <c r="BB245" s="70"/>
      <c r="BC245" s="70"/>
      <c r="BD245" s="70"/>
      <c r="BE245" s="70"/>
      <c r="BF245" s="70"/>
      <c r="BG245" s="70"/>
      <c r="BH245" s="70"/>
      <c r="BI245" s="70"/>
      <c r="BJ245" s="70"/>
      <c r="BK245" s="70"/>
      <c r="BL245" s="70"/>
      <c r="BM245" s="70"/>
      <c r="BN245" s="70"/>
      <c r="BO245" s="70"/>
      <c r="BP245" s="70"/>
      <c r="BQ245" s="70"/>
      <c r="BR245" s="70"/>
      <c r="BS245" s="70"/>
      <c r="BT245" s="70"/>
      <c r="BU245" s="70"/>
      <c r="BV245" s="70"/>
      <c r="BW245" s="70"/>
      <c r="BX245" s="70"/>
      <c r="BY245" s="70"/>
      <c r="BZ245" s="70"/>
      <c r="CA245" s="70"/>
      <c r="CB245" s="70"/>
      <c r="CC245" s="70"/>
      <c r="CD245" s="70"/>
      <c r="CE245" s="70"/>
      <c r="CF245" s="70"/>
      <c r="CG245" s="70"/>
      <c r="CH245" s="70"/>
      <c r="CI245" s="70"/>
      <c r="CJ245" s="70"/>
      <c r="CK245" s="70"/>
      <c r="CL245" s="70"/>
      <c r="CM245" s="70"/>
      <c r="CN245" s="70"/>
      <c r="CO245" s="70"/>
      <c r="CP245" s="70"/>
      <c r="CQ245" s="70"/>
      <c r="CR245" s="70"/>
      <c r="CS245" s="70"/>
      <c r="CT245" s="70"/>
      <c r="CU245" s="70"/>
      <c r="CV245" s="70"/>
      <c r="CW245" s="70"/>
      <c r="CX245" s="70"/>
      <c r="CY245" s="70"/>
      <c r="CZ245" s="70"/>
      <c r="DA245" s="70"/>
      <c r="DB245" s="70"/>
      <c r="DC245" s="70"/>
      <c r="DD245" s="70"/>
      <c r="DE245" s="70"/>
      <c r="DF245" s="70"/>
      <c r="DG245" s="70"/>
      <c r="DH245" s="70"/>
      <c r="DI245" s="70"/>
      <c r="DJ245" s="70"/>
      <c r="DK245" s="70"/>
      <c r="DL245" s="70"/>
      <c r="DM245" s="70"/>
      <c r="DN245" s="70"/>
      <c r="DO245" s="70"/>
      <c r="DP245" s="70"/>
      <c r="DQ245" s="70"/>
      <c r="DR245" s="70"/>
      <c r="DS245" s="70"/>
      <c r="DT245" s="70"/>
      <c r="DU245" s="70"/>
      <c r="DV245" s="70"/>
      <c r="DW245" s="70"/>
      <c r="DX245" s="70"/>
      <c r="DY245" s="70"/>
      <c r="DZ245" s="70"/>
      <c r="EA245" s="70"/>
      <c r="EB245" s="70"/>
      <c r="EC245" s="70"/>
      <c r="ED245" s="70"/>
      <c r="EE245" s="70"/>
      <c r="EF245" s="70"/>
      <c r="EG245" s="70"/>
      <c r="EH245" s="70"/>
      <c r="EI245" s="70"/>
      <c r="EJ245" s="70"/>
      <c r="EK245" s="70"/>
      <c r="EL245" s="70"/>
      <c r="EM245" s="70"/>
      <c r="EN245" s="70"/>
      <c r="EO245" s="70"/>
      <c r="EP245" s="70"/>
      <c r="EQ245" s="70"/>
      <c r="ER245" s="70"/>
      <c r="ES245" s="70"/>
      <c r="ET245" s="70"/>
      <c r="EU245" s="70"/>
      <c r="EV245" s="70"/>
      <c r="EW245" s="70"/>
      <c r="EX245" s="70"/>
      <c r="EY245" s="70"/>
      <c r="EZ245" s="70"/>
      <c r="FA245" s="70"/>
      <c r="FB245" s="70"/>
      <c r="FC245" s="70"/>
      <c r="FD245" s="70"/>
      <c r="FE245" s="70"/>
      <c r="FF245" s="70"/>
      <c r="FG245" s="70"/>
      <c r="FH245" s="70"/>
      <c r="FI245" s="70"/>
      <c r="FJ245" s="70"/>
      <c r="FK245" s="70"/>
      <c r="FL245" s="70"/>
      <c r="FM245" s="70"/>
      <c r="FN245" s="70"/>
      <c r="FO245" s="70"/>
      <c r="FP245" s="70"/>
      <c r="FQ245" s="70"/>
      <c r="FR245" s="70"/>
      <c r="FS245" s="70"/>
      <c r="FT245" s="70"/>
      <c r="FU245" s="70"/>
      <c r="FV245" s="70"/>
      <c r="FW245" s="70"/>
      <c r="FX245" s="70"/>
      <c r="FY245" s="70"/>
      <c r="FZ245" s="70"/>
      <c r="GA245" s="70"/>
      <c r="GB245" s="70"/>
      <c r="GC245" s="70"/>
      <c r="GD245" s="70"/>
      <c r="GE245" s="70"/>
      <c r="GF245" s="70"/>
      <c r="GG245" s="70"/>
      <c r="GH245" s="70"/>
      <c r="GI245" s="70"/>
      <c r="GJ245" s="70"/>
      <c r="GK245" s="70"/>
      <c r="GL245" s="70"/>
      <c r="GM245" s="70"/>
      <c r="GN245" s="70"/>
      <c r="GO245" s="70"/>
      <c r="GP245" s="70"/>
      <c r="GQ245" s="70"/>
      <c r="GR245" s="70"/>
      <c r="GS245" s="70"/>
      <c r="GT245" s="70"/>
      <c r="GU245" s="70"/>
      <c r="GV245" s="70"/>
      <c r="GW245" s="70"/>
      <c r="GX245" s="70"/>
      <c r="GY245" s="70"/>
      <c r="GZ245" s="70"/>
      <c r="HA245" s="70"/>
      <c r="HB245" s="70"/>
      <c r="HC245" s="70"/>
      <c r="HD245" s="70"/>
      <c r="HE245" s="70"/>
      <c r="HF245" s="70"/>
      <c r="HG245" s="70"/>
      <c r="HH245" s="70"/>
      <c r="HI245" s="70"/>
      <c r="HJ245" s="70"/>
      <c r="HK245" s="70"/>
      <c r="HL245" s="70"/>
      <c r="HM245" s="70"/>
      <c r="HN245" s="70"/>
      <c r="HO245" s="70"/>
      <c r="HP245" s="70"/>
      <c r="HQ245" s="70"/>
      <c r="HR245" s="70"/>
      <c r="HS245" s="70"/>
      <c r="HT245" s="70"/>
      <c r="HU245" s="70"/>
      <c r="HV245" s="70"/>
      <c r="HW245" s="70"/>
      <c r="HX245" s="70"/>
      <c r="HY245" s="70"/>
      <c r="HZ245" s="70"/>
      <c r="IA245" s="70"/>
      <c r="IB245" s="70"/>
      <c r="IC245" s="70"/>
      <c r="ID245" s="70"/>
      <c r="IE245" s="70"/>
      <c r="IF245" s="70"/>
      <c r="IG245" s="70"/>
      <c r="IH245" s="70"/>
      <c r="II245" s="70"/>
      <c r="IJ245" s="70"/>
      <c r="IK245" s="70"/>
      <c r="IL245" s="70"/>
      <c r="IM245" s="70"/>
      <c r="IN245" s="70"/>
      <c r="IO245" s="70"/>
      <c r="IP245" s="70"/>
      <c r="IQ245" s="70"/>
      <c r="IR245" s="70"/>
      <c r="IS245" s="70"/>
      <c r="IT245" s="70"/>
      <c r="IU245" s="70"/>
      <c r="IV245" s="70"/>
      <c r="IW245" s="70"/>
      <c r="IX245" s="70"/>
      <c r="IY245" s="70"/>
      <c r="IZ245" s="70"/>
      <c r="JA245" s="70"/>
      <c r="JB245" s="70"/>
      <c r="JC245" s="70"/>
      <c r="JD245" s="70"/>
      <c r="JE245" s="70"/>
      <c r="JF245" s="70"/>
      <c r="JG245" s="70"/>
      <c r="JH245" s="70"/>
      <c r="JI245" s="70"/>
      <c r="JJ245" s="70"/>
      <c r="JK245" s="70"/>
      <c r="JL245" s="70"/>
      <c r="JM245" s="70"/>
      <c r="JN245" s="70"/>
      <c r="JO245" s="70"/>
      <c r="JP245" s="70"/>
      <c r="JQ245" s="70"/>
      <c r="JR245" s="70"/>
      <c r="JS245" s="70"/>
      <c r="JT245" s="70"/>
      <c r="JU245" s="70"/>
      <c r="JV245" s="70"/>
      <c r="JW245" s="70"/>
      <c r="JX245" s="70"/>
      <c r="JY245" s="70"/>
      <c r="JZ245" s="70"/>
      <c r="KA245" s="70"/>
      <c r="KB245" s="70"/>
      <c r="KC245" s="70"/>
      <c r="KD245" s="70"/>
      <c r="KE245" s="70"/>
      <c r="KF245" s="70"/>
      <c r="KG245" s="70"/>
      <c r="KH245" s="70"/>
      <c r="KI245" s="70"/>
      <c r="KJ245" s="70"/>
      <c r="KK245" s="70"/>
      <c r="KL245" s="70"/>
      <c r="KM245" s="70"/>
      <c r="KN245" s="70"/>
      <c r="KO245" s="70"/>
      <c r="KP245" s="70"/>
      <c r="KQ245" s="70"/>
      <c r="KR245" s="70"/>
      <c r="KS245" s="70"/>
      <c r="KT245" s="70"/>
      <c r="KU245" s="70"/>
      <c r="KV245" s="70"/>
      <c r="KW245" s="70"/>
      <c r="KX245" s="70"/>
      <c r="KY245" s="70"/>
      <c r="KZ245" s="70"/>
      <c r="LA245" s="70"/>
      <c r="LB245" s="70"/>
      <c r="LC245" s="70"/>
      <c r="LD245" s="70"/>
      <c r="LE245" s="70"/>
      <c r="LF245" s="70"/>
      <c r="LG245" s="70"/>
      <c r="LH245" s="70"/>
      <c r="LI245" s="70"/>
      <c r="LJ245" s="70"/>
      <c r="LK245" s="70"/>
      <c r="LL245" s="70"/>
      <c r="LM245" s="70"/>
      <c r="LN245" s="70"/>
      <c r="LO245" s="70"/>
      <c r="LP245" s="70"/>
      <c r="LQ245" s="70"/>
      <c r="LR245" s="70"/>
      <c r="LS245" s="70"/>
      <c r="LT245" s="70"/>
      <c r="LU245" s="70"/>
      <c r="LV245" s="70"/>
      <c r="LW245" s="70"/>
      <c r="LX245" s="70"/>
      <c r="LY245" s="70"/>
      <c r="LZ245" s="70"/>
      <c r="MA245" s="70"/>
      <c r="MB245" s="70"/>
      <c r="MC245" s="70"/>
      <c r="MD245" s="70"/>
      <c r="ME245" s="70"/>
      <c r="MF245" s="70"/>
      <c r="MG245" s="70"/>
      <c r="MH245" s="70"/>
      <c r="MI245" s="70"/>
      <c r="MJ245" s="70"/>
      <c r="MK245" s="70"/>
      <c r="ML245" s="70"/>
      <c r="MM245" s="70"/>
      <c r="MN245" s="70"/>
      <c r="MO245" s="70"/>
      <c r="MP245" s="70"/>
      <c r="MQ245" s="70"/>
      <c r="MR245" s="70"/>
      <c r="MS245" s="70"/>
      <c r="MT245" s="70"/>
      <c r="MU245" s="70"/>
      <c r="MV245" s="70"/>
      <c r="MW245" s="70"/>
      <c r="MX245" s="70"/>
      <c r="MY245" s="70"/>
      <c r="MZ245" s="70"/>
      <c r="NA245" s="70"/>
      <c r="NB245" s="70"/>
      <c r="NC245" s="70"/>
      <c r="ND245" s="70"/>
      <c r="NE245" s="70"/>
      <c r="NF245" s="70"/>
      <c r="NG245" s="70"/>
      <c r="NH245" s="70"/>
      <c r="NI245" s="70"/>
      <c r="NJ245" s="70"/>
      <c r="NK245" s="70"/>
      <c r="NL245" s="70"/>
      <c r="NM245" s="70"/>
      <c r="NN245" s="70"/>
      <c r="NO245" s="70"/>
      <c r="NP245" s="70"/>
      <c r="NQ245" s="70"/>
      <c r="NR245" s="70"/>
      <c r="NS245" s="70"/>
      <c r="NT245" s="70"/>
      <c r="NU245" s="70"/>
      <c r="NV245" s="70"/>
      <c r="NW245" s="70"/>
      <c r="NX245" s="70"/>
      <c r="NY245" s="70"/>
      <c r="NZ245" s="70"/>
      <c r="OA245" s="70"/>
      <c r="OB245" s="70"/>
      <c r="OC245" s="70"/>
      <c r="OD245" s="70"/>
      <c r="OE245" s="70"/>
      <c r="OF245" s="70"/>
      <c r="OG245" s="70"/>
      <c r="OH245" s="70"/>
      <c r="OI245" s="70"/>
      <c r="OJ245" s="70"/>
      <c r="OK245" s="70"/>
      <c r="OL245" s="70"/>
      <c r="OM245" s="70"/>
      <c r="ON245" s="70"/>
      <c r="OO245" s="70"/>
      <c r="OP245" s="70"/>
      <c r="OQ245" s="70"/>
      <c r="OR245" s="70"/>
      <c r="OS245" s="70"/>
      <c r="OT245" s="70"/>
      <c r="OU245" s="70"/>
      <c r="OV245" s="70"/>
      <c r="OW245" s="70"/>
      <c r="OX245" s="70"/>
      <c r="OY245" s="70"/>
      <c r="OZ245" s="70"/>
      <c r="PA245" s="70"/>
      <c r="PB245" s="70"/>
      <c r="PC245" s="70"/>
      <c r="PD245" s="70"/>
      <c r="PE245" s="70"/>
      <c r="PF245" s="70"/>
      <c r="PG245" s="70"/>
      <c r="PH245" s="70"/>
      <c r="PI245" s="70"/>
      <c r="PJ245" s="70"/>
      <c r="PK245" s="70"/>
      <c r="PL245" s="70"/>
      <c r="PM245" s="70"/>
      <c r="PN245" s="70"/>
      <c r="PO245" s="70"/>
      <c r="PP245" s="70"/>
      <c r="PQ245" s="70"/>
      <c r="PR245" s="70"/>
      <c r="PS245" s="70"/>
      <c r="PT245" s="70"/>
      <c r="PU245" s="70"/>
      <c r="PV245" s="70"/>
      <c r="PW245" s="70"/>
      <c r="PX245" s="70"/>
      <c r="PY245" s="70"/>
      <c r="PZ245" s="70"/>
      <c r="QA245" s="70"/>
      <c r="QB245" s="70"/>
      <c r="QC245" s="70"/>
      <c r="QD245" s="70"/>
      <c r="QE245" s="70"/>
      <c r="QF245" s="70"/>
      <c r="QG245" s="70"/>
      <c r="QH245" s="70"/>
      <c r="QI245" s="70"/>
      <c r="QJ245" s="70"/>
      <c r="QK245" s="70"/>
      <c r="QL245" s="70"/>
      <c r="QM245" s="70"/>
      <c r="QN245" s="70"/>
      <c r="QO245" s="70"/>
      <c r="QP245" s="70"/>
      <c r="QQ245" s="70"/>
      <c r="QR245" s="70"/>
      <c r="QS245" s="70"/>
      <c r="QT245" s="70"/>
      <c r="QU245" s="70"/>
      <c r="QV245" s="70"/>
      <c r="QW245" s="70"/>
      <c r="QX245" s="70"/>
      <c r="QY245" s="70"/>
      <c r="QZ245" s="70"/>
      <c r="RA245" s="70"/>
      <c r="RB245" s="70"/>
      <c r="RC245" s="70"/>
      <c r="RD245" s="70"/>
      <c r="RE245" s="70"/>
      <c r="RF245" s="70"/>
      <c r="RG245" s="70"/>
      <c r="RH245" s="70"/>
      <c r="RI245" s="70"/>
      <c r="RJ245" s="70"/>
      <c r="RK245" s="70"/>
      <c r="RL245" s="70"/>
      <c r="RM245" s="70"/>
      <c r="RN245" s="70"/>
      <c r="RO245" s="70"/>
      <c r="RP245" s="70"/>
      <c r="RQ245" s="70"/>
      <c r="RR245" s="70"/>
      <c r="RS245" s="70"/>
      <c r="RT245" s="70"/>
      <c r="RU245" s="70"/>
      <c r="RV245" s="70"/>
      <c r="RW245" s="70"/>
      <c r="RX245" s="70"/>
      <c r="RY245" s="70"/>
      <c r="RZ245" s="70"/>
      <c r="SA245" s="70"/>
      <c r="SB245" s="70"/>
      <c r="SC245" s="70"/>
      <c r="SD245" s="70"/>
      <c r="SE245" s="70"/>
      <c r="SF245" s="70"/>
      <c r="SG245" s="70"/>
      <c r="SH245" s="70"/>
      <c r="SI245" s="70"/>
      <c r="SJ245" s="70"/>
      <c r="SK245" s="70"/>
      <c r="SL245" s="70"/>
      <c r="SM245" s="70"/>
      <c r="SN245" s="70"/>
      <c r="SO245" s="70"/>
      <c r="SP245" s="70"/>
      <c r="SQ245" s="70"/>
      <c r="SR245" s="70"/>
      <c r="SS245" s="70"/>
      <c r="ST245" s="70"/>
      <c r="SU245" s="70"/>
      <c r="SV245" s="70"/>
      <c r="SW245" s="70"/>
      <c r="SX245" s="70"/>
      <c r="SY245" s="70"/>
      <c r="SZ245" s="70"/>
      <c r="TA245" s="70"/>
      <c r="TB245" s="70"/>
      <c r="TC245" s="70"/>
      <c r="TD245" s="70"/>
      <c r="TE245" s="70"/>
      <c r="TF245" s="70"/>
      <c r="TG245" s="70"/>
      <c r="TH245" s="70"/>
      <c r="TI245" s="70"/>
      <c r="TJ245" s="70"/>
      <c r="TK245" s="70"/>
      <c r="TL245" s="70"/>
      <c r="TM245" s="70"/>
      <c r="TN245" s="70"/>
      <c r="TO245" s="70"/>
      <c r="TP245" s="70"/>
      <c r="TQ245" s="70"/>
      <c r="TR245" s="70"/>
      <c r="TS245" s="70"/>
      <c r="TT245" s="70"/>
      <c r="TU245" s="70"/>
      <c r="TV245" s="70"/>
      <c r="TW245" s="70"/>
      <c r="TX245" s="70"/>
      <c r="TY245" s="70"/>
      <c r="TZ245" s="70"/>
      <c r="UA245" s="70"/>
      <c r="UB245" s="70"/>
      <c r="UC245" s="70"/>
      <c r="UD245" s="70"/>
      <c r="UE245" s="70"/>
      <c r="UF245" s="70"/>
      <c r="UG245" s="70"/>
      <c r="UH245" s="70"/>
      <c r="UI245" s="70"/>
      <c r="UJ245" s="70"/>
      <c r="UK245" s="70"/>
      <c r="UL245" s="70"/>
      <c r="UM245" s="70"/>
      <c r="UN245" s="70"/>
      <c r="UO245" s="70"/>
      <c r="UP245" s="70"/>
      <c r="UQ245" s="70"/>
      <c r="UR245" s="70"/>
      <c r="US245" s="70"/>
      <c r="UT245" s="70"/>
      <c r="UU245" s="70"/>
      <c r="UV245" s="70"/>
      <c r="UW245" s="70"/>
      <c r="UX245" s="70"/>
      <c r="UY245" s="70"/>
      <c r="UZ245" s="70"/>
      <c r="VA245" s="70"/>
      <c r="VB245" s="70"/>
      <c r="VC245" s="70"/>
      <c r="VD245" s="70"/>
      <c r="VE245" s="70"/>
      <c r="VF245" s="70"/>
      <c r="VG245" s="70"/>
      <c r="VH245" s="70"/>
      <c r="VI245" s="70"/>
      <c r="VJ245" s="70"/>
      <c r="VK245" s="70"/>
      <c r="VL245" s="70"/>
      <c r="VM245" s="70"/>
      <c r="VN245" s="70"/>
      <c r="VO245" s="70"/>
      <c r="VP245" s="70"/>
      <c r="VQ245" s="70"/>
      <c r="VR245" s="70"/>
      <c r="VS245" s="70"/>
      <c r="VT245" s="70"/>
      <c r="VU245" s="70"/>
      <c r="VV245" s="70"/>
      <c r="VW245" s="70"/>
      <c r="VX245" s="70"/>
      <c r="VY245" s="70"/>
      <c r="VZ245" s="70"/>
      <c r="WA245" s="70"/>
      <c r="WB245" s="70"/>
      <c r="WC245" s="70"/>
      <c r="WD245" s="70"/>
      <c r="WE245" s="70"/>
      <c r="WF245" s="70"/>
      <c r="WG245" s="70"/>
      <c r="WH245" s="70"/>
      <c r="WI245" s="70"/>
      <c r="WJ245" s="70"/>
      <c r="WK245" s="70"/>
      <c r="WL245" s="70"/>
      <c r="WM245" s="70"/>
      <c r="WN245" s="70"/>
      <c r="WO245" s="70"/>
      <c r="WP245" s="70"/>
      <c r="WQ245" s="70"/>
      <c r="WR245" s="70"/>
      <c r="WS245" s="70"/>
      <c r="WT245" s="70"/>
      <c r="WU245" s="70"/>
      <c r="WV245" s="70"/>
      <c r="WW245" s="70"/>
      <c r="WX245" s="70"/>
      <c r="WY245" s="70"/>
      <c r="WZ245" s="70"/>
      <c r="XA245" s="70"/>
      <c r="XB245" s="70"/>
      <c r="XC245" s="70"/>
      <c r="XD245" s="70"/>
      <c r="XE245" s="70"/>
      <c r="XF245" s="70"/>
      <c r="XG245" s="70"/>
      <c r="XH245" s="70"/>
      <c r="XI245" s="70"/>
      <c r="XJ245" s="70"/>
      <c r="XK245" s="70"/>
      <c r="XL245" s="70"/>
      <c r="XM245" s="70"/>
      <c r="XN245" s="70"/>
      <c r="XO245" s="70"/>
      <c r="XP245" s="70"/>
      <c r="XQ245" s="70"/>
      <c r="XR245" s="70"/>
      <c r="XS245" s="70"/>
      <c r="XT245" s="70"/>
      <c r="XU245" s="70"/>
      <c r="XV245" s="70"/>
      <c r="XW245" s="70"/>
      <c r="XX245" s="70"/>
      <c r="XY245" s="70"/>
      <c r="XZ245" s="70"/>
      <c r="YA245" s="70"/>
      <c r="YB245" s="70"/>
      <c r="YC245" s="70"/>
      <c r="YD245" s="70"/>
      <c r="YE245" s="70"/>
      <c r="YF245" s="70"/>
      <c r="YG245" s="70"/>
      <c r="YH245" s="70"/>
      <c r="YI245" s="70"/>
      <c r="YJ245" s="70"/>
      <c r="YK245" s="70"/>
      <c r="YL245" s="70"/>
      <c r="YM245" s="70"/>
      <c r="YN245" s="70"/>
      <c r="YO245" s="70"/>
      <c r="YP245" s="70"/>
      <c r="YQ245" s="70"/>
      <c r="YR245" s="70"/>
      <c r="YS245" s="70"/>
      <c r="YT245" s="70"/>
      <c r="YU245" s="70"/>
      <c r="YV245" s="70"/>
      <c r="YW245" s="70"/>
      <c r="YX245" s="70"/>
      <c r="YY245" s="70"/>
      <c r="YZ245" s="70"/>
      <c r="ZA245" s="70"/>
      <c r="ZB245" s="70"/>
      <c r="ZC245" s="70"/>
      <c r="ZD245" s="70"/>
      <c r="ZE245" s="70"/>
      <c r="ZF245" s="70"/>
      <c r="ZG245" s="70"/>
      <c r="ZH245" s="70"/>
      <c r="ZI245" s="70"/>
      <c r="ZJ245" s="70"/>
      <c r="ZK245" s="70"/>
      <c r="ZL245" s="70"/>
      <c r="ZM245" s="70"/>
      <c r="ZN245" s="70"/>
      <c r="ZO245" s="70"/>
      <c r="ZP245" s="70"/>
      <c r="ZQ245" s="70"/>
      <c r="ZR245" s="70"/>
      <c r="ZS245" s="70"/>
      <c r="ZT245" s="70"/>
      <c r="ZU245" s="70"/>
      <c r="ZV245" s="70"/>
      <c r="ZW245" s="70"/>
      <c r="ZX245" s="70"/>
      <c r="ZY245" s="70"/>
      <c r="ZZ245" s="70"/>
      <c r="AAA245" s="70"/>
      <c r="AAB245" s="70"/>
      <c r="AAC245" s="70"/>
      <c r="AAD245" s="70"/>
      <c r="AAE245" s="70"/>
      <c r="AAF245" s="70"/>
      <c r="AAG245" s="70"/>
      <c r="AAH245" s="70"/>
      <c r="AAI245" s="70"/>
      <c r="AAJ245" s="70"/>
      <c r="AAK245" s="70"/>
      <c r="AAL245" s="70"/>
      <c r="AAM245" s="70"/>
      <c r="AAN245" s="70"/>
      <c r="AAO245" s="70"/>
      <c r="AAP245" s="70"/>
      <c r="AAQ245" s="70"/>
      <c r="AAR245" s="70"/>
      <c r="AAS245" s="70"/>
      <c r="AAT245" s="70"/>
      <c r="AAU245" s="70"/>
      <c r="AAV245" s="70"/>
      <c r="AAW245" s="70"/>
      <c r="AAX245" s="70"/>
      <c r="AAY245" s="70"/>
      <c r="AAZ245" s="70"/>
      <c r="ABA245" s="70"/>
      <c r="ABB245" s="70"/>
      <c r="ABC245" s="70"/>
      <c r="ABD245" s="70"/>
      <c r="ABE245" s="70"/>
      <c r="ABF245" s="70"/>
      <c r="ABG245" s="70"/>
      <c r="ABH245" s="70"/>
      <c r="ABI245" s="70"/>
      <c r="ABJ245" s="70"/>
      <c r="ABK245" s="70"/>
      <c r="ABL245" s="70"/>
      <c r="ABM245" s="70"/>
      <c r="ABN245" s="70"/>
      <c r="ABO245" s="70"/>
      <c r="ABP245" s="70"/>
      <c r="ABQ245" s="70"/>
      <c r="ABR245" s="70"/>
      <c r="ABS245" s="70"/>
      <c r="ABT245" s="70"/>
      <c r="ABU245" s="70"/>
      <c r="ABV245" s="70"/>
      <c r="ABW245" s="70"/>
      <c r="ABX245" s="70"/>
      <c r="ABY245" s="70"/>
      <c r="ABZ245" s="70"/>
      <c r="ACA245" s="70"/>
      <c r="ACB245" s="70"/>
      <c r="ACC245" s="70"/>
      <c r="ACD245" s="70"/>
      <c r="ACE245" s="70"/>
      <c r="ACF245" s="70"/>
      <c r="ACG245" s="70"/>
      <c r="ACH245" s="70"/>
      <c r="ACI245" s="70"/>
      <c r="ACJ245" s="70"/>
      <c r="ACK245" s="70"/>
      <c r="ACL245" s="70"/>
      <c r="ACM245" s="70"/>
      <c r="ACN245" s="70"/>
      <c r="ACO245" s="70"/>
      <c r="ACP245" s="70"/>
      <c r="ACQ245" s="70"/>
      <c r="ACR245" s="70"/>
      <c r="ACS245" s="70"/>
      <c r="ACT245" s="70"/>
      <c r="ACU245" s="70"/>
      <c r="ACV245" s="70"/>
      <c r="ACW245" s="70"/>
      <c r="ACX245" s="70"/>
      <c r="ACY245" s="70"/>
      <c r="ACZ245" s="70"/>
      <c r="ADA245" s="70"/>
      <c r="ADB245" s="70"/>
      <c r="ADC245" s="70"/>
      <c r="ADD245" s="70"/>
      <c r="ADE245" s="70"/>
      <c r="ADF245" s="70"/>
      <c r="ADG245" s="70"/>
      <c r="ADH245" s="70"/>
      <c r="ADI245" s="70"/>
      <c r="ADJ245" s="70"/>
      <c r="ADK245" s="70"/>
      <c r="ADL245" s="70"/>
      <c r="ADM245" s="70"/>
      <c r="ADN245" s="70"/>
      <c r="ADO245" s="70"/>
      <c r="ADP245" s="70"/>
      <c r="ADQ245" s="70"/>
      <c r="ADR245" s="70"/>
      <c r="ADS245" s="70"/>
      <c r="ADT245" s="70"/>
      <c r="ADU245" s="70"/>
      <c r="ADV245" s="70"/>
      <c r="ADW245" s="70"/>
      <c r="ADX245" s="70"/>
      <c r="ADY245" s="70"/>
      <c r="ADZ245" s="70"/>
      <c r="AEA245" s="70"/>
      <c r="AEB245" s="70"/>
      <c r="AEC245" s="70"/>
      <c r="AED245" s="70"/>
      <c r="AEE245" s="70"/>
      <c r="AEF245" s="70"/>
      <c r="AEG245" s="70"/>
      <c r="AEH245" s="70"/>
      <c r="AEI245" s="70"/>
      <c r="AEJ245" s="70"/>
      <c r="AEK245" s="70"/>
      <c r="AEL245" s="70"/>
      <c r="AEM245" s="70"/>
      <c r="AEN245" s="70"/>
      <c r="AEO245" s="70"/>
      <c r="AEP245" s="70"/>
      <c r="AEQ245" s="70"/>
      <c r="AER245" s="70"/>
      <c r="AES245" s="70"/>
      <c r="AET245" s="70"/>
      <c r="AEU245" s="70"/>
      <c r="AEV245" s="70"/>
      <c r="AEW245" s="70"/>
      <c r="AEX245" s="70"/>
      <c r="AEY245" s="70"/>
      <c r="AEZ245" s="70"/>
      <c r="AFA245" s="70"/>
      <c r="AFB245" s="70"/>
      <c r="AFC245" s="70"/>
      <c r="AFD245" s="70"/>
      <c r="AFE245" s="70"/>
      <c r="AFF245" s="70"/>
      <c r="AFG245" s="70"/>
      <c r="AFH245" s="70"/>
      <c r="AFI245" s="70"/>
      <c r="AFJ245" s="70"/>
      <c r="AFK245" s="70"/>
      <c r="AFL245" s="70"/>
      <c r="AFM245" s="70"/>
      <c r="AFN245" s="70"/>
      <c r="AFO245" s="70"/>
      <c r="AFP245" s="70"/>
      <c r="AFQ245" s="70"/>
      <c r="AFR245" s="70"/>
      <c r="AFS245" s="70"/>
      <c r="AFT245" s="70"/>
      <c r="AFU245" s="70"/>
      <c r="AFV245" s="70"/>
      <c r="AFW245" s="70"/>
      <c r="AFX245" s="70"/>
      <c r="AFY245" s="70"/>
      <c r="AFZ245" s="70"/>
      <c r="AGA245" s="70"/>
      <c r="AGB245" s="70"/>
      <c r="AGC245" s="70"/>
      <c r="AGD245" s="70"/>
      <c r="AGE245" s="70"/>
      <c r="AGF245" s="70"/>
      <c r="AGG245" s="70"/>
      <c r="AGH245" s="70"/>
      <c r="AGI245" s="70"/>
      <c r="AGJ245" s="70"/>
      <c r="AGK245" s="70"/>
      <c r="AGL245" s="70"/>
      <c r="AGM245" s="70"/>
      <c r="AGN245" s="70"/>
      <c r="AGO245" s="70"/>
      <c r="AGP245" s="70"/>
      <c r="AGQ245" s="70"/>
      <c r="AGR245" s="70"/>
      <c r="AGS245" s="70"/>
      <c r="AGT245" s="70"/>
      <c r="AGU245" s="70"/>
      <c r="AGV245" s="70"/>
      <c r="AGW245" s="70"/>
      <c r="AGX245" s="70"/>
      <c r="AGY245" s="70"/>
      <c r="AGZ245" s="70"/>
      <c r="AHA245" s="70"/>
      <c r="AHB245" s="70"/>
      <c r="AHC245" s="70"/>
      <c r="AHD245" s="70"/>
      <c r="AHE245" s="70"/>
      <c r="AHF245" s="70"/>
      <c r="AHG245" s="70"/>
      <c r="AHH245" s="70"/>
      <c r="AHI245" s="70"/>
      <c r="AHJ245" s="70"/>
      <c r="AHK245" s="70"/>
      <c r="AHL245" s="70"/>
      <c r="AHM245" s="70"/>
      <c r="AHN245" s="70"/>
      <c r="AHO245" s="70"/>
      <c r="AHP245" s="70"/>
      <c r="AHQ245" s="70"/>
      <c r="AHR245" s="70"/>
      <c r="AHS245" s="70"/>
      <c r="AHT245" s="70"/>
      <c r="AHU245" s="70"/>
      <c r="AHV245" s="70"/>
      <c r="AHW245" s="70"/>
      <c r="AHX245" s="70"/>
      <c r="AHY245" s="70"/>
      <c r="AHZ245" s="70"/>
      <c r="AIA245" s="70"/>
      <c r="AIB245" s="70"/>
      <c r="AIC245" s="70"/>
      <c r="AID245" s="70"/>
      <c r="AIE245" s="70"/>
      <c r="AIF245" s="70"/>
      <c r="AIG245" s="70"/>
      <c r="AIH245" s="70"/>
      <c r="AII245" s="70"/>
      <c r="AIJ245" s="70"/>
      <c r="AIK245" s="70"/>
      <c r="AIL245" s="70"/>
      <c r="AIM245" s="70"/>
      <c r="AIN245" s="70"/>
      <c r="AIO245" s="70"/>
      <c r="AIP245" s="70"/>
      <c r="AIQ245" s="70"/>
      <c r="AIR245" s="70"/>
      <c r="AIS245" s="70"/>
      <c r="AIT245" s="70"/>
      <c r="AIU245" s="70"/>
      <c r="AIV245" s="70"/>
      <c r="AIW245" s="70"/>
      <c r="AIX245" s="70"/>
      <c r="AIY245" s="70"/>
      <c r="AIZ245" s="70"/>
      <c r="AJA245" s="70"/>
      <c r="AJB245" s="70"/>
      <c r="AJC245" s="70"/>
      <c r="AJD245" s="70"/>
      <c r="AJE245" s="70"/>
      <c r="AJF245" s="70"/>
      <c r="AJG245" s="70"/>
      <c r="AJH245" s="70"/>
      <c r="AJI245" s="70"/>
      <c r="AJJ245" s="70"/>
      <c r="AJK245" s="70"/>
      <c r="AJL245" s="70"/>
      <c r="AJM245" s="70"/>
      <c r="AJN245" s="70"/>
      <c r="AJO245" s="70"/>
      <c r="AJP245" s="70"/>
      <c r="AJQ245" s="70"/>
      <c r="AJR245" s="70"/>
      <c r="AJS245" s="70"/>
      <c r="AJT245" s="70"/>
      <c r="AJU245" s="70"/>
      <c r="AJV245" s="70"/>
      <c r="AJW245" s="70"/>
      <c r="AJX245" s="70"/>
      <c r="AJY245" s="70"/>
      <c r="AJZ245" s="70"/>
      <c r="AKA245" s="70"/>
      <c r="AKB245" s="70"/>
      <c r="AKC245" s="70"/>
      <c r="AKD245" s="70"/>
      <c r="AKE245" s="70"/>
      <c r="AKF245" s="70"/>
      <c r="AKG245" s="70"/>
      <c r="AKH245" s="70"/>
      <c r="AKI245" s="70"/>
      <c r="AKJ245" s="70"/>
      <c r="AKK245" s="70"/>
      <c r="AKL245" s="70"/>
      <c r="AKM245" s="70"/>
      <c r="AKN245" s="70"/>
      <c r="AKO245" s="70"/>
      <c r="AKP245" s="70"/>
      <c r="AKQ245" s="70"/>
      <c r="AKR245" s="70"/>
      <c r="AKS245" s="70"/>
      <c r="AKT245" s="70"/>
      <c r="AKU245" s="70"/>
      <c r="AKV245" s="70"/>
      <c r="AKW245" s="70"/>
      <c r="AKX245" s="70"/>
      <c r="AKY245" s="70"/>
      <c r="AKZ245" s="70"/>
      <c r="ALA245" s="70"/>
      <c r="ALB245" s="70"/>
      <c r="ALC245" s="70"/>
      <c r="ALD245" s="70"/>
      <c r="ALE245" s="70"/>
      <c r="ALF245" s="70"/>
      <c r="ALG245" s="70"/>
      <c r="ALH245" s="70"/>
      <c r="ALI245" s="70"/>
      <c r="ALJ245" s="70"/>
      <c r="ALK245" s="70"/>
      <c r="ALL245" s="70"/>
      <c r="ALM245" s="70"/>
      <c r="ALN245" s="70"/>
      <c r="ALO245" s="70"/>
      <c r="ALP245" s="70"/>
      <c r="ALQ245" s="70"/>
      <c r="ALR245" s="70"/>
      <c r="ALS245" s="70"/>
      <c r="ALT245" s="70"/>
      <c r="ALU245" s="70"/>
      <c r="ALV245" s="70"/>
      <c r="ALW245" s="70"/>
      <c r="ALX245" s="70"/>
      <c r="ALY245" s="70"/>
      <c r="ALZ245" s="70"/>
      <c r="AMA245" s="70"/>
      <c r="AMB245" s="70"/>
      <c r="AMC245" s="70"/>
      <c r="AMD245" s="70"/>
      <c r="AME245" s="70"/>
      <c r="AMF245" s="70"/>
      <c r="AMG245" s="70"/>
      <c r="AMH245" s="70"/>
      <c r="AMI245" s="70"/>
      <c r="AMJ245" s="70"/>
      <c r="AMK245" s="70"/>
      <c r="AML245" s="70"/>
      <c r="AMM245" s="70"/>
      <c r="AMN245" s="70"/>
      <c r="AMO245" s="70"/>
      <c r="AMP245" s="70"/>
      <c r="AMQ245" s="70"/>
      <c r="AMR245" s="70"/>
      <c r="AMS245" s="70"/>
      <c r="AMT245" s="70"/>
      <c r="AMU245" s="70"/>
      <c r="AMV245" s="70"/>
      <c r="AMW245" s="70"/>
      <c r="AMX245" s="70"/>
      <c r="AMY245" s="70"/>
      <c r="AMZ245" s="70"/>
      <c r="ANA245" s="70"/>
      <c r="ANB245" s="70"/>
      <c r="ANC245" s="70"/>
      <c r="AND245" s="70"/>
      <c r="ANE245" s="70"/>
      <c r="ANF245" s="70"/>
      <c r="ANG245" s="70"/>
      <c r="ANH245" s="70"/>
      <c r="ANI245" s="70"/>
      <c r="ANJ245" s="70"/>
      <c r="ANK245" s="70"/>
      <c r="ANL245" s="70"/>
      <c r="ANM245" s="70"/>
      <c r="ANN245" s="70"/>
      <c r="ANO245" s="70"/>
      <c r="ANP245" s="70"/>
      <c r="ANQ245" s="70"/>
      <c r="ANR245" s="70"/>
      <c r="ANS245" s="70"/>
      <c r="ANT245" s="70"/>
      <c r="ANU245" s="70"/>
      <c r="ANV245" s="70"/>
      <c r="ANW245" s="70"/>
      <c r="ANX245" s="70"/>
      <c r="ANY245" s="70"/>
      <c r="ANZ245" s="70"/>
      <c r="AOA245" s="70"/>
      <c r="AOB245" s="70"/>
      <c r="AOC245" s="70"/>
      <c r="AOD245" s="70"/>
      <c r="AOE245" s="70"/>
      <c r="AOF245" s="70"/>
      <c r="AOG245" s="70"/>
      <c r="AOH245" s="70"/>
      <c r="AOI245" s="70"/>
      <c r="AOJ245" s="70"/>
      <c r="AOK245" s="70"/>
      <c r="AOL245" s="70"/>
      <c r="AOM245" s="70"/>
      <c r="AON245" s="70"/>
      <c r="AOO245" s="70"/>
      <c r="AOP245" s="70"/>
      <c r="AOQ245" s="70"/>
      <c r="AOR245" s="70"/>
      <c r="AOS245" s="70"/>
      <c r="AOT245" s="70"/>
      <c r="AOU245" s="70"/>
      <c r="AOV245" s="70"/>
      <c r="AOW245" s="70"/>
      <c r="AOX245" s="70"/>
      <c r="AOY245" s="70"/>
      <c r="AOZ245" s="70"/>
      <c r="APA245" s="70"/>
      <c r="APB245" s="70"/>
      <c r="APC245" s="70"/>
      <c r="APD245" s="70"/>
      <c r="APE245" s="70"/>
      <c r="APF245" s="70"/>
      <c r="APG245" s="70"/>
      <c r="APH245" s="70"/>
      <c r="API245" s="70"/>
      <c r="APJ245" s="70"/>
      <c r="APK245" s="70"/>
      <c r="APL245" s="70"/>
      <c r="APM245" s="70"/>
      <c r="APN245" s="70"/>
      <c r="APO245" s="70"/>
      <c r="APP245" s="70"/>
      <c r="APQ245" s="70"/>
      <c r="APR245" s="70"/>
      <c r="APS245" s="70"/>
      <c r="APT245" s="70"/>
      <c r="APU245" s="70"/>
      <c r="APV245" s="70"/>
      <c r="APW245" s="70"/>
      <c r="APX245" s="70"/>
      <c r="APY245" s="70"/>
      <c r="APZ245" s="70"/>
      <c r="AQA245" s="70"/>
      <c r="AQB245" s="70"/>
      <c r="AQC245" s="70"/>
      <c r="AQD245" s="70"/>
      <c r="AQE245" s="70"/>
      <c r="AQF245" s="70"/>
      <c r="AQG245" s="70"/>
      <c r="AQH245" s="70"/>
      <c r="AQI245" s="70"/>
      <c r="AQJ245" s="70"/>
      <c r="AQK245" s="70"/>
      <c r="AQL245" s="70"/>
      <c r="AQM245" s="70"/>
      <c r="AQN245" s="70"/>
      <c r="AQO245" s="70"/>
      <c r="AQP245" s="70"/>
      <c r="AQQ245" s="70"/>
      <c r="AQR245" s="70"/>
      <c r="AQS245" s="70"/>
      <c r="AQT245" s="70"/>
      <c r="AQU245" s="70"/>
      <c r="AQV245" s="70"/>
      <c r="AQW245" s="70"/>
      <c r="AQX245" s="70"/>
      <c r="AQY245" s="70"/>
      <c r="AQZ245" s="70"/>
      <c r="ARA245" s="70"/>
      <c r="ARB245" s="70"/>
      <c r="ARC245" s="70"/>
      <c r="ARD245" s="70"/>
      <c r="ARE245" s="70"/>
      <c r="ARF245" s="70"/>
      <c r="ARG245" s="70"/>
      <c r="ARH245" s="70"/>
      <c r="ARI245" s="70"/>
      <c r="ARJ245" s="70"/>
      <c r="ARK245" s="70"/>
      <c r="ARL245" s="70"/>
      <c r="ARM245" s="70"/>
      <c r="ARN245" s="70"/>
      <c r="ARO245" s="70"/>
      <c r="ARP245" s="70"/>
      <c r="ARQ245" s="70"/>
      <c r="ARR245" s="70"/>
      <c r="ARS245" s="70"/>
      <c r="ART245" s="70"/>
      <c r="ARU245" s="70"/>
      <c r="ARV245" s="70"/>
      <c r="ARW245" s="70"/>
      <c r="ARX245" s="70"/>
      <c r="ARY245" s="70"/>
      <c r="ARZ245" s="70"/>
      <c r="ASA245" s="70"/>
      <c r="ASB245" s="70"/>
      <c r="ASC245" s="70"/>
      <c r="ASD245" s="70"/>
      <c r="ASE245" s="70"/>
      <c r="ASF245" s="70"/>
      <c r="ASG245" s="70"/>
      <c r="ASH245" s="70"/>
      <c r="ASI245" s="70"/>
      <c r="ASJ245" s="70"/>
      <c r="ASK245" s="70"/>
      <c r="ASL245" s="70"/>
      <c r="ASM245" s="70"/>
      <c r="ASN245" s="70"/>
      <c r="ASO245" s="70"/>
      <c r="ASP245" s="70"/>
      <c r="ASQ245" s="70"/>
      <c r="ASR245" s="70"/>
      <c r="ASS245" s="70"/>
      <c r="AST245" s="70"/>
      <c r="ASU245" s="70"/>
      <c r="ASV245" s="70"/>
      <c r="ASW245" s="70"/>
      <c r="ASX245" s="70"/>
      <c r="ASY245" s="70"/>
      <c r="ASZ245" s="70"/>
      <c r="ATA245" s="70"/>
      <c r="ATB245" s="70"/>
      <c r="ATC245" s="70"/>
      <c r="ATD245" s="70"/>
      <c r="ATE245" s="70"/>
      <c r="ATF245" s="70"/>
      <c r="ATG245" s="70"/>
      <c r="ATH245" s="70"/>
      <c r="ATI245" s="70"/>
      <c r="ATJ245" s="70"/>
      <c r="ATK245" s="70"/>
      <c r="ATL245" s="70"/>
      <c r="ATM245" s="70"/>
      <c r="ATN245" s="70"/>
      <c r="ATO245" s="70"/>
      <c r="ATP245" s="70"/>
      <c r="ATQ245" s="70"/>
      <c r="ATR245" s="70"/>
      <c r="ATS245" s="70"/>
      <c r="ATT245" s="70"/>
      <c r="ATU245" s="70"/>
      <c r="ATV245" s="70"/>
      <c r="ATW245" s="70"/>
      <c r="ATX245" s="70"/>
      <c r="ATY245" s="70"/>
      <c r="ATZ245" s="70"/>
      <c r="AUA245" s="70"/>
      <c r="AUB245" s="70"/>
      <c r="AUC245" s="70"/>
      <c r="AUD245" s="70"/>
      <c r="AUE245" s="70"/>
      <c r="AUF245" s="70"/>
      <c r="AUG245" s="70"/>
      <c r="AUH245" s="70"/>
      <c r="AUI245" s="70"/>
      <c r="AUJ245" s="70"/>
      <c r="AUK245" s="70"/>
      <c r="AUL245" s="70"/>
      <c r="AUM245" s="70"/>
      <c r="AUN245" s="70"/>
      <c r="AUO245" s="70"/>
      <c r="AUP245" s="70"/>
      <c r="AUQ245" s="70"/>
      <c r="AUR245" s="70"/>
      <c r="AUS245" s="70"/>
      <c r="AUT245" s="70"/>
      <c r="AUU245" s="70"/>
      <c r="AUV245" s="70"/>
      <c r="AUW245" s="70"/>
      <c r="AUX245" s="70"/>
      <c r="AUY245" s="70"/>
      <c r="AUZ245" s="70"/>
      <c r="AVA245" s="70"/>
      <c r="AVB245" s="70"/>
      <c r="AVC245" s="70"/>
      <c r="AVD245" s="70"/>
      <c r="AVE245" s="70"/>
      <c r="AVF245" s="70"/>
      <c r="AVG245" s="70"/>
      <c r="AVH245" s="70"/>
      <c r="AVI245" s="70"/>
      <c r="AVJ245" s="70"/>
      <c r="AVK245" s="70"/>
      <c r="AVL245" s="70"/>
      <c r="AVM245" s="70"/>
      <c r="AVN245" s="70"/>
      <c r="AVO245" s="70"/>
      <c r="AVP245" s="70"/>
      <c r="AVQ245" s="70"/>
      <c r="AVR245" s="70"/>
      <c r="AVS245" s="70"/>
      <c r="AVT245" s="70"/>
      <c r="AVU245" s="70"/>
      <c r="AVV245" s="70"/>
      <c r="AVW245" s="70"/>
      <c r="AVX245" s="70"/>
      <c r="AVY245" s="70"/>
      <c r="AVZ245" s="70"/>
      <c r="AWA245" s="70"/>
      <c r="AWB245" s="70"/>
      <c r="AWC245" s="70"/>
      <c r="AWD245" s="70"/>
      <c r="AWE245" s="70"/>
      <c r="AWF245" s="70"/>
      <c r="AWG245" s="70"/>
      <c r="AWH245" s="70"/>
      <c r="AWI245" s="70"/>
      <c r="AWJ245" s="70"/>
      <c r="AWK245" s="70"/>
      <c r="AWL245" s="70"/>
      <c r="AWM245" s="70"/>
      <c r="AWN245" s="70"/>
      <c r="AWO245" s="70"/>
      <c r="AWP245" s="70"/>
      <c r="AWQ245" s="70"/>
      <c r="AWR245" s="70"/>
      <c r="AWS245" s="70"/>
      <c r="AWT245" s="70"/>
      <c r="AWU245" s="70"/>
      <c r="AWV245" s="70"/>
      <c r="AWW245" s="70"/>
      <c r="AWX245" s="70"/>
      <c r="AWY245" s="70"/>
      <c r="AWZ245" s="70"/>
      <c r="AXA245" s="70"/>
      <c r="AXB245" s="70"/>
      <c r="AXC245" s="70"/>
      <c r="AXD245" s="70"/>
      <c r="AXE245" s="70"/>
      <c r="AXF245" s="70"/>
      <c r="AXG245" s="70"/>
      <c r="AXH245" s="70"/>
      <c r="AXI245" s="70"/>
      <c r="AXJ245" s="70"/>
      <c r="AXK245" s="70"/>
      <c r="AXL245" s="70"/>
      <c r="AXM245" s="70"/>
      <c r="AXN245" s="70"/>
      <c r="AXO245" s="70"/>
      <c r="AXP245" s="70"/>
      <c r="AXQ245" s="70"/>
      <c r="AXR245" s="70"/>
      <c r="AXS245" s="70"/>
      <c r="AXT245" s="70"/>
      <c r="AXU245" s="70"/>
      <c r="AXV245" s="70"/>
      <c r="AXW245" s="70"/>
      <c r="AXX245" s="70"/>
      <c r="AXY245" s="70"/>
      <c r="AXZ245" s="70"/>
      <c r="AYA245" s="70"/>
      <c r="AYB245" s="70"/>
      <c r="AYC245" s="70"/>
      <c r="AYD245" s="70"/>
      <c r="AYE245" s="70"/>
      <c r="AYF245" s="70"/>
      <c r="AYG245" s="70"/>
      <c r="AYH245" s="70"/>
      <c r="AYI245" s="70"/>
      <c r="AYJ245" s="70"/>
      <c r="AYK245" s="70"/>
      <c r="AYL245" s="70"/>
      <c r="AYM245" s="70"/>
      <c r="AYN245" s="70"/>
      <c r="AYO245" s="70"/>
      <c r="AYP245" s="70"/>
      <c r="AYQ245" s="70"/>
      <c r="AYR245" s="70"/>
      <c r="AYS245" s="70"/>
      <c r="AYT245" s="70"/>
      <c r="AYU245" s="70"/>
      <c r="AYV245" s="70"/>
      <c r="AYW245" s="70"/>
      <c r="AYX245" s="70"/>
      <c r="AYY245" s="70"/>
      <c r="AYZ245" s="70"/>
      <c r="AZA245" s="70"/>
      <c r="AZB245" s="70"/>
      <c r="AZC245" s="70"/>
      <c r="AZD245" s="70"/>
      <c r="AZE245" s="70"/>
      <c r="AZF245" s="70"/>
      <c r="AZG245" s="70"/>
      <c r="AZH245" s="70"/>
      <c r="AZI245" s="70"/>
      <c r="AZJ245" s="70"/>
      <c r="AZK245" s="70"/>
      <c r="AZL245" s="70"/>
      <c r="AZM245" s="70"/>
      <c r="AZN245" s="70"/>
      <c r="AZO245" s="70"/>
      <c r="AZP245" s="70"/>
      <c r="AZQ245" s="70"/>
      <c r="AZR245" s="70"/>
      <c r="AZS245" s="70"/>
      <c r="AZT245" s="70"/>
      <c r="AZU245" s="70"/>
      <c r="AZV245" s="70"/>
      <c r="AZW245" s="70"/>
      <c r="AZX245" s="70"/>
      <c r="AZY245" s="70"/>
      <c r="AZZ245" s="70"/>
      <c r="BAA245" s="70"/>
      <c r="BAB245" s="70"/>
      <c r="BAC245" s="70"/>
      <c r="BAD245" s="70"/>
      <c r="BAE245" s="70"/>
      <c r="BAF245" s="70"/>
      <c r="BAG245" s="70"/>
      <c r="BAH245" s="70"/>
      <c r="BAI245" s="70"/>
      <c r="BAJ245" s="70"/>
      <c r="BAK245" s="70"/>
      <c r="BAL245" s="70"/>
      <c r="BAM245" s="70"/>
      <c r="BAN245" s="70"/>
      <c r="BAO245" s="70"/>
      <c r="BAP245" s="70"/>
      <c r="BAQ245" s="70"/>
      <c r="BAR245" s="70"/>
      <c r="BAS245" s="70"/>
      <c r="BAT245" s="70"/>
      <c r="BAU245" s="70"/>
      <c r="BAV245" s="70"/>
      <c r="BAW245" s="70"/>
      <c r="BAX245" s="70"/>
      <c r="BAY245" s="70"/>
      <c r="BAZ245" s="70"/>
      <c r="BBA245" s="70"/>
      <c r="BBB245" s="70"/>
      <c r="BBC245" s="70"/>
      <c r="BBD245" s="70"/>
      <c r="BBE245" s="70"/>
      <c r="BBF245" s="70"/>
      <c r="BBG245" s="70"/>
      <c r="BBH245" s="70"/>
      <c r="BBI245" s="70"/>
      <c r="BBJ245" s="70"/>
      <c r="BBK245" s="70"/>
      <c r="BBL245" s="70"/>
      <c r="BBM245" s="70"/>
      <c r="BBN245" s="70"/>
      <c r="BBO245" s="70"/>
      <c r="BBP245" s="70"/>
      <c r="BBQ245" s="70"/>
      <c r="BBR245" s="70"/>
      <c r="BBS245" s="70"/>
      <c r="BBT245" s="70"/>
      <c r="BBU245" s="70"/>
      <c r="BBV245" s="70"/>
      <c r="BBW245" s="70"/>
      <c r="BBX245" s="70"/>
      <c r="BBY245" s="70"/>
      <c r="BBZ245" s="70"/>
      <c r="BCA245" s="70"/>
      <c r="BCB245" s="70"/>
      <c r="BCC245" s="70"/>
      <c r="BCD245" s="70"/>
      <c r="BCE245" s="70"/>
      <c r="BCF245" s="70"/>
      <c r="BCG245" s="70"/>
      <c r="BCH245" s="70"/>
      <c r="BCI245" s="70"/>
      <c r="BCJ245" s="70"/>
      <c r="BCK245" s="70"/>
      <c r="BCL245" s="70"/>
      <c r="BCM245" s="70"/>
      <c r="BCN245" s="70"/>
      <c r="BCO245" s="70"/>
      <c r="BCP245" s="70"/>
      <c r="BCQ245" s="70"/>
      <c r="BCR245" s="70"/>
      <c r="BCS245" s="70"/>
      <c r="BCT245" s="70"/>
      <c r="BCU245" s="70"/>
      <c r="BCV245" s="70"/>
      <c r="BCW245" s="70"/>
      <c r="BCX245" s="70"/>
      <c r="BCY245" s="70"/>
      <c r="BCZ245" s="70"/>
      <c r="BDA245" s="70"/>
      <c r="BDB245" s="70"/>
      <c r="BDC245" s="70"/>
      <c r="BDD245" s="70"/>
      <c r="BDE245" s="70"/>
      <c r="BDF245" s="70"/>
      <c r="BDG245" s="70"/>
      <c r="BDH245" s="70"/>
      <c r="BDI245" s="70"/>
      <c r="BDJ245" s="70"/>
      <c r="BDK245" s="70"/>
      <c r="BDL245" s="70"/>
      <c r="BDM245" s="70"/>
      <c r="BDN245" s="70"/>
      <c r="BDO245" s="70"/>
      <c r="BDP245" s="70"/>
      <c r="BDQ245" s="70"/>
      <c r="BDR245" s="70"/>
      <c r="BDS245" s="70"/>
      <c r="BDT245" s="70"/>
      <c r="BDU245" s="70"/>
      <c r="BDV245" s="70"/>
      <c r="BDW245" s="70"/>
      <c r="BDX245" s="70"/>
      <c r="BDY245" s="70"/>
      <c r="BDZ245" s="70"/>
      <c r="BEA245" s="70"/>
      <c r="BEB245" s="70"/>
      <c r="BEC245" s="70"/>
      <c r="BED245" s="70"/>
      <c r="BEE245" s="70"/>
      <c r="BEF245" s="70"/>
      <c r="BEG245" s="70"/>
      <c r="BEH245" s="70"/>
      <c r="BEI245" s="70"/>
      <c r="BEJ245" s="70"/>
      <c r="BEK245" s="70"/>
      <c r="BEL245" s="70"/>
      <c r="BEM245" s="70"/>
      <c r="BEN245" s="70"/>
      <c r="BEO245" s="70"/>
      <c r="BEP245" s="70"/>
      <c r="BEQ245" s="70"/>
      <c r="BER245" s="70"/>
      <c r="BES245" s="70"/>
      <c r="BET245" s="70"/>
      <c r="BEU245" s="70"/>
      <c r="BEV245" s="70"/>
      <c r="BEW245" s="70"/>
      <c r="BEX245" s="70"/>
      <c r="BEY245" s="70"/>
      <c r="BEZ245" s="70"/>
      <c r="BFA245" s="70"/>
      <c r="BFB245" s="70"/>
      <c r="BFC245" s="70"/>
      <c r="BFD245" s="70"/>
      <c r="BFE245" s="70"/>
      <c r="BFF245" s="70"/>
      <c r="BFG245" s="70"/>
      <c r="BFH245" s="70"/>
      <c r="BFI245" s="70"/>
      <c r="BFJ245" s="70"/>
      <c r="BFK245" s="70"/>
      <c r="BFL245" s="70"/>
      <c r="BFM245" s="70"/>
      <c r="BFN245" s="70"/>
      <c r="BFO245" s="70"/>
      <c r="BFP245" s="70"/>
      <c r="BFQ245" s="70"/>
      <c r="BFR245" s="70"/>
      <c r="BFS245" s="70"/>
      <c r="BFT245" s="70"/>
      <c r="BFU245" s="70"/>
      <c r="BFV245" s="70"/>
      <c r="BFW245" s="70"/>
      <c r="BFX245" s="70"/>
      <c r="BFY245" s="70"/>
      <c r="BFZ245" s="70"/>
      <c r="BGA245" s="70"/>
      <c r="BGB245" s="70"/>
      <c r="BGC245" s="70"/>
      <c r="BGD245" s="70"/>
      <c r="BGE245" s="70"/>
      <c r="BGF245" s="70"/>
      <c r="BGG245" s="70"/>
      <c r="BGH245" s="70"/>
      <c r="BGI245" s="70"/>
      <c r="BGJ245" s="70"/>
      <c r="BGK245" s="70"/>
      <c r="BGL245" s="70"/>
      <c r="BGM245" s="70"/>
      <c r="BGN245" s="70"/>
      <c r="BGO245" s="70"/>
      <c r="BGP245" s="70"/>
      <c r="BGQ245" s="70"/>
      <c r="BGR245" s="70"/>
      <c r="BGS245" s="70"/>
      <c r="BGT245" s="70"/>
      <c r="BGU245" s="70"/>
      <c r="BGV245" s="70"/>
      <c r="BGW245" s="70"/>
      <c r="BGX245" s="70"/>
      <c r="BGY245" s="70"/>
      <c r="BGZ245" s="70"/>
      <c r="BHA245" s="70"/>
      <c r="BHB245" s="70"/>
      <c r="BHC245" s="70"/>
      <c r="BHD245" s="70"/>
      <c r="BHE245" s="70"/>
      <c r="BHF245" s="70"/>
      <c r="BHG245" s="70"/>
      <c r="BHH245" s="70"/>
      <c r="BHI245" s="70"/>
      <c r="BHJ245" s="70"/>
      <c r="BHK245" s="70"/>
      <c r="BHL245" s="70"/>
      <c r="BHM245" s="70"/>
      <c r="BHN245" s="70"/>
      <c r="BHO245" s="70"/>
      <c r="BHP245" s="70"/>
      <c r="BHQ245" s="70"/>
      <c r="BHR245" s="70"/>
      <c r="BHS245" s="70"/>
      <c r="BHT245" s="70"/>
      <c r="BHU245" s="70"/>
      <c r="BHV245" s="70"/>
      <c r="BHW245" s="70"/>
      <c r="BHX245" s="70"/>
      <c r="BHY245" s="70"/>
      <c r="BHZ245" s="70"/>
      <c r="BIA245" s="70"/>
      <c r="BIB245" s="70"/>
      <c r="BIC245" s="70"/>
      <c r="BID245" s="70"/>
      <c r="BIE245" s="70"/>
      <c r="BIF245" s="70"/>
      <c r="BIG245" s="70"/>
      <c r="BIH245" s="70"/>
      <c r="BII245" s="70"/>
      <c r="BIJ245" s="70"/>
      <c r="BIK245" s="70"/>
      <c r="BIL245" s="70"/>
      <c r="BIM245" s="70"/>
      <c r="BIN245" s="70"/>
      <c r="BIO245" s="70"/>
      <c r="BIP245" s="70"/>
      <c r="BIQ245" s="70"/>
      <c r="BIR245" s="70"/>
      <c r="BIS245" s="70"/>
      <c r="BIT245" s="70"/>
      <c r="BIU245" s="70"/>
      <c r="BIV245" s="70"/>
      <c r="BIW245" s="70"/>
      <c r="BIX245" s="70"/>
      <c r="BIY245" s="70"/>
      <c r="BIZ245" s="70"/>
      <c r="BJA245" s="70"/>
      <c r="BJB245" s="70"/>
      <c r="BJC245" s="70"/>
      <c r="BJD245" s="70"/>
      <c r="BJE245" s="70"/>
      <c r="BJF245" s="70"/>
      <c r="BJG245" s="70"/>
      <c r="BJH245" s="70"/>
      <c r="BJI245" s="70"/>
      <c r="BJJ245" s="70"/>
      <c r="BJK245" s="70"/>
      <c r="BJL245" s="70"/>
      <c r="BJM245" s="70"/>
      <c r="BJN245" s="70"/>
      <c r="BJO245" s="70"/>
      <c r="BJP245" s="70"/>
      <c r="BJQ245" s="70"/>
      <c r="BJR245" s="70"/>
      <c r="BJS245" s="70"/>
      <c r="BJT245" s="70"/>
      <c r="BJU245" s="70"/>
      <c r="BJV245" s="70"/>
      <c r="BJW245" s="70"/>
      <c r="BJX245" s="70"/>
      <c r="BJY245" s="70"/>
      <c r="BJZ245" s="70"/>
      <c r="BKA245" s="70"/>
      <c r="BKB245" s="70"/>
      <c r="BKC245" s="70"/>
      <c r="BKD245" s="70"/>
      <c r="BKE245" s="70"/>
      <c r="BKF245" s="70"/>
      <c r="BKG245" s="70"/>
      <c r="BKH245" s="70"/>
      <c r="BKI245" s="70"/>
      <c r="BKJ245" s="70"/>
      <c r="BKK245" s="70"/>
      <c r="BKL245" s="70"/>
      <c r="BKM245" s="70"/>
      <c r="BKN245" s="70"/>
      <c r="BKO245" s="70"/>
      <c r="BKP245" s="70"/>
      <c r="BKQ245" s="70"/>
      <c r="BKR245" s="70"/>
      <c r="BKS245" s="70"/>
      <c r="BKT245" s="70"/>
      <c r="BKU245" s="70"/>
      <c r="BKV245" s="70"/>
      <c r="BKW245" s="70"/>
      <c r="BKX245" s="70"/>
      <c r="BKY245" s="70"/>
      <c r="BKZ245" s="70"/>
      <c r="BLA245" s="70"/>
      <c r="BLB245" s="70"/>
      <c r="BLC245" s="70"/>
      <c r="BLD245" s="70"/>
      <c r="BLE245" s="70"/>
      <c r="BLF245" s="70"/>
      <c r="BLG245" s="70"/>
      <c r="BLH245" s="70"/>
      <c r="BLI245" s="70"/>
      <c r="BLJ245" s="70"/>
      <c r="BLK245" s="70"/>
      <c r="BLL245" s="70"/>
      <c r="BLM245" s="70"/>
      <c r="BLN245" s="70"/>
      <c r="BLO245" s="70"/>
      <c r="BLP245" s="70"/>
      <c r="BLQ245" s="70"/>
      <c r="BLR245" s="70"/>
      <c r="BLS245" s="70"/>
      <c r="BLT245" s="70"/>
      <c r="BLU245" s="70"/>
      <c r="BLV245" s="70"/>
      <c r="BLW245" s="70"/>
      <c r="BLX245" s="70"/>
      <c r="BLY245" s="70"/>
      <c r="BLZ245" s="70"/>
      <c r="BMA245" s="70"/>
      <c r="BMB245" s="70"/>
      <c r="BMC245" s="70"/>
      <c r="BMD245" s="70"/>
      <c r="BME245" s="70"/>
      <c r="BMF245" s="70"/>
      <c r="BMG245" s="70"/>
      <c r="BMH245" s="70"/>
      <c r="BMI245" s="70"/>
      <c r="BMJ245" s="70"/>
      <c r="BMK245" s="70"/>
      <c r="BML245" s="70"/>
      <c r="BMM245" s="70"/>
      <c r="BMN245" s="70"/>
      <c r="BMO245" s="70"/>
      <c r="BMP245" s="70"/>
      <c r="BMQ245" s="70"/>
      <c r="BMR245" s="70"/>
      <c r="BMS245" s="70"/>
      <c r="BMT245" s="70"/>
      <c r="BMU245" s="70"/>
      <c r="BMV245" s="70"/>
      <c r="BMW245" s="70"/>
      <c r="BMX245" s="70"/>
      <c r="BMY245" s="70"/>
      <c r="BMZ245" s="70"/>
      <c r="BNA245" s="70"/>
      <c r="BNB245" s="70"/>
      <c r="BNC245" s="70"/>
      <c r="BND245" s="70"/>
      <c r="BNE245" s="70"/>
      <c r="BNF245" s="70"/>
      <c r="BNG245" s="70"/>
      <c r="BNH245" s="70"/>
      <c r="BNI245" s="70"/>
      <c r="BNJ245" s="70"/>
      <c r="BNK245" s="70"/>
      <c r="BNL245" s="70"/>
      <c r="BNM245" s="70"/>
      <c r="BNN245" s="70"/>
      <c r="BNO245" s="70"/>
      <c r="BNP245" s="70"/>
      <c r="BNQ245" s="70"/>
      <c r="BNR245" s="70"/>
      <c r="BNS245" s="70"/>
      <c r="BNT245" s="70"/>
      <c r="BNU245" s="70"/>
      <c r="BNV245" s="70"/>
      <c r="BNW245" s="70"/>
      <c r="BNX245" s="70"/>
      <c r="BNY245" s="70"/>
      <c r="BNZ245" s="70"/>
      <c r="BOA245" s="70"/>
      <c r="BOB245" s="70"/>
      <c r="BOC245" s="70"/>
      <c r="BOD245" s="70"/>
      <c r="BOE245" s="70"/>
      <c r="BOF245" s="70"/>
      <c r="BOG245" s="70"/>
      <c r="BOH245" s="70"/>
      <c r="BOI245" s="70"/>
      <c r="BOJ245" s="70"/>
      <c r="BOK245" s="70"/>
      <c r="BOL245" s="70"/>
      <c r="BOM245" s="70"/>
      <c r="BON245" s="70"/>
      <c r="BOO245" s="70"/>
      <c r="BOP245" s="70"/>
      <c r="BOQ245" s="70"/>
      <c r="BOR245" s="70"/>
      <c r="BOS245" s="70"/>
      <c r="BOT245" s="70"/>
      <c r="BOU245" s="70"/>
      <c r="BOV245" s="70"/>
      <c r="BOW245" s="70"/>
      <c r="BOX245" s="70"/>
      <c r="BOY245" s="70"/>
      <c r="BOZ245" s="70"/>
      <c r="BPA245" s="70"/>
      <c r="BPB245" s="70"/>
      <c r="BPC245" s="70"/>
      <c r="BPD245" s="70"/>
      <c r="BPE245" s="70"/>
      <c r="BPF245" s="70"/>
      <c r="BPG245" s="70"/>
      <c r="BPH245" s="70"/>
      <c r="BPI245" s="70"/>
      <c r="BPJ245" s="70"/>
      <c r="BPK245" s="70"/>
      <c r="BPL245" s="70"/>
      <c r="BPM245" s="70"/>
      <c r="BPN245" s="70"/>
      <c r="BPO245" s="70"/>
      <c r="BPP245" s="70"/>
      <c r="BPQ245" s="70"/>
      <c r="BPR245" s="70"/>
      <c r="BPS245" s="70"/>
      <c r="BPT245" s="70"/>
      <c r="BPU245" s="70"/>
      <c r="BPV245" s="70"/>
      <c r="BPW245" s="70"/>
      <c r="BPX245" s="70"/>
      <c r="BPY245" s="70"/>
      <c r="BPZ245" s="70"/>
      <c r="BQA245" s="70"/>
      <c r="BQB245" s="70"/>
      <c r="BQC245" s="70"/>
      <c r="BQD245" s="70"/>
      <c r="BQE245" s="70"/>
      <c r="BQF245" s="70"/>
      <c r="BQG245" s="70"/>
      <c r="BQH245" s="70"/>
      <c r="BQI245" s="70"/>
      <c r="BQJ245" s="70"/>
      <c r="BQK245" s="70"/>
      <c r="BQL245" s="70"/>
      <c r="BQM245" s="70"/>
      <c r="BQN245" s="70"/>
      <c r="BQO245" s="70"/>
      <c r="BQP245" s="70"/>
      <c r="BQQ245" s="70"/>
      <c r="BQR245" s="70"/>
      <c r="BQS245" s="70"/>
      <c r="BQT245" s="70"/>
      <c r="BQU245" s="70"/>
      <c r="BQV245" s="70"/>
      <c r="BQW245" s="70"/>
      <c r="BQX245" s="70"/>
      <c r="BQY245" s="70"/>
      <c r="BQZ245" s="70"/>
      <c r="BRA245" s="70"/>
      <c r="BRB245" s="70"/>
      <c r="BRC245" s="70"/>
      <c r="BRD245" s="70"/>
      <c r="BRE245" s="70"/>
      <c r="BRF245" s="70"/>
      <c r="BRG245" s="70"/>
      <c r="BRH245" s="70"/>
      <c r="BRI245" s="70"/>
      <c r="BRJ245" s="70"/>
      <c r="BRK245" s="70"/>
      <c r="BRL245" s="70"/>
      <c r="BRM245" s="70"/>
      <c r="BRN245" s="70"/>
      <c r="BRO245" s="70"/>
      <c r="BRP245" s="70"/>
      <c r="BRQ245" s="70"/>
      <c r="BRR245" s="70"/>
      <c r="BRS245" s="70"/>
      <c r="BRT245" s="70"/>
      <c r="BRU245" s="70"/>
      <c r="BRV245" s="70"/>
      <c r="BRW245" s="70"/>
      <c r="BRX245" s="70"/>
      <c r="BRY245" s="70"/>
      <c r="BRZ245" s="70"/>
      <c r="BSA245" s="70"/>
      <c r="BSB245" s="70"/>
      <c r="BSC245" s="70"/>
      <c r="BSD245" s="70"/>
      <c r="BSE245" s="70"/>
      <c r="BSF245" s="70"/>
      <c r="BSG245" s="70"/>
      <c r="BSH245" s="70"/>
      <c r="BSI245" s="70"/>
      <c r="BSJ245" s="70"/>
      <c r="BSK245" s="70"/>
      <c r="BSL245" s="70"/>
      <c r="BSM245" s="70"/>
      <c r="BSN245" s="70"/>
      <c r="BSO245" s="70"/>
      <c r="BSP245" s="70"/>
      <c r="BSQ245" s="70"/>
      <c r="BSR245" s="70"/>
      <c r="BSS245" s="70"/>
      <c r="BST245" s="70"/>
      <c r="BSU245" s="70"/>
      <c r="BSV245" s="70"/>
      <c r="BSW245" s="70"/>
      <c r="BSX245" s="70"/>
      <c r="BSY245" s="70"/>
      <c r="BSZ245" s="70"/>
      <c r="BTA245" s="70"/>
      <c r="BTB245" s="70"/>
      <c r="BTC245" s="70"/>
      <c r="BTD245" s="70"/>
      <c r="BTE245" s="70"/>
      <c r="BTF245" s="70"/>
      <c r="BTG245" s="70"/>
      <c r="BTH245" s="70"/>
      <c r="BTI245" s="70"/>
      <c r="BTJ245" s="70"/>
      <c r="BTK245" s="70"/>
      <c r="BTL245" s="70"/>
      <c r="BTM245" s="70"/>
      <c r="BTN245" s="70"/>
      <c r="BTO245" s="70"/>
      <c r="BTP245" s="70"/>
      <c r="BTQ245" s="70"/>
      <c r="BTR245" s="70"/>
      <c r="BTS245" s="70"/>
      <c r="BTT245" s="70"/>
      <c r="BTU245" s="70"/>
      <c r="BTV245" s="70"/>
      <c r="BTW245" s="70"/>
      <c r="BTX245" s="70"/>
      <c r="BTY245" s="70"/>
      <c r="BTZ245" s="70"/>
      <c r="BUA245" s="70"/>
      <c r="BUB245" s="70"/>
      <c r="BUC245" s="70"/>
      <c r="BUD245" s="70"/>
      <c r="BUE245" s="70"/>
      <c r="BUF245" s="70"/>
      <c r="BUG245" s="70"/>
      <c r="BUH245" s="70"/>
      <c r="BUI245" s="70"/>
      <c r="BUJ245" s="70"/>
      <c r="BUK245" s="70"/>
      <c r="BUL245" s="70"/>
      <c r="BUM245" s="70"/>
      <c r="BUN245" s="70"/>
      <c r="BUO245" s="70"/>
      <c r="BUP245" s="70"/>
      <c r="BUQ245" s="70"/>
      <c r="BUR245" s="70"/>
      <c r="BUS245" s="70"/>
      <c r="BUT245" s="70"/>
      <c r="BUU245" s="70"/>
      <c r="BUV245" s="70"/>
      <c r="BUW245" s="70"/>
      <c r="BUX245" s="70"/>
      <c r="BUY245" s="70"/>
      <c r="BUZ245" s="70"/>
      <c r="BVA245" s="70"/>
      <c r="BVB245" s="70"/>
      <c r="BVC245" s="70"/>
      <c r="BVD245" s="70"/>
      <c r="BVE245" s="70"/>
      <c r="BVF245" s="70"/>
      <c r="BVG245" s="70"/>
      <c r="BVH245" s="70"/>
      <c r="BVI245" s="70"/>
      <c r="BVJ245" s="70"/>
      <c r="BVK245" s="70"/>
      <c r="BVL245" s="70"/>
      <c r="BVM245" s="70"/>
      <c r="BVN245" s="70"/>
      <c r="BVO245" s="70"/>
      <c r="BVP245" s="70"/>
      <c r="BVQ245" s="70"/>
      <c r="BVR245" s="70"/>
      <c r="BVS245" s="70"/>
      <c r="BVT245" s="70"/>
      <c r="BVU245" s="70"/>
      <c r="BVV245" s="70"/>
      <c r="BVW245" s="70"/>
      <c r="BVX245" s="70"/>
      <c r="BVY245" s="70"/>
      <c r="BVZ245" s="70"/>
      <c r="BWA245" s="70"/>
      <c r="BWB245" s="70"/>
      <c r="BWC245" s="70"/>
      <c r="BWD245" s="70"/>
      <c r="BWE245" s="70"/>
      <c r="BWF245" s="70"/>
      <c r="BWG245" s="70"/>
      <c r="BWH245" s="70"/>
      <c r="BWI245" s="70"/>
      <c r="BWJ245" s="70"/>
      <c r="BWK245" s="70"/>
      <c r="BWL245" s="70"/>
      <c r="BWM245" s="70"/>
      <c r="BWN245" s="70"/>
      <c r="BWO245" s="70"/>
      <c r="BWP245" s="70"/>
      <c r="BWQ245" s="70"/>
      <c r="BWR245" s="70"/>
      <c r="BWS245" s="70"/>
      <c r="BWT245" s="70"/>
      <c r="BWU245" s="70"/>
      <c r="BWV245" s="70"/>
      <c r="BWW245" s="70"/>
      <c r="BWX245" s="70"/>
      <c r="BWY245" s="70"/>
      <c r="BWZ245" s="70"/>
      <c r="BXA245" s="70"/>
      <c r="BXB245" s="70"/>
      <c r="BXC245" s="70"/>
      <c r="BXD245" s="70"/>
      <c r="BXE245" s="70"/>
      <c r="BXF245" s="70"/>
      <c r="BXG245" s="70"/>
      <c r="BXH245" s="70"/>
      <c r="BXI245" s="70"/>
      <c r="BXJ245" s="70"/>
      <c r="BXK245" s="70"/>
      <c r="BXL245" s="70"/>
      <c r="BXM245" s="70"/>
      <c r="BXN245" s="70"/>
      <c r="BXO245" s="70"/>
      <c r="BXP245" s="70"/>
      <c r="BXQ245" s="70"/>
      <c r="BXR245" s="70"/>
      <c r="BXS245" s="70"/>
      <c r="BXT245" s="70"/>
      <c r="BXU245" s="70"/>
      <c r="BXV245" s="70"/>
      <c r="BXW245" s="70"/>
      <c r="BXX245" s="70"/>
      <c r="BXY245" s="70"/>
      <c r="BXZ245" s="70"/>
      <c r="BYA245" s="70"/>
      <c r="BYB245" s="70"/>
      <c r="BYC245" s="70"/>
      <c r="BYD245" s="70"/>
      <c r="BYE245" s="70"/>
      <c r="BYF245" s="70"/>
      <c r="BYG245" s="70"/>
      <c r="BYH245" s="70"/>
      <c r="BYI245" s="70"/>
      <c r="BYJ245" s="70"/>
      <c r="BYK245" s="70"/>
      <c r="BYL245" s="70"/>
      <c r="BYM245" s="70"/>
      <c r="BYN245" s="70"/>
      <c r="BYO245" s="70"/>
      <c r="BYP245" s="70"/>
      <c r="BYQ245" s="70"/>
      <c r="BYR245" s="70"/>
      <c r="BYS245" s="70"/>
      <c r="BYT245" s="70"/>
      <c r="BYU245" s="70"/>
      <c r="BYV245" s="70"/>
      <c r="BYW245" s="70"/>
      <c r="BYX245" s="70"/>
      <c r="BYY245" s="70"/>
      <c r="BYZ245" s="70"/>
      <c r="BZA245" s="70"/>
      <c r="BZB245" s="70"/>
      <c r="BZC245" s="70"/>
      <c r="BZD245" s="70"/>
      <c r="BZE245" s="70"/>
      <c r="BZF245" s="70"/>
      <c r="BZG245" s="70"/>
      <c r="BZH245" s="70"/>
      <c r="BZI245" s="70"/>
      <c r="BZJ245" s="70"/>
      <c r="BZK245" s="70"/>
      <c r="BZL245" s="70"/>
      <c r="BZM245" s="70"/>
      <c r="BZN245" s="70"/>
      <c r="BZO245" s="70"/>
      <c r="BZP245" s="70"/>
      <c r="BZQ245" s="70"/>
      <c r="BZR245" s="70"/>
      <c r="BZS245" s="70"/>
      <c r="BZT245" s="70"/>
      <c r="BZU245" s="70"/>
      <c r="BZV245" s="70"/>
      <c r="BZW245" s="70"/>
      <c r="BZX245" s="70"/>
      <c r="BZY245" s="70"/>
      <c r="BZZ245" s="70"/>
      <c r="CAA245" s="70"/>
      <c r="CAB245" s="70"/>
      <c r="CAC245" s="70"/>
      <c r="CAD245" s="70"/>
      <c r="CAE245" s="70"/>
      <c r="CAF245" s="70"/>
      <c r="CAG245" s="70"/>
      <c r="CAH245" s="70"/>
      <c r="CAI245" s="70"/>
      <c r="CAJ245" s="70"/>
      <c r="CAK245" s="70"/>
      <c r="CAL245" s="70"/>
      <c r="CAM245" s="70"/>
      <c r="CAN245" s="70"/>
      <c r="CAO245" s="70"/>
      <c r="CAP245" s="70"/>
      <c r="CAQ245" s="70"/>
      <c r="CAR245" s="70"/>
      <c r="CAS245" s="70"/>
      <c r="CAT245" s="70"/>
      <c r="CAU245" s="70"/>
      <c r="CAV245" s="70"/>
      <c r="CAW245" s="70"/>
      <c r="CAX245" s="70"/>
      <c r="CAY245" s="70"/>
      <c r="CAZ245" s="70"/>
      <c r="CBA245" s="70"/>
      <c r="CBB245" s="70"/>
      <c r="CBC245" s="70"/>
      <c r="CBD245" s="70"/>
      <c r="CBE245" s="70"/>
      <c r="CBF245" s="70"/>
      <c r="CBG245" s="70"/>
      <c r="CBH245" s="70"/>
      <c r="CBI245" s="70"/>
      <c r="CBJ245" s="70"/>
      <c r="CBK245" s="70"/>
      <c r="CBL245" s="70"/>
      <c r="CBM245" s="70"/>
      <c r="CBN245" s="70"/>
      <c r="CBO245" s="70"/>
      <c r="CBP245" s="70"/>
      <c r="CBQ245" s="70"/>
      <c r="CBR245" s="70"/>
      <c r="CBS245" s="70"/>
      <c r="CBT245" s="70"/>
      <c r="CBU245" s="70"/>
      <c r="CBV245" s="70"/>
      <c r="CBW245" s="70"/>
      <c r="CBX245" s="70"/>
      <c r="CBY245" s="70"/>
      <c r="CBZ245" s="70"/>
      <c r="CCA245" s="70"/>
      <c r="CCB245" s="70"/>
      <c r="CCC245" s="70"/>
      <c r="CCD245" s="70"/>
      <c r="CCE245" s="70"/>
      <c r="CCF245" s="70"/>
      <c r="CCG245" s="70"/>
      <c r="CCH245" s="70"/>
      <c r="CCI245" s="70"/>
      <c r="CCJ245" s="70"/>
      <c r="CCK245" s="70"/>
      <c r="CCL245" s="70"/>
      <c r="CCM245" s="70"/>
      <c r="CCN245" s="70"/>
      <c r="CCO245" s="70"/>
      <c r="CCP245" s="70"/>
      <c r="CCQ245" s="70"/>
      <c r="CCR245" s="70"/>
      <c r="CCS245" s="70"/>
      <c r="CCT245" s="70"/>
      <c r="CCU245" s="70"/>
      <c r="CCV245" s="70"/>
      <c r="CCW245" s="70"/>
      <c r="CCX245" s="70"/>
      <c r="CCY245" s="70"/>
      <c r="CCZ245" s="70"/>
      <c r="CDA245" s="70"/>
      <c r="CDB245" s="70"/>
      <c r="CDC245" s="70"/>
      <c r="CDD245" s="70"/>
      <c r="CDE245" s="70"/>
      <c r="CDF245" s="70"/>
      <c r="CDG245" s="70"/>
      <c r="CDH245" s="70"/>
      <c r="CDI245" s="70"/>
      <c r="CDJ245" s="70"/>
      <c r="CDK245" s="70"/>
      <c r="CDL245" s="70"/>
      <c r="CDM245" s="70"/>
      <c r="CDN245" s="70"/>
      <c r="CDO245" s="70"/>
      <c r="CDP245" s="70"/>
      <c r="CDQ245" s="70"/>
      <c r="CDR245" s="70"/>
      <c r="CDS245" s="70"/>
      <c r="CDT245" s="70"/>
      <c r="CDU245" s="70"/>
      <c r="CDV245" s="70"/>
      <c r="CDW245" s="70"/>
      <c r="CDX245" s="70"/>
      <c r="CDY245" s="70"/>
      <c r="CDZ245" s="70"/>
      <c r="CEA245" s="70"/>
      <c r="CEB245" s="70"/>
      <c r="CEC245" s="70"/>
      <c r="CED245" s="70"/>
      <c r="CEE245" s="70"/>
      <c r="CEF245" s="70"/>
      <c r="CEG245" s="70"/>
      <c r="CEH245" s="70"/>
      <c r="CEI245" s="70"/>
      <c r="CEJ245" s="70"/>
      <c r="CEK245" s="70"/>
      <c r="CEL245" s="70"/>
      <c r="CEM245" s="70"/>
      <c r="CEN245" s="70"/>
      <c r="CEO245" s="70"/>
      <c r="CEP245" s="70"/>
      <c r="CEQ245" s="70"/>
      <c r="CER245" s="70"/>
      <c r="CES245" s="70"/>
      <c r="CET245" s="70"/>
      <c r="CEU245" s="70"/>
      <c r="CEV245" s="70"/>
      <c r="CEW245" s="70"/>
      <c r="CEX245" s="70"/>
      <c r="CEY245" s="70"/>
      <c r="CEZ245" s="70"/>
      <c r="CFA245" s="70"/>
      <c r="CFB245" s="70"/>
      <c r="CFC245" s="70"/>
      <c r="CFD245" s="70"/>
      <c r="CFE245" s="70"/>
      <c r="CFF245" s="70"/>
      <c r="CFG245" s="70"/>
      <c r="CFH245" s="70"/>
      <c r="CFI245" s="70"/>
      <c r="CFJ245" s="70"/>
      <c r="CFK245" s="70"/>
      <c r="CFL245" s="70"/>
      <c r="CFM245" s="70"/>
      <c r="CFN245" s="70"/>
      <c r="CFO245" s="70"/>
      <c r="CFP245" s="70"/>
      <c r="CFQ245" s="70"/>
      <c r="CFR245" s="70"/>
      <c r="CFS245" s="70"/>
      <c r="CFT245" s="70"/>
      <c r="CFU245" s="70"/>
      <c r="CFV245" s="70"/>
      <c r="CFW245" s="70"/>
      <c r="CFX245" s="70"/>
      <c r="CFY245" s="70"/>
      <c r="CFZ245" s="70"/>
      <c r="CGA245" s="70"/>
      <c r="CGB245" s="70"/>
      <c r="CGC245" s="70"/>
      <c r="CGD245" s="70"/>
      <c r="CGE245" s="70"/>
      <c r="CGF245" s="70"/>
      <c r="CGG245" s="70"/>
      <c r="CGH245" s="70"/>
      <c r="CGI245" s="70"/>
      <c r="CGJ245" s="70"/>
      <c r="CGK245" s="70"/>
      <c r="CGL245" s="70"/>
      <c r="CGM245" s="70"/>
      <c r="CGN245" s="70"/>
      <c r="CGO245" s="70"/>
      <c r="CGP245" s="70"/>
      <c r="CGQ245" s="70"/>
      <c r="CGR245" s="70"/>
      <c r="CGS245" s="70"/>
      <c r="CGT245" s="70"/>
      <c r="CGU245" s="70"/>
      <c r="CGV245" s="70"/>
      <c r="CGW245" s="70"/>
      <c r="CGX245" s="70"/>
      <c r="CGY245" s="70"/>
      <c r="CGZ245" s="70"/>
      <c r="CHA245" s="70"/>
      <c r="CHB245" s="70"/>
      <c r="CHC245" s="70"/>
      <c r="CHD245" s="70"/>
      <c r="CHE245" s="70"/>
      <c r="CHF245" s="70"/>
      <c r="CHG245" s="70"/>
      <c r="CHH245" s="70"/>
      <c r="CHI245" s="70"/>
      <c r="CHJ245" s="70"/>
      <c r="CHK245" s="70"/>
      <c r="CHL245" s="70"/>
      <c r="CHM245" s="70"/>
      <c r="CHN245" s="70"/>
      <c r="CHO245" s="70"/>
      <c r="CHP245" s="70"/>
      <c r="CHQ245" s="70"/>
      <c r="CHR245" s="70"/>
      <c r="CHS245" s="70"/>
      <c r="CHT245" s="70"/>
      <c r="CHU245" s="70"/>
      <c r="CHV245" s="70"/>
      <c r="CHW245" s="70"/>
      <c r="CHX245" s="70"/>
      <c r="CHY245" s="70"/>
      <c r="CHZ245" s="70"/>
      <c r="CIA245" s="70"/>
      <c r="CIB245" s="70"/>
      <c r="CIC245" s="70"/>
      <c r="CID245" s="70"/>
      <c r="CIE245" s="70"/>
      <c r="CIF245" s="70"/>
      <c r="CIG245" s="70"/>
      <c r="CIH245" s="70"/>
      <c r="CII245" s="70"/>
      <c r="CIJ245" s="70"/>
      <c r="CIK245" s="70"/>
      <c r="CIL245" s="70"/>
      <c r="CIM245" s="70"/>
      <c r="CIN245" s="70"/>
      <c r="CIO245" s="70"/>
      <c r="CIP245" s="70"/>
      <c r="CIQ245" s="70"/>
      <c r="CIR245" s="70"/>
      <c r="CIS245" s="70"/>
      <c r="CIT245" s="70"/>
      <c r="CIU245" s="70"/>
      <c r="CIV245" s="70"/>
      <c r="CIW245" s="70"/>
      <c r="CIX245" s="70"/>
      <c r="CIY245" s="70"/>
      <c r="CIZ245" s="70"/>
      <c r="CJA245" s="70"/>
      <c r="CJB245" s="70"/>
      <c r="CJC245" s="70"/>
      <c r="CJD245" s="70"/>
      <c r="CJE245" s="70"/>
      <c r="CJF245" s="70"/>
      <c r="CJG245" s="70"/>
      <c r="CJH245" s="70"/>
      <c r="CJI245" s="70"/>
      <c r="CJJ245" s="70"/>
      <c r="CJK245" s="70"/>
      <c r="CJL245" s="70"/>
      <c r="CJM245" s="70"/>
      <c r="CJN245" s="70"/>
      <c r="CJO245" s="70"/>
      <c r="CJP245" s="70"/>
      <c r="CJQ245" s="70"/>
      <c r="CJR245" s="70"/>
      <c r="CJS245" s="70"/>
      <c r="CJT245" s="70"/>
      <c r="CJU245" s="70"/>
      <c r="CJV245" s="70"/>
      <c r="CJW245" s="70"/>
      <c r="CJX245" s="70"/>
      <c r="CJY245" s="70"/>
      <c r="CJZ245" s="70"/>
      <c r="CKA245" s="70"/>
      <c r="CKB245" s="70"/>
      <c r="CKC245" s="70"/>
      <c r="CKD245" s="70"/>
      <c r="CKE245" s="70"/>
      <c r="CKF245" s="70"/>
      <c r="CKG245" s="70"/>
      <c r="CKH245" s="70"/>
      <c r="CKI245" s="70"/>
      <c r="CKJ245" s="70"/>
      <c r="CKK245" s="70"/>
      <c r="CKL245" s="70"/>
      <c r="CKM245" s="70"/>
      <c r="CKN245" s="70"/>
      <c r="CKO245" s="70"/>
      <c r="CKP245" s="70"/>
      <c r="CKQ245" s="70"/>
      <c r="CKR245" s="70"/>
      <c r="CKS245" s="70"/>
      <c r="CKT245" s="70"/>
      <c r="CKU245" s="70"/>
      <c r="CKV245" s="70"/>
      <c r="CKW245" s="70"/>
      <c r="CKX245" s="70"/>
      <c r="CKY245" s="70"/>
      <c r="CKZ245" s="70"/>
      <c r="CLA245" s="70"/>
      <c r="CLB245" s="70"/>
      <c r="CLC245" s="70"/>
      <c r="CLD245" s="70"/>
      <c r="CLE245" s="70"/>
      <c r="CLF245" s="70"/>
      <c r="CLG245" s="70"/>
      <c r="CLH245" s="70"/>
      <c r="CLI245" s="70"/>
      <c r="CLJ245" s="70"/>
      <c r="CLK245" s="70"/>
      <c r="CLL245" s="70"/>
      <c r="CLM245" s="70"/>
      <c r="CLN245" s="70"/>
      <c r="CLO245" s="70"/>
      <c r="CLP245" s="70"/>
      <c r="CLQ245" s="70"/>
      <c r="CLR245" s="70"/>
      <c r="CLS245" s="70"/>
      <c r="CLT245" s="70"/>
      <c r="CLU245" s="70"/>
      <c r="CLV245" s="70"/>
      <c r="CLW245" s="70"/>
      <c r="CLX245" s="70"/>
      <c r="CLY245" s="70"/>
      <c r="CLZ245" s="70"/>
      <c r="CMA245" s="70"/>
      <c r="CMB245" s="70"/>
      <c r="CMC245" s="70"/>
      <c r="CMD245" s="70"/>
      <c r="CME245" s="70"/>
      <c r="CMF245" s="70"/>
      <c r="CMG245" s="70"/>
      <c r="CMH245" s="70"/>
      <c r="CMI245" s="70"/>
      <c r="CMJ245" s="70"/>
      <c r="CMK245" s="70"/>
      <c r="CML245" s="70"/>
      <c r="CMM245" s="70"/>
      <c r="CMN245" s="70"/>
      <c r="CMO245" s="70"/>
      <c r="CMP245" s="70"/>
      <c r="CMQ245" s="70"/>
      <c r="CMR245" s="70"/>
      <c r="CMS245" s="70"/>
      <c r="CMT245" s="70"/>
      <c r="CMU245" s="70"/>
      <c r="CMV245" s="70"/>
      <c r="CMW245" s="70"/>
      <c r="CMX245" s="70"/>
      <c r="CMY245" s="70"/>
      <c r="CMZ245" s="70"/>
      <c r="CNA245" s="70"/>
      <c r="CNB245" s="70"/>
      <c r="CNC245" s="70"/>
      <c r="CND245" s="70"/>
      <c r="CNE245" s="70"/>
      <c r="CNF245" s="70"/>
      <c r="CNG245" s="70"/>
      <c r="CNH245" s="70"/>
      <c r="CNI245" s="70"/>
      <c r="CNJ245" s="70"/>
      <c r="CNK245" s="70"/>
      <c r="CNL245" s="70"/>
      <c r="CNM245" s="70"/>
      <c r="CNN245" s="70"/>
      <c r="CNO245" s="70"/>
      <c r="CNP245" s="70"/>
      <c r="CNQ245" s="70"/>
      <c r="CNR245" s="70"/>
      <c r="CNS245" s="70"/>
      <c r="CNT245" s="70"/>
      <c r="CNU245" s="70"/>
      <c r="CNV245" s="70"/>
      <c r="CNW245" s="70"/>
      <c r="CNX245" s="70"/>
      <c r="CNY245" s="70"/>
      <c r="CNZ245" s="70"/>
      <c r="COA245" s="70"/>
      <c r="COB245" s="70"/>
      <c r="COC245" s="70"/>
      <c r="COD245" s="70"/>
      <c r="COE245" s="70"/>
      <c r="COF245" s="70"/>
      <c r="COG245" s="70"/>
      <c r="COH245" s="70"/>
      <c r="COI245" s="70"/>
      <c r="COJ245" s="70"/>
      <c r="COK245" s="70"/>
      <c r="COL245" s="70"/>
      <c r="COM245" s="70"/>
      <c r="CON245" s="70"/>
      <c r="COO245" s="70"/>
      <c r="COP245" s="70"/>
      <c r="COQ245" s="70"/>
      <c r="COR245" s="70"/>
      <c r="COS245" s="70"/>
      <c r="COT245" s="70"/>
      <c r="COU245" s="70"/>
      <c r="COV245" s="70"/>
      <c r="COW245" s="70"/>
      <c r="COX245" s="70"/>
      <c r="COY245" s="70"/>
      <c r="COZ245" s="70"/>
      <c r="CPA245" s="70"/>
      <c r="CPB245" s="70"/>
      <c r="CPC245" s="70"/>
      <c r="CPD245" s="70"/>
      <c r="CPE245" s="70"/>
      <c r="CPF245" s="70"/>
      <c r="CPG245" s="70"/>
      <c r="CPH245" s="70"/>
      <c r="CPI245" s="70"/>
      <c r="CPJ245" s="70"/>
      <c r="CPK245" s="70"/>
      <c r="CPL245" s="70"/>
      <c r="CPM245" s="70"/>
      <c r="CPN245" s="70"/>
      <c r="CPO245" s="70"/>
      <c r="CPP245" s="70"/>
      <c r="CPQ245" s="70"/>
      <c r="CPR245" s="70"/>
      <c r="CPS245" s="70"/>
      <c r="CPT245" s="70"/>
      <c r="CPU245" s="70"/>
      <c r="CPV245" s="70"/>
      <c r="CPW245" s="70"/>
      <c r="CPX245" s="70"/>
      <c r="CPY245" s="70"/>
      <c r="CPZ245" s="70"/>
      <c r="CQA245" s="70"/>
      <c r="CQB245" s="70"/>
      <c r="CQC245" s="70"/>
      <c r="CQD245" s="70"/>
      <c r="CQE245" s="70"/>
      <c r="CQF245" s="70"/>
      <c r="CQG245" s="70"/>
      <c r="CQH245" s="70"/>
      <c r="CQI245" s="70"/>
      <c r="CQJ245" s="70"/>
      <c r="CQK245" s="70"/>
      <c r="CQL245" s="70"/>
      <c r="CQM245" s="70"/>
      <c r="CQN245" s="70"/>
      <c r="CQO245" s="70"/>
      <c r="CQP245" s="70"/>
      <c r="CQQ245" s="70"/>
      <c r="CQR245" s="70"/>
      <c r="CQS245" s="70"/>
      <c r="CQT245" s="70"/>
      <c r="CQU245" s="70"/>
      <c r="CQV245" s="70"/>
      <c r="CQW245" s="70"/>
      <c r="CQX245" s="70"/>
      <c r="CQY245" s="70"/>
      <c r="CQZ245" s="70"/>
      <c r="CRA245" s="70"/>
      <c r="CRB245" s="70"/>
      <c r="CRC245" s="70"/>
      <c r="CRD245" s="70"/>
      <c r="CRE245" s="70"/>
      <c r="CRF245" s="70"/>
      <c r="CRG245" s="70"/>
      <c r="CRH245" s="70"/>
      <c r="CRI245" s="70"/>
      <c r="CRJ245" s="70"/>
      <c r="CRK245" s="70"/>
      <c r="CRL245" s="70"/>
      <c r="CRM245" s="70"/>
      <c r="CRN245" s="70"/>
      <c r="CRO245" s="70"/>
      <c r="CRP245" s="70"/>
      <c r="CRQ245" s="70"/>
      <c r="CRR245" s="70"/>
      <c r="CRS245" s="70"/>
      <c r="CRT245" s="70"/>
      <c r="CRU245" s="70"/>
      <c r="CRV245" s="70"/>
      <c r="CRW245" s="70"/>
      <c r="CRX245" s="70"/>
      <c r="CRY245" s="70"/>
      <c r="CRZ245" s="70"/>
      <c r="CSA245" s="70"/>
      <c r="CSB245" s="70"/>
      <c r="CSC245" s="70"/>
      <c r="CSD245" s="70"/>
      <c r="CSE245" s="70"/>
      <c r="CSF245" s="70"/>
      <c r="CSG245" s="70"/>
      <c r="CSH245" s="70"/>
      <c r="CSI245" s="70"/>
      <c r="CSJ245" s="70"/>
      <c r="CSK245" s="70"/>
      <c r="CSL245" s="70"/>
      <c r="CSM245" s="70"/>
      <c r="CSN245" s="70"/>
      <c r="CSO245" s="70"/>
      <c r="CSP245" s="70"/>
      <c r="CSQ245" s="70"/>
      <c r="CSR245" s="70"/>
      <c r="CSS245" s="70"/>
      <c r="CST245" s="70"/>
      <c r="CSU245" s="70"/>
      <c r="CSV245" s="70"/>
      <c r="CSW245" s="70"/>
      <c r="CSX245" s="70"/>
      <c r="CSY245" s="70"/>
      <c r="CSZ245" s="70"/>
      <c r="CTA245" s="70"/>
      <c r="CTB245" s="70"/>
      <c r="CTC245" s="70"/>
      <c r="CTD245" s="70"/>
      <c r="CTE245" s="70"/>
      <c r="CTF245" s="70"/>
      <c r="CTG245" s="70"/>
      <c r="CTH245" s="70"/>
      <c r="CTI245" s="70"/>
      <c r="CTJ245" s="70"/>
      <c r="CTK245" s="70"/>
      <c r="CTL245" s="70"/>
      <c r="CTM245" s="70"/>
      <c r="CTN245" s="70"/>
      <c r="CTO245" s="70"/>
      <c r="CTP245" s="70"/>
      <c r="CTQ245" s="70"/>
      <c r="CTR245" s="70"/>
      <c r="CTS245" s="70"/>
      <c r="CTT245" s="70"/>
      <c r="CTU245" s="70"/>
      <c r="CTV245" s="70"/>
      <c r="CTW245" s="70"/>
      <c r="CTX245" s="70"/>
      <c r="CTY245" s="70"/>
      <c r="CTZ245" s="70"/>
      <c r="CUA245" s="70"/>
      <c r="CUB245" s="70"/>
      <c r="CUC245" s="70"/>
      <c r="CUD245" s="70"/>
      <c r="CUE245" s="70"/>
      <c r="CUF245" s="70"/>
      <c r="CUG245" s="70"/>
      <c r="CUH245" s="70"/>
      <c r="CUI245" s="70"/>
      <c r="CUJ245" s="70"/>
      <c r="CUK245" s="70"/>
      <c r="CUL245" s="70"/>
      <c r="CUM245" s="70"/>
      <c r="CUN245" s="70"/>
      <c r="CUO245" s="70"/>
      <c r="CUP245" s="70"/>
      <c r="CUQ245" s="70"/>
      <c r="CUR245" s="70"/>
      <c r="CUS245" s="70"/>
      <c r="CUT245" s="70"/>
      <c r="CUU245" s="70"/>
      <c r="CUV245" s="70"/>
      <c r="CUW245" s="70"/>
      <c r="CUX245" s="70"/>
      <c r="CUY245" s="70"/>
      <c r="CUZ245" s="70"/>
      <c r="CVA245" s="70"/>
      <c r="CVB245" s="70"/>
      <c r="CVC245" s="70"/>
      <c r="CVD245" s="70"/>
      <c r="CVE245" s="70"/>
      <c r="CVF245" s="70"/>
      <c r="CVG245" s="70"/>
      <c r="CVH245" s="70"/>
      <c r="CVI245" s="70"/>
      <c r="CVJ245" s="70"/>
      <c r="CVK245" s="70"/>
      <c r="CVL245" s="70"/>
      <c r="CVM245" s="70"/>
      <c r="CVN245" s="70"/>
      <c r="CVO245" s="70"/>
      <c r="CVP245" s="70"/>
      <c r="CVQ245" s="70"/>
      <c r="CVR245" s="70"/>
      <c r="CVS245" s="70"/>
      <c r="CVT245" s="70"/>
      <c r="CVU245" s="70"/>
      <c r="CVV245" s="70"/>
      <c r="CVW245" s="70"/>
      <c r="CVX245" s="70"/>
      <c r="CVY245" s="70"/>
      <c r="CVZ245" s="70"/>
      <c r="CWA245" s="70"/>
      <c r="CWB245" s="70"/>
      <c r="CWC245" s="70"/>
      <c r="CWD245" s="70"/>
      <c r="CWE245" s="70"/>
      <c r="CWF245" s="70"/>
      <c r="CWG245" s="70"/>
      <c r="CWH245" s="70"/>
      <c r="CWI245" s="70"/>
      <c r="CWJ245" s="70"/>
      <c r="CWK245" s="70"/>
      <c r="CWL245" s="70"/>
      <c r="CWM245" s="70"/>
      <c r="CWN245" s="70"/>
      <c r="CWO245" s="70"/>
      <c r="CWP245" s="70"/>
      <c r="CWQ245" s="70"/>
      <c r="CWR245" s="70"/>
      <c r="CWS245" s="70"/>
      <c r="CWT245" s="70"/>
      <c r="CWU245" s="70"/>
      <c r="CWV245" s="70"/>
      <c r="CWW245" s="70"/>
      <c r="CWX245" s="70"/>
      <c r="CWY245" s="70"/>
      <c r="CWZ245" s="70"/>
      <c r="CXA245" s="70"/>
      <c r="CXB245" s="70"/>
      <c r="CXC245" s="70"/>
      <c r="CXD245" s="70"/>
      <c r="CXE245" s="70"/>
      <c r="CXF245" s="70"/>
      <c r="CXG245" s="70"/>
      <c r="CXH245" s="70"/>
      <c r="CXI245" s="70"/>
      <c r="CXJ245" s="70"/>
      <c r="CXK245" s="70"/>
      <c r="CXL245" s="70"/>
      <c r="CXM245" s="70"/>
      <c r="CXN245" s="70"/>
      <c r="CXO245" s="70"/>
      <c r="CXP245" s="70"/>
      <c r="CXQ245" s="70"/>
      <c r="CXR245" s="70"/>
      <c r="CXS245" s="70"/>
      <c r="CXT245" s="70"/>
      <c r="CXU245" s="70"/>
      <c r="CXV245" s="70"/>
      <c r="CXW245" s="70"/>
      <c r="CXX245" s="70"/>
      <c r="CXY245" s="70"/>
      <c r="CXZ245" s="70"/>
      <c r="CYA245" s="70"/>
      <c r="CYB245" s="70"/>
      <c r="CYC245" s="70"/>
      <c r="CYD245" s="70"/>
      <c r="CYE245" s="70"/>
      <c r="CYF245" s="70"/>
      <c r="CYG245" s="70"/>
      <c r="CYH245" s="70"/>
      <c r="CYI245" s="70"/>
      <c r="CYJ245" s="70"/>
      <c r="CYK245" s="70"/>
      <c r="CYL245" s="70"/>
      <c r="CYM245" s="70"/>
      <c r="CYN245" s="70"/>
      <c r="CYO245" s="70"/>
      <c r="CYP245" s="70"/>
      <c r="CYQ245" s="70"/>
      <c r="CYR245" s="70"/>
      <c r="CYS245" s="70"/>
      <c r="CYT245" s="70"/>
      <c r="CYU245" s="70"/>
      <c r="CYV245" s="70"/>
      <c r="CYW245" s="70"/>
      <c r="CYX245" s="70"/>
      <c r="CYY245" s="70"/>
      <c r="CYZ245" s="70"/>
      <c r="CZA245" s="70"/>
      <c r="CZB245" s="70"/>
      <c r="CZC245" s="70"/>
      <c r="CZD245" s="70"/>
      <c r="CZE245" s="70"/>
      <c r="CZF245" s="70"/>
      <c r="CZG245" s="70"/>
      <c r="CZH245" s="70"/>
      <c r="CZI245" s="70"/>
      <c r="CZJ245" s="70"/>
      <c r="CZK245" s="70"/>
      <c r="CZL245" s="70"/>
      <c r="CZM245" s="70"/>
      <c r="CZN245" s="70"/>
      <c r="CZO245" s="70"/>
      <c r="CZP245" s="70"/>
      <c r="CZQ245" s="70"/>
      <c r="CZR245" s="70"/>
      <c r="CZS245" s="70"/>
      <c r="CZT245" s="70"/>
      <c r="CZU245" s="70"/>
      <c r="CZV245" s="70"/>
      <c r="CZW245" s="70"/>
      <c r="CZX245" s="70"/>
      <c r="CZY245" s="70"/>
      <c r="CZZ245" s="70"/>
      <c r="DAA245" s="70"/>
      <c r="DAB245" s="70"/>
      <c r="DAC245" s="70"/>
      <c r="DAD245" s="70"/>
      <c r="DAE245" s="70"/>
      <c r="DAF245" s="70"/>
      <c r="DAG245" s="70"/>
      <c r="DAH245" s="70"/>
      <c r="DAI245" s="70"/>
      <c r="DAJ245" s="70"/>
      <c r="DAK245" s="70"/>
      <c r="DAL245" s="70"/>
      <c r="DAM245" s="70"/>
      <c r="DAN245" s="70"/>
      <c r="DAO245" s="70"/>
      <c r="DAP245" s="70"/>
      <c r="DAQ245" s="70"/>
      <c r="DAR245" s="70"/>
      <c r="DAS245" s="70"/>
      <c r="DAT245" s="70"/>
      <c r="DAU245" s="70"/>
      <c r="DAV245" s="70"/>
      <c r="DAW245" s="70"/>
      <c r="DAX245" s="70"/>
      <c r="DAY245" s="70"/>
      <c r="DAZ245" s="70"/>
      <c r="DBA245" s="70"/>
      <c r="DBB245" s="70"/>
      <c r="DBC245" s="70"/>
      <c r="DBD245" s="70"/>
      <c r="DBE245" s="70"/>
      <c r="DBF245" s="70"/>
      <c r="DBG245" s="70"/>
      <c r="DBH245" s="70"/>
      <c r="DBI245" s="70"/>
      <c r="DBJ245" s="70"/>
      <c r="DBK245" s="70"/>
      <c r="DBL245" s="70"/>
      <c r="DBM245" s="70"/>
      <c r="DBN245" s="70"/>
      <c r="DBO245" s="70"/>
      <c r="DBP245" s="70"/>
      <c r="DBQ245" s="70"/>
      <c r="DBR245" s="70"/>
      <c r="DBS245" s="70"/>
      <c r="DBT245" s="70"/>
      <c r="DBU245" s="70"/>
      <c r="DBV245" s="70"/>
      <c r="DBW245" s="70"/>
      <c r="DBX245" s="70"/>
      <c r="DBY245" s="70"/>
      <c r="DBZ245" s="70"/>
      <c r="DCA245" s="70"/>
      <c r="DCB245" s="70"/>
      <c r="DCC245" s="70"/>
      <c r="DCD245" s="70"/>
      <c r="DCE245" s="70"/>
      <c r="DCF245" s="70"/>
      <c r="DCG245" s="70"/>
      <c r="DCH245" s="70"/>
      <c r="DCI245" s="70"/>
      <c r="DCJ245" s="70"/>
      <c r="DCK245" s="70"/>
      <c r="DCL245" s="70"/>
      <c r="DCM245" s="70"/>
      <c r="DCN245" s="70"/>
      <c r="DCO245" s="70"/>
      <c r="DCP245" s="70"/>
      <c r="DCQ245" s="70"/>
      <c r="DCR245" s="70"/>
      <c r="DCS245" s="70"/>
      <c r="DCT245" s="70"/>
      <c r="DCU245" s="70"/>
      <c r="DCV245" s="70"/>
      <c r="DCW245" s="70"/>
      <c r="DCX245" s="70"/>
      <c r="DCY245" s="70"/>
      <c r="DCZ245" s="70"/>
      <c r="DDA245" s="70"/>
      <c r="DDB245" s="70"/>
      <c r="DDC245" s="70"/>
      <c r="DDD245" s="70"/>
      <c r="DDE245" s="70"/>
      <c r="DDF245" s="70"/>
      <c r="DDG245" s="70"/>
      <c r="DDH245" s="70"/>
      <c r="DDI245" s="70"/>
      <c r="DDJ245" s="70"/>
      <c r="DDK245" s="70"/>
      <c r="DDL245" s="70"/>
      <c r="DDM245" s="70"/>
      <c r="DDN245" s="70"/>
      <c r="DDO245" s="70"/>
      <c r="DDP245" s="70"/>
      <c r="DDQ245" s="70"/>
      <c r="DDR245" s="70"/>
      <c r="DDS245" s="70"/>
      <c r="DDT245" s="70"/>
      <c r="DDU245" s="70"/>
      <c r="DDV245" s="70"/>
      <c r="DDW245" s="70"/>
      <c r="DDX245" s="70"/>
      <c r="DDY245" s="70"/>
      <c r="DDZ245" s="70"/>
      <c r="DEA245" s="70"/>
      <c r="DEB245" s="70"/>
      <c r="DEC245" s="70"/>
      <c r="DED245" s="70"/>
      <c r="DEE245" s="70"/>
      <c r="DEF245" s="70"/>
      <c r="DEG245" s="70"/>
      <c r="DEH245" s="70"/>
      <c r="DEI245" s="70"/>
      <c r="DEJ245" s="70"/>
      <c r="DEK245" s="70"/>
      <c r="DEL245" s="70"/>
      <c r="DEM245" s="70"/>
      <c r="DEN245" s="70"/>
      <c r="DEO245" s="70"/>
      <c r="DEP245" s="70"/>
      <c r="DEQ245" s="70"/>
      <c r="DER245" s="70"/>
      <c r="DES245" s="70"/>
      <c r="DET245" s="70"/>
      <c r="DEU245" s="70"/>
      <c r="DEV245" s="70"/>
      <c r="DEW245" s="70"/>
      <c r="DEX245" s="70"/>
      <c r="DEY245" s="70"/>
      <c r="DEZ245" s="70"/>
      <c r="DFA245" s="70"/>
      <c r="DFB245" s="70"/>
      <c r="DFC245" s="70"/>
      <c r="DFD245" s="70"/>
      <c r="DFE245" s="70"/>
      <c r="DFF245" s="70"/>
      <c r="DFG245" s="70"/>
      <c r="DFH245" s="70"/>
      <c r="DFI245" s="70"/>
      <c r="DFJ245" s="70"/>
      <c r="DFK245" s="70"/>
      <c r="DFL245" s="70"/>
      <c r="DFM245" s="70"/>
      <c r="DFN245" s="70"/>
      <c r="DFO245" s="70"/>
      <c r="DFP245" s="70"/>
      <c r="DFQ245" s="70"/>
      <c r="DFR245" s="70"/>
      <c r="DFS245" s="70"/>
      <c r="DFT245" s="70"/>
      <c r="DFU245" s="70"/>
      <c r="DFV245" s="70"/>
      <c r="DFW245" s="70"/>
      <c r="DFX245" s="70"/>
      <c r="DFY245" s="70"/>
      <c r="DFZ245" s="70"/>
      <c r="DGA245" s="70"/>
      <c r="DGB245" s="70"/>
      <c r="DGC245" s="70"/>
      <c r="DGD245" s="70"/>
      <c r="DGE245" s="70"/>
      <c r="DGF245" s="70"/>
      <c r="DGG245" s="70"/>
      <c r="DGH245" s="70"/>
      <c r="DGI245" s="70"/>
      <c r="DGJ245" s="70"/>
      <c r="DGK245" s="70"/>
      <c r="DGL245" s="70"/>
      <c r="DGM245" s="70"/>
      <c r="DGN245" s="70"/>
      <c r="DGO245" s="70"/>
      <c r="DGP245" s="70"/>
      <c r="DGQ245" s="70"/>
      <c r="DGR245" s="70"/>
      <c r="DGS245" s="70"/>
      <c r="DGT245" s="70"/>
      <c r="DGU245" s="70"/>
      <c r="DGV245" s="70"/>
      <c r="DGW245" s="70"/>
      <c r="DGX245" s="70"/>
      <c r="DGY245" s="70"/>
      <c r="DGZ245" s="70"/>
      <c r="DHA245" s="70"/>
      <c r="DHB245" s="70"/>
      <c r="DHC245" s="70"/>
      <c r="DHD245" s="70"/>
      <c r="DHE245" s="70"/>
      <c r="DHF245" s="70"/>
      <c r="DHG245" s="70"/>
      <c r="DHH245" s="70"/>
      <c r="DHI245" s="70"/>
      <c r="DHJ245" s="70"/>
      <c r="DHK245" s="70"/>
      <c r="DHL245" s="70"/>
      <c r="DHM245" s="70"/>
      <c r="DHN245" s="70"/>
      <c r="DHO245" s="70"/>
      <c r="DHP245" s="70"/>
      <c r="DHQ245" s="70"/>
      <c r="DHR245" s="70"/>
      <c r="DHS245" s="70"/>
      <c r="DHT245" s="70"/>
      <c r="DHU245" s="70"/>
      <c r="DHV245" s="70"/>
      <c r="DHW245" s="70"/>
      <c r="DHX245" s="70"/>
      <c r="DHY245" s="70"/>
      <c r="DHZ245" s="70"/>
      <c r="DIA245" s="70"/>
      <c r="DIB245" s="70"/>
      <c r="DIC245" s="70"/>
      <c r="DID245" s="70"/>
      <c r="DIE245" s="70"/>
      <c r="DIF245" s="70"/>
      <c r="DIG245" s="70"/>
      <c r="DIH245" s="70"/>
      <c r="DII245" s="70"/>
      <c r="DIJ245" s="70"/>
      <c r="DIK245" s="70"/>
      <c r="DIL245" s="70"/>
      <c r="DIM245" s="70"/>
      <c r="DIN245" s="70"/>
      <c r="DIO245" s="70"/>
      <c r="DIP245" s="70"/>
      <c r="DIQ245" s="70"/>
      <c r="DIR245" s="70"/>
      <c r="DIS245" s="70"/>
      <c r="DIT245" s="70"/>
      <c r="DIU245" s="70"/>
      <c r="DIV245" s="70"/>
      <c r="DIW245" s="70"/>
      <c r="DIX245" s="70"/>
      <c r="DIY245" s="70"/>
      <c r="DIZ245" s="70"/>
      <c r="DJA245" s="70"/>
      <c r="DJB245" s="70"/>
      <c r="DJC245" s="70"/>
      <c r="DJD245" s="70"/>
      <c r="DJE245" s="70"/>
      <c r="DJF245" s="70"/>
      <c r="DJG245" s="70"/>
      <c r="DJH245" s="70"/>
      <c r="DJI245" s="70"/>
      <c r="DJJ245" s="70"/>
      <c r="DJK245" s="70"/>
      <c r="DJL245" s="70"/>
      <c r="DJM245" s="70"/>
      <c r="DJN245" s="70"/>
      <c r="DJO245" s="70"/>
      <c r="DJP245" s="70"/>
      <c r="DJQ245" s="70"/>
      <c r="DJR245" s="70"/>
      <c r="DJS245" s="70"/>
      <c r="DJT245" s="70"/>
      <c r="DJU245" s="70"/>
      <c r="DJV245" s="70"/>
      <c r="DJW245" s="70"/>
      <c r="DJX245" s="70"/>
      <c r="DJY245" s="70"/>
      <c r="DJZ245" s="70"/>
      <c r="DKA245" s="70"/>
      <c r="DKB245" s="70"/>
      <c r="DKC245" s="70"/>
      <c r="DKD245" s="70"/>
      <c r="DKE245" s="70"/>
      <c r="DKF245" s="70"/>
      <c r="DKG245" s="70"/>
      <c r="DKH245" s="70"/>
      <c r="DKI245" s="70"/>
      <c r="DKJ245" s="70"/>
      <c r="DKK245" s="70"/>
      <c r="DKL245" s="70"/>
      <c r="DKM245" s="70"/>
      <c r="DKN245" s="70"/>
      <c r="DKO245" s="70"/>
      <c r="DKP245" s="70"/>
      <c r="DKQ245" s="70"/>
      <c r="DKR245" s="70"/>
      <c r="DKS245" s="70"/>
      <c r="DKT245" s="70"/>
      <c r="DKU245" s="70"/>
      <c r="DKV245" s="70"/>
      <c r="DKW245" s="70"/>
      <c r="DKX245" s="70"/>
      <c r="DKY245" s="70"/>
      <c r="DKZ245" s="70"/>
      <c r="DLA245" s="70"/>
      <c r="DLB245" s="70"/>
      <c r="DLC245" s="70"/>
      <c r="DLD245" s="70"/>
      <c r="DLE245" s="70"/>
      <c r="DLF245" s="70"/>
      <c r="DLG245" s="70"/>
      <c r="DLH245" s="70"/>
      <c r="DLI245" s="70"/>
      <c r="DLJ245" s="70"/>
      <c r="DLK245" s="70"/>
      <c r="DLL245" s="70"/>
      <c r="DLM245" s="70"/>
      <c r="DLN245" s="70"/>
      <c r="DLO245" s="70"/>
      <c r="DLP245" s="70"/>
      <c r="DLQ245" s="70"/>
      <c r="DLR245" s="70"/>
      <c r="DLS245" s="70"/>
      <c r="DLT245" s="70"/>
      <c r="DLU245" s="70"/>
      <c r="DLV245" s="70"/>
      <c r="DLW245" s="70"/>
      <c r="DLX245" s="70"/>
      <c r="DLY245" s="70"/>
      <c r="DLZ245" s="70"/>
      <c r="DMA245" s="70"/>
      <c r="DMB245" s="70"/>
      <c r="DMC245" s="70"/>
      <c r="DMD245" s="70"/>
      <c r="DME245" s="70"/>
      <c r="DMF245" s="70"/>
      <c r="DMG245" s="70"/>
      <c r="DMH245" s="70"/>
      <c r="DMI245" s="70"/>
      <c r="DMJ245" s="70"/>
      <c r="DMK245" s="70"/>
      <c r="DML245" s="70"/>
      <c r="DMM245" s="70"/>
      <c r="DMN245" s="70"/>
      <c r="DMO245" s="70"/>
      <c r="DMP245" s="70"/>
      <c r="DMQ245" s="70"/>
      <c r="DMR245" s="70"/>
      <c r="DMS245" s="70"/>
      <c r="DMT245" s="70"/>
      <c r="DMU245" s="70"/>
      <c r="DMV245" s="70"/>
      <c r="DMW245" s="70"/>
      <c r="DMX245" s="70"/>
      <c r="DMY245" s="70"/>
      <c r="DMZ245" s="70"/>
      <c r="DNA245" s="70"/>
      <c r="DNB245" s="70"/>
      <c r="DNC245" s="70"/>
      <c r="DND245" s="70"/>
      <c r="DNE245" s="70"/>
      <c r="DNF245" s="70"/>
      <c r="DNG245" s="70"/>
      <c r="DNH245" s="70"/>
      <c r="DNI245" s="70"/>
      <c r="DNJ245" s="70"/>
      <c r="DNK245" s="70"/>
      <c r="DNL245" s="70"/>
      <c r="DNM245" s="70"/>
      <c r="DNN245" s="70"/>
      <c r="DNO245" s="70"/>
      <c r="DNP245" s="70"/>
      <c r="DNQ245" s="70"/>
      <c r="DNR245" s="70"/>
      <c r="DNS245" s="70"/>
      <c r="DNT245" s="70"/>
      <c r="DNU245" s="70"/>
      <c r="DNV245" s="70"/>
      <c r="DNW245" s="70"/>
      <c r="DNX245" s="70"/>
      <c r="DNY245" s="70"/>
      <c r="DNZ245" s="70"/>
      <c r="DOA245" s="70"/>
      <c r="DOB245" s="70"/>
      <c r="DOC245" s="70"/>
      <c r="DOD245" s="70"/>
      <c r="DOE245" s="70"/>
      <c r="DOF245" s="70"/>
      <c r="DOG245" s="70"/>
      <c r="DOH245" s="70"/>
      <c r="DOI245" s="70"/>
      <c r="DOJ245" s="70"/>
      <c r="DOK245" s="70"/>
      <c r="DOL245" s="70"/>
      <c r="DOM245" s="70"/>
      <c r="DON245" s="70"/>
      <c r="DOO245" s="70"/>
      <c r="DOP245" s="70"/>
      <c r="DOQ245" s="70"/>
      <c r="DOR245" s="70"/>
      <c r="DOS245" s="70"/>
      <c r="DOT245" s="70"/>
      <c r="DOU245" s="70"/>
      <c r="DOV245" s="70"/>
      <c r="DOW245" s="70"/>
      <c r="DOX245" s="70"/>
      <c r="DOY245" s="70"/>
      <c r="DOZ245" s="70"/>
      <c r="DPA245" s="70"/>
      <c r="DPB245" s="70"/>
      <c r="DPC245" s="70"/>
      <c r="DPD245" s="70"/>
      <c r="DPE245" s="70"/>
      <c r="DPF245" s="70"/>
      <c r="DPG245" s="70"/>
      <c r="DPH245" s="70"/>
      <c r="DPI245" s="70"/>
      <c r="DPJ245" s="70"/>
      <c r="DPK245" s="70"/>
      <c r="DPL245" s="70"/>
      <c r="DPM245" s="70"/>
      <c r="DPN245" s="70"/>
      <c r="DPO245" s="70"/>
      <c r="DPP245" s="70"/>
      <c r="DPQ245" s="70"/>
      <c r="DPR245" s="70"/>
      <c r="DPS245" s="70"/>
      <c r="DPT245" s="70"/>
      <c r="DPU245" s="70"/>
      <c r="DPV245" s="70"/>
      <c r="DPW245" s="70"/>
      <c r="DPX245" s="70"/>
      <c r="DPY245" s="70"/>
      <c r="DPZ245" s="70"/>
      <c r="DQA245" s="70"/>
      <c r="DQB245" s="70"/>
      <c r="DQC245" s="70"/>
      <c r="DQD245" s="70"/>
      <c r="DQE245" s="70"/>
      <c r="DQF245" s="70"/>
      <c r="DQG245" s="70"/>
      <c r="DQH245" s="70"/>
      <c r="DQI245" s="70"/>
      <c r="DQJ245" s="70"/>
      <c r="DQK245" s="70"/>
      <c r="DQL245" s="70"/>
      <c r="DQM245" s="70"/>
      <c r="DQN245" s="70"/>
      <c r="DQO245" s="70"/>
      <c r="DQP245" s="70"/>
      <c r="DQQ245" s="70"/>
      <c r="DQR245" s="70"/>
      <c r="DQS245" s="70"/>
      <c r="DQT245" s="70"/>
      <c r="DQU245" s="70"/>
      <c r="DQV245" s="70"/>
      <c r="DQW245" s="70"/>
      <c r="DQX245" s="70"/>
      <c r="DQY245" s="70"/>
      <c r="DQZ245" s="70"/>
      <c r="DRA245" s="70"/>
      <c r="DRB245" s="70"/>
      <c r="DRC245" s="70"/>
      <c r="DRD245" s="70"/>
      <c r="DRE245" s="70"/>
      <c r="DRF245" s="70"/>
      <c r="DRG245" s="70"/>
      <c r="DRH245" s="70"/>
      <c r="DRI245" s="70"/>
      <c r="DRJ245" s="70"/>
      <c r="DRK245" s="70"/>
      <c r="DRL245" s="70"/>
      <c r="DRM245" s="70"/>
      <c r="DRN245" s="70"/>
      <c r="DRO245" s="70"/>
      <c r="DRP245" s="70"/>
      <c r="DRQ245" s="70"/>
      <c r="DRR245" s="70"/>
      <c r="DRS245" s="70"/>
      <c r="DRT245" s="70"/>
      <c r="DRU245" s="70"/>
      <c r="DRV245" s="70"/>
      <c r="DRW245" s="70"/>
      <c r="DRX245" s="70"/>
      <c r="DRY245" s="70"/>
      <c r="DRZ245" s="70"/>
      <c r="DSA245" s="70"/>
      <c r="DSB245" s="70"/>
      <c r="DSC245" s="70"/>
      <c r="DSD245" s="70"/>
      <c r="DSE245" s="70"/>
      <c r="DSF245" s="70"/>
      <c r="DSG245" s="70"/>
      <c r="DSH245" s="70"/>
      <c r="DSI245" s="70"/>
      <c r="DSJ245" s="70"/>
      <c r="DSK245" s="70"/>
      <c r="DSL245" s="70"/>
      <c r="DSM245" s="70"/>
      <c r="DSN245" s="70"/>
      <c r="DSO245" s="70"/>
      <c r="DSP245" s="70"/>
      <c r="DSQ245" s="70"/>
      <c r="DSR245" s="70"/>
      <c r="DSS245" s="70"/>
      <c r="DST245" s="70"/>
      <c r="DSU245" s="70"/>
      <c r="DSV245" s="70"/>
      <c r="DSW245" s="70"/>
      <c r="DSX245" s="70"/>
      <c r="DSY245" s="70"/>
      <c r="DSZ245" s="70"/>
      <c r="DTA245" s="70"/>
      <c r="DTB245" s="70"/>
      <c r="DTC245" s="70"/>
      <c r="DTD245" s="70"/>
      <c r="DTE245" s="70"/>
      <c r="DTF245" s="70"/>
      <c r="DTG245" s="70"/>
      <c r="DTH245" s="70"/>
      <c r="DTI245" s="70"/>
      <c r="DTJ245" s="70"/>
      <c r="DTK245" s="70"/>
      <c r="DTL245" s="70"/>
      <c r="DTM245" s="70"/>
      <c r="DTN245" s="70"/>
      <c r="DTO245" s="70"/>
      <c r="DTP245" s="70"/>
      <c r="DTQ245" s="70"/>
      <c r="DTR245" s="70"/>
      <c r="DTS245" s="70"/>
      <c r="DTT245" s="70"/>
      <c r="DTU245" s="70"/>
      <c r="DTV245" s="70"/>
      <c r="DTW245" s="70"/>
      <c r="DTX245" s="70"/>
      <c r="DTY245" s="70"/>
      <c r="DTZ245" s="70"/>
      <c r="DUA245" s="70"/>
      <c r="DUB245" s="70"/>
      <c r="DUC245" s="70"/>
      <c r="DUD245" s="70"/>
      <c r="DUE245" s="70"/>
      <c r="DUF245" s="70"/>
      <c r="DUG245" s="70"/>
      <c r="DUH245" s="70"/>
      <c r="DUI245" s="70"/>
      <c r="DUJ245" s="70"/>
      <c r="DUK245" s="70"/>
      <c r="DUL245" s="70"/>
      <c r="DUM245" s="70"/>
      <c r="DUN245" s="70"/>
      <c r="DUO245" s="70"/>
      <c r="DUP245" s="70"/>
      <c r="DUQ245" s="70"/>
      <c r="DUR245" s="70"/>
      <c r="DUS245" s="70"/>
      <c r="DUT245" s="70"/>
      <c r="DUU245" s="70"/>
      <c r="DUV245" s="70"/>
      <c r="DUW245" s="70"/>
      <c r="DUX245" s="70"/>
      <c r="DUY245" s="70"/>
      <c r="DUZ245" s="70"/>
      <c r="DVA245" s="70"/>
      <c r="DVB245" s="70"/>
      <c r="DVC245" s="70"/>
      <c r="DVD245" s="70"/>
      <c r="DVE245" s="70"/>
      <c r="DVF245" s="70"/>
      <c r="DVG245" s="70"/>
      <c r="DVH245" s="70"/>
      <c r="DVI245" s="70"/>
      <c r="DVJ245" s="70"/>
      <c r="DVK245" s="70"/>
      <c r="DVL245" s="70"/>
      <c r="DVM245" s="70"/>
      <c r="DVN245" s="70"/>
      <c r="DVO245" s="70"/>
      <c r="DVP245" s="70"/>
      <c r="DVQ245" s="70"/>
      <c r="DVR245" s="70"/>
      <c r="DVS245" s="70"/>
      <c r="DVT245" s="70"/>
      <c r="DVU245" s="70"/>
      <c r="DVV245" s="70"/>
      <c r="DVW245" s="70"/>
      <c r="DVX245" s="70"/>
      <c r="DVY245" s="70"/>
      <c r="DVZ245" s="70"/>
      <c r="DWA245" s="70"/>
      <c r="DWB245" s="70"/>
      <c r="DWC245" s="70"/>
      <c r="DWD245" s="70"/>
      <c r="DWE245" s="70"/>
      <c r="DWF245" s="70"/>
      <c r="DWG245" s="70"/>
      <c r="DWH245" s="70"/>
      <c r="DWI245" s="70"/>
      <c r="DWJ245" s="70"/>
      <c r="DWK245" s="70"/>
      <c r="DWL245" s="70"/>
      <c r="DWM245" s="70"/>
      <c r="DWN245" s="70"/>
      <c r="DWO245" s="70"/>
      <c r="DWP245" s="70"/>
      <c r="DWQ245" s="70"/>
      <c r="DWR245" s="70"/>
      <c r="DWS245" s="70"/>
      <c r="DWT245" s="70"/>
      <c r="DWU245" s="70"/>
      <c r="DWV245" s="70"/>
      <c r="DWW245" s="70"/>
      <c r="DWX245" s="70"/>
      <c r="DWY245" s="70"/>
      <c r="DWZ245" s="70"/>
      <c r="DXA245" s="70"/>
      <c r="DXB245" s="70"/>
      <c r="DXC245" s="70"/>
      <c r="DXD245" s="70"/>
      <c r="DXE245" s="70"/>
      <c r="DXF245" s="70"/>
      <c r="DXG245" s="70"/>
      <c r="DXH245" s="70"/>
      <c r="DXI245" s="70"/>
      <c r="DXJ245" s="70"/>
      <c r="DXK245" s="70"/>
      <c r="DXL245" s="70"/>
      <c r="DXM245" s="70"/>
      <c r="DXN245" s="70"/>
      <c r="DXO245" s="70"/>
      <c r="DXP245" s="70"/>
      <c r="DXQ245" s="70"/>
      <c r="DXR245" s="70"/>
      <c r="DXS245" s="70"/>
      <c r="DXT245" s="70"/>
      <c r="DXU245" s="70"/>
      <c r="DXV245" s="70"/>
      <c r="DXW245" s="70"/>
      <c r="DXX245" s="70"/>
      <c r="DXY245" s="70"/>
      <c r="DXZ245" s="70"/>
      <c r="DYA245" s="70"/>
      <c r="DYB245" s="70"/>
      <c r="DYC245" s="70"/>
      <c r="DYD245" s="70"/>
      <c r="DYE245" s="70"/>
      <c r="DYF245" s="70"/>
      <c r="DYG245" s="70"/>
      <c r="DYH245" s="70"/>
      <c r="DYI245" s="70"/>
      <c r="DYJ245" s="70"/>
      <c r="DYK245" s="70"/>
      <c r="DYL245" s="70"/>
      <c r="DYM245" s="70"/>
      <c r="DYN245" s="70"/>
      <c r="DYO245" s="70"/>
      <c r="DYP245" s="70"/>
      <c r="DYQ245" s="70"/>
      <c r="DYR245" s="70"/>
      <c r="DYS245" s="70"/>
      <c r="DYT245" s="70"/>
      <c r="DYU245" s="70"/>
      <c r="DYV245" s="70"/>
      <c r="DYW245" s="70"/>
      <c r="DYX245" s="70"/>
      <c r="DYY245" s="70"/>
      <c r="DYZ245" s="70"/>
      <c r="DZA245" s="70"/>
      <c r="DZB245" s="70"/>
      <c r="DZC245" s="70"/>
      <c r="DZD245" s="70"/>
      <c r="DZE245" s="70"/>
      <c r="DZF245" s="70"/>
      <c r="DZG245" s="70"/>
      <c r="DZH245" s="70"/>
      <c r="DZI245" s="70"/>
      <c r="DZJ245" s="70"/>
      <c r="DZK245" s="70"/>
      <c r="DZL245" s="70"/>
      <c r="DZM245" s="70"/>
      <c r="DZN245" s="70"/>
      <c r="DZO245" s="70"/>
      <c r="DZP245" s="70"/>
      <c r="DZQ245" s="70"/>
      <c r="DZR245" s="70"/>
      <c r="DZS245" s="70"/>
      <c r="DZT245" s="70"/>
      <c r="DZU245" s="70"/>
      <c r="DZV245" s="70"/>
      <c r="DZW245" s="70"/>
      <c r="DZX245" s="70"/>
      <c r="DZY245" s="70"/>
      <c r="DZZ245" s="70"/>
      <c r="EAA245" s="70"/>
      <c r="EAB245" s="70"/>
      <c r="EAC245" s="70"/>
      <c r="EAD245" s="70"/>
      <c r="EAE245" s="70"/>
      <c r="EAF245" s="70"/>
      <c r="EAG245" s="70"/>
      <c r="EAH245" s="70"/>
      <c r="EAI245" s="70"/>
      <c r="EAJ245" s="70"/>
      <c r="EAK245" s="70"/>
      <c r="EAL245" s="70"/>
      <c r="EAM245" s="70"/>
      <c r="EAN245" s="70"/>
      <c r="EAO245" s="70"/>
      <c r="EAP245" s="70"/>
      <c r="EAQ245" s="70"/>
      <c r="EAR245" s="70"/>
      <c r="EAS245" s="70"/>
      <c r="EAT245" s="70"/>
      <c r="EAU245" s="70"/>
      <c r="EAV245" s="70"/>
      <c r="EAW245" s="70"/>
      <c r="EAX245" s="70"/>
      <c r="EAY245" s="70"/>
      <c r="EAZ245" s="70"/>
      <c r="EBA245" s="70"/>
      <c r="EBB245" s="70"/>
      <c r="EBC245" s="70"/>
      <c r="EBD245" s="70"/>
      <c r="EBE245" s="70"/>
      <c r="EBF245" s="70"/>
      <c r="EBG245" s="70"/>
      <c r="EBH245" s="70"/>
      <c r="EBI245" s="70"/>
      <c r="EBJ245" s="70"/>
      <c r="EBK245" s="70"/>
      <c r="EBL245" s="70"/>
      <c r="EBM245" s="70"/>
      <c r="EBN245" s="70"/>
      <c r="EBO245" s="70"/>
      <c r="EBP245" s="70"/>
      <c r="EBQ245" s="70"/>
      <c r="EBR245" s="70"/>
      <c r="EBS245" s="70"/>
      <c r="EBT245" s="70"/>
      <c r="EBU245" s="70"/>
      <c r="EBV245" s="70"/>
      <c r="EBW245" s="70"/>
      <c r="EBX245" s="70"/>
      <c r="EBY245" s="70"/>
      <c r="EBZ245" s="70"/>
      <c r="ECA245" s="70"/>
      <c r="ECB245" s="70"/>
      <c r="ECC245" s="70"/>
      <c r="ECD245" s="70"/>
      <c r="ECE245" s="70"/>
      <c r="ECF245" s="70"/>
      <c r="ECG245" s="70"/>
      <c r="ECH245" s="70"/>
      <c r="ECI245" s="70"/>
      <c r="ECJ245" s="70"/>
      <c r="ECK245" s="70"/>
      <c r="ECL245" s="70"/>
      <c r="ECM245" s="70"/>
      <c r="ECN245" s="70"/>
      <c r="ECO245" s="70"/>
      <c r="ECP245" s="70"/>
      <c r="ECQ245" s="70"/>
      <c r="ECR245" s="70"/>
      <c r="ECS245" s="70"/>
      <c r="ECT245" s="70"/>
      <c r="ECU245" s="70"/>
      <c r="ECV245" s="70"/>
      <c r="ECW245" s="70"/>
      <c r="ECX245" s="70"/>
      <c r="ECY245" s="70"/>
      <c r="ECZ245" s="70"/>
      <c r="EDA245" s="70"/>
      <c r="EDB245" s="70"/>
      <c r="EDC245" s="70"/>
      <c r="EDD245" s="70"/>
      <c r="EDE245" s="70"/>
      <c r="EDF245" s="70"/>
      <c r="EDG245" s="70"/>
      <c r="EDH245" s="70"/>
      <c r="EDI245" s="70"/>
      <c r="EDJ245" s="70"/>
      <c r="EDK245" s="70"/>
      <c r="EDL245" s="70"/>
      <c r="EDM245" s="70"/>
      <c r="EDN245" s="70"/>
      <c r="EDO245" s="70"/>
      <c r="EDP245" s="70"/>
      <c r="EDQ245" s="70"/>
      <c r="EDR245" s="70"/>
      <c r="EDS245" s="70"/>
      <c r="EDT245" s="70"/>
      <c r="EDU245" s="70"/>
      <c r="EDV245" s="70"/>
      <c r="EDW245" s="70"/>
      <c r="EDX245" s="70"/>
      <c r="EDY245" s="70"/>
      <c r="EDZ245" s="70"/>
      <c r="EEA245" s="70"/>
      <c r="EEB245" s="70"/>
      <c r="EEC245" s="70"/>
      <c r="EED245" s="70"/>
      <c r="EEE245" s="70"/>
      <c r="EEF245" s="70"/>
      <c r="EEG245" s="70"/>
      <c r="EEH245" s="70"/>
      <c r="EEI245" s="70"/>
      <c r="EEJ245" s="70"/>
      <c r="EEK245" s="70"/>
      <c r="EEL245" s="70"/>
      <c r="EEM245" s="70"/>
      <c r="EEN245" s="70"/>
      <c r="EEO245" s="70"/>
      <c r="EEP245" s="70"/>
      <c r="EEQ245" s="70"/>
      <c r="EER245" s="70"/>
      <c r="EES245" s="70"/>
      <c r="EET245" s="70"/>
      <c r="EEU245" s="70"/>
      <c r="EEV245" s="70"/>
      <c r="EEW245" s="70"/>
      <c r="EEX245" s="70"/>
      <c r="EEY245" s="70"/>
      <c r="EEZ245" s="70"/>
      <c r="EFA245" s="70"/>
      <c r="EFB245" s="70"/>
      <c r="EFC245" s="70"/>
      <c r="EFD245" s="70"/>
      <c r="EFE245" s="70"/>
      <c r="EFF245" s="70"/>
      <c r="EFG245" s="70"/>
      <c r="EFH245" s="70"/>
      <c r="EFI245" s="70"/>
      <c r="EFJ245" s="70"/>
      <c r="EFK245" s="70"/>
      <c r="EFL245" s="70"/>
      <c r="EFM245" s="70"/>
      <c r="EFN245" s="70"/>
      <c r="EFO245" s="70"/>
      <c r="EFP245" s="70"/>
      <c r="EFQ245" s="70"/>
      <c r="EFR245" s="70"/>
      <c r="EFS245" s="70"/>
      <c r="EFT245" s="70"/>
      <c r="EFU245" s="70"/>
      <c r="EFV245" s="70"/>
      <c r="EFW245" s="70"/>
      <c r="EFX245" s="70"/>
      <c r="EFY245" s="70"/>
      <c r="EFZ245" s="70"/>
      <c r="EGA245" s="70"/>
      <c r="EGB245" s="70"/>
      <c r="EGC245" s="70"/>
      <c r="EGD245" s="70"/>
      <c r="EGE245" s="70"/>
      <c r="EGF245" s="70"/>
      <c r="EGG245" s="70"/>
      <c r="EGH245" s="70"/>
      <c r="EGI245" s="70"/>
      <c r="EGJ245" s="70"/>
      <c r="EGK245" s="70"/>
      <c r="EGL245" s="70"/>
      <c r="EGM245" s="70"/>
      <c r="EGN245" s="70"/>
      <c r="EGO245" s="70"/>
      <c r="EGP245" s="70"/>
      <c r="EGQ245" s="70"/>
      <c r="EGR245" s="70"/>
      <c r="EGS245" s="70"/>
      <c r="EGT245" s="70"/>
      <c r="EGU245" s="70"/>
      <c r="EGV245" s="70"/>
      <c r="EGW245" s="70"/>
      <c r="EGX245" s="70"/>
      <c r="EGY245" s="70"/>
      <c r="EGZ245" s="70"/>
      <c r="EHA245" s="70"/>
      <c r="EHB245" s="70"/>
      <c r="EHC245" s="70"/>
      <c r="EHD245" s="70"/>
      <c r="EHE245" s="70"/>
      <c r="EHF245" s="70"/>
      <c r="EHG245" s="70"/>
      <c r="EHH245" s="70"/>
      <c r="EHI245" s="70"/>
      <c r="EHJ245" s="70"/>
      <c r="EHK245" s="70"/>
      <c r="EHL245" s="70"/>
      <c r="EHM245" s="70"/>
      <c r="EHN245" s="70"/>
      <c r="EHO245" s="70"/>
      <c r="EHP245" s="70"/>
      <c r="EHQ245" s="70"/>
      <c r="EHR245" s="70"/>
      <c r="EHS245" s="70"/>
      <c r="EHT245" s="70"/>
      <c r="EHU245" s="70"/>
      <c r="EHV245" s="70"/>
      <c r="EHW245" s="70"/>
      <c r="EHX245" s="70"/>
      <c r="EHY245" s="70"/>
      <c r="EHZ245" s="70"/>
      <c r="EIA245" s="70"/>
      <c r="EIB245" s="70"/>
      <c r="EIC245" s="70"/>
      <c r="EID245" s="70"/>
      <c r="EIE245" s="70"/>
      <c r="EIF245" s="70"/>
      <c r="EIG245" s="70"/>
      <c r="EIH245" s="70"/>
      <c r="EII245" s="70"/>
      <c r="EIJ245" s="70"/>
      <c r="EIK245" s="70"/>
      <c r="EIL245" s="70"/>
      <c r="EIM245" s="70"/>
      <c r="EIN245" s="70"/>
      <c r="EIO245" s="70"/>
      <c r="EIP245" s="70"/>
      <c r="EIQ245" s="70"/>
      <c r="EIR245" s="70"/>
      <c r="EIS245" s="70"/>
      <c r="EIT245" s="70"/>
      <c r="EIU245" s="70"/>
      <c r="EIV245" s="70"/>
      <c r="EIW245" s="70"/>
      <c r="EIX245" s="70"/>
      <c r="EIY245" s="70"/>
      <c r="EIZ245" s="70"/>
      <c r="EJA245" s="70"/>
      <c r="EJB245" s="70"/>
      <c r="EJC245" s="70"/>
      <c r="EJD245" s="70"/>
      <c r="EJE245" s="70"/>
      <c r="EJF245" s="70"/>
      <c r="EJG245" s="70"/>
      <c r="EJH245" s="70"/>
      <c r="EJI245" s="70"/>
      <c r="EJJ245" s="70"/>
      <c r="EJK245" s="70"/>
      <c r="EJL245" s="70"/>
      <c r="EJM245" s="70"/>
      <c r="EJN245" s="70"/>
      <c r="EJO245" s="70"/>
      <c r="EJP245" s="70"/>
      <c r="EJQ245" s="70"/>
      <c r="EJR245" s="70"/>
      <c r="EJS245" s="70"/>
      <c r="EJT245" s="70"/>
      <c r="EJU245" s="70"/>
      <c r="EJV245" s="70"/>
      <c r="EJW245" s="70"/>
      <c r="EJX245" s="70"/>
      <c r="EJY245" s="70"/>
      <c r="EJZ245" s="70"/>
      <c r="EKA245" s="70"/>
      <c r="EKB245" s="70"/>
      <c r="EKC245" s="70"/>
      <c r="EKD245" s="70"/>
      <c r="EKE245" s="70"/>
      <c r="EKF245" s="70"/>
      <c r="EKG245" s="70"/>
      <c r="EKH245" s="70"/>
      <c r="EKI245" s="70"/>
      <c r="EKJ245" s="70"/>
      <c r="EKK245" s="70"/>
      <c r="EKL245" s="70"/>
      <c r="EKM245" s="70"/>
      <c r="EKN245" s="70"/>
      <c r="EKO245" s="70"/>
      <c r="EKP245" s="70"/>
      <c r="EKQ245" s="70"/>
      <c r="EKR245" s="70"/>
      <c r="EKS245" s="70"/>
      <c r="EKT245" s="70"/>
      <c r="EKU245" s="70"/>
      <c r="EKV245" s="70"/>
      <c r="EKW245" s="70"/>
      <c r="EKX245" s="70"/>
      <c r="EKY245" s="70"/>
      <c r="EKZ245" s="70"/>
      <c r="ELA245" s="70"/>
      <c r="ELB245" s="70"/>
      <c r="ELC245" s="70"/>
      <c r="ELD245" s="70"/>
      <c r="ELE245" s="70"/>
      <c r="ELF245" s="70"/>
      <c r="ELG245" s="70"/>
      <c r="ELH245" s="70"/>
      <c r="ELI245" s="70"/>
      <c r="ELJ245" s="70"/>
      <c r="ELK245" s="70"/>
      <c r="ELL245" s="70"/>
      <c r="ELM245" s="70"/>
      <c r="ELN245" s="70"/>
      <c r="ELO245" s="70"/>
      <c r="ELP245" s="70"/>
      <c r="ELQ245" s="70"/>
      <c r="ELR245" s="70"/>
      <c r="ELS245" s="70"/>
      <c r="ELT245" s="70"/>
      <c r="ELU245" s="70"/>
      <c r="ELV245" s="70"/>
      <c r="ELW245" s="70"/>
      <c r="ELX245" s="70"/>
      <c r="ELY245" s="70"/>
      <c r="ELZ245" s="70"/>
      <c r="EMA245" s="70"/>
      <c r="EMB245" s="70"/>
      <c r="EMC245" s="70"/>
      <c r="EMD245" s="70"/>
      <c r="EME245" s="70"/>
      <c r="EMF245" s="70"/>
      <c r="EMG245" s="70"/>
      <c r="EMH245" s="70"/>
      <c r="EMI245" s="70"/>
      <c r="EMJ245" s="70"/>
      <c r="EMK245" s="70"/>
      <c r="EML245" s="70"/>
      <c r="EMM245" s="70"/>
      <c r="EMN245" s="70"/>
      <c r="EMO245" s="70"/>
      <c r="EMP245" s="70"/>
      <c r="EMQ245" s="70"/>
      <c r="EMR245" s="70"/>
      <c r="EMS245" s="70"/>
      <c r="EMT245" s="70"/>
      <c r="EMU245" s="70"/>
      <c r="EMV245" s="70"/>
      <c r="EMW245" s="70"/>
      <c r="EMX245" s="70"/>
      <c r="EMY245" s="70"/>
      <c r="EMZ245" s="70"/>
      <c r="ENA245" s="70"/>
      <c r="ENB245" s="70"/>
      <c r="ENC245" s="70"/>
      <c r="END245" s="70"/>
      <c r="ENE245" s="70"/>
      <c r="ENF245" s="70"/>
      <c r="ENG245" s="70"/>
      <c r="ENH245" s="70"/>
      <c r="ENI245" s="70"/>
      <c r="ENJ245" s="70"/>
      <c r="ENK245" s="70"/>
      <c r="ENL245" s="70"/>
      <c r="ENM245" s="70"/>
      <c r="ENN245" s="70"/>
      <c r="ENO245" s="70"/>
      <c r="ENP245" s="70"/>
      <c r="ENQ245" s="70"/>
      <c r="ENR245" s="70"/>
      <c r="ENS245" s="70"/>
      <c r="ENT245" s="70"/>
      <c r="ENU245" s="70"/>
      <c r="ENV245" s="70"/>
      <c r="ENW245" s="70"/>
      <c r="ENX245" s="70"/>
      <c r="ENY245" s="70"/>
      <c r="ENZ245" s="70"/>
      <c r="EOA245" s="70"/>
      <c r="EOB245" s="70"/>
      <c r="EOC245" s="70"/>
      <c r="EOD245" s="70"/>
      <c r="EOE245" s="70"/>
      <c r="EOF245" s="70"/>
      <c r="EOG245" s="70"/>
      <c r="EOH245" s="70"/>
      <c r="EOI245" s="70"/>
      <c r="EOJ245" s="70"/>
      <c r="EOK245" s="70"/>
      <c r="EOL245" s="70"/>
      <c r="EOM245" s="70"/>
      <c r="EON245" s="70"/>
      <c r="EOO245" s="70"/>
      <c r="EOP245" s="70"/>
      <c r="EOQ245" s="70"/>
      <c r="EOR245" s="70"/>
      <c r="EOS245" s="70"/>
      <c r="EOT245" s="70"/>
      <c r="EOU245" s="70"/>
      <c r="EOV245" s="70"/>
      <c r="EOW245" s="70"/>
      <c r="EOX245" s="70"/>
      <c r="EOY245" s="70"/>
      <c r="EOZ245" s="70"/>
      <c r="EPA245" s="70"/>
      <c r="EPB245" s="70"/>
      <c r="EPC245" s="70"/>
      <c r="EPD245" s="70"/>
      <c r="EPE245" s="70"/>
      <c r="EPF245" s="70"/>
      <c r="EPG245" s="70"/>
      <c r="EPH245" s="70"/>
      <c r="EPI245" s="70"/>
      <c r="EPJ245" s="70"/>
      <c r="EPK245" s="70"/>
      <c r="EPL245" s="70"/>
      <c r="EPM245" s="70"/>
      <c r="EPN245" s="70"/>
      <c r="EPO245" s="70"/>
      <c r="EPP245" s="70"/>
      <c r="EPQ245" s="70"/>
      <c r="EPR245" s="70"/>
      <c r="EPS245" s="70"/>
      <c r="EPT245" s="70"/>
      <c r="EPU245" s="70"/>
      <c r="EPV245" s="70"/>
      <c r="EPW245" s="70"/>
      <c r="EPX245" s="70"/>
      <c r="EPY245" s="70"/>
      <c r="EPZ245" s="70"/>
      <c r="EQA245" s="70"/>
      <c r="EQB245" s="70"/>
      <c r="EQC245" s="70"/>
      <c r="EQD245" s="70"/>
      <c r="EQE245" s="70"/>
      <c r="EQF245" s="70"/>
      <c r="EQG245" s="70"/>
      <c r="EQH245" s="70"/>
      <c r="EQI245" s="70"/>
      <c r="EQJ245" s="70"/>
      <c r="EQK245" s="70"/>
      <c r="EQL245" s="70"/>
      <c r="EQM245" s="70"/>
      <c r="EQN245" s="70"/>
      <c r="EQO245" s="70"/>
      <c r="EQP245" s="70"/>
      <c r="EQQ245" s="70"/>
      <c r="EQR245" s="70"/>
      <c r="EQS245" s="70"/>
      <c r="EQT245" s="70"/>
      <c r="EQU245" s="70"/>
      <c r="EQV245" s="70"/>
      <c r="EQW245" s="70"/>
      <c r="EQX245" s="70"/>
      <c r="EQY245" s="70"/>
      <c r="EQZ245" s="70"/>
      <c r="ERA245" s="70"/>
      <c r="ERB245" s="70"/>
      <c r="ERC245" s="70"/>
      <c r="ERD245" s="70"/>
      <c r="ERE245" s="70"/>
      <c r="ERF245" s="70"/>
      <c r="ERG245" s="70"/>
      <c r="ERH245" s="70"/>
      <c r="ERI245" s="70"/>
      <c r="ERJ245" s="70"/>
      <c r="ERK245" s="70"/>
      <c r="ERL245" s="70"/>
      <c r="ERM245" s="70"/>
      <c r="ERN245" s="70"/>
      <c r="ERO245" s="70"/>
      <c r="ERP245" s="70"/>
      <c r="ERQ245" s="70"/>
      <c r="ERR245" s="70"/>
      <c r="ERS245" s="70"/>
      <c r="ERT245" s="70"/>
      <c r="ERU245" s="70"/>
      <c r="ERV245" s="70"/>
      <c r="ERW245" s="70"/>
      <c r="ERX245" s="70"/>
      <c r="ERY245" s="70"/>
      <c r="ERZ245" s="70"/>
      <c r="ESA245" s="70"/>
      <c r="ESB245" s="70"/>
      <c r="ESC245" s="70"/>
      <c r="ESD245" s="70"/>
      <c r="ESE245" s="70"/>
      <c r="ESF245" s="70"/>
      <c r="ESG245" s="70"/>
      <c r="ESH245" s="70"/>
      <c r="ESI245" s="70"/>
      <c r="ESJ245" s="70"/>
      <c r="ESK245" s="70"/>
      <c r="ESL245" s="70"/>
      <c r="ESM245" s="70"/>
      <c r="ESN245" s="70"/>
      <c r="ESO245" s="70"/>
      <c r="ESP245" s="70"/>
      <c r="ESQ245" s="70"/>
      <c r="ESR245" s="70"/>
      <c r="ESS245" s="70"/>
      <c r="EST245" s="70"/>
      <c r="ESU245" s="70"/>
      <c r="ESV245" s="70"/>
      <c r="ESW245" s="70"/>
      <c r="ESX245" s="70"/>
      <c r="ESY245" s="70"/>
      <c r="ESZ245" s="70"/>
      <c r="ETA245" s="70"/>
      <c r="ETB245" s="70"/>
      <c r="ETC245" s="70"/>
      <c r="ETD245" s="70"/>
      <c r="ETE245" s="70"/>
      <c r="ETF245" s="70"/>
      <c r="ETG245" s="70"/>
      <c r="ETH245" s="70"/>
      <c r="ETI245" s="70"/>
      <c r="ETJ245" s="70"/>
      <c r="ETK245" s="70"/>
      <c r="ETL245" s="70"/>
      <c r="ETM245" s="70"/>
      <c r="ETN245" s="70"/>
      <c r="ETO245" s="70"/>
      <c r="ETP245" s="70"/>
      <c r="ETQ245" s="70"/>
      <c r="ETR245" s="70"/>
      <c r="ETS245" s="70"/>
      <c r="ETT245" s="70"/>
      <c r="ETU245" s="70"/>
      <c r="ETV245" s="70"/>
      <c r="ETW245" s="70"/>
      <c r="ETX245" s="70"/>
      <c r="ETY245" s="70"/>
      <c r="ETZ245" s="70"/>
      <c r="EUA245" s="70"/>
      <c r="EUB245" s="70"/>
      <c r="EUC245" s="70"/>
      <c r="EUD245" s="70"/>
      <c r="EUE245" s="70"/>
      <c r="EUF245" s="70"/>
      <c r="EUG245" s="70"/>
      <c r="EUH245" s="70"/>
      <c r="EUI245" s="70"/>
      <c r="EUJ245" s="70"/>
      <c r="EUK245" s="70"/>
      <c r="EUL245" s="70"/>
      <c r="EUM245" s="70"/>
      <c r="EUN245" s="70"/>
      <c r="EUO245" s="70"/>
      <c r="EUP245" s="70"/>
      <c r="EUQ245" s="70"/>
      <c r="EUR245" s="70"/>
      <c r="EUS245" s="70"/>
      <c r="EUT245" s="70"/>
      <c r="EUU245" s="70"/>
      <c r="EUV245" s="70"/>
      <c r="EUW245" s="70"/>
      <c r="EUX245" s="70"/>
      <c r="EUY245" s="70"/>
      <c r="EUZ245" s="70"/>
      <c r="EVA245" s="70"/>
      <c r="EVB245" s="70"/>
      <c r="EVC245" s="70"/>
      <c r="EVD245" s="70"/>
      <c r="EVE245" s="70"/>
      <c r="EVF245" s="70"/>
      <c r="EVG245" s="70"/>
      <c r="EVH245" s="70"/>
      <c r="EVI245" s="70"/>
      <c r="EVJ245" s="70"/>
      <c r="EVK245" s="70"/>
      <c r="EVL245" s="70"/>
      <c r="EVM245" s="70"/>
      <c r="EVN245" s="70"/>
      <c r="EVO245" s="70"/>
      <c r="EVP245" s="70"/>
      <c r="EVQ245" s="70"/>
      <c r="EVR245" s="70"/>
      <c r="EVS245" s="70"/>
      <c r="EVT245" s="70"/>
      <c r="EVU245" s="70"/>
      <c r="EVV245" s="70"/>
      <c r="EVW245" s="70"/>
      <c r="EVX245" s="70"/>
      <c r="EVY245" s="70"/>
      <c r="EVZ245" s="70"/>
      <c r="EWA245" s="70"/>
      <c r="EWB245" s="70"/>
      <c r="EWC245" s="70"/>
      <c r="EWD245" s="70"/>
      <c r="EWE245" s="70"/>
      <c r="EWF245" s="70"/>
      <c r="EWG245" s="70"/>
      <c r="EWH245" s="70"/>
      <c r="EWI245" s="70"/>
      <c r="EWJ245" s="70"/>
      <c r="EWK245" s="70"/>
      <c r="EWL245" s="70"/>
      <c r="EWM245" s="70"/>
      <c r="EWN245" s="70"/>
      <c r="EWO245" s="70"/>
      <c r="EWP245" s="70"/>
      <c r="EWQ245" s="70"/>
      <c r="EWR245" s="70"/>
      <c r="EWS245" s="70"/>
      <c r="EWT245" s="70"/>
      <c r="EWU245" s="70"/>
      <c r="EWV245" s="70"/>
      <c r="EWW245" s="70"/>
      <c r="EWX245" s="70"/>
      <c r="EWY245" s="70"/>
      <c r="EWZ245" s="70"/>
      <c r="EXA245" s="70"/>
      <c r="EXB245" s="70"/>
      <c r="EXC245" s="70"/>
      <c r="EXD245" s="70"/>
      <c r="EXE245" s="70"/>
      <c r="EXF245" s="70"/>
      <c r="EXG245" s="70"/>
      <c r="EXH245" s="70"/>
      <c r="EXI245" s="70"/>
      <c r="EXJ245" s="70"/>
      <c r="EXK245" s="70"/>
      <c r="EXL245" s="70"/>
      <c r="EXM245" s="70"/>
      <c r="EXN245" s="70"/>
      <c r="EXO245" s="70"/>
      <c r="EXP245" s="70"/>
      <c r="EXQ245" s="70"/>
      <c r="EXR245" s="70"/>
      <c r="EXS245" s="70"/>
      <c r="EXT245" s="70"/>
      <c r="EXU245" s="70"/>
      <c r="EXV245" s="70"/>
      <c r="EXW245" s="70"/>
      <c r="EXX245" s="70"/>
      <c r="EXY245" s="70"/>
      <c r="EXZ245" s="70"/>
      <c r="EYA245" s="70"/>
      <c r="EYB245" s="70"/>
      <c r="EYC245" s="70"/>
      <c r="EYD245" s="70"/>
      <c r="EYE245" s="70"/>
      <c r="EYF245" s="70"/>
      <c r="EYG245" s="70"/>
      <c r="EYH245" s="70"/>
      <c r="EYI245" s="70"/>
      <c r="EYJ245" s="70"/>
      <c r="EYK245" s="70"/>
      <c r="EYL245" s="70"/>
      <c r="EYM245" s="70"/>
      <c r="EYN245" s="70"/>
      <c r="EYO245" s="70"/>
      <c r="EYP245" s="70"/>
      <c r="EYQ245" s="70"/>
      <c r="EYR245" s="70"/>
      <c r="EYS245" s="70"/>
      <c r="EYT245" s="70"/>
      <c r="EYU245" s="70"/>
      <c r="EYV245" s="70"/>
      <c r="EYW245" s="70"/>
      <c r="EYX245" s="70"/>
      <c r="EYY245" s="70"/>
      <c r="EYZ245" s="70"/>
      <c r="EZA245" s="70"/>
      <c r="EZB245" s="70"/>
      <c r="EZC245" s="70"/>
      <c r="EZD245" s="70"/>
      <c r="EZE245" s="70"/>
      <c r="EZF245" s="70"/>
      <c r="EZG245" s="70"/>
      <c r="EZH245" s="70"/>
      <c r="EZI245" s="70"/>
      <c r="EZJ245" s="70"/>
      <c r="EZK245" s="70"/>
      <c r="EZL245" s="70"/>
      <c r="EZM245" s="70"/>
      <c r="EZN245" s="70"/>
      <c r="EZO245" s="70"/>
      <c r="EZP245" s="70"/>
      <c r="EZQ245" s="70"/>
      <c r="EZR245" s="70"/>
      <c r="EZS245" s="70"/>
      <c r="EZT245" s="70"/>
      <c r="EZU245" s="70"/>
      <c r="EZV245" s="70"/>
      <c r="EZW245" s="70"/>
      <c r="EZX245" s="70"/>
      <c r="EZY245" s="70"/>
      <c r="EZZ245" s="70"/>
      <c r="FAA245" s="70"/>
      <c r="FAB245" s="70"/>
      <c r="FAC245" s="70"/>
      <c r="FAD245" s="70"/>
      <c r="FAE245" s="70"/>
      <c r="FAF245" s="70"/>
      <c r="FAG245" s="70"/>
      <c r="FAH245" s="70"/>
      <c r="FAI245" s="70"/>
      <c r="FAJ245" s="70"/>
      <c r="FAK245" s="70"/>
      <c r="FAL245" s="70"/>
      <c r="FAM245" s="70"/>
      <c r="FAN245" s="70"/>
      <c r="FAO245" s="70"/>
      <c r="FAP245" s="70"/>
      <c r="FAQ245" s="70"/>
      <c r="FAR245" s="70"/>
      <c r="FAS245" s="70"/>
      <c r="FAT245" s="70"/>
      <c r="FAU245" s="70"/>
      <c r="FAV245" s="70"/>
      <c r="FAW245" s="70"/>
      <c r="FAX245" s="70"/>
      <c r="FAY245" s="70"/>
      <c r="FAZ245" s="70"/>
      <c r="FBA245" s="70"/>
      <c r="FBB245" s="70"/>
      <c r="FBC245" s="70"/>
      <c r="FBD245" s="70"/>
      <c r="FBE245" s="70"/>
      <c r="FBF245" s="70"/>
      <c r="FBG245" s="70"/>
      <c r="FBH245" s="70"/>
      <c r="FBI245" s="70"/>
      <c r="FBJ245" s="70"/>
      <c r="FBK245" s="70"/>
      <c r="FBL245" s="70"/>
      <c r="FBM245" s="70"/>
      <c r="FBN245" s="70"/>
      <c r="FBO245" s="70"/>
      <c r="FBP245" s="70"/>
      <c r="FBQ245" s="70"/>
      <c r="FBR245" s="70"/>
      <c r="FBS245" s="70"/>
      <c r="FBT245" s="70"/>
      <c r="FBU245" s="70"/>
      <c r="FBV245" s="70"/>
      <c r="FBW245" s="70"/>
      <c r="FBX245" s="70"/>
      <c r="FBY245" s="70"/>
      <c r="FBZ245" s="70"/>
      <c r="FCA245" s="70"/>
      <c r="FCB245" s="70"/>
      <c r="FCC245" s="70"/>
      <c r="FCD245" s="70"/>
      <c r="FCE245" s="70"/>
      <c r="FCF245" s="70"/>
      <c r="FCG245" s="70"/>
      <c r="FCH245" s="70"/>
      <c r="FCI245" s="70"/>
      <c r="FCJ245" s="70"/>
      <c r="FCK245" s="70"/>
      <c r="FCL245" s="70"/>
      <c r="FCM245" s="70"/>
      <c r="FCN245" s="70"/>
      <c r="FCO245" s="70"/>
      <c r="FCP245" s="70"/>
      <c r="FCQ245" s="70"/>
      <c r="FCR245" s="70"/>
      <c r="FCS245" s="70"/>
      <c r="FCT245" s="70"/>
      <c r="FCU245" s="70"/>
      <c r="FCV245" s="70"/>
      <c r="FCW245" s="70"/>
      <c r="FCX245" s="70"/>
      <c r="FCY245" s="70"/>
      <c r="FCZ245" s="70"/>
      <c r="FDA245" s="70"/>
      <c r="FDB245" s="70"/>
      <c r="FDC245" s="70"/>
      <c r="FDD245" s="70"/>
      <c r="FDE245" s="70"/>
      <c r="FDF245" s="70"/>
      <c r="FDG245" s="70"/>
      <c r="FDH245" s="70"/>
      <c r="FDI245" s="70"/>
      <c r="FDJ245" s="70"/>
      <c r="FDK245" s="70"/>
      <c r="FDL245" s="70"/>
      <c r="FDM245" s="70"/>
      <c r="FDN245" s="70"/>
      <c r="FDO245" s="70"/>
      <c r="FDP245" s="70"/>
      <c r="FDQ245" s="70"/>
      <c r="FDR245" s="70"/>
      <c r="FDS245" s="70"/>
      <c r="FDT245" s="70"/>
      <c r="FDU245" s="70"/>
      <c r="FDV245" s="70"/>
      <c r="FDW245" s="70"/>
      <c r="FDX245" s="70"/>
      <c r="FDY245" s="70"/>
      <c r="FDZ245" s="70"/>
      <c r="FEA245" s="70"/>
      <c r="FEB245" s="70"/>
      <c r="FEC245" s="70"/>
      <c r="FED245" s="70"/>
      <c r="FEE245" s="70"/>
      <c r="FEF245" s="70"/>
      <c r="FEG245" s="70"/>
      <c r="FEH245" s="70"/>
      <c r="FEI245" s="70"/>
      <c r="FEJ245" s="70"/>
      <c r="FEK245" s="70"/>
      <c r="FEL245" s="70"/>
      <c r="FEM245" s="70"/>
      <c r="FEN245" s="70"/>
      <c r="FEO245" s="70"/>
      <c r="FEP245" s="70"/>
      <c r="FEQ245" s="70"/>
      <c r="FER245" s="70"/>
      <c r="FES245" s="70"/>
      <c r="FET245" s="70"/>
      <c r="FEU245" s="70"/>
      <c r="FEV245" s="70"/>
      <c r="FEW245" s="70"/>
      <c r="FEX245" s="70"/>
      <c r="FEY245" s="70"/>
      <c r="FEZ245" s="70"/>
      <c r="FFA245" s="70"/>
      <c r="FFB245" s="70"/>
      <c r="FFC245" s="70"/>
      <c r="FFD245" s="70"/>
      <c r="FFE245" s="70"/>
      <c r="FFF245" s="70"/>
      <c r="FFG245" s="70"/>
      <c r="FFH245" s="70"/>
      <c r="FFI245" s="70"/>
      <c r="FFJ245" s="70"/>
      <c r="FFK245" s="70"/>
      <c r="FFL245" s="70"/>
      <c r="FFM245" s="70"/>
      <c r="FFN245" s="70"/>
      <c r="FFO245" s="70"/>
      <c r="FFP245" s="70"/>
      <c r="FFQ245" s="70"/>
      <c r="FFR245" s="70"/>
      <c r="FFS245" s="70"/>
      <c r="FFT245" s="70"/>
      <c r="FFU245" s="70"/>
      <c r="FFV245" s="70"/>
      <c r="FFW245" s="70"/>
      <c r="FFX245" s="70"/>
      <c r="FFY245" s="70"/>
      <c r="FFZ245" s="70"/>
      <c r="FGA245" s="70"/>
      <c r="FGB245" s="70"/>
      <c r="FGC245" s="70"/>
      <c r="FGD245" s="70"/>
      <c r="FGE245" s="70"/>
      <c r="FGF245" s="70"/>
      <c r="FGG245" s="70"/>
      <c r="FGH245" s="70"/>
      <c r="FGI245" s="70"/>
      <c r="FGJ245" s="70"/>
      <c r="FGK245" s="70"/>
      <c r="FGL245" s="70"/>
      <c r="FGM245" s="70"/>
      <c r="FGN245" s="70"/>
      <c r="FGO245" s="70"/>
      <c r="FGP245" s="70"/>
      <c r="FGQ245" s="70"/>
      <c r="FGR245" s="70"/>
      <c r="FGS245" s="70"/>
      <c r="FGT245" s="70"/>
      <c r="FGU245" s="70"/>
      <c r="FGV245" s="70"/>
      <c r="FGW245" s="70"/>
      <c r="FGX245" s="70"/>
      <c r="FGY245" s="70"/>
      <c r="FGZ245" s="70"/>
      <c r="FHA245" s="70"/>
      <c r="FHB245" s="70"/>
      <c r="FHC245" s="70"/>
      <c r="FHD245" s="70"/>
      <c r="FHE245" s="70"/>
      <c r="FHF245" s="70"/>
      <c r="FHG245" s="70"/>
      <c r="FHH245" s="70"/>
      <c r="FHI245" s="70"/>
      <c r="FHJ245" s="70"/>
      <c r="FHK245" s="70"/>
      <c r="FHL245" s="70"/>
      <c r="FHM245" s="70"/>
      <c r="FHN245" s="70"/>
      <c r="FHO245" s="70"/>
      <c r="FHP245" s="70"/>
      <c r="FHQ245" s="70"/>
      <c r="FHR245" s="70"/>
      <c r="FHS245" s="70"/>
      <c r="FHT245" s="70"/>
      <c r="FHU245" s="70"/>
      <c r="FHV245" s="70"/>
      <c r="FHW245" s="70"/>
      <c r="FHX245" s="70"/>
      <c r="FHY245" s="70"/>
      <c r="FHZ245" s="70"/>
      <c r="FIA245" s="70"/>
      <c r="FIB245" s="70"/>
      <c r="FIC245" s="70"/>
      <c r="FID245" s="70"/>
      <c r="FIE245" s="70"/>
      <c r="FIF245" s="70"/>
      <c r="FIG245" s="70"/>
      <c r="FIH245" s="70"/>
      <c r="FII245" s="70"/>
      <c r="FIJ245" s="70"/>
      <c r="FIK245" s="70"/>
      <c r="FIL245" s="70"/>
      <c r="FIM245" s="70"/>
      <c r="FIN245" s="70"/>
      <c r="FIO245" s="70"/>
      <c r="FIP245" s="70"/>
      <c r="FIQ245" s="70"/>
      <c r="FIR245" s="70"/>
      <c r="FIS245" s="70"/>
      <c r="FIT245" s="70"/>
      <c r="FIU245" s="70"/>
      <c r="FIV245" s="70"/>
      <c r="FIW245" s="70"/>
      <c r="FIX245" s="70"/>
      <c r="FIY245" s="70"/>
      <c r="FIZ245" s="70"/>
      <c r="FJA245" s="70"/>
      <c r="FJB245" s="70"/>
      <c r="FJC245" s="70"/>
      <c r="FJD245" s="70"/>
      <c r="FJE245" s="70"/>
      <c r="FJF245" s="70"/>
      <c r="FJG245" s="70"/>
      <c r="FJH245" s="70"/>
      <c r="FJI245" s="70"/>
      <c r="FJJ245" s="70"/>
      <c r="FJK245" s="70"/>
      <c r="FJL245" s="70"/>
      <c r="FJM245" s="70"/>
      <c r="FJN245" s="70"/>
      <c r="FJO245" s="70"/>
      <c r="FJP245" s="70"/>
      <c r="FJQ245" s="70"/>
      <c r="FJR245" s="70"/>
      <c r="FJS245" s="70"/>
      <c r="FJT245" s="70"/>
      <c r="FJU245" s="70"/>
      <c r="FJV245" s="70"/>
      <c r="FJW245" s="70"/>
      <c r="FJX245" s="70"/>
      <c r="FJY245" s="70"/>
      <c r="FJZ245" s="70"/>
      <c r="FKA245" s="70"/>
      <c r="FKB245" s="70"/>
      <c r="FKC245" s="70"/>
      <c r="FKD245" s="70"/>
      <c r="FKE245" s="70"/>
      <c r="FKF245" s="70"/>
      <c r="FKG245" s="70"/>
      <c r="FKH245" s="70"/>
      <c r="FKI245" s="70"/>
      <c r="FKJ245" s="70"/>
      <c r="FKK245" s="70"/>
      <c r="FKL245" s="70"/>
      <c r="FKM245" s="70"/>
      <c r="FKN245" s="70"/>
      <c r="FKO245" s="70"/>
      <c r="FKP245" s="70"/>
      <c r="FKQ245" s="70"/>
      <c r="FKR245" s="70"/>
      <c r="FKS245" s="70"/>
      <c r="FKT245" s="70"/>
      <c r="FKU245" s="70"/>
      <c r="FKV245" s="70"/>
      <c r="FKW245" s="70"/>
      <c r="FKX245" s="70"/>
      <c r="FKY245" s="70"/>
      <c r="FKZ245" s="70"/>
      <c r="FLA245" s="70"/>
      <c r="FLB245" s="70"/>
      <c r="FLC245" s="70"/>
      <c r="FLD245" s="70"/>
      <c r="FLE245" s="70"/>
      <c r="FLF245" s="70"/>
      <c r="FLG245" s="70"/>
      <c r="FLH245" s="70"/>
      <c r="FLI245" s="70"/>
      <c r="FLJ245" s="70"/>
      <c r="FLK245" s="70"/>
      <c r="FLL245" s="70"/>
      <c r="FLM245" s="70"/>
      <c r="FLN245" s="70"/>
      <c r="FLO245" s="70"/>
      <c r="FLP245" s="70"/>
      <c r="FLQ245" s="70"/>
      <c r="FLR245" s="70"/>
      <c r="FLS245" s="70"/>
      <c r="FLT245" s="70"/>
      <c r="FLU245" s="70"/>
      <c r="FLV245" s="70"/>
      <c r="FLW245" s="70"/>
      <c r="FLX245" s="70"/>
      <c r="FLY245" s="70"/>
      <c r="FLZ245" s="70"/>
      <c r="FMA245" s="70"/>
      <c r="FMB245" s="70"/>
      <c r="FMC245" s="70"/>
      <c r="FMD245" s="70"/>
      <c r="FME245" s="70"/>
      <c r="FMF245" s="70"/>
      <c r="FMG245" s="70"/>
      <c r="FMH245" s="70"/>
      <c r="FMI245" s="70"/>
      <c r="FMJ245" s="70"/>
      <c r="FMK245" s="70"/>
      <c r="FML245" s="70"/>
      <c r="FMM245" s="70"/>
      <c r="FMN245" s="70"/>
      <c r="FMO245" s="70"/>
      <c r="FMP245" s="70"/>
      <c r="FMQ245" s="70"/>
      <c r="FMR245" s="70"/>
      <c r="FMS245" s="70"/>
      <c r="FMT245" s="70"/>
      <c r="FMU245" s="70"/>
      <c r="FMV245" s="70"/>
      <c r="FMW245" s="70"/>
      <c r="FMX245" s="70"/>
      <c r="FMY245" s="70"/>
      <c r="FMZ245" s="70"/>
      <c r="FNA245" s="70"/>
      <c r="FNB245" s="70"/>
      <c r="FNC245" s="70"/>
      <c r="FND245" s="70"/>
      <c r="FNE245" s="70"/>
      <c r="FNF245" s="70"/>
      <c r="FNG245" s="70"/>
      <c r="FNH245" s="70"/>
      <c r="FNI245" s="70"/>
      <c r="FNJ245" s="70"/>
      <c r="FNK245" s="70"/>
      <c r="FNL245" s="70"/>
      <c r="FNM245" s="70"/>
      <c r="FNN245" s="70"/>
      <c r="FNO245" s="70"/>
      <c r="FNP245" s="70"/>
      <c r="FNQ245" s="70"/>
      <c r="FNR245" s="70"/>
      <c r="FNS245" s="70"/>
      <c r="FNT245" s="70"/>
      <c r="FNU245" s="70"/>
      <c r="FNV245" s="70"/>
      <c r="FNW245" s="70"/>
      <c r="FNX245" s="70"/>
      <c r="FNY245" s="70"/>
      <c r="FNZ245" s="70"/>
      <c r="FOA245" s="70"/>
      <c r="FOB245" s="70"/>
      <c r="FOC245" s="70"/>
      <c r="FOD245" s="70"/>
      <c r="FOE245" s="70"/>
      <c r="FOF245" s="70"/>
      <c r="FOG245" s="70"/>
      <c r="FOH245" s="70"/>
      <c r="FOI245" s="70"/>
      <c r="FOJ245" s="70"/>
      <c r="FOK245" s="70"/>
      <c r="FOL245" s="70"/>
      <c r="FOM245" s="70"/>
      <c r="FON245" s="70"/>
      <c r="FOO245" s="70"/>
      <c r="FOP245" s="70"/>
      <c r="FOQ245" s="70"/>
      <c r="FOR245" s="70"/>
      <c r="FOS245" s="70"/>
      <c r="FOT245" s="70"/>
      <c r="FOU245" s="70"/>
      <c r="FOV245" s="70"/>
      <c r="FOW245" s="70"/>
      <c r="FOX245" s="70"/>
      <c r="FOY245" s="70"/>
      <c r="FOZ245" s="70"/>
      <c r="FPA245" s="70"/>
      <c r="FPB245" s="70"/>
      <c r="FPC245" s="70"/>
      <c r="FPD245" s="70"/>
      <c r="FPE245" s="70"/>
      <c r="FPF245" s="70"/>
      <c r="FPG245" s="70"/>
      <c r="FPH245" s="70"/>
      <c r="FPI245" s="70"/>
      <c r="FPJ245" s="70"/>
      <c r="FPK245" s="70"/>
      <c r="FPL245" s="70"/>
      <c r="FPM245" s="70"/>
      <c r="FPN245" s="70"/>
      <c r="FPO245" s="70"/>
      <c r="FPP245" s="70"/>
      <c r="FPQ245" s="70"/>
      <c r="FPR245" s="70"/>
      <c r="FPS245" s="70"/>
      <c r="FPT245" s="70"/>
      <c r="FPU245" s="70"/>
      <c r="FPV245" s="70"/>
      <c r="FPW245" s="70"/>
      <c r="FPX245" s="70"/>
      <c r="FPY245" s="70"/>
      <c r="FPZ245" s="70"/>
      <c r="FQA245" s="70"/>
      <c r="FQB245" s="70"/>
      <c r="FQC245" s="70"/>
      <c r="FQD245" s="70"/>
      <c r="FQE245" s="70"/>
      <c r="FQF245" s="70"/>
      <c r="FQG245" s="70"/>
      <c r="FQH245" s="70"/>
      <c r="FQI245" s="70"/>
      <c r="FQJ245" s="70"/>
      <c r="FQK245" s="70"/>
      <c r="FQL245" s="70"/>
      <c r="FQM245" s="70"/>
      <c r="FQN245" s="70"/>
      <c r="FQO245" s="70"/>
      <c r="FQP245" s="70"/>
      <c r="FQQ245" s="70"/>
      <c r="FQR245" s="70"/>
      <c r="FQS245" s="70"/>
      <c r="FQT245" s="70"/>
      <c r="FQU245" s="70"/>
      <c r="FQV245" s="70"/>
      <c r="FQW245" s="70"/>
      <c r="FQX245" s="70"/>
      <c r="FQY245" s="70"/>
      <c r="FQZ245" s="70"/>
      <c r="FRA245" s="70"/>
      <c r="FRB245" s="70"/>
      <c r="FRC245" s="70"/>
      <c r="FRD245" s="70"/>
      <c r="FRE245" s="70"/>
      <c r="FRF245" s="70"/>
      <c r="FRG245" s="70"/>
      <c r="FRH245" s="70"/>
      <c r="FRI245" s="70"/>
      <c r="FRJ245" s="70"/>
      <c r="FRK245" s="70"/>
      <c r="FRL245" s="70"/>
      <c r="FRM245" s="70"/>
      <c r="FRN245" s="70"/>
      <c r="FRO245" s="70"/>
      <c r="FRP245" s="70"/>
      <c r="FRQ245" s="70"/>
      <c r="FRR245" s="70"/>
      <c r="FRS245" s="70"/>
      <c r="FRT245" s="70"/>
      <c r="FRU245" s="70"/>
      <c r="FRV245" s="70"/>
      <c r="FRW245" s="70"/>
      <c r="FRX245" s="70"/>
      <c r="FRY245" s="70"/>
      <c r="FRZ245" s="70"/>
      <c r="FSA245" s="70"/>
      <c r="FSB245" s="70"/>
      <c r="FSC245" s="70"/>
      <c r="FSD245" s="70"/>
      <c r="FSE245" s="70"/>
      <c r="FSF245" s="70"/>
      <c r="FSG245" s="70"/>
      <c r="FSH245" s="70"/>
      <c r="FSI245" s="70"/>
      <c r="FSJ245" s="70"/>
      <c r="FSK245" s="70"/>
      <c r="FSL245" s="70"/>
      <c r="FSM245" s="70"/>
      <c r="FSN245" s="70"/>
      <c r="FSO245" s="70"/>
      <c r="FSP245" s="70"/>
      <c r="FSQ245" s="70"/>
      <c r="FSR245" s="70"/>
      <c r="FSS245" s="70"/>
      <c r="FST245" s="70"/>
      <c r="FSU245" s="70"/>
      <c r="FSV245" s="70"/>
      <c r="FSW245" s="70"/>
      <c r="FSX245" s="70"/>
      <c r="FSY245" s="70"/>
      <c r="FSZ245" s="70"/>
      <c r="FTA245" s="70"/>
      <c r="FTB245" s="70"/>
      <c r="FTC245" s="70"/>
      <c r="FTD245" s="70"/>
      <c r="FTE245" s="70"/>
      <c r="FTF245" s="70"/>
      <c r="FTG245" s="70"/>
      <c r="FTH245" s="70"/>
      <c r="FTI245" s="70"/>
      <c r="FTJ245" s="70"/>
      <c r="FTK245" s="70"/>
      <c r="FTL245" s="70"/>
      <c r="FTM245" s="70"/>
      <c r="FTN245" s="70"/>
      <c r="FTO245" s="70"/>
      <c r="FTP245" s="70"/>
      <c r="FTQ245" s="70"/>
      <c r="FTR245" s="70"/>
      <c r="FTS245" s="70"/>
      <c r="FTT245" s="70"/>
      <c r="FTU245" s="70"/>
      <c r="FTV245" s="70"/>
      <c r="FTW245" s="70"/>
      <c r="FTX245" s="70"/>
      <c r="FTY245" s="70"/>
      <c r="FTZ245" s="70"/>
      <c r="FUA245" s="70"/>
      <c r="FUB245" s="70"/>
      <c r="FUC245" s="70"/>
      <c r="FUD245" s="70"/>
      <c r="FUE245" s="70"/>
      <c r="FUF245" s="70"/>
      <c r="FUG245" s="70"/>
      <c r="FUH245" s="70"/>
      <c r="FUI245" s="70"/>
      <c r="FUJ245" s="70"/>
      <c r="FUK245" s="70"/>
      <c r="FUL245" s="70"/>
      <c r="FUM245" s="70"/>
      <c r="FUN245" s="70"/>
      <c r="FUO245" s="70"/>
      <c r="FUP245" s="70"/>
      <c r="FUQ245" s="70"/>
      <c r="FUR245" s="70"/>
      <c r="FUS245" s="70"/>
      <c r="FUT245" s="70"/>
      <c r="FUU245" s="70"/>
      <c r="FUV245" s="70"/>
      <c r="FUW245" s="70"/>
      <c r="FUX245" s="70"/>
      <c r="FUY245" s="70"/>
      <c r="FUZ245" s="70"/>
      <c r="FVA245" s="70"/>
      <c r="FVB245" s="70"/>
      <c r="FVC245" s="70"/>
      <c r="FVD245" s="70"/>
      <c r="FVE245" s="70"/>
      <c r="FVF245" s="70"/>
      <c r="FVG245" s="70"/>
      <c r="FVH245" s="70"/>
      <c r="FVI245" s="70"/>
      <c r="FVJ245" s="70"/>
      <c r="FVK245" s="70"/>
      <c r="FVL245" s="70"/>
      <c r="FVM245" s="70"/>
      <c r="FVN245" s="70"/>
      <c r="FVO245" s="70"/>
      <c r="FVP245" s="70"/>
      <c r="FVQ245" s="70"/>
      <c r="FVR245" s="70"/>
      <c r="FVS245" s="70"/>
      <c r="FVT245" s="70"/>
      <c r="FVU245" s="70"/>
      <c r="FVV245" s="70"/>
      <c r="FVW245" s="70"/>
      <c r="FVX245" s="70"/>
      <c r="FVY245" s="70"/>
      <c r="FVZ245" s="70"/>
      <c r="FWA245" s="70"/>
      <c r="FWB245" s="70"/>
      <c r="FWC245" s="70"/>
      <c r="FWD245" s="70"/>
      <c r="FWE245" s="70"/>
      <c r="FWF245" s="70"/>
      <c r="FWG245" s="70"/>
      <c r="FWH245" s="70"/>
      <c r="FWI245" s="70"/>
      <c r="FWJ245" s="70"/>
      <c r="FWK245" s="70"/>
      <c r="FWL245" s="70"/>
      <c r="FWM245" s="70"/>
      <c r="FWN245" s="70"/>
      <c r="FWO245" s="70"/>
      <c r="FWP245" s="70"/>
      <c r="FWQ245" s="70"/>
      <c r="FWR245" s="70"/>
      <c r="FWS245" s="70"/>
      <c r="FWT245" s="70"/>
      <c r="FWU245" s="70"/>
      <c r="FWV245" s="70"/>
      <c r="FWW245" s="70"/>
      <c r="FWX245" s="70"/>
      <c r="FWY245" s="70"/>
      <c r="FWZ245" s="70"/>
      <c r="FXA245" s="70"/>
      <c r="FXB245" s="70"/>
      <c r="FXC245" s="70"/>
      <c r="FXD245" s="70"/>
      <c r="FXE245" s="70"/>
      <c r="FXF245" s="70"/>
      <c r="FXG245" s="70"/>
      <c r="FXH245" s="70"/>
      <c r="FXI245" s="70"/>
      <c r="FXJ245" s="70"/>
      <c r="FXK245" s="70"/>
      <c r="FXL245" s="70"/>
      <c r="FXM245" s="70"/>
      <c r="FXN245" s="70"/>
      <c r="FXO245" s="70"/>
      <c r="FXP245" s="70"/>
      <c r="FXQ245" s="70"/>
      <c r="FXR245" s="70"/>
      <c r="FXS245" s="70"/>
      <c r="FXT245" s="70"/>
      <c r="FXU245" s="70"/>
      <c r="FXV245" s="70"/>
      <c r="FXW245" s="70"/>
      <c r="FXX245" s="70"/>
      <c r="FXY245" s="70"/>
      <c r="FXZ245" s="70"/>
      <c r="FYA245" s="70"/>
      <c r="FYB245" s="70"/>
      <c r="FYC245" s="70"/>
      <c r="FYD245" s="70"/>
      <c r="FYE245" s="70"/>
      <c r="FYF245" s="70"/>
      <c r="FYG245" s="70"/>
      <c r="FYH245" s="70"/>
      <c r="FYI245" s="70"/>
      <c r="FYJ245" s="70"/>
      <c r="FYK245" s="70"/>
      <c r="FYL245" s="70"/>
      <c r="FYM245" s="70"/>
      <c r="FYN245" s="70"/>
      <c r="FYO245" s="70"/>
      <c r="FYP245" s="70"/>
      <c r="FYQ245" s="70"/>
      <c r="FYR245" s="70"/>
      <c r="FYS245" s="70"/>
      <c r="FYT245" s="70"/>
      <c r="FYU245" s="70"/>
      <c r="FYV245" s="70"/>
      <c r="FYW245" s="70"/>
      <c r="FYX245" s="70"/>
      <c r="FYY245" s="70"/>
      <c r="FYZ245" s="70"/>
      <c r="FZA245" s="70"/>
      <c r="FZB245" s="70"/>
      <c r="FZC245" s="70"/>
      <c r="FZD245" s="70"/>
      <c r="FZE245" s="70"/>
      <c r="FZF245" s="70"/>
      <c r="FZG245" s="70"/>
      <c r="FZH245" s="70"/>
      <c r="FZI245" s="70"/>
      <c r="FZJ245" s="70"/>
      <c r="FZK245" s="70"/>
      <c r="FZL245" s="70"/>
      <c r="FZM245" s="70"/>
      <c r="FZN245" s="70"/>
      <c r="FZO245" s="70"/>
      <c r="FZP245" s="70"/>
      <c r="FZQ245" s="70"/>
      <c r="FZR245" s="70"/>
      <c r="FZS245" s="70"/>
      <c r="FZT245" s="70"/>
      <c r="FZU245" s="70"/>
      <c r="FZV245" s="70"/>
      <c r="FZW245" s="70"/>
      <c r="FZX245" s="70"/>
      <c r="FZY245" s="70"/>
      <c r="FZZ245" s="70"/>
      <c r="GAA245" s="70"/>
      <c r="GAB245" s="70"/>
      <c r="GAC245" s="70"/>
      <c r="GAD245" s="70"/>
      <c r="GAE245" s="70"/>
      <c r="GAF245" s="70"/>
      <c r="GAG245" s="70"/>
      <c r="GAH245" s="70"/>
      <c r="GAI245" s="70"/>
      <c r="GAJ245" s="70"/>
      <c r="GAK245" s="70"/>
      <c r="GAL245" s="70"/>
      <c r="GAM245" s="70"/>
      <c r="GAN245" s="70"/>
      <c r="GAO245" s="70"/>
      <c r="GAP245" s="70"/>
      <c r="GAQ245" s="70"/>
      <c r="GAR245" s="70"/>
      <c r="GAS245" s="70"/>
      <c r="GAT245" s="70"/>
      <c r="GAU245" s="70"/>
      <c r="GAV245" s="70"/>
      <c r="GAW245" s="70"/>
      <c r="GAX245" s="70"/>
      <c r="GAY245" s="70"/>
      <c r="GAZ245" s="70"/>
      <c r="GBA245" s="70"/>
      <c r="GBB245" s="70"/>
      <c r="GBC245" s="70"/>
      <c r="GBD245" s="70"/>
      <c r="GBE245" s="70"/>
      <c r="GBF245" s="70"/>
      <c r="GBG245" s="70"/>
      <c r="GBH245" s="70"/>
      <c r="GBI245" s="70"/>
      <c r="GBJ245" s="70"/>
      <c r="GBK245" s="70"/>
      <c r="GBL245" s="70"/>
      <c r="GBM245" s="70"/>
      <c r="GBN245" s="70"/>
      <c r="GBO245" s="70"/>
      <c r="GBP245" s="70"/>
      <c r="GBQ245" s="70"/>
      <c r="GBR245" s="70"/>
      <c r="GBS245" s="70"/>
      <c r="GBT245" s="70"/>
      <c r="GBU245" s="70"/>
      <c r="GBV245" s="70"/>
      <c r="GBW245" s="70"/>
      <c r="GBX245" s="70"/>
      <c r="GBY245" s="70"/>
      <c r="GBZ245" s="70"/>
      <c r="GCA245" s="70"/>
      <c r="GCB245" s="70"/>
      <c r="GCC245" s="70"/>
      <c r="GCD245" s="70"/>
      <c r="GCE245" s="70"/>
      <c r="GCF245" s="70"/>
      <c r="GCG245" s="70"/>
      <c r="GCH245" s="70"/>
      <c r="GCI245" s="70"/>
      <c r="GCJ245" s="70"/>
      <c r="GCK245" s="70"/>
      <c r="GCL245" s="70"/>
      <c r="GCM245" s="70"/>
      <c r="GCN245" s="70"/>
      <c r="GCO245" s="70"/>
      <c r="GCP245" s="70"/>
      <c r="GCQ245" s="70"/>
      <c r="GCR245" s="70"/>
      <c r="GCS245" s="70"/>
      <c r="GCT245" s="70"/>
      <c r="GCU245" s="70"/>
      <c r="GCV245" s="70"/>
      <c r="GCW245" s="70"/>
      <c r="GCX245" s="70"/>
      <c r="GCY245" s="70"/>
      <c r="GCZ245" s="70"/>
      <c r="GDA245" s="70"/>
      <c r="GDB245" s="70"/>
      <c r="GDC245" s="70"/>
      <c r="GDD245" s="70"/>
      <c r="GDE245" s="70"/>
      <c r="GDF245" s="70"/>
      <c r="GDG245" s="70"/>
      <c r="GDH245" s="70"/>
      <c r="GDI245" s="70"/>
      <c r="GDJ245" s="70"/>
      <c r="GDK245" s="70"/>
      <c r="GDL245" s="70"/>
      <c r="GDM245" s="70"/>
      <c r="GDN245" s="70"/>
      <c r="GDO245" s="70"/>
      <c r="GDP245" s="70"/>
      <c r="GDQ245" s="70"/>
      <c r="GDR245" s="70"/>
      <c r="GDS245" s="70"/>
      <c r="GDT245" s="70"/>
      <c r="GDU245" s="70"/>
      <c r="GDV245" s="70"/>
      <c r="GDW245" s="70"/>
      <c r="GDX245" s="70"/>
      <c r="GDY245" s="70"/>
      <c r="GDZ245" s="70"/>
      <c r="GEA245" s="70"/>
      <c r="GEB245" s="70"/>
      <c r="GEC245" s="70"/>
      <c r="GED245" s="70"/>
      <c r="GEE245" s="70"/>
      <c r="GEF245" s="70"/>
      <c r="GEG245" s="70"/>
      <c r="GEH245" s="70"/>
      <c r="GEI245" s="70"/>
      <c r="GEJ245" s="70"/>
      <c r="GEK245" s="70"/>
      <c r="GEL245" s="70"/>
      <c r="GEM245" s="70"/>
      <c r="GEN245" s="70"/>
      <c r="GEO245" s="70"/>
      <c r="GEP245" s="70"/>
      <c r="GEQ245" s="70"/>
      <c r="GER245" s="70"/>
      <c r="GES245" s="70"/>
      <c r="GET245" s="70"/>
      <c r="GEU245" s="70"/>
      <c r="GEV245" s="70"/>
      <c r="GEW245" s="70"/>
      <c r="GEX245" s="70"/>
      <c r="GEY245" s="70"/>
      <c r="GEZ245" s="70"/>
      <c r="GFA245" s="70"/>
      <c r="GFB245" s="70"/>
      <c r="GFC245" s="70"/>
      <c r="GFD245" s="70"/>
      <c r="GFE245" s="70"/>
      <c r="GFF245" s="70"/>
      <c r="GFG245" s="70"/>
      <c r="GFH245" s="70"/>
      <c r="GFI245" s="70"/>
      <c r="GFJ245" s="70"/>
      <c r="GFK245" s="70"/>
      <c r="GFL245" s="70"/>
      <c r="GFM245" s="70"/>
      <c r="GFN245" s="70"/>
      <c r="GFO245" s="70"/>
      <c r="GFP245" s="70"/>
      <c r="GFQ245" s="70"/>
      <c r="GFR245" s="70"/>
      <c r="GFS245" s="70"/>
      <c r="GFT245" s="70"/>
      <c r="GFU245" s="70"/>
      <c r="GFV245" s="70"/>
      <c r="GFW245" s="70"/>
      <c r="GFX245" s="70"/>
      <c r="GFY245" s="70"/>
      <c r="GFZ245" s="70"/>
      <c r="GGA245" s="70"/>
      <c r="GGB245" s="70"/>
      <c r="GGC245" s="70"/>
      <c r="GGD245" s="70"/>
      <c r="GGE245" s="70"/>
      <c r="GGF245" s="70"/>
      <c r="GGG245" s="70"/>
      <c r="GGH245" s="70"/>
      <c r="GGI245" s="70"/>
      <c r="GGJ245" s="70"/>
      <c r="GGK245" s="70"/>
      <c r="GGL245" s="70"/>
      <c r="GGM245" s="70"/>
      <c r="GGN245" s="70"/>
      <c r="GGO245" s="70"/>
      <c r="GGP245" s="70"/>
      <c r="GGQ245" s="70"/>
      <c r="GGR245" s="70"/>
      <c r="GGS245" s="70"/>
      <c r="GGT245" s="70"/>
      <c r="GGU245" s="70"/>
      <c r="GGV245" s="70"/>
      <c r="GGW245" s="70"/>
      <c r="GGX245" s="70"/>
      <c r="GGY245" s="70"/>
      <c r="GGZ245" s="70"/>
      <c r="GHA245" s="70"/>
      <c r="GHB245" s="70"/>
      <c r="GHC245" s="70"/>
      <c r="GHD245" s="70"/>
      <c r="GHE245" s="70"/>
      <c r="GHF245" s="70"/>
      <c r="GHG245" s="70"/>
      <c r="GHH245" s="70"/>
      <c r="GHI245" s="70"/>
      <c r="GHJ245" s="70"/>
      <c r="GHK245" s="70"/>
      <c r="GHL245" s="70"/>
      <c r="GHM245" s="70"/>
      <c r="GHN245" s="70"/>
      <c r="GHO245" s="70"/>
      <c r="GHP245" s="70"/>
      <c r="GHQ245" s="70"/>
      <c r="GHR245" s="70"/>
      <c r="GHS245" s="70"/>
      <c r="GHT245" s="70"/>
      <c r="GHU245" s="70"/>
      <c r="GHV245" s="70"/>
      <c r="GHW245" s="70"/>
      <c r="GHX245" s="70"/>
      <c r="GHY245" s="70"/>
      <c r="GHZ245" s="70"/>
      <c r="GIA245" s="70"/>
      <c r="GIB245" s="70"/>
      <c r="GIC245" s="70"/>
      <c r="GID245" s="70"/>
      <c r="GIE245" s="70"/>
      <c r="GIF245" s="70"/>
      <c r="GIG245" s="70"/>
      <c r="GIH245" s="70"/>
      <c r="GII245" s="70"/>
      <c r="GIJ245" s="70"/>
      <c r="GIK245" s="70"/>
      <c r="GIL245" s="70"/>
      <c r="GIM245" s="70"/>
      <c r="GIN245" s="70"/>
      <c r="GIO245" s="70"/>
      <c r="GIP245" s="70"/>
      <c r="GIQ245" s="70"/>
      <c r="GIR245" s="70"/>
      <c r="GIS245" s="70"/>
      <c r="GIT245" s="70"/>
      <c r="GIU245" s="70"/>
      <c r="GIV245" s="70"/>
      <c r="GIW245" s="70"/>
      <c r="GIX245" s="70"/>
      <c r="GIY245" s="70"/>
      <c r="GIZ245" s="70"/>
      <c r="GJA245" s="70"/>
      <c r="GJB245" s="70"/>
      <c r="GJC245" s="70"/>
      <c r="GJD245" s="70"/>
      <c r="GJE245" s="70"/>
      <c r="GJF245" s="70"/>
      <c r="GJG245" s="70"/>
      <c r="GJH245" s="70"/>
      <c r="GJI245" s="70"/>
      <c r="GJJ245" s="70"/>
      <c r="GJK245" s="70"/>
      <c r="GJL245" s="70"/>
      <c r="GJM245" s="70"/>
      <c r="GJN245" s="70"/>
      <c r="GJO245" s="70"/>
      <c r="GJP245" s="70"/>
      <c r="GJQ245" s="70"/>
      <c r="GJR245" s="70"/>
      <c r="GJS245" s="70"/>
      <c r="GJT245" s="70"/>
      <c r="GJU245" s="70"/>
      <c r="GJV245" s="70"/>
      <c r="GJW245" s="70"/>
      <c r="GJX245" s="70"/>
      <c r="GJY245" s="70"/>
      <c r="GJZ245" s="70"/>
      <c r="GKA245" s="70"/>
      <c r="GKB245" s="70"/>
      <c r="GKC245" s="70"/>
      <c r="GKD245" s="70"/>
      <c r="GKE245" s="70"/>
      <c r="GKF245" s="70"/>
      <c r="GKG245" s="70"/>
      <c r="GKH245" s="70"/>
      <c r="GKI245" s="70"/>
      <c r="GKJ245" s="70"/>
      <c r="GKK245" s="70"/>
      <c r="GKL245" s="70"/>
      <c r="GKM245" s="70"/>
      <c r="GKN245" s="70"/>
      <c r="GKO245" s="70"/>
      <c r="GKP245" s="70"/>
      <c r="GKQ245" s="70"/>
      <c r="GKR245" s="70"/>
      <c r="GKS245" s="70"/>
      <c r="GKT245" s="70"/>
      <c r="GKU245" s="70"/>
      <c r="GKV245" s="70"/>
      <c r="GKW245" s="70"/>
      <c r="GKX245" s="70"/>
      <c r="GKY245" s="70"/>
      <c r="GKZ245" s="70"/>
      <c r="GLA245" s="70"/>
      <c r="GLB245" s="70"/>
      <c r="GLC245" s="70"/>
      <c r="GLD245" s="70"/>
      <c r="GLE245" s="70"/>
      <c r="GLF245" s="70"/>
      <c r="GLG245" s="70"/>
      <c r="GLH245" s="70"/>
      <c r="GLI245" s="70"/>
      <c r="GLJ245" s="70"/>
      <c r="GLK245" s="70"/>
      <c r="GLL245" s="70"/>
      <c r="GLM245" s="70"/>
      <c r="GLN245" s="70"/>
      <c r="GLO245" s="70"/>
      <c r="GLP245" s="70"/>
      <c r="GLQ245" s="70"/>
      <c r="GLR245" s="70"/>
      <c r="GLS245" s="70"/>
      <c r="GLT245" s="70"/>
      <c r="GLU245" s="70"/>
      <c r="GLV245" s="70"/>
      <c r="GLW245" s="70"/>
      <c r="GLX245" s="70"/>
      <c r="GLY245" s="70"/>
      <c r="GLZ245" s="70"/>
      <c r="GMA245" s="70"/>
      <c r="GMB245" s="70"/>
      <c r="GMC245" s="70"/>
      <c r="GMD245" s="70"/>
      <c r="GME245" s="70"/>
      <c r="GMF245" s="70"/>
      <c r="GMG245" s="70"/>
      <c r="GMH245" s="70"/>
      <c r="GMI245" s="70"/>
      <c r="GMJ245" s="70"/>
      <c r="GMK245" s="70"/>
      <c r="GML245" s="70"/>
      <c r="GMM245" s="70"/>
      <c r="GMN245" s="70"/>
      <c r="GMO245" s="70"/>
      <c r="GMP245" s="70"/>
      <c r="GMQ245" s="70"/>
      <c r="GMR245" s="70"/>
      <c r="GMS245" s="70"/>
      <c r="GMT245" s="70"/>
      <c r="GMU245" s="70"/>
      <c r="GMV245" s="70"/>
      <c r="GMW245" s="70"/>
      <c r="GMX245" s="70"/>
      <c r="GMY245" s="70"/>
      <c r="GMZ245" s="70"/>
      <c r="GNA245" s="70"/>
      <c r="GNB245" s="70"/>
      <c r="GNC245" s="70"/>
      <c r="GND245" s="70"/>
      <c r="GNE245" s="70"/>
      <c r="GNF245" s="70"/>
      <c r="GNG245" s="70"/>
      <c r="GNH245" s="70"/>
      <c r="GNI245" s="70"/>
      <c r="GNJ245" s="70"/>
      <c r="GNK245" s="70"/>
      <c r="GNL245" s="70"/>
      <c r="GNM245" s="70"/>
      <c r="GNN245" s="70"/>
      <c r="GNO245" s="70"/>
      <c r="GNP245" s="70"/>
      <c r="GNQ245" s="70"/>
      <c r="GNR245" s="70"/>
      <c r="GNS245" s="70"/>
      <c r="GNT245" s="70"/>
      <c r="GNU245" s="70"/>
      <c r="GNV245" s="70"/>
      <c r="GNW245" s="70"/>
      <c r="GNX245" s="70"/>
      <c r="GNY245" s="70"/>
      <c r="GNZ245" s="70"/>
      <c r="GOA245" s="70"/>
      <c r="GOB245" s="70"/>
      <c r="GOC245" s="70"/>
      <c r="GOD245" s="70"/>
      <c r="GOE245" s="70"/>
      <c r="GOF245" s="70"/>
      <c r="GOG245" s="70"/>
      <c r="GOH245" s="70"/>
      <c r="GOI245" s="70"/>
      <c r="GOJ245" s="70"/>
      <c r="GOK245" s="70"/>
      <c r="GOL245" s="70"/>
      <c r="GOM245" s="70"/>
      <c r="GON245" s="70"/>
      <c r="GOO245" s="70"/>
      <c r="GOP245" s="70"/>
      <c r="GOQ245" s="70"/>
      <c r="GOR245" s="70"/>
      <c r="GOS245" s="70"/>
      <c r="GOT245" s="70"/>
      <c r="GOU245" s="70"/>
      <c r="GOV245" s="70"/>
      <c r="GOW245" s="70"/>
      <c r="GOX245" s="70"/>
      <c r="GOY245" s="70"/>
      <c r="GOZ245" s="70"/>
      <c r="GPA245" s="70"/>
      <c r="GPB245" s="70"/>
      <c r="GPC245" s="70"/>
      <c r="GPD245" s="70"/>
      <c r="GPE245" s="70"/>
      <c r="GPF245" s="70"/>
      <c r="GPG245" s="70"/>
      <c r="GPH245" s="70"/>
      <c r="GPI245" s="70"/>
      <c r="GPJ245" s="70"/>
      <c r="GPK245" s="70"/>
      <c r="GPL245" s="70"/>
      <c r="GPM245" s="70"/>
      <c r="GPN245" s="70"/>
      <c r="GPO245" s="70"/>
      <c r="GPP245" s="70"/>
      <c r="GPQ245" s="70"/>
      <c r="GPR245" s="70"/>
      <c r="GPS245" s="70"/>
      <c r="GPT245" s="70"/>
      <c r="GPU245" s="70"/>
      <c r="GPV245" s="70"/>
      <c r="GPW245" s="70"/>
      <c r="GPX245" s="70"/>
      <c r="GPY245" s="70"/>
      <c r="GPZ245" s="70"/>
      <c r="GQA245" s="70"/>
      <c r="GQB245" s="70"/>
      <c r="GQC245" s="70"/>
      <c r="GQD245" s="70"/>
      <c r="GQE245" s="70"/>
      <c r="GQF245" s="70"/>
      <c r="GQG245" s="70"/>
      <c r="GQH245" s="70"/>
      <c r="GQI245" s="70"/>
      <c r="GQJ245" s="70"/>
      <c r="GQK245" s="70"/>
      <c r="GQL245" s="70"/>
      <c r="GQM245" s="70"/>
      <c r="GQN245" s="70"/>
      <c r="GQO245" s="70"/>
      <c r="GQP245" s="70"/>
      <c r="GQQ245" s="70"/>
      <c r="GQR245" s="70"/>
      <c r="GQS245" s="70"/>
      <c r="GQT245" s="70"/>
      <c r="GQU245" s="70"/>
      <c r="GQV245" s="70"/>
      <c r="GQW245" s="70"/>
      <c r="GQX245" s="70"/>
      <c r="GQY245" s="70"/>
      <c r="GQZ245" s="70"/>
      <c r="GRA245" s="70"/>
      <c r="GRB245" s="70"/>
      <c r="GRC245" s="70"/>
      <c r="GRD245" s="70"/>
      <c r="GRE245" s="70"/>
      <c r="GRF245" s="70"/>
      <c r="GRG245" s="70"/>
      <c r="GRH245" s="70"/>
      <c r="GRI245" s="70"/>
      <c r="GRJ245" s="70"/>
      <c r="GRK245" s="70"/>
      <c r="GRL245" s="70"/>
      <c r="GRM245" s="70"/>
      <c r="GRN245" s="70"/>
      <c r="GRO245" s="70"/>
      <c r="GRP245" s="70"/>
      <c r="GRQ245" s="70"/>
      <c r="GRR245" s="70"/>
      <c r="GRS245" s="70"/>
      <c r="GRT245" s="70"/>
      <c r="GRU245" s="70"/>
      <c r="GRV245" s="70"/>
      <c r="GRW245" s="70"/>
      <c r="GRX245" s="70"/>
      <c r="GRY245" s="70"/>
      <c r="GRZ245" s="70"/>
      <c r="GSA245" s="70"/>
      <c r="GSB245" s="70"/>
      <c r="GSC245" s="70"/>
      <c r="GSD245" s="70"/>
      <c r="GSE245" s="70"/>
      <c r="GSF245" s="70"/>
      <c r="GSG245" s="70"/>
      <c r="GSH245" s="70"/>
      <c r="GSI245" s="70"/>
      <c r="GSJ245" s="70"/>
      <c r="GSK245" s="70"/>
      <c r="GSL245" s="70"/>
      <c r="GSM245" s="70"/>
      <c r="GSN245" s="70"/>
      <c r="GSO245" s="70"/>
      <c r="GSP245" s="70"/>
      <c r="GSQ245" s="70"/>
      <c r="GSR245" s="70"/>
      <c r="GSS245" s="70"/>
      <c r="GST245" s="70"/>
      <c r="GSU245" s="70"/>
      <c r="GSV245" s="70"/>
      <c r="GSW245" s="70"/>
      <c r="GSX245" s="70"/>
      <c r="GSY245" s="70"/>
      <c r="GSZ245" s="70"/>
      <c r="GTA245" s="70"/>
      <c r="GTB245" s="70"/>
      <c r="GTC245" s="70"/>
      <c r="GTD245" s="70"/>
      <c r="GTE245" s="70"/>
      <c r="GTF245" s="70"/>
      <c r="GTG245" s="70"/>
      <c r="GTH245" s="70"/>
      <c r="GTI245" s="70"/>
      <c r="GTJ245" s="70"/>
      <c r="GTK245" s="70"/>
      <c r="GTL245" s="70"/>
      <c r="GTM245" s="70"/>
      <c r="GTN245" s="70"/>
      <c r="GTO245" s="70"/>
      <c r="GTP245" s="70"/>
      <c r="GTQ245" s="70"/>
      <c r="GTR245" s="70"/>
      <c r="GTS245" s="70"/>
      <c r="GTT245" s="70"/>
      <c r="GTU245" s="70"/>
      <c r="GTV245" s="70"/>
      <c r="GTW245" s="70"/>
      <c r="GTX245" s="70"/>
      <c r="GTY245" s="70"/>
      <c r="GTZ245" s="70"/>
      <c r="GUA245" s="70"/>
      <c r="GUB245" s="70"/>
      <c r="GUC245" s="70"/>
      <c r="GUD245" s="70"/>
      <c r="GUE245" s="70"/>
      <c r="GUF245" s="70"/>
      <c r="GUG245" s="70"/>
      <c r="GUH245" s="70"/>
      <c r="GUI245" s="70"/>
      <c r="GUJ245" s="70"/>
      <c r="GUK245" s="70"/>
      <c r="GUL245" s="70"/>
      <c r="GUM245" s="70"/>
      <c r="GUN245" s="70"/>
      <c r="GUO245" s="70"/>
      <c r="GUP245" s="70"/>
      <c r="GUQ245" s="70"/>
      <c r="GUR245" s="70"/>
      <c r="GUS245" s="70"/>
      <c r="GUT245" s="70"/>
      <c r="GUU245" s="70"/>
      <c r="GUV245" s="70"/>
      <c r="GUW245" s="70"/>
      <c r="GUX245" s="70"/>
      <c r="GUY245" s="70"/>
      <c r="GUZ245" s="70"/>
      <c r="GVA245" s="70"/>
      <c r="GVB245" s="70"/>
      <c r="GVC245" s="70"/>
      <c r="GVD245" s="70"/>
      <c r="GVE245" s="70"/>
      <c r="GVF245" s="70"/>
      <c r="GVG245" s="70"/>
      <c r="GVH245" s="70"/>
      <c r="GVI245" s="70"/>
      <c r="GVJ245" s="70"/>
      <c r="GVK245" s="70"/>
      <c r="GVL245" s="70"/>
      <c r="GVM245" s="70"/>
      <c r="GVN245" s="70"/>
      <c r="GVO245" s="70"/>
      <c r="GVP245" s="70"/>
      <c r="GVQ245" s="70"/>
      <c r="GVR245" s="70"/>
      <c r="GVS245" s="70"/>
      <c r="GVT245" s="70"/>
      <c r="GVU245" s="70"/>
      <c r="GVV245" s="70"/>
      <c r="GVW245" s="70"/>
      <c r="GVX245" s="70"/>
      <c r="GVY245" s="70"/>
      <c r="GVZ245" s="70"/>
      <c r="GWA245" s="70"/>
      <c r="GWB245" s="70"/>
      <c r="GWC245" s="70"/>
      <c r="GWD245" s="70"/>
      <c r="GWE245" s="70"/>
      <c r="GWF245" s="70"/>
      <c r="GWG245" s="70"/>
      <c r="GWH245" s="70"/>
      <c r="GWI245" s="70"/>
      <c r="GWJ245" s="70"/>
      <c r="GWK245" s="70"/>
      <c r="GWL245" s="70"/>
      <c r="GWM245" s="70"/>
      <c r="GWN245" s="70"/>
      <c r="GWO245" s="70"/>
      <c r="GWP245" s="70"/>
      <c r="GWQ245" s="70"/>
      <c r="GWR245" s="70"/>
      <c r="GWS245" s="70"/>
      <c r="GWT245" s="70"/>
      <c r="GWU245" s="70"/>
      <c r="GWV245" s="70"/>
      <c r="GWW245" s="70"/>
      <c r="GWX245" s="70"/>
      <c r="GWY245" s="70"/>
      <c r="GWZ245" s="70"/>
      <c r="GXA245" s="70"/>
      <c r="GXB245" s="70"/>
      <c r="GXC245" s="70"/>
      <c r="GXD245" s="70"/>
      <c r="GXE245" s="70"/>
      <c r="GXF245" s="70"/>
      <c r="GXG245" s="70"/>
      <c r="GXH245" s="70"/>
      <c r="GXI245" s="70"/>
      <c r="GXJ245" s="70"/>
      <c r="GXK245" s="70"/>
      <c r="GXL245" s="70"/>
      <c r="GXM245" s="70"/>
      <c r="GXN245" s="70"/>
      <c r="GXO245" s="70"/>
      <c r="GXP245" s="70"/>
      <c r="GXQ245" s="70"/>
      <c r="GXR245" s="70"/>
      <c r="GXS245" s="70"/>
      <c r="GXT245" s="70"/>
      <c r="GXU245" s="70"/>
      <c r="GXV245" s="70"/>
      <c r="GXW245" s="70"/>
      <c r="GXX245" s="70"/>
      <c r="GXY245" s="70"/>
      <c r="GXZ245" s="70"/>
      <c r="GYA245" s="70"/>
      <c r="GYB245" s="70"/>
      <c r="GYC245" s="70"/>
      <c r="GYD245" s="70"/>
      <c r="GYE245" s="70"/>
      <c r="GYF245" s="70"/>
      <c r="GYG245" s="70"/>
      <c r="GYH245" s="70"/>
      <c r="GYI245" s="70"/>
      <c r="GYJ245" s="70"/>
      <c r="GYK245" s="70"/>
      <c r="GYL245" s="70"/>
      <c r="GYM245" s="70"/>
      <c r="GYN245" s="70"/>
      <c r="GYO245" s="70"/>
      <c r="GYP245" s="70"/>
      <c r="GYQ245" s="70"/>
      <c r="GYR245" s="70"/>
      <c r="GYS245" s="70"/>
      <c r="GYT245" s="70"/>
      <c r="GYU245" s="70"/>
      <c r="GYV245" s="70"/>
      <c r="GYW245" s="70"/>
      <c r="GYX245" s="70"/>
      <c r="GYY245" s="70"/>
      <c r="GYZ245" s="70"/>
      <c r="GZA245" s="70"/>
      <c r="GZB245" s="70"/>
      <c r="GZC245" s="70"/>
      <c r="GZD245" s="70"/>
      <c r="GZE245" s="70"/>
      <c r="GZF245" s="70"/>
      <c r="GZG245" s="70"/>
      <c r="GZH245" s="70"/>
      <c r="GZI245" s="70"/>
      <c r="GZJ245" s="70"/>
      <c r="GZK245" s="70"/>
      <c r="GZL245" s="70"/>
      <c r="GZM245" s="70"/>
      <c r="GZN245" s="70"/>
      <c r="GZO245" s="70"/>
      <c r="GZP245" s="70"/>
      <c r="GZQ245" s="70"/>
      <c r="GZR245" s="70"/>
      <c r="GZS245" s="70"/>
      <c r="GZT245" s="70"/>
      <c r="GZU245" s="70"/>
      <c r="GZV245" s="70"/>
      <c r="GZW245" s="70"/>
      <c r="GZX245" s="70"/>
      <c r="GZY245" s="70"/>
      <c r="GZZ245" s="70"/>
      <c r="HAA245" s="70"/>
      <c r="HAB245" s="70"/>
      <c r="HAC245" s="70"/>
      <c r="HAD245" s="70"/>
      <c r="HAE245" s="70"/>
      <c r="HAF245" s="70"/>
      <c r="HAG245" s="70"/>
      <c r="HAH245" s="70"/>
      <c r="HAI245" s="70"/>
      <c r="HAJ245" s="70"/>
      <c r="HAK245" s="70"/>
      <c r="HAL245" s="70"/>
      <c r="HAM245" s="70"/>
      <c r="HAN245" s="70"/>
      <c r="HAO245" s="70"/>
      <c r="HAP245" s="70"/>
      <c r="HAQ245" s="70"/>
      <c r="HAR245" s="70"/>
      <c r="HAS245" s="70"/>
      <c r="HAT245" s="70"/>
      <c r="HAU245" s="70"/>
      <c r="HAV245" s="70"/>
      <c r="HAW245" s="70"/>
      <c r="HAX245" s="70"/>
      <c r="HAY245" s="70"/>
      <c r="HAZ245" s="70"/>
      <c r="HBA245" s="70"/>
      <c r="HBB245" s="70"/>
      <c r="HBC245" s="70"/>
      <c r="HBD245" s="70"/>
      <c r="HBE245" s="70"/>
      <c r="HBF245" s="70"/>
      <c r="HBG245" s="70"/>
      <c r="HBH245" s="70"/>
      <c r="HBI245" s="70"/>
      <c r="HBJ245" s="70"/>
      <c r="HBK245" s="70"/>
      <c r="HBL245" s="70"/>
      <c r="HBM245" s="70"/>
      <c r="HBN245" s="70"/>
      <c r="HBO245" s="70"/>
      <c r="HBP245" s="70"/>
      <c r="HBQ245" s="70"/>
      <c r="HBR245" s="70"/>
      <c r="HBS245" s="70"/>
      <c r="HBT245" s="70"/>
      <c r="HBU245" s="70"/>
      <c r="HBV245" s="70"/>
      <c r="HBW245" s="70"/>
      <c r="HBX245" s="70"/>
      <c r="HBY245" s="70"/>
      <c r="HBZ245" s="70"/>
      <c r="HCA245" s="70"/>
      <c r="HCB245" s="70"/>
      <c r="HCC245" s="70"/>
      <c r="HCD245" s="70"/>
      <c r="HCE245" s="70"/>
      <c r="HCF245" s="70"/>
      <c r="HCG245" s="70"/>
      <c r="HCH245" s="70"/>
      <c r="HCI245" s="70"/>
      <c r="HCJ245" s="70"/>
      <c r="HCK245" s="70"/>
      <c r="HCL245" s="70"/>
      <c r="HCM245" s="70"/>
      <c r="HCN245" s="70"/>
      <c r="HCO245" s="70"/>
      <c r="HCP245" s="70"/>
      <c r="HCQ245" s="70"/>
      <c r="HCR245" s="70"/>
      <c r="HCS245" s="70"/>
      <c r="HCT245" s="70"/>
      <c r="HCU245" s="70"/>
      <c r="HCV245" s="70"/>
      <c r="HCW245" s="70"/>
      <c r="HCX245" s="70"/>
      <c r="HCY245" s="70"/>
      <c r="HCZ245" s="70"/>
      <c r="HDA245" s="70"/>
      <c r="HDB245" s="70"/>
      <c r="HDC245" s="70"/>
      <c r="HDD245" s="70"/>
      <c r="HDE245" s="70"/>
      <c r="HDF245" s="70"/>
      <c r="HDG245" s="70"/>
      <c r="HDH245" s="70"/>
      <c r="HDI245" s="70"/>
      <c r="HDJ245" s="70"/>
      <c r="HDK245" s="70"/>
      <c r="HDL245" s="70"/>
      <c r="HDM245" s="70"/>
      <c r="HDN245" s="70"/>
      <c r="HDO245" s="70"/>
      <c r="HDP245" s="70"/>
      <c r="HDQ245" s="70"/>
      <c r="HDR245" s="70"/>
      <c r="HDS245" s="70"/>
      <c r="HDT245" s="70"/>
      <c r="HDU245" s="70"/>
      <c r="HDV245" s="70"/>
      <c r="HDW245" s="70"/>
      <c r="HDX245" s="70"/>
      <c r="HDY245" s="70"/>
      <c r="HDZ245" s="70"/>
      <c r="HEA245" s="70"/>
      <c r="HEB245" s="70"/>
      <c r="HEC245" s="70"/>
      <c r="HED245" s="70"/>
      <c r="HEE245" s="70"/>
      <c r="HEF245" s="70"/>
      <c r="HEG245" s="70"/>
      <c r="HEH245" s="70"/>
      <c r="HEI245" s="70"/>
      <c r="HEJ245" s="70"/>
      <c r="HEK245" s="70"/>
      <c r="HEL245" s="70"/>
      <c r="HEM245" s="70"/>
      <c r="HEN245" s="70"/>
      <c r="HEO245" s="70"/>
      <c r="HEP245" s="70"/>
      <c r="HEQ245" s="70"/>
      <c r="HER245" s="70"/>
      <c r="HES245" s="70"/>
      <c r="HET245" s="70"/>
      <c r="HEU245" s="70"/>
      <c r="HEV245" s="70"/>
      <c r="HEW245" s="70"/>
      <c r="HEX245" s="70"/>
      <c r="HEY245" s="70"/>
      <c r="HEZ245" s="70"/>
      <c r="HFA245" s="70"/>
      <c r="HFB245" s="70"/>
      <c r="HFC245" s="70"/>
      <c r="HFD245" s="70"/>
      <c r="HFE245" s="70"/>
      <c r="HFF245" s="70"/>
      <c r="HFG245" s="70"/>
      <c r="HFH245" s="70"/>
      <c r="HFI245" s="70"/>
      <c r="HFJ245" s="70"/>
      <c r="HFK245" s="70"/>
      <c r="HFL245" s="70"/>
      <c r="HFM245" s="70"/>
      <c r="HFN245" s="70"/>
      <c r="HFO245" s="70"/>
      <c r="HFP245" s="70"/>
      <c r="HFQ245" s="70"/>
      <c r="HFR245" s="70"/>
      <c r="HFS245" s="70"/>
      <c r="HFT245" s="70"/>
      <c r="HFU245" s="70"/>
      <c r="HFV245" s="70"/>
      <c r="HFW245" s="70"/>
      <c r="HFX245" s="70"/>
      <c r="HFY245" s="70"/>
      <c r="HFZ245" s="70"/>
      <c r="HGA245" s="70"/>
      <c r="HGB245" s="70"/>
      <c r="HGC245" s="70"/>
      <c r="HGD245" s="70"/>
      <c r="HGE245" s="70"/>
      <c r="HGF245" s="70"/>
      <c r="HGG245" s="70"/>
      <c r="HGH245" s="70"/>
      <c r="HGI245" s="70"/>
      <c r="HGJ245" s="70"/>
      <c r="HGK245" s="70"/>
      <c r="HGL245" s="70"/>
      <c r="HGM245" s="70"/>
      <c r="HGN245" s="70"/>
      <c r="HGO245" s="70"/>
      <c r="HGP245" s="70"/>
      <c r="HGQ245" s="70"/>
      <c r="HGR245" s="70"/>
      <c r="HGS245" s="70"/>
      <c r="HGT245" s="70"/>
      <c r="HGU245" s="70"/>
      <c r="HGV245" s="70"/>
      <c r="HGW245" s="70"/>
      <c r="HGX245" s="70"/>
      <c r="HGY245" s="70"/>
      <c r="HGZ245" s="70"/>
      <c r="HHA245" s="70"/>
      <c r="HHB245" s="70"/>
      <c r="HHC245" s="70"/>
      <c r="HHD245" s="70"/>
      <c r="HHE245" s="70"/>
      <c r="HHF245" s="70"/>
      <c r="HHG245" s="70"/>
      <c r="HHH245" s="70"/>
      <c r="HHI245" s="70"/>
      <c r="HHJ245" s="70"/>
      <c r="HHK245" s="70"/>
      <c r="HHL245" s="70"/>
      <c r="HHM245" s="70"/>
      <c r="HHN245" s="70"/>
      <c r="HHO245" s="70"/>
      <c r="HHP245" s="70"/>
      <c r="HHQ245" s="70"/>
      <c r="HHR245" s="70"/>
      <c r="HHS245" s="70"/>
      <c r="HHT245" s="70"/>
      <c r="HHU245" s="70"/>
      <c r="HHV245" s="70"/>
      <c r="HHW245" s="70"/>
      <c r="HHX245" s="70"/>
      <c r="HHY245" s="70"/>
      <c r="HHZ245" s="70"/>
      <c r="HIA245" s="70"/>
      <c r="HIB245" s="70"/>
      <c r="HIC245" s="70"/>
      <c r="HID245" s="70"/>
      <c r="HIE245" s="70"/>
      <c r="HIF245" s="70"/>
      <c r="HIG245" s="70"/>
      <c r="HIH245" s="70"/>
      <c r="HII245" s="70"/>
      <c r="HIJ245" s="70"/>
      <c r="HIK245" s="70"/>
      <c r="HIL245" s="70"/>
      <c r="HIM245" s="70"/>
      <c r="HIN245" s="70"/>
      <c r="HIO245" s="70"/>
      <c r="HIP245" s="70"/>
      <c r="HIQ245" s="70"/>
      <c r="HIR245" s="70"/>
      <c r="HIS245" s="70"/>
      <c r="HIT245" s="70"/>
      <c r="HIU245" s="70"/>
      <c r="HIV245" s="70"/>
      <c r="HIW245" s="70"/>
      <c r="HIX245" s="70"/>
      <c r="HIY245" s="70"/>
      <c r="HIZ245" s="70"/>
      <c r="HJA245" s="70"/>
      <c r="HJB245" s="70"/>
      <c r="HJC245" s="70"/>
      <c r="HJD245" s="70"/>
      <c r="HJE245" s="70"/>
      <c r="HJF245" s="70"/>
      <c r="HJG245" s="70"/>
      <c r="HJH245" s="70"/>
      <c r="HJI245" s="70"/>
      <c r="HJJ245" s="70"/>
      <c r="HJK245" s="70"/>
      <c r="HJL245" s="70"/>
      <c r="HJM245" s="70"/>
      <c r="HJN245" s="70"/>
      <c r="HJO245" s="70"/>
      <c r="HJP245" s="70"/>
      <c r="HJQ245" s="70"/>
      <c r="HJR245" s="70"/>
      <c r="HJS245" s="70"/>
      <c r="HJT245" s="70"/>
      <c r="HJU245" s="70"/>
      <c r="HJV245" s="70"/>
      <c r="HJW245" s="70"/>
      <c r="HJX245" s="70"/>
      <c r="HJY245" s="70"/>
      <c r="HJZ245" s="70"/>
      <c r="HKA245" s="70"/>
      <c r="HKB245" s="70"/>
      <c r="HKC245" s="70"/>
      <c r="HKD245" s="70"/>
      <c r="HKE245" s="70"/>
      <c r="HKF245" s="70"/>
      <c r="HKG245" s="70"/>
      <c r="HKH245" s="70"/>
      <c r="HKI245" s="70"/>
      <c r="HKJ245" s="70"/>
      <c r="HKK245" s="70"/>
      <c r="HKL245" s="70"/>
      <c r="HKM245" s="70"/>
      <c r="HKN245" s="70"/>
      <c r="HKO245" s="70"/>
      <c r="HKP245" s="70"/>
      <c r="HKQ245" s="70"/>
      <c r="HKR245" s="70"/>
      <c r="HKS245" s="70"/>
      <c r="HKT245" s="70"/>
      <c r="HKU245" s="70"/>
      <c r="HKV245" s="70"/>
      <c r="HKW245" s="70"/>
      <c r="HKX245" s="70"/>
      <c r="HKY245" s="70"/>
      <c r="HKZ245" s="70"/>
      <c r="HLA245" s="70"/>
      <c r="HLB245" s="70"/>
      <c r="HLC245" s="70"/>
      <c r="HLD245" s="70"/>
      <c r="HLE245" s="70"/>
      <c r="HLF245" s="70"/>
      <c r="HLG245" s="70"/>
      <c r="HLH245" s="70"/>
      <c r="HLI245" s="70"/>
      <c r="HLJ245" s="70"/>
      <c r="HLK245" s="70"/>
      <c r="HLL245" s="70"/>
      <c r="HLM245" s="70"/>
      <c r="HLN245" s="70"/>
      <c r="HLO245" s="70"/>
      <c r="HLP245" s="70"/>
      <c r="HLQ245" s="70"/>
      <c r="HLR245" s="70"/>
      <c r="HLS245" s="70"/>
      <c r="HLT245" s="70"/>
      <c r="HLU245" s="70"/>
      <c r="HLV245" s="70"/>
      <c r="HLW245" s="70"/>
      <c r="HLX245" s="70"/>
      <c r="HLY245" s="70"/>
      <c r="HLZ245" s="70"/>
      <c r="HMA245" s="70"/>
      <c r="HMB245" s="70"/>
      <c r="HMC245" s="70"/>
      <c r="HMD245" s="70"/>
      <c r="HME245" s="70"/>
      <c r="HMF245" s="70"/>
      <c r="HMG245" s="70"/>
      <c r="HMH245" s="70"/>
      <c r="HMI245" s="70"/>
      <c r="HMJ245" s="70"/>
      <c r="HMK245" s="70"/>
      <c r="HML245" s="70"/>
      <c r="HMM245" s="70"/>
      <c r="HMN245" s="70"/>
      <c r="HMO245" s="70"/>
      <c r="HMP245" s="70"/>
      <c r="HMQ245" s="70"/>
      <c r="HMR245" s="70"/>
      <c r="HMS245" s="70"/>
      <c r="HMT245" s="70"/>
      <c r="HMU245" s="70"/>
      <c r="HMV245" s="70"/>
      <c r="HMW245" s="70"/>
      <c r="HMX245" s="70"/>
      <c r="HMY245" s="70"/>
      <c r="HMZ245" s="70"/>
      <c r="HNA245" s="70"/>
      <c r="HNB245" s="70"/>
      <c r="HNC245" s="70"/>
      <c r="HND245" s="70"/>
      <c r="HNE245" s="70"/>
      <c r="HNF245" s="70"/>
      <c r="HNG245" s="70"/>
      <c r="HNH245" s="70"/>
      <c r="HNI245" s="70"/>
      <c r="HNJ245" s="70"/>
      <c r="HNK245" s="70"/>
      <c r="HNL245" s="70"/>
      <c r="HNM245" s="70"/>
      <c r="HNN245" s="70"/>
      <c r="HNO245" s="70"/>
      <c r="HNP245" s="70"/>
      <c r="HNQ245" s="70"/>
      <c r="HNR245" s="70"/>
      <c r="HNS245" s="70"/>
      <c r="HNT245" s="70"/>
      <c r="HNU245" s="70"/>
      <c r="HNV245" s="70"/>
      <c r="HNW245" s="70"/>
      <c r="HNX245" s="70"/>
      <c r="HNY245" s="70"/>
      <c r="HNZ245" s="70"/>
      <c r="HOA245" s="70"/>
      <c r="HOB245" s="70"/>
      <c r="HOC245" s="70"/>
      <c r="HOD245" s="70"/>
      <c r="HOE245" s="70"/>
      <c r="HOF245" s="70"/>
      <c r="HOG245" s="70"/>
      <c r="HOH245" s="70"/>
      <c r="HOI245" s="70"/>
      <c r="HOJ245" s="70"/>
      <c r="HOK245" s="70"/>
      <c r="HOL245" s="70"/>
      <c r="HOM245" s="70"/>
      <c r="HON245" s="70"/>
      <c r="HOO245" s="70"/>
      <c r="HOP245" s="70"/>
      <c r="HOQ245" s="70"/>
      <c r="HOR245" s="70"/>
      <c r="HOS245" s="70"/>
      <c r="HOT245" s="70"/>
      <c r="HOU245" s="70"/>
      <c r="HOV245" s="70"/>
      <c r="HOW245" s="70"/>
      <c r="HOX245" s="70"/>
      <c r="HOY245" s="70"/>
      <c r="HOZ245" s="70"/>
      <c r="HPA245" s="70"/>
      <c r="HPB245" s="70"/>
      <c r="HPC245" s="70"/>
      <c r="HPD245" s="70"/>
      <c r="HPE245" s="70"/>
      <c r="HPF245" s="70"/>
      <c r="HPG245" s="70"/>
      <c r="HPH245" s="70"/>
      <c r="HPI245" s="70"/>
      <c r="HPJ245" s="70"/>
      <c r="HPK245" s="70"/>
      <c r="HPL245" s="70"/>
      <c r="HPM245" s="70"/>
      <c r="HPN245" s="70"/>
      <c r="HPO245" s="70"/>
      <c r="HPP245" s="70"/>
      <c r="HPQ245" s="70"/>
      <c r="HPR245" s="70"/>
      <c r="HPS245" s="70"/>
      <c r="HPT245" s="70"/>
      <c r="HPU245" s="70"/>
      <c r="HPV245" s="70"/>
      <c r="HPW245" s="70"/>
      <c r="HPX245" s="70"/>
      <c r="HPY245" s="70"/>
      <c r="HPZ245" s="70"/>
      <c r="HQA245" s="70"/>
      <c r="HQB245" s="70"/>
      <c r="HQC245" s="70"/>
      <c r="HQD245" s="70"/>
      <c r="HQE245" s="70"/>
      <c r="HQF245" s="70"/>
      <c r="HQG245" s="70"/>
      <c r="HQH245" s="70"/>
      <c r="HQI245" s="70"/>
      <c r="HQJ245" s="70"/>
      <c r="HQK245" s="70"/>
      <c r="HQL245" s="70"/>
      <c r="HQM245" s="70"/>
      <c r="HQN245" s="70"/>
      <c r="HQO245" s="70"/>
      <c r="HQP245" s="70"/>
      <c r="HQQ245" s="70"/>
      <c r="HQR245" s="70"/>
      <c r="HQS245" s="70"/>
      <c r="HQT245" s="70"/>
      <c r="HQU245" s="70"/>
      <c r="HQV245" s="70"/>
      <c r="HQW245" s="70"/>
      <c r="HQX245" s="70"/>
      <c r="HQY245" s="70"/>
      <c r="HQZ245" s="70"/>
      <c r="HRA245" s="70"/>
      <c r="HRB245" s="70"/>
      <c r="HRC245" s="70"/>
      <c r="HRD245" s="70"/>
      <c r="HRE245" s="70"/>
      <c r="HRF245" s="70"/>
      <c r="HRG245" s="70"/>
      <c r="HRH245" s="70"/>
      <c r="HRI245" s="70"/>
      <c r="HRJ245" s="70"/>
      <c r="HRK245" s="70"/>
      <c r="HRL245" s="70"/>
      <c r="HRM245" s="70"/>
      <c r="HRN245" s="70"/>
      <c r="HRO245" s="70"/>
      <c r="HRP245" s="70"/>
      <c r="HRQ245" s="70"/>
      <c r="HRR245" s="70"/>
      <c r="HRS245" s="70"/>
      <c r="HRT245" s="70"/>
      <c r="HRU245" s="70"/>
      <c r="HRV245" s="70"/>
      <c r="HRW245" s="70"/>
      <c r="HRX245" s="70"/>
      <c r="HRY245" s="70"/>
      <c r="HRZ245" s="70"/>
      <c r="HSA245" s="70"/>
      <c r="HSB245" s="70"/>
      <c r="HSC245" s="70"/>
      <c r="HSD245" s="70"/>
      <c r="HSE245" s="70"/>
      <c r="HSF245" s="70"/>
      <c r="HSG245" s="70"/>
      <c r="HSH245" s="70"/>
      <c r="HSI245" s="70"/>
      <c r="HSJ245" s="70"/>
      <c r="HSK245" s="70"/>
      <c r="HSL245" s="70"/>
      <c r="HSM245" s="70"/>
      <c r="HSN245" s="70"/>
      <c r="HSO245" s="70"/>
      <c r="HSP245" s="70"/>
      <c r="HSQ245" s="70"/>
      <c r="HSR245" s="70"/>
      <c r="HSS245" s="70"/>
      <c r="HST245" s="70"/>
      <c r="HSU245" s="70"/>
      <c r="HSV245" s="70"/>
      <c r="HSW245" s="70"/>
      <c r="HSX245" s="70"/>
      <c r="HSY245" s="70"/>
      <c r="HSZ245" s="70"/>
      <c r="HTA245" s="70"/>
      <c r="HTB245" s="70"/>
      <c r="HTC245" s="70"/>
      <c r="HTD245" s="70"/>
      <c r="HTE245" s="70"/>
      <c r="HTF245" s="70"/>
      <c r="HTG245" s="70"/>
      <c r="HTH245" s="70"/>
      <c r="HTI245" s="70"/>
      <c r="HTJ245" s="70"/>
      <c r="HTK245" s="70"/>
      <c r="HTL245" s="70"/>
      <c r="HTM245" s="70"/>
      <c r="HTN245" s="70"/>
      <c r="HTO245" s="70"/>
      <c r="HTP245" s="70"/>
      <c r="HTQ245" s="70"/>
      <c r="HTR245" s="70"/>
      <c r="HTS245" s="70"/>
      <c r="HTT245" s="70"/>
      <c r="HTU245" s="70"/>
      <c r="HTV245" s="70"/>
      <c r="HTW245" s="70"/>
      <c r="HTX245" s="70"/>
      <c r="HTY245" s="70"/>
      <c r="HTZ245" s="70"/>
      <c r="HUA245" s="70"/>
      <c r="HUB245" s="70"/>
      <c r="HUC245" s="70"/>
      <c r="HUD245" s="70"/>
      <c r="HUE245" s="70"/>
      <c r="HUF245" s="70"/>
      <c r="HUG245" s="70"/>
      <c r="HUH245" s="70"/>
      <c r="HUI245" s="70"/>
      <c r="HUJ245" s="70"/>
      <c r="HUK245" s="70"/>
      <c r="HUL245" s="70"/>
      <c r="HUM245" s="70"/>
      <c r="HUN245" s="70"/>
      <c r="HUO245" s="70"/>
      <c r="HUP245" s="70"/>
      <c r="HUQ245" s="70"/>
      <c r="HUR245" s="70"/>
      <c r="HUS245" s="70"/>
      <c r="HUT245" s="70"/>
      <c r="HUU245" s="70"/>
      <c r="HUV245" s="70"/>
      <c r="HUW245" s="70"/>
      <c r="HUX245" s="70"/>
      <c r="HUY245" s="70"/>
      <c r="HUZ245" s="70"/>
      <c r="HVA245" s="70"/>
      <c r="HVB245" s="70"/>
      <c r="HVC245" s="70"/>
      <c r="HVD245" s="70"/>
      <c r="HVE245" s="70"/>
      <c r="HVF245" s="70"/>
      <c r="HVG245" s="70"/>
      <c r="HVH245" s="70"/>
      <c r="HVI245" s="70"/>
      <c r="HVJ245" s="70"/>
      <c r="HVK245" s="70"/>
      <c r="HVL245" s="70"/>
      <c r="HVM245" s="70"/>
      <c r="HVN245" s="70"/>
      <c r="HVO245" s="70"/>
      <c r="HVP245" s="70"/>
      <c r="HVQ245" s="70"/>
      <c r="HVR245" s="70"/>
      <c r="HVS245" s="70"/>
      <c r="HVT245" s="70"/>
      <c r="HVU245" s="70"/>
      <c r="HVV245" s="70"/>
      <c r="HVW245" s="70"/>
      <c r="HVX245" s="70"/>
      <c r="HVY245" s="70"/>
      <c r="HVZ245" s="70"/>
      <c r="HWA245" s="70"/>
      <c r="HWB245" s="70"/>
      <c r="HWC245" s="70"/>
      <c r="HWD245" s="70"/>
      <c r="HWE245" s="70"/>
      <c r="HWF245" s="70"/>
      <c r="HWG245" s="70"/>
      <c r="HWH245" s="70"/>
      <c r="HWI245" s="70"/>
      <c r="HWJ245" s="70"/>
      <c r="HWK245" s="70"/>
      <c r="HWL245" s="70"/>
      <c r="HWM245" s="70"/>
      <c r="HWN245" s="70"/>
      <c r="HWO245" s="70"/>
      <c r="HWP245" s="70"/>
      <c r="HWQ245" s="70"/>
      <c r="HWR245" s="70"/>
      <c r="HWS245" s="70"/>
      <c r="HWT245" s="70"/>
      <c r="HWU245" s="70"/>
      <c r="HWV245" s="70"/>
      <c r="HWW245" s="70"/>
      <c r="HWX245" s="70"/>
      <c r="HWY245" s="70"/>
      <c r="HWZ245" s="70"/>
      <c r="HXA245" s="70"/>
      <c r="HXB245" s="70"/>
      <c r="HXC245" s="70"/>
      <c r="HXD245" s="70"/>
      <c r="HXE245" s="70"/>
      <c r="HXF245" s="70"/>
      <c r="HXG245" s="70"/>
      <c r="HXH245" s="70"/>
      <c r="HXI245" s="70"/>
      <c r="HXJ245" s="70"/>
      <c r="HXK245" s="70"/>
      <c r="HXL245" s="70"/>
      <c r="HXM245" s="70"/>
      <c r="HXN245" s="70"/>
      <c r="HXO245" s="70"/>
      <c r="HXP245" s="70"/>
      <c r="HXQ245" s="70"/>
      <c r="HXR245" s="70"/>
      <c r="HXS245" s="70"/>
      <c r="HXT245" s="70"/>
      <c r="HXU245" s="70"/>
      <c r="HXV245" s="70"/>
      <c r="HXW245" s="70"/>
      <c r="HXX245" s="70"/>
      <c r="HXY245" s="70"/>
      <c r="HXZ245" s="70"/>
      <c r="HYA245" s="70"/>
      <c r="HYB245" s="70"/>
      <c r="HYC245" s="70"/>
      <c r="HYD245" s="70"/>
      <c r="HYE245" s="70"/>
      <c r="HYF245" s="70"/>
      <c r="HYG245" s="70"/>
      <c r="HYH245" s="70"/>
      <c r="HYI245" s="70"/>
      <c r="HYJ245" s="70"/>
      <c r="HYK245" s="70"/>
      <c r="HYL245" s="70"/>
      <c r="HYM245" s="70"/>
      <c r="HYN245" s="70"/>
      <c r="HYO245" s="70"/>
      <c r="HYP245" s="70"/>
      <c r="HYQ245" s="70"/>
      <c r="HYR245" s="70"/>
      <c r="HYS245" s="70"/>
      <c r="HYT245" s="70"/>
      <c r="HYU245" s="70"/>
      <c r="HYV245" s="70"/>
      <c r="HYW245" s="70"/>
      <c r="HYX245" s="70"/>
      <c r="HYY245" s="70"/>
      <c r="HYZ245" s="70"/>
      <c r="HZA245" s="70"/>
      <c r="HZB245" s="70"/>
      <c r="HZC245" s="70"/>
      <c r="HZD245" s="70"/>
      <c r="HZE245" s="70"/>
      <c r="HZF245" s="70"/>
      <c r="HZG245" s="70"/>
      <c r="HZH245" s="70"/>
      <c r="HZI245" s="70"/>
      <c r="HZJ245" s="70"/>
      <c r="HZK245" s="70"/>
      <c r="HZL245" s="70"/>
      <c r="HZM245" s="70"/>
      <c r="HZN245" s="70"/>
      <c r="HZO245" s="70"/>
      <c r="HZP245" s="70"/>
      <c r="HZQ245" s="70"/>
      <c r="HZR245" s="70"/>
      <c r="HZS245" s="70"/>
      <c r="HZT245" s="70"/>
      <c r="HZU245" s="70"/>
      <c r="HZV245" s="70"/>
      <c r="HZW245" s="70"/>
      <c r="HZX245" s="70"/>
      <c r="HZY245" s="70"/>
      <c r="HZZ245" s="70"/>
      <c r="IAA245" s="70"/>
      <c r="IAB245" s="70"/>
      <c r="IAC245" s="70"/>
      <c r="IAD245" s="70"/>
      <c r="IAE245" s="70"/>
      <c r="IAF245" s="70"/>
      <c r="IAG245" s="70"/>
      <c r="IAH245" s="70"/>
      <c r="IAI245" s="70"/>
      <c r="IAJ245" s="70"/>
      <c r="IAK245" s="70"/>
      <c r="IAL245" s="70"/>
      <c r="IAM245" s="70"/>
      <c r="IAN245" s="70"/>
      <c r="IAO245" s="70"/>
      <c r="IAP245" s="70"/>
      <c r="IAQ245" s="70"/>
      <c r="IAR245" s="70"/>
      <c r="IAS245" s="70"/>
      <c r="IAT245" s="70"/>
      <c r="IAU245" s="70"/>
      <c r="IAV245" s="70"/>
      <c r="IAW245" s="70"/>
      <c r="IAX245" s="70"/>
      <c r="IAY245" s="70"/>
      <c r="IAZ245" s="70"/>
      <c r="IBA245" s="70"/>
      <c r="IBB245" s="70"/>
      <c r="IBC245" s="70"/>
      <c r="IBD245" s="70"/>
      <c r="IBE245" s="70"/>
      <c r="IBF245" s="70"/>
      <c r="IBG245" s="70"/>
      <c r="IBH245" s="70"/>
      <c r="IBI245" s="70"/>
      <c r="IBJ245" s="70"/>
      <c r="IBK245" s="70"/>
      <c r="IBL245" s="70"/>
      <c r="IBM245" s="70"/>
      <c r="IBN245" s="70"/>
      <c r="IBO245" s="70"/>
      <c r="IBP245" s="70"/>
      <c r="IBQ245" s="70"/>
      <c r="IBR245" s="70"/>
      <c r="IBS245" s="70"/>
      <c r="IBT245" s="70"/>
      <c r="IBU245" s="70"/>
      <c r="IBV245" s="70"/>
      <c r="IBW245" s="70"/>
      <c r="IBX245" s="70"/>
      <c r="IBY245" s="70"/>
      <c r="IBZ245" s="70"/>
      <c r="ICA245" s="70"/>
      <c r="ICB245" s="70"/>
      <c r="ICC245" s="70"/>
      <c r="ICD245" s="70"/>
      <c r="ICE245" s="70"/>
      <c r="ICF245" s="70"/>
      <c r="ICG245" s="70"/>
      <c r="ICH245" s="70"/>
      <c r="ICI245" s="70"/>
      <c r="ICJ245" s="70"/>
      <c r="ICK245" s="70"/>
      <c r="ICL245" s="70"/>
      <c r="ICM245" s="70"/>
      <c r="ICN245" s="70"/>
      <c r="ICO245" s="70"/>
      <c r="ICP245" s="70"/>
      <c r="ICQ245" s="70"/>
      <c r="ICR245" s="70"/>
      <c r="ICS245" s="70"/>
      <c r="ICT245" s="70"/>
      <c r="ICU245" s="70"/>
      <c r="ICV245" s="70"/>
      <c r="ICW245" s="70"/>
      <c r="ICX245" s="70"/>
      <c r="ICY245" s="70"/>
      <c r="ICZ245" s="70"/>
      <c r="IDA245" s="70"/>
      <c r="IDB245" s="70"/>
      <c r="IDC245" s="70"/>
      <c r="IDD245" s="70"/>
      <c r="IDE245" s="70"/>
      <c r="IDF245" s="70"/>
      <c r="IDG245" s="70"/>
      <c r="IDH245" s="70"/>
      <c r="IDI245" s="70"/>
      <c r="IDJ245" s="70"/>
      <c r="IDK245" s="70"/>
      <c r="IDL245" s="70"/>
      <c r="IDM245" s="70"/>
      <c r="IDN245" s="70"/>
      <c r="IDO245" s="70"/>
      <c r="IDP245" s="70"/>
      <c r="IDQ245" s="70"/>
      <c r="IDR245" s="70"/>
      <c r="IDS245" s="70"/>
      <c r="IDT245" s="70"/>
      <c r="IDU245" s="70"/>
      <c r="IDV245" s="70"/>
      <c r="IDW245" s="70"/>
      <c r="IDX245" s="70"/>
      <c r="IDY245" s="70"/>
      <c r="IDZ245" s="70"/>
      <c r="IEA245" s="70"/>
      <c r="IEB245" s="70"/>
      <c r="IEC245" s="70"/>
      <c r="IED245" s="70"/>
      <c r="IEE245" s="70"/>
      <c r="IEF245" s="70"/>
      <c r="IEG245" s="70"/>
      <c r="IEH245" s="70"/>
      <c r="IEI245" s="70"/>
      <c r="IEJ245" s="70"/>
      <c r="IEK245" s="70"/>
      <c r="IEL245" s="70"/>
      <c r="IEM245" s="70"/>
      <c r="IEN245" s="70"/>
      <c r="IEO245" s="70"/>
      <c r="IEP245" s="70"/>
      <c r="IEQ245" s="70"/>
      <c r="IER245" s="70"/>
      <c r="IES245" s="70"/>
      <c r="IET245" s="70"/>
      <c r="IEU245" s="70"/>
      <c r="IEV245" s="70"/>
      <c r="IEW245" s="70"/>
      <c r="IEX245" s="70"/>
      <c r="IEY245" s="70"/>
      <c r="IEZ245" s="70"/>
      <c r="IFA245" s="70"/>
      <c r="IFB245" s="70"/>
      <c r="IFC245" s="70"/>
      <c r="IFD245" s="70"/>
      <c r="IFE245" s="70"/>
      <c r="IFF245" s="70"/>
      <c r="IFG245" s="70"/>
      <c r="IFH245" s="70"/>
      <c r="IFI245" s="70"/>
      <c r="IFJ245" s="70"/>
      <c r="IFK245" s="70"/>
      <c r="IFL245" s="70"/>
      <c r="IFM245" s="70"/>
      <c r="IFN245" s="70"/>
      <c r="IFO245" s="70"/>
      <c r="IFP245" s="70"/>
      <c r="IFQ245" s="70"/>
      <c r="IFR245" s="70"/>
      <c r="IFS245" s="70"/>
      <c r="IFT245" s="70"/>
      <c r="IFU245" s="70"/>
      <c r="IFV245" s="70"/>
      <c r="IFW245" s="70"/>
      <c r="IFX245" s="70"/>
      <c r="IFY245" s="70"/>
      <c r="IFZ245" s="70"/>
      <c r="IGA245" s="70"/>
      <c r="IGB245" s="70"/>
      <c r="IGC245" s="70"/>
      <c r="IGD245" s="70"/>
      <c r="IGE245" s="70"/>
      <c r="IGF245" s="70"/>
      <c r="IGG245" s="70"/>
      <c r="IGH245" s="70"/>
      <c r="IGI245" s="70"/>
      <c r="IGJ245" s="70"/>
      <c r="IGK245" s="70"/>
      <c r="IGL245" s="70"/>
      <c r="IGM245" s="70"/>
      <c r="IGN245" s="70"/>
      <c r="IGO245" s="70"/>
      <c r="IGP245" s="70"/>
      <c r="IGQ245" s="70"/>
      <c r="IGR245" s="70"/>
      <c r="IGS245" s="70"/>
      <c r="IGT245" s="70"/>
      <c r="IGU245" s="70"/>
      <c r="IGV245" s="70"/>
      <c r="IGW245" s="70"/>
      <c r="IGX245" s="70"/>
      <c r="IGY245" s="70"/>
      <c r="IGZ245" s="70"/>
      <c r="IHA245" s="70"/>
      <c r="IHB245" s="70"/>
      <c r="IHC245" s="70"/>
      <c r="IHD245" s="70"/>
      <c r="IHE245" s="70"/>
      <c r="IHF245" s="70"/>
      <c r="IHG245" s="70"/>
      <c r="IHH245" s="70"/>
      <c r="IHI245" s="70"/>
      <c r="IHJ245" s="70"/>
      <c r="IHK245" s="70"/>
      <c r="IHL245" s="70"/>
      <c r="IHM245" s="70"/>
      <c r="IHN245" s="70"/>
      <c r="IHO245" s="70"/>
      <c r="IHP245" s="70"/>
      <c r="IHQ245" s="70"/>
      <c r="IHR245" s="70"/>
      <c r="IHS245" s="70"/>
      <c r="IHT245" s="70"/>
      <c r="IHU245" s="70"/>
      <c r="IHV245" s="70"/>
      <c r="IHW245" s="70"/>
      <c r="IHX245" s="70"/>
      <c r="IHY245" s="70"/>
      <c r="IHZ245" s="70"/>
      <c r="IIA245" s="70"/>
      <c r="IIB245" s="70"/>
      <c r="IIC245" s="70"/>
      <c r="IID245" s="70"/>
      <c r="IIE245" s="70"/>
      <c r="IIF245" s="70"/>
      <c r="IIG245" s="70"/>
      <c r="IIH245" s="70"/>
      <c r="III245" s="70"/>
      <c r="IIJ245" s="70"/>
      <c r="IIK245" s="70"/>
      <c r="IIL245" s="70"/>
      <c r="IIM245" s="70"/>
      <c r="IIN245" s="70"/>
      <c r="IIO245" s="70"/>
      <c r="IIP245" s="70"/>
      <c r="IIQ245" s="70"/>
      <c r="IIR245" s="70"/>
      <c r="IIS245" s="70"/>
      <c r="IIT245" s="70"/>
      <c r="IIU245" s="70"/>
      <c r="IIV245" s="70"/>
      <c r="IIW245" s="70"/>
      <c r="IIX245" s="70"/>
      <c r="IIY245" s="70"/>
      <c r="IIZ245" s="70"/>
      <c r="IJA245" s="70"/>
      <c r="IJB245" s="70"/>
      <c r="IJC245" s="70"/>
      <c r="IJD245" s="70"/>
      <c r="IJE245" s="70"/>
      <c r="IJF245" s="70"/>
      <c r="IJG245" s="70"/>
      <c r="IJH245" s="70"/>
      <c r="IJI245" s="70"/>
      <c r="IJJ245" s="70"/>
      <c r="IJK245" s="70"/>
      <c r="IJL245" s="70"/>
      <c r="IJM245" s="70"/>
      <c r="IJN245" s="70"/>
      <c r="IJO245" s="70"/>
      <c r="IJP245" s="70"/>
      <c r="IJQ245" s="70"/>
      <c r="IJR245" s="70"/>
      <c r="IJS245" s="70"/>
      <c r="IJT245" s="70"/>
      <c r="IJU245" s="70"/>
      <c r="IJV245" s="70"/>
      <c r="IJW245" s="70"/>
      <c r="IJX245" s="70"/>
      <c r="IJY245" s="70"/>
      <c r="IJZ245" s="70"/>
      <c r="IKA245" s="70"/>
      <c r="IKB245" s="70"/>
      <c r="IKC245" s="70"/>
      <c r="IKD245" s="70"/>
      <c r="IKE245" s="70"/>
      <c r="IKF245" s="70"/>
      <c r="IKG245" s="70"/>
      <c r="IKH245" s="70"/>
      <c r="IKI245" s="70"/>
      <c r="IKJ245" s="70"/>
      <c r="IKK245" s="70"/>
      <c r="IKL245" s="70"/>
      <c r="IKM245" s="70"/>
      <c r="IKN245" s="70"/>
      <c r="IKO245" s="70"/>
      <c r="IKP245" s="70"/>
      <c r="IKQ245" s="70"/>
      <c r="IKR245" s="70"/>
      <c r="IKS245" s="70"/>
      <c r="IKT245" s="70"/>
      <c r="IKU245" s="70"/>
      <c r="IKV245" s="70"/>
      <c r="IKW245" s="70"/>
      <c r="IKX245" s="70"/>
      <c r="IKY245" s="70"/>
      <c r="IKZ245" s="70"/>
      <c r="ILA245" s="70"/>
      <c r="ILB245" s="70"/>
      <c r="ILC245" s="70"/>
      <c r="ILD245" s="70"/>
      <c r="ILE245" s="70"/>
      <c r="ILF245" s="70"/>
      <c r="ILG245" s="70"/>
      <c r="ILH245" s="70"/>
      <c r="ILI245" s="70"/>
      <c r="ILJ245" s="70"/>
      <c r="ILK245" s="70"/>
      <c r="ILL245" s="70"/>
      <c r="ILM245" s="70"/>
      <c r="ILN245" s="70"/>
      <c r="ILO245" s="70"/>
      <c r="ILP245" s="70"/>
      <c r="ILQ245" s="70"/>
      <c r="ILR245" s="70"/>
      <c r="ILS245" s="70"/>
      <c r="ILT245" s="70"/>
      <c r="ILU245" s="70"/>
      <c r="ILV245" s="70"/>
      <c r="ILW245" s="70"/>
      <c r="ILX245" s="70"/>
      <c r="ILY245" s="70"/>
      <c r="ILZ245" s="70"/>
      <c r="IMA245" s="70"/>
      <c r="IMB245" s="70"/>
      <c r="IMC245" s="70"/>
      <c r="IMD245" s="70"/>
      <c r="IME245" s="70"/>
      <c r="IMF245" s="70"/>
      <c r="IMG245" s="70"/>
      <c r="IMH245" s="70"/>
      <c r="IMI245" s="70"/>
      <c r="IMJ245" s="70"/>
      <c r="IMK245" s="70"/>
      <c r="IML245" s="70"/>
      <c r="IMM245" s="70"/>
      <c r="IMN245" s="70"/>
      <c r="IMO245" s="70"/>
      <c r="IMP245" s="70"/>
      <c r="IMQ245" s="70"/>
      <c r="IMR245" s="70"/>
      <c r="IMS245" s="70"/>
      <c r="IMT245" s="70"/>
      <c r="IMU245" s="70"/>
      <c r="IMV245" s="70"/>
      <c r="IMW245" s="70"/>
      <c r="IMX245" s="70"/>
      <c r="IMY245" s="70"/>
      <c r="IMZ245" s="70"/>
      <c r="INA245" s="70"/>
      <c r="INB245" s="70"/>
      <c r="INC245" s="70"/>
      <c r="IND245" s="70"/>
      <c r="INE245" s="70"/>
      <c r="INF245" s="70"/>
      <c r="ING245" s="70"/>
      <c r="INH245" s="70"/>
      <c r="INI245" s="70"/>
      <c r="INJ245" s="70"/>
      <c r="INK245" s="70"/>
      <c r="INL245" s="70"/>
      <c r="INM245" s="70"/>
      <c r="INN245" s="70"/>
      <c r="INO245" s="70"/>
      <c r="INP245" s="70"/>
      <c r="INQ245" s="70"/>
      <c r="INR245" s="70"/>
      <c r="INS245" s="70"/>
      <c r="INT245" s="70"/>
      <c r="INU245" s="70"/>
      <c r="INV245" s="70"/>
      <c r="INW245" s="70"/>
      <c r="INX245" s="70"/>
      <c r="INY245" s="70"/>
      <c r="INZ245" s="70"/>
      <c r="IOA245" s="70"/>
      <c r="IOB245" s="70"/>
      <c r="IOC245" s="70"/>
      <c r="IOD245" s="70"/>
      <c r="IOE245" s="70"/>
      <c r="IOF245" s="70"/>
      <c r="IOG245" s="70"/>
      <c r="IOH245" s="70"/>
      <c r="IOI245" s="70"/>
      <c r="IOJ245" s="70"/>
      <c r="IOK245" s="70"/>
      <c r="IOL245" s="70"/>
      <c r="IOM245" s="70"/>
      <c r="ION245" s="70"/>
      <c r="IOO245" s="70"/>
      <c r="IOP245" s="70"/>
      <c r="IOQ245" s="70"/>
      <c r="IOR245" s="70"/>
      <c r="IOS245" s="70"/>
      <c r="IOT245" s="70"/>
      <c r="IOU245" s="70"/>
      <c r="IOV245" s="70"/>
      <c r="IOW245" s="70"/>
      <c r="IOX245" s="70"/>
      <c r="IOY245" s="70"/>
      <c r="IOZ245" s="70"/>
      <c r="IPA245" s="70"/>
      <c r="IPB245" s="70"/>
      <c r="IPC245" s="70"/>
      <c r="IPD245" s="70"/>
      <c r="IPE245" s="70"/>
      <c r="IPF245" s="70"/>
      <c r="IPG245" s="70"/>
      <c r="IPH245" s="70"/>
      <c r="IPI245" s="70"/>
      <c r="IPJ245" s="70"/>
      <c r="IPK245" s="70"/>
      <c r="IPL245" s="70"/>
      <c r="IPM245" s="70"/>
      <c r="IPN245" s="70"/>
      <c r="IPO245" s="70"/>
      <c r="IPP245" s="70"/>
      <c r="IPQ245" s="70"/>
      <c r="IPR245" s="70"/>
      <c r="IPS245" s="70"/>
      <c r="IPT245" s="70"/>
      <c r="IPU245" s="70"/>
      <c r="IPV245" s="70"/>
      <c r="IPW245" s="70"/>
      <c r="IPX245" s="70"/>
      <c r="IPY245" s="70"/>
      <c r="IPZ245" s="70"/>
      <c r="IQA245" s="70"/>
      <c r="IQB245" s="70"/>
      <c r="IQC245" s="70"/>
      <c r="IQD245" s="70"/>
      <c r="IQE245" s="70"/>
      <c r="IQF245" s="70"/>
      <c r="IQG245" s="70"/>
      <c r="IQH245" s="70"/>
      <c r="IQI245" s="70"/>
      <c r="IQJ245" s="70"/>
      <c r="IQK245" s="70"/>
      <c r="IQL245" s="70"/>
      <c r="IQM245" s="70"/>
      <c r="IQN245" s="70"/>
      <c r="IQO245" s="70"/>
      <c r="IQP245" s="70"/>
      <c r="IQQ245" s="70"/>
      <c r="IQR245" s="70"/>
      <c r="IQS245" s="70"/>
      <c r="IQT245" s="70"/>
      <c r="IQU245" s="70"/>
      <c r="IQV245" s="70"/>
      <c r="IQW245" s="70"/>
      <c r="IQX245" s="70"/>
      <c r="IQY245" s="70"/>
      <c r="IQZ245" s="70"/>
      <c r="IRA245" s="70"/>
      <c r="IRB245" s="70"/>
      <c r="IRC245" s="70"/>
      <c r="IRD245" s="70"/>
      <c r="IRE245" s="70"/>
      <c r="IRF245" s="70"/>
      <c r="IRG245" s="70"/>
      <c r="IRH245" s="70"/>
      <c r="IRI245" s="70"/>
      <c r="IRJ245" s="70"/>
      <c r="IRK245" s="70"/>
      <c r="IRL245" s="70"/>
      <c r="IRM245" s="70"/>
      <c r="IRN245" s="70"/>
      <c r="IRO245" s="70"/>
      <c r="IRP245" s="70"/>
      <c r="IRQ245" s="70"/>
      <c r="IRR245" s="70"/>
      <c r="IRS245" s="70"/>
      <c r="IRT245" s="70"/>
      <c r="IRU245" s="70"/>
      <c r="IRV245" s="70"/>
      <c r="IRW245" s="70"/>
      <c r="IRX245" s="70"/>
      <c r="IRY245" s="70"/>
      <c r="IRZ245" s="70"/>
      <c r="ISA245" s="70"/>
      <c r="ISB245" s="70"/>
      <c r="ISC245" s="70"/>
      <c r="ISD245" s="70"/>
      <c r="ISE245" s="70"/>
      <c r="ISF245" s="70"/>
      <c r="ISG245" s="70"/>
      <c r="ISH245" s="70"/>
      <c r="ISI245" s="70"/>
      <c r="ISJ245" s="70"/>
      <c r="ISK245" s="70"/>
      <c r="ISL245" s="70"/>
      <c r="ISM245" s="70"/>
      <c r="ISN245" s="70"/>
      <c r="ISO245" s="70"/>
      <c r="ISP245" s="70"/>
      <c r="ISQ245" s="70"/>
      <c r="ISR245" s="70"/>
      <c r="ISS245" s="70"/>
      <c r="IST245" s="70"/>
      <c r="ISU245" s="70"/>
      <c r="ISV245" s="70"/>
      <c r="ISW245" s="70"/>
      <c r="ISX245" s="70"/>
      <c r="ISY245" s="70"/>
      <c r="ISZ245" s="70"/>
      <c r="ITA245" s="70"/>
      <c r="ITB245" s="70"/>
      <c r="ITC245" s="70"/>
      <c r="ITD245" s="70"/>
      <c r="ITE245" s="70"/>
      <c r="ITF245" s="70"/>
      <c r="ITG245" s="70"/>
      <c r="ITH245" s="70"/>
      <c r="ITI245" s="70"/>
      <c r="ITJ245" s="70"/>
      <c r="ITK245" s="70"/>
      <c r="ITL245" s="70"/>
      <c r="ITM245" s="70"/>
      <c r="ITN245" s="70"/>
      <c r="ITO245" s="70"/>
      <c r="ITP245" s="70"/>
      <c r="ITQ245" s="70"/>
      <c r="ITR245" s="70"/>
      <c r="ITS245" s="70"/>
      <c r="ITT245" s="70"/>
      <c r="ITU245" s="70"/>
      <c r="ITV245" s="70"/>
      <c r="ITW245" s="70"/>
      <c r="ITX245" s="70"/>
      <c r="ITY245" s="70"/>
      <c r="ITZ245" s="70"/>
      <c r="IUA245" s="70"/>
      <c r="IUB245" s="70"/>
      <c r="IUC245" s="70"/>
      <c r="IUD245" s="70"/>
      <c r="IUE245" s="70"/>
      <c r="IUF245" s="70"/>
      <c r="IUG245" s="70"/>
      <c r="IUH245" s="70"/>
      <c r="IUI245" s="70"/>
      <c r="IUJ245" s="70"/>
      <c r="IUK245" s="70"/>
      <c r="IUL245" s="70"/>
      <c r="IUM245" s="70"/>
      <c r="IUN245" s="70"/>
      <c r="IUO245" s="70"/>
      <c r="IUP245" s="70"/>
      <c r="IUQ245" s="70"/>
      <c r="IUR245" s="70"/>
      <c r="IUS245" s="70"/>
      <c r="IUT245" s="70"/>
      <c r="IUU245" s="70"/>
      <c r="IUV245" s="70"/>
      <c r="IUW245" s="70"/>
      <c r="IUX245" s="70"/>
      <c r="IUY245" s="70"/>
      <c r="IUZ245" s="70"/>
      <c r="IVA245" s="70"/>
      <c r="IVB245" s="70"/>
      <c r="IVC245" s="70"/>
      <c r="IVD245" s="70"/>
      <c r="IVE245" s="70"/>
      <c r="IVF245" s="70"/>
      <c r="IVG245" s="70"/>
      <c r="IVH245" s="70"/>
      <c r="IVI245" s="70"/>
      <c r="IVJ245" s="70"/>
      <c r="IVK245" s="70"/>
      <c r="IVL245" s="70"/>
      <c r="IVM245" s="70"/>
      <c r="IVN245" s="70"/>
      <c r="IVO245" s="70"/>
      <c r="IVP245" s="70"/>
      <c r="IVQ245" s="70"/>
      <c r="IVR245" s="70"/>
      <c r="IVS245" s="70"/>
      <c r="IVT245" s="70"/>
      <c r="IVU245" s="70"/>
      <c r="IVV245" s="70"/>
      <c r="IVW245" s="70"/>
      <c r="IVX245" s="70"/>
      <c r="IVY245" s="70"/>
      <c r="IVZ245" s="70"/>
      <c r="IWA245" s="70"/>
      <c r="IWB245" s="70"/>
      <c r="IWC245" s="70"/>
      <c r="IWD245" s="70"/>
      <c r="IWE245" s="70"/>
      <c r="IWF245" s="70"/>
      <c r="IWG245" s="70"/>
      <c r="IWH245" s="70"/>
      <c r="IWI245" s="70"/>
      <c r="IWJ245" s="70"/>
      <c r="IWK245" s="70"/>
      <c r="IWL245" s="70"/>
      <c r="IWM245" s="70"/>
      <c r="IWN245" s="70"/>
      <c r="IWO245" s="70"/>
      <c r="IWP245" s="70"/>
      <c r="IWQ245" s="70"/>
      <c r="IWR245" s="70"/>
      <c r="IWS245" s="70"/>
      <c r="IWT245" s="70"/>
      <c r="IWU245" s="70"/>
      <c r="IWV245" s="70"/>
      <c r="IWW245" s="70"/>
      <c r="IWX245" s="70"/>
      <c r="IWY245" s="70"/>
      <c r="IWZ245" s="70"/>
      <c r="IXA245" s="70"/>
      <c r="IXB245" s="70"/>
      <c r="IXC245" s="70"/>
      <c r="IXD245" s="70"/>
      <c r="IXE245" s="70"/>
      <c r="IXF245" s="70"/>
      <c r="IXG245" s="70"/>
      <c r="IXH245" s="70"/>
      <c r="IXI245" s="70"/>
      <c r="IXJ245" s="70"/>
      <c r="IXK245" s="70"/>
      <c r="IXL245" s="70"/>
      <c r="IXM245" s="70"/>
      <c r="IXN245" s="70"/>
      <c r="IXO245" s="70"/>
      <c r="IXP245" s="70"/>
      <c r="IXQ245" s="70"/>
      <c r="IXR245" s="70"/>
      <c r="IXS245" s="70"/>
      <c r="IXT245" s="70"/>
      <c r="IXU245" s="70"/>
      <c r="IXV245" s="70"/>
      <c r="IXW245" s="70"/>
      <c r="IXX245" s="70"/>
      <c r="IXY245" s="70"/>
      <c r="IXZ245" s="70"/>
      <c r="IYA245" s="70"/>
      <c r="IYB245" s="70"/>
      <c r="IYC245" s="70"/>
      <c r="IYD245" s="70"/>
      <c r="IYE245" s="70"/>
      <c r="IYF245" s="70"/>
      <c r="IYG245" s="70"/>
      <c r="IYH245" s="70"/>
      <c r="IYI245" s="70"/>
      <c r="IYJ245" s="70"/>
      <c r="IYK245" s="70"/>
      <c r="IYL245" s="70"/>
      <c r="IYM245" s="70"/>
      <c r="IYN245" s="70"/>
      <c r="IYO245" s="70"/>
      <c r="IYP245" s="70"/>
      <c r="IYQ245" s="70"/>
      <c r="IYR245" s="70"/>
      <c r="IYS245" s="70"/>
      <c r="IYT245" s="70"/>
      <c r="IYU245" s="70"/>
      <c r="IYV245" s="70"/>
      <c r="IYW245" s="70"/>
      <c r="IYX245" s="70"/>
      <c r="IYY245" s="70"/>
      <c r="IYZ245" s="70"/>
      <c r="IZA245" s="70"/>
      <c r="IZB245" s="70"/>
      <c r="IZC245" s="70"/>
      <c r="IZD245" s="70"/>
      <c r="IZE245" s="70"/>
      <c r="IZF245" s="70"/>
      <c r="IZG245" s="70"/>
      <c r="IZH245" s="70"/>
      <c r="IZI245" s="70"/>
      <c r="IZJ245" s="70"/>
      <c r="IZK245" s="70"/>
      <c r="IZL245" s="70"/>
      <c r="IZM245" s="70"/>
      <c r="IZN245" s="70"/>
      <c r="IZO245" s="70"/>
      <c r="IZP245" s="70"/>
      <c r="IZQ245" s="70"/>
      <c r="IZR245" s="70"/>
      <c r="IZS245" s="70"/>
      <c r="IZT245" s="70"/>
      <c r="IZU245" s="70"/>
      <c r="IZV245" s="70"/>
      <c r="IZW245" s="70"/>
      <c r="IZX245" s="70"/>
      <c r="IZY245" s="70"/>
      <c r="IZZ245" s="70"/>
      <c r="JAA245" s="70"/>
      <c r="JAB245" s="70"/>
      <c r="JAC245" s="70"/>
      <c r="JAD245" s="70"/>
      <c r="JAE245" s="70"/>
      <c r="JAF245" s="70"/>
      <c r="JAG245" s="70"/>
      <c r="JAH245" s="70"/>
      <c r="JAI245" s="70"/>
      <c r="JAJ245" s="70"/>
      <c r="JAK245" s="70"/>
      <c r="JAL245" s="70"/>
      <c r="JAM245" s="70"/>
      <c r="JAN245" s="70"/>
      <c r="JAO245" s="70"/>
      <c r="JAP245" s="70"/>
      <c r="JAQ245" s="70"/>
      <c r="JAR245" s="70"/>
      <c r="JAS245" s="70"/>
      <c r="JAT245" s="70"/>
      <c r="JAU245" s="70"/>
      <c r="JAV245" s="70"/>
      <c r="JAW245" s="70"/>
      <c r="JAX245" s="70"/>
      <c r="JAY245" s="70"/>
      <c r="JAZ245" s="70"/>
      <c r="JBA245" s="70"/>
      <c r="JBB245" s="70"/>
      <c r="JBC245" s="70"/>
      <c r="JBD245" s="70"/>
      <c r="JBE245" s="70"/>
      <c r="JBF245" s="70"/>
      <c r="JBG245" s="70"/>
      <c r="JBH245" s="70"/>
      <c r="JBI245" s="70"/>
      <c r="JBJ245" s="70"/>
      <c r="JBK245" s="70"/>
      <c r="JBL245" s="70"/>
      <c r="JBM245" s="70"/>
      <c r="JBN245" s="70"/>
      <c r="JBO245" s="70"/>
      <c r="JBP245" s="70"/>
      <c r="JBQ245" s="70"/>
      <c r="JBR245" s="70"/>
      <c r="JBS245" s="70"/>
      <c r="JBT245" s="70"/>
      <c r="JBU245" s="70"/>
      <c r="JBV245" s="70"/>
      <c r="JBW245" s="70"/>
      <c r="JBX245" s="70"/>
      <c r="JBY245" s="70"/>
      <c r="JBZ245" s="70"/>
      <c r="JCA245" s="70"/>
      <c r="JCB245" s="70"/>
      <c r="JCC245" s="70"/>
      <c r="JCD245" s="70"/>
      <c r="JCE245" s="70"/>
      <c r="JCF245" s="70"/>
      <c r="JCG245" s="70"/>
      <c r="JCH245" s="70"/>
      <c r="JCI245" s="70"/>
      <c r="JCJ245" s="70"/>
      <c r="JCK245" s="70"/>
      <c r="JCL245" s="70"/>
      <c r="JCM245" s="70"/>
      <c r="JCN245" s="70"/>
      <c r="JCO245" s="70"/>
      <c r="JCP245" s="70"/>
      <c r="JCQ245" s="70"/>
      <c r="JCR245" s="70"/>
      <c r="JCS245" s="70"/>
      <c r="JCT245" s="70"/>
      <c r="JCU245" s="70"/>
      <c r="JCV245" s="70"/>
      <c r="JCW245" s="70"/>
      <c r="JCX245" s="70"/>
      <c r="JCY245" s="70"/>
      <c r="JCZ245" s="70"/>
      <c r="JDA245" s="70"/>
      <c r="JDB245" s="70"/>
      <c r="JDC245" s="70"/>
      <c r="JDD245" s="70"/>
      <c r="JDE245" s="70"/>
      <c r="JDF245" s="70"/>
      <c r="JDG245" s="70"/>
      <c r="JDH245" s="70"/>
      <c r="JDI245" s="70"/>
      <c r="JDJ245" s="70"/>
      <c r="JDK245" s="70"/>
      <c r="JDL245" s="70"/>
      <c r="JDM245" s="70"/>
      <c r="JDN245" s="70"/>
      <c r="JDO245" s="70"/>
      <c r="JDP245" s="70"/>
      <c r="JDQ245" s="70"/>
      <c r="JDR245" s="70"/>
      <c r="JDS245" s="70"/>
      <c r="JDT245" s="70"/>
      <c r="JDU245" s="70"/>
      <c r="JDV245" s="70"/>
      <c r="JDW245" s="70"/>
      <c r="JDX245" s="70"/>
      <c r="JDY245" s="70"/>
      <c r="JDZ245" s="70"/>
      <c r="JEA245" s="70"/>
      <c r="JEB245" s="70"/>
      <c r="JEC245" s="70"/>
      <c r="JED245" s="70"/>
      <c r="JEE245" s="70"/>
      <c r="JEF245" s="70"/>
      <c r="JEG245" s="70"/>
      <c r="JEH245" s="70"/>
      <c r="JEI245" s="70"/>
      <c r="JEJ245" s="70"/>
      <c r="JEK245" s="70"/>
      <c r="JEL245" s="70"/>
      <c r="JEM245" s="70"/>
      <c r="JEN245" s="70"/>
      <c r="JEO245" s="70"/>
      <c r="JEP245" s="70"/>
      <c r="JEQ245" s="70"/>
      <c r="JER245" s="70"/>
      <c r="JES245" s="70"/>
      <c r="JET245" s="70"/>
      <c r="JEU245" s="70"/>
      <c r="JEV245" s="70"/>
      <c r="JEW245" s="70"/>
      <c r="JEX245" s="70"/>
      <c r="JEY245" s="70"/>
      <c r="JEZ245" s="70"/>
      <c r="JFA245" s="70"/>
      <c r="JFB245" s="70"/>
      <c r="JFC245" s="70"/>
      <c r="JFD245" s="70"/>
      <c r="JFE245" s="70"/>
      <c r="JFF245" s="70"/>
      <c r="JFG245" s="70"/>
      <c r="JFH245" s="70"/>
      <c r="JFI245" s="70"/>
      <c r="JFJ245" s="70"/>
      <c r="JFK245" s="70"/>
      <c r="JFL245" s="70"/>
      <c r="JFM245" s="70"/>
      <c r="JFN245" s="70"/>
      <c r="JFO245" s="70"/>
      <c r="JFP245" s="70"/>
      <c r="JFQ245" s="70"/>
      <c r="JFR245" s="70"/>
      <c r="JFS245" s="70"/>
      <c r="JFT245" s="70"/>
      <c r="JFU245" s="70"/>
      <c r="JFV245" s="70"/>
      <c r="JFW245" s="70"/>
      <c r="JFX245" s="70"/>
      <c r="JFY245" s="70"/>
      <c r="JFZ245" s="70"/>
      <c r="JGA245" s="70"/>
      <c r="JGB245" s="70"/>
      <c r="JGC245" s="70"/>
      <c r="JGD245" s="70"/>
      <c r="JGE245" s="70"/>
      <c r="JGF245" s="70"/>
      <c r="JGG245" s="70"/>
      <c r="JGH245" s="70"/>
      <c r="JGI245" s="70"/>
      <c r="JGJ245" s="70"/>
      <c r="JGK245" s="70"/>
      <c r="JGL245" s="70"/>
      <c r="JGM245" s="70"/>
      <c r="JGN245" s="70"/>
      <c r="JGO245" s="70"/>
      <c r="JGP245" s="70"/>
      <c r="JGQ245" s="70"/>
      <c r="JGR245" s="70"/>
      <c r="JGS245" s="70"/>
      <c r="JGT245" s="70"/>
      <c r="JGU245" s="70"/>
      <c r="JGV245" s="70"/>
      <c r="JGW245" s="70"/>
      <c r="JGX245" s="70"/>
      <c r="JGY245" s="70"/>
      <c r="JGZ245" s="70"/>
      <c r="JHA245" s="70"/>
      <c r="JHB245" s="70"/>
      <c r="JHC245" s="70"/>
      <c r="JHD245" s="70"/>
      <c r="JHE245" s="70"/>
      <c r="JHF245" s="70"/>
      <c r="JHG245" s="70"/>
      <c r="JHH245" s="70"/>
      <c r="JHI245" s="70"/>
      <c r="JHJ245" s="70"/>
      <c r="JHK245" s="70"/>
      <c r="JHL245" s="70"/>
      <c r="JHM245" s="70"/>
      <c r="JHN245" s="70"/>
      <c r="JHO245" s="70"/>
      <c r="JHP245" s="70"/>
      <c r="JHQ245" s="70"/>
      <c r="JHR245" s="70"/>
      <c r="JHS245" s="70"/>
      <c r="JHT245" s="70"/>
      <c r="JHU245" s="70"/>
      <c r="JHV245" s="70"/>
      <c r="JHW245" s="70"/>
      <c r="JHX245" s="70"/>
      <c r="JHY245" s="70"/>
      <c r="JHZ245" s="70"/>
      <c r="JIA245" s="70"/>
      <c r="JIB245" s="70"/>
      <c r="JIC245" s="70"/>
      <c r="JID245" s="70"/>
      <c r="JIE245" s="70"/>
      <c r="JIF245" s="70"/>
      <c r="JIG245" s="70"/>
      <c r="JIH245" s="70"/>
      <c r="JII245" s="70"/>
      <c r="JIJ245" s="70"/>
      <c r="JIK245" s="70"/>
      <c r="JIL245" s="70"/>
      <c r="JIM245" s="70"/>
      <c r="JIN245" s="70"/>
      <c r="JIO245" s="70"/>
      <c r="JIP245" s="70"/>
      <c r="JIQ245" s="70"/>
      <c r="JIR245" s="70"/>
      <c r="JIS245" s="70"/>
      <c r="JIT245" s="70"/>
      <c r="JIU245" s="70"/>
      <c r="JIV245" s="70"/>
      <c r="JIW245" s="70"/>
      <c r="JIX245" s="70"/>
      <c r="JIY245" s="70"/>
      <c r="JIZ245" s="70"/>
      <c r="JJA245" s="70"/>
      <c r="JJB245" s="70"/>
      <c r="JJC245" s="70"/>
      <c r="JJD245" s="70"/>
      <c r="JJE245" s="70"/>
      <c r="JJF245" s="70"/>
      <c r="JJG245" s="70"/>
      <c r="JJH245" s="70"/>
      <c r="JJI245" s="70"/>
      <c r="JJJ245" s="70"/>
      <c r="JJK245" s="70"/>
      <c r="JJL245" s="70"/>
      <c r="JJM245" s="70"/>
      <c r="JJN245" s="70"/>
      <c r="JJO245" s="70"/>
      <c r="JJP245" s="70"/>
      <c r="JJQ245" s="70"/>
      <c r="JJR245" s="70"/>
      <c r="JJS245" s="70"/>
      <c r="JJT245" s="70"/>
      <c r="JJU245" s="70"/>
      <c r="JJV245" s="70"/>
      <c r="JJW245" s="70"/>
      <c r="JJX245" s="70"/>
      <c r="JJY245" s="70"/>
      <c r="JJZ245" s="70"/>
      <c r="JKA245" s="70"/>
      <c r="JKB245" s="70"/>
      <c r="JKC245" s="70"/>
      <c r="JKD245" s="70"/>
      <c r="JKE245" s="70"/>
      <c r="JKF245" s="70"/>
      <c r="JKG245" s="70"/>
      <c r="JKH245" s="70"/>
      <c r="JKI245" s="70"/>
      <c r="JKJ245" s="70"/>
      <c r="JKK245" s="70"/>
      <c r="JKL245" s="70"/>
      <c r="JKM245" s="70"/>
      <c r="JKN245" s="70"/>
      <c r="JKO245" s="70"/>
      <c r="JKP245" s="70"/>
      <c r="JKQ245" s="70"/>
      <c r="JKR245" s="70"/>
      <c r="JKS245" s="70"/>
      <c r="JKT245" s="70"/>
      <c r="JKU245" s="70"/>
      <c r="JKV245" s="70"/>
      <c r="JKW245" s="70"/>
      <c r="JKX245" s="70"/>
      <c r="JKY245" s="70"/>
      <c r="JKZ245" s="70"/>
      <c r="JLA245" s="70"/>
      <c r="JLB245" s="70"/>
      <c r="JLC245" s="70"/>
      <c r="JLD245" s="70"/>
      <c r="JLE245" s="70"/>
      <c r="JLF245" s="70"/>
      <c r="JLG245" s="70"/>
      <c r="JLH245" s="70"/>
      <c r="JLI245" s="70"/>
      <c r="JLJ245" s="70"/>
      <c r="JLK245" s="70"/>
      <c r="JLL245" s="70"/>
      <c r="JLM245" s="70"/>
      <c r="JLN245" s="70"/>
      <c r="JLO245" s="70"/>
      <c r="JLP245" s="70"/>
      <c r="JLQ245" s="70"/>
      <c r="JLR245" s="70"/>
      <c r="JLS245" s="70"/>
      <c r="JLT245" s="70"/>
      <c r="JLU245" s="70"/>
      <c r="JLV245" s="70"/>
      <c r="JLW245" s="70"/>
      <c r="JLX245" s="70"/>
      <c r="JLY245" s="70"/>
      <c r="JLZ245" s="70"/>
      <c r="JMA245" s="70"/>
      <c r="JMB245" s="70"/>
      <c r="JMC245" s="70"/>
      <c r="JMD245" s="70"/>
      <c r="JME245" s="70"/>
      <c r="JMF245" s="70"/>
      <c r="JMG245" s="70"/>
      <c r="JMH245" s="70"/>
      <c r="JMI245" s="70"/>
      <c r="JMJ245" s="70"/>
      <c r="JMK245" s="70"/>
      <c r="JML245" s="70"/>
      <c r="JMM245" s="70"/>
      <c r="JMN245" s="70"/>
      <c r="JMO245" s="70"/>
      <c r="JMP245" s="70"/>
      <c r="JMQ245" s="70"/>
      <c r="JMR245" s="70"/>
      <c r="JMS245" s="70"/>
      <c r="JMT245" s="70"/>
      <c r="JMU245" s="70"/>
      <c r="JMV245" s="70"/>
      <c r="JMW245" s="70"/>
      <c r="JMX245" s="70"/>
      <c r="JMY245" s="70"/>
      <c r="JMZ245" s="70"/>
      <c r="JNA245" s="70"/>
      <c r="JNB245" s="70"/>
      <c r="JNC245" s="70"/>
      <c r="JND245" s="70"/>
      <c r="JNE245" s="70"/>
      <c r="JNF245" s="70"/>
      <c r="JNG245" s="70"/>
      <c r="JNH245" s="70"/>
      <c r="JNI245" s="70"/>
      <c r="JNJ245" s="70"/>
      <c r="JNK245" s="70"/>
      <c r="JNL245" s="70"/>
      <c r="JNM245" s="70"/>
      <c r="JNN245" s="70"/>
      <c r="JNO245" s="70"/>
      <c r="JNP245" s="70"/>
      <c r="JNQ245" s="70"/>
      <c r="JNR245" s="70"/>
      <c r="JNS245" s="70"/>
      <c r="JNT245" s="70"/>
      <c r="JNU245" s="70"/>
      <c r="JNV245" s="70"/>
      <c r="JNW245" s="70"/>
      <c r="JNX245" s="70"/>
      <c r="JNY245" s="70"/>
      <c r="JNZ245" s="70"/>
      <c r="JOA245" s="70"/>
      <c r="JOB245" s="70"/>
      <c r="JOC245" s="70"/>
      <c r="JOD245" s="70"/>
      <c r="JOE245" s="70"/>
      <c r="JOF245" s="70"/>
      <c r="JOG245" s="70"/>
      <c r="JOH245" s="70"/>
      <c r="JOI245" s="70"/>
      <c r="JOJ245" s="70"/>
      <c r="JOK245" s="70"/>
      <c r="JOL245" s="70"/>
      <c r="JOM245" s="70"/>
      <c r="JON245" s="70"/>
      <c r="JOO245" s="70"/>
      <c r="JOP245" s="70"/>
      <c r="JOQ245" s="70"/>
      <c r="JOR245" s="70"/>
      <c r="JOS245" s="70"/>
      <c r="JOT245" s="70"/>
      <c r="JOU245" s="70"/>
      <c r="JOV245" s="70"/>
      <c r="JOW245" s="70"/>
      <c r="JOX245" s="70"/>
      <c r="JOY245" s="70"/>
      <c r="JOZ245" s="70"/>
      <c r="JPA245" s="70"/>
      <c r="JPB245" s="70"/>
      <c r="JPC245" s="70"/>
      <c r="JPD245" s="70"/>
      <c r="JPE245" s="70"/>
      <c r="JPF245" s="70"/>
      <c r="JPG245" s="70"/>
      <c r="JPH245" s="70"/>
      <c r="JPI245" s="70"/>
      <c r="JPJ245" s="70"/>
      <c r="JPK245" s="70"/>
      <c r="JPL245" s="70"/>
      <c r="JPM245" s="70"/>
      <c r="JPN245" s="70"/>
      <c r="JPO245" s="70"/>
      <c r="JPP245" s="70"/>
      <c r="JPQ245" s="70"/>
      <c r="JPR245" s="70"/>
      <c r="JPS245" s="70"/>
      <c r="JPT245" s="70"/>
      <c r="JPU245" s="70"/>
      <c r="JPV245" s="70"/>
      <c r="JPW245" s="70"/>
      <c r="JPX245" s="70"/>
      <c r="JPY245" s="70"/>
      <c r="JPZ245" s="70"/>
      <c r="JQA245" s="70"/>
      <c r="JQB245" s="70"/>
      <c r="JQC245" s="70"/>
      <c r="JQD245" s="70"/>
      <c r="JQE245" s="70"/>
      <c r="JQF245" s="70"/>
      <c r="JQG245" s="70"/>
      <c r="JQH245" s="70"/>
      <c r="JQI245" s="70"/>
      <c r="JQJ245" s="70"/>
      <c r="JQK245" s="70"/>
      <c r="JQL245" s="70"/>
      <c r="JQM245" s="70"/>
      <c r="JQN245" s="70"/>
      <c r="JQO245" s="70"/>
      <c r="JQP245" s="70"/>
      <c r="JQQ245" s="70"/>
      <c r="JQR245" s="70"/>
      <c r="JQS245" s="70"/>
      <c r="JQT245" s="70"/>
      <c r="JQU245" s="70"/>
      <c r="JQV245" s="70"/>
      <c r="JQW245" s="70"/>
      <c r="JQX245" s="70"/>
      <c r="JQY245" s="70"/>
      <c r="JQZ245" s="70"/>
      <c r="JRA245" s="70"/>
      <c r="JRB245" s="70"/>
      <c r="JRC245" s="70"/>
      <c r="JRD245" s="70"/>
      <c r="JRE245" s="70"/>
      <c r="JRF245" s="70"/>
      <c r="JRG245" s="70"/>
      <c r="JRH245" s="70"/>
      <c r="JRI245" s="70"/>
      <c r="JRJ245" s="70"/>
      <c r="JRK245" s="70"/>
      <c r="JRL245" s="70"/>
      <c r="JRM245" s="70"/>
      <c r="JRN245" s="70"/>
      <c r="JRO245" s="70"/>
      <c r="JRP245" s="70"/>
      <c r="JRQ245" s="70"/>
      <c r="JRR245" s="70"/>
      <c r="JRS245" s="70"/>
      <c r="JRT245" s="70"/>
      <c r="JRU245" s="70"/>
      <c r="JRV245" s="70"/>
      <c r="JRW245" s="70"/>
      <c r="JRX245" s="70"/>
      <c r="JRY245" s="70"/>
      <c r="JRZ245" s="70"/>
      <c r="JSA245" s="70"/>
      <c r="JSB245" s="70"/>
      <c r="JSC245" s="70"/>
      <c r="JSD245" s="70"/>
      <c r="JSE245" s="70"/>
      <c r="JSF245" s="70"/>
      <c r="JSG245" s="70"/>
      <c r="JSH245" s="70"/>
      <c r="JSI245" s="70"/>
      <c r="JSJ245" s="70"/>
      <c r="JSK245" s="70"/>
      <c r="JSL245" s="70"/>
      <c r="JSM245" s="70"/>
      <c r="JSN245" s="70"/>
      <c r="JSO245" s="70"/>
      <c r="JSP245" s="70"/>
      <c r="JSQ245" s="70"/>
      <c r="JSR245" s="70"/>
      <c r="JSS245" s="70"/>
      <c r="JST245" s="70"/>
      <c r="JSU245" s="70"/>
      <c r="JSV245" s="70"/>
      <c r="JSW245" s="70"/>
      <c r="JSX245" s="70"/>
      <c r="JSY245" s="70"/>
      <c r="JSZ245" s="70"/>
      <c r="JTA245" s="70"/>
      <c r="JTB245" s="70"/>
      <c r="JTC245" s="70"/>
      <c r="JTD245" s="70"/>
      <c r="JTE245" s="70"/>
      <c r="JTF245" s="70"/>
      <c r="JTG245" s="70"/>
      <c r="JTH245" s="70"/>
      <c r="JTI245" s="70"/>
      <c r="JTJ245" s="70"/>
      <c r="JTK245" s="70"/>
      <c r="JTL245" s="70"/>
      <c r="JTM245" s="70"/>
      <c r="JTN245" s="70"/>
      <c r="JTO245" s="70"/>
      <c r="JTP245" s="70"/>
      <c r="JTQ245" s="70"/>
      <c r="JTR245" s="70"/>
      <c r="JTS245" s="70"/>
      <c r="JTT245" s="70"/>
      <c r="JTU245" s="70"/>
      <c r="JTV245" s="70"/>
      <c r="JTW245" s="70"/>
      <c r="JTX245" s="70"/>
      <c r="JTY245" s="70"/>
      <c r="JTZ245" s="70"/>
      <c r="JUA245" s="70"/>
      <c r="JUB245" s="70"/>
      <c r="JUC245" s="70"/>
      <c r="JUD245" s="70"/>
      <c r="JUE245" s="70"/>
      <c r="JUF245" s="70"/>
      <c r="JUG245" s="70"/>
      <c r="JUH245" s="70"/>
      <c r="JUI245" s="70"/>
      <c r="JUJ245" s="70"/>
      <c r="JUK245" s="70"/>
      <c r="JUL245" s="70"/>
      <c r="JUM245" s="70"/>
      <c r="JUN245" s="70"/>
      <c r="JUO245" s="70"/>
      <c r="JUP245" s="70"/>
      <c r="JUQ245" s="70"/>
      <c r="JUR245" s="70"/>
      <c r="JUS245" s="70"/>
      <c r="JUT245" s="70"/>
      <c r="JUU245" s="70"/>
      <c r="JUV245" s="70"/>
      <c r="JUW245" s="70"/>
      <c r="JUX245" s="70"/>
      <c r="JUY245" s="70"/>
      <c r="JUZ245" s="70"/>
      <c r="JVA245" s="70"/>
      <c r="JVB245" s="70"/>
      <c r="JVC245" s="70"/>
      <c r="JVD245" s="70"/>
      <c r="JVE245" s="70"/>
      <c r="JVF245" s="70"/>
      <c r="JVG245" s="70"/>
      <c r="JVH245" s="70"/>
      <c r="JVI245" s="70"/>
      <c r="JVJ245" s="70"/>
      <c r="JVK245" s="70"/>
      <c r="JVL245" s="70"/>
      <c r="JVM245" s="70"/>
      <c r="JVN245" s="70"/>
      <c r="JVO245" s="70"/>
      <c r="JVP245" s="70"/>
      <c r="JVQ245" s="70"/>
      <c r="JVR245" s="70"/>
      <c r="JVS245" s="70"/>
      <c r="JVT245" s="70"/>
      <c r="JVU245" s="70"/>
      <c r="JVV245" s="70"/>
      <c r="JVW245" s="70"/>
      <c r="JVX245" s="70"/>
      <c r="JVY245" s="70"/>
      <c r="JVZ245" s="70"/>
      <c r="JWA245" s="70"/>
      <c r="JWB245" s="70"/>
      <c r="JWC245" s="70"/>
      <c r="JWD245" s="70"/>
      <c r="JWE245" s="70"/>
      <c r="JWF245" s="70"/>
      <c r="JWG245" s="70"/>
      <c r="JWH245" s="70"/>
      <c r="JWI245" s="70"/>
      <c r="JWJ245" s="70"/>
      <c r="JWK245" s="70"/>
      <c r="JWL245" s="70"/>
      <c r="JWM245" s="70"/>
      <c r="JWN245" s="70"/>
      <c r="JWO245" s="70"/>
      <c r="JWP245" s="70"/>
      <c r="JWQ245" s="70"/>
      <c r="JWR245" s="70"/>
      <c r="JWS245" s="70"/>
      <c r="JWT245" s="70"/>
      <c r="JWU245" s="70"/>
      <c r="JWV245" s="70"/>
      <c r="JWW245" s="70"/>
      <c r="JWX245" s="70"/>
      <c r="JWY245" s="70"/>
      <c r="JWZ245" s="70"/>
      <c r="JXA245" s="70"/>
      <c r="JXB245" s="70"/>
      <c r="JXC245" s="70"/>
      <c r="JXD245" s="70"/>
      <c r="JXE245" s="70"/>
      <c r="JXF245" s="70"/>
      <c r="JXG245" s="70"/>
      <c r="JXH245" s="70"/>
      <c r="JXI245" s="70"/>
      <c r="JXJ245" s="70"/>
      <c r="JXK245" s="70"/>
      <c r="JXL245" s="70"/>
      <c r="JXM245" s="70"/>
      <c r="JXN245" s="70"/>
      <c r="JXO245" s="70"/>
      <c r="JXP245" s="70"/>
      <c r="JXQ245" s="70"/>
      <c r="JXR245" s="70"/>
      <c r="JXS245" s="70"/>
      <c r="JXT245" s="70"/>
      <c r="JXU245" s="70"/>
      <c r="JXV245" s="70"/>
      <c r="JXW245" s="70"/>
      <c r="JXX245" s="70"/>
      <c r="JXY245" s="70"/>
      <c r="JXZ245" s="70"/>
      <c r="JYA245" s="70"/>
      <c r="JYB245" s="70"/>
      <c r="JYC245" s="70"/>
      <c r="JYD245" s="70"/>
      <c r="JYE245" s="70"/>
      <c r="JYF245" s="70"/>
      <c r="JYG245" s="70"/>
      <c r="JYH245" s="70"/>
      <c r="JYI245" s="70"/>
      <c r="JYJ245" s="70"/>
      <c r="JYK245" s="70"/>
      <c r="JYL245" s="70"/>
      <c r="JYM245" s="70"/>
      <c r="JYN245" s="70"/>
      <c r="JYO245" s="70"/>
      <c r="JYP245" s="70"/>
      <c r="JYQ245" s="70"/>
      <c r="JYR245" s="70"/>
      <c r="JYS245" s="70"/>
      <c r="JYT245" s="70"/>
      <c r="JYU245" s="70"/>
      <c r="JYV245" s="70"/>
      <c r="JYW245" s="70"/>
      <c r="JYX245" s="70"/>
      <c r="JYY245" s="70"/>
      <c r="JYZ245" s="70"/>
      <c r="JZA245" s="70"/>
      <c r="JZB245" s="70"/>
      <c r="JZC245" s="70"/>
      <c r="JZD245" s="70"/>
      <c r="JZE245" s="70"/>
      <c r="JZF245" s="70"/>
      <c r="JZG245" s="70"/>
      <c r="JZH245" s="70"/>
      <c r="JZI245" s="70"/>
      <c r="JZJ245" s="70"/>
      <c r="JZK245" s="70"/>
      <c r="JZL245" s="70"/>
      <c r="JZM245" s="70"/>
      <c r="JZN245" s="70"/>
      <c r="JZO245" s="70"/>
      <c r="JZP245" s="70"/>
      <c r="JZQ245" s="70"/>
      <c r="JZR245" s="70"/>
      <c r="JZS245" s="70"/>
      <c r="JZT245" s="70"/>
      <c r="JZU245" s="70"/>
      <c r="JZV245" s="70"/>
      <c r="JZW245" s="70"/>
      <c r="JZX245" s="70"/>
      <c r="JZY245" s="70"/>
      <c r="JZZ245" s="70"/>
      <c r="KAA245" s="70"/>
      <c r="KAB245" s="70"/>
      <c r="KAC245" s="70"/>
      <c r="KAD245" s="70"/>
      <c r="KAE245" s="70"/>
      <c r="KAF245" s="70"/>
      <c r="KAG245" s="70"/>
      <c r="KAH245" s="70"/>
      <c r="KAI245" s="70"/>
      <c r="KAJ245" s="70"/>
      <c r="KAK245" s="70"/>
      <c r="KAL245" s="70"/>
      <c r="KAM245" s="70"/>
      <c r="KAN245" s="70"/>
      <c r="KAO245" s="70"/>
      <c r="KAP245" s="70"/>
      <c r="KAQ245" s="70"/>
      <c r="KAR245" s="70"/>
      <c r="KAS245" s="70"/>
      <c r="KAT245" s="70"/>
      <c r="KAU245" s="70"/>
      <c r="KAV245" s="70"/>
      <c r="KAW245" s="70"/>
      <c r="KAX245" s="70"/>
      <c r="KAY245" s="70"/>
      <c r="KAZ245" s="70"/>
      <c r="KBA245" s="70"/>
      <c r="KBB245" s="70"/>
      <c r="KBC245" s="70"/>
      <c r="KBD245" s="70"/>
      <c r="KBE245" s="70"/>
      <c r="KBF245" s="70"/>
      <c r="KBG245" s="70"/>
      <c r="KBH245" s="70"/>
      <c r="KBI245" s="70"/>
      <c r="KBJ245" s="70"/>
      <c r="KBK245" s="70"/>
      <c r="KBL245" s="70"/>
      <c r="KBM245" s="70"/>
      <c r="KBN245" s="70"/>
      <c r="KBO245" s="70"/>
      <c r="KBP245" s="70"/>
      <c r="KBQ245" s="70"/>
      <c r="KBR245" s="70"/>
      <c r="KBS245" s="70"/>
      <c r="KBT245" s="70"/>
      <c r="KBU245" s="70"/>
      <c r="KBV245" s="70"/>
      <c r="KBW245" s="70"/>
      <c r="KBX245" s="70"/>
      <c r="KBY245" s="70"/>
      <c r="KBZ245" s="70"/>
      <c r="KCA245" s="70"/>
      <c r="KCB245" s="70"/>
      <c r="KCC245" s="70"/>
      <c r="KCD245" s="70"/>
      <c r="KCE245" s="70"/>
      <c r="KCF245" s="70"/>
      <c r="KCG245" s="70"/>
      <c r="KCH245" s="70"/>
      <c r="KCI245" s="70"/>
      <c r="KCJ245" s="70"/>
      <c r="KCK245" s="70"/>
      <c r="KCL245" s="70"/>
      <c r="KCM245" s="70"/>
      <c r="KCN245" s="70"/>
      <c r="KCO245" s="70"/>
      <c r="KCP245" s="70"/>
      <c r="KCQ245" s="70"/>
      <c r="KCR245" s="70"/>
      <c r="KCS245" s="70"/>
      <c r="KCT245" s="70"/>
      <c r="KCU245" s="70"/>
      <c r="KCV245" s="70"/>
      <c r="KCW245" s="70"/>
      <c r="KCX245" s="70"/>
      <c r="KCY245" s="70"/>
      <c r="KCZ245" s="70"/>
      <c r="KDA245" s="70"/>
      <c r="KDB245" s="70"/>
      <c r="KDC245" s="70"/>
      <c r="KDD245" s="70"/>
      <c r="KDE245" s="70"/>
      <c r="KDF245" s="70"/>
      <c r="KDG245" s="70"/>
      <c r="KDH245" s="70"/>
      <c r="KDI245" s="70"/>
      <c r="KDJ245" s="70"/>
      <c r="KDK245" s="70"/>
      <c r="KDL245" s="70"/>
      <c r="KDM245" s="70"/>
      <c r="KDN245" s="70"/>
      <c r="KDO245" s="70"/>
      <c r="KDP245" s="70"/>
      <c r="KDQ245" s="70"/>
      <c r="KDR245" s="70"/>
      <c r="KDS245" s="70"/>
      <c r="KDT245" s="70"/>
      <c r="KDU245" s="70"/>
      <c r="KDV245" s="70"/>
      <c r="KDW245" s="70"/>
      <c r="KDX245" s="70"/>
      <c r="KDY245" s="70"/>
      <c r="KDZ245" s="70"/>
      <c r="KEA245" s="70"/>
      <c r="KEB245" s="70"/>
      <c r="KEC245" s="70"/>
      <c r="KED245" s="70"/>
      <c r="KEE245" s="70"/>
      <c r="KEF245" s="70"/>
      <c r="KEG245" s="70"/>
      <c r="KEH245" s="70"/>
      <c r="KEI245" s="70"/>
      <c r="KEJ245" s="70"/>
      <c r="KEK245" s="70"/>
      <c r="KEL245" s="70"/>
      <c r="KEM245" s="70"/>
      <c r="KEN245" s="70"/>
      <c r="KEO245" s="70"/>
      <c r="KEP245" s="70"/>
      <c r="KEQ245" s="70"/>
      <c r="KER245" s="70"/>
      <c r="KES245" s="70"/>
      <c r="KET245" s="70"/>
      <c r="KEU245" s="70"/>
      <c r="KEV245" s="70"/>
      <c r="KEW245" s="70"/>
      <c r="KEX245" s="70"/>
      <c r="KEY245" s="70"/>
      <c r="KEZ245" s="70"/>
      <c r="KFA245" s="70"/>
      <c r="KFB245" s="70"/>
      <c r="KFC245" s="70"/>
      <c r="KFD245" s="70"/>
      <c r="KFE245" s="70"/>
      <c r="KFF245" s="70"/>
      <c r="KFG245" s="70"/>
      <c r="KFH245" s="70"/>
      <c r="KFI245" s="70"/>
      <c r="KFJ245" s="70"/>
      <c r="KFK245" s="70"/>
      <c r="KFL245" s="70"/>
      <c r="KFM245" s="70"/>
      <c r="KFN245" s="70"/>
      <c r="KFO245" s="70"/>
      <c r="KFP245" s="70"/>
      <c r="KFQ245" s="70"/>
      <c r="KFR245" s="70"/>
      <c r="KFS245" s="70"/>
      <c r="KFT245" s="70"/>
      <c r="KFU245" s="70"/>
      <c r="KFV245" s="70"/>
      <c r="KFW245" s="70"/>
      <c r="KFX245" s="70"/>
      <c r="KFY245" s="70"/>
      <c r="KFZ245" s="70"/>
      <c r="KGA245" s="70"/>
      <c r="KGB245" s="70"/>
      <c r="KGC245" s="70"/>
      <c r="KGD245" s="70"/>
      <c r="KGE245" s="70"/>
      <c r="KGF245" s="70"/>
      <c r="KGG245" s="70"/>
      <c r="KGH245" s="70"/>
      <c r="KGI245" s="70"/>
      <c r="KGJ245" s="70"/>
      <c r="KGK245" s="70"/>
      <c r="KGL245" s="70"/>
      <c r="KGM245" s="70"/>
      <c r="KGN245" s="70"/>
      <c r="KGO245" s="70"/>
      <c r="KGP245" s="70"/>
      <c r="KGQ245" s="70"/>
      <c r="KGR245" s="70"/>
      <c r="KGS245" s="70"/>
      <c r="KGT245" s="70"/>
      <c r="KGU245" s="70"/>
      <c r="KGV245" s="70"/>
      <c r="KGW245" s="70"/>
      <c r="KGX245" s="70"/>
      <c r="KGY245" s="70"/>
      <c r="KGZ245" s="70"/>
      <c r="KHA245" s="70"/>
      <c r="KHB245" s="70"/>
      <c r="KHC245" s="70"/>
      <c r="KHD245" s="70"/>
      <c r="KHE245" s="70"/>
      <c r="KHF245" s="70"/>
      <c r="KHG245" s="70"/>
      <c r="KHH245" s="70"/>
      <c r="KHI245" s="70"/>
      <c r="KHJ245" s="70"/>
      <c r="KHK245" s="70"/>
      <c r="KHL245" s="70"/>
      <c r="KHM245" s="70"/>
      <c r="KHN245" s="70"/>
      <c r="KHO245" s="70"/>
      <c r="KHP245" s="70"/>
      <c r="KHQ245" s="70"/>
      <c r="KHR245" s="70"/>
      <c r="KHS245" s="70"/>
      <c r="KHT245" s="70"/>
      <c r="KHU245" s="70"/>
      <c r="KHV245" s="70"/>
      <c r="KHW245" s="70"/>
      <c r="KHX245" s="70"/>
      <c r="KHY245" s="70"/>
      <c r="KHZ245" s="70"/>
      <c r="KIA245" s="70"/>
      <c r="KIB245" s="70"/>
      <c r="KIC245" s="70"/>
      <c r="KID245" s="70"/>
      <c r="KIE245" s="70"/>
      <c r="KIF245" s="70"/>
      <c r="KIG245" s="70"/>
      <c r="KIH245" s="70"/>
      <c r="KII245" s="70"/>
      <c r="KIJ245" s="70"/>
      <c r="KIK245" s="70"/>
      <c r="KIL245" s="70"/>
      <c r="KIM245" s="70"/>
      <c r="KIN245" s="70"/>
      <c r="KIO245" s="70"/>
      <c r="KIP245" s="70"/>
      <c r="KIQ245" s="70"/>
      <c r="KIR245" s="70"/>
      <c r="KIS245" s="70"/>
      <c r="KIT245" s="70"/>
      <c r="KIU245" s="70"/>
      <c r="KIV245" s="70"/>
      <c r="KIW245" s="70"/>
      <c r="KIX245" s="70"/>
      <c r="KIY245" s="70"/>
      <c r="KIZ245" s="70"/>
      <c r="KJA245" s="70"/>
      <c r="KJB245" s="70"/>
      <c r="KJC245" s="70"/>
      <c r="KJD245" s="70"/>
      <c r="KJE245" s="70"/>
      <c r="KJF245" s="70"/>
      <c r="KJG245" s="70"/>
      <c r="KJH245" s="70"/>
      <c r="KJI245" s="70"/>
      <c r="KJJ245" s="70"/>
      <c r="KJK245" s="70"/>
      <c r="KJL245" s="70"/>
      <c r="KJM245" s="70"/>
      <c r="KJN245" s="70"/>
      <c r="KJO245" s="70"/>
      <c r="KJP245" s="70"/>
      <c r="KJQ245" s="70"/>
      <c r="KJR245" s="70"/>
      <c r="KJS245" s="70"/>
      <c r="KJT245" s="70"/>
      <c r="KJU245" s="70"/>
      <c r="KJV245" s="70"/>
      <c r="KJW245" s="70"/>
      <c r="KJX245" s="70"/>
      <c r="KJY245" s="70"/>
      <c r="KJZ245" s="70"/>
      <c r="KKA245" s="70"/>
      <c r="KKB245" s="70"/>
      <c r="KKC245" s="70"/>
      <c r="KKD245" s="70"/>
      <c r="KKE245" s="70"/>
      <c r="KKF245" s="70"/>
      <c r="KKG245" s="70"/>
      <c r="KKH245" s="70"/>
      <c r="KKI245" s="70"/>
      <c r="KKJ245" s="70"/>
      <c r="KKK245" s="70"/>
      <c r="KKL245" s="70"/>
      <c r="KKM245" s="70"/>
      <c r="KKN245" s="70"/>
      <c r="KKO245" s="70"/>
      <c r="KKP245" s="70"/>
      <c r="KKQ245" s="70"/>
      <c r="KKR245" s="70"/>
      <c r="KKS245" s="70"/>
      <c r="KKT245" s="70"/>
      <c r="KKU245" s="70"/>
      <c r="KKV245" s="70"/>
      <c r="KKW245" s="70"/>
      <c r="KKX245" s="70"/>
      <c r="KKY245" s="70"/>
      <c r="KKZ245" s="70"/>
      <c r="KLA245" s="70"/>
      <c r="KLB245" s="70"/>
      <c r="KLC245" s="70"/>
      <c r="KLD245" s="70"/>
      <c r="KLE245" s="70"/>
      <c r="KLF245" s="70"/>
      <c r="KLG245" s="70"/>
      <c r="KLH245" s="70"/>
      <c r="KLI245" s="70"/>
      <c r="KLJ245" s="70"/>
      <c r="KLK245" s="70"/>
      <c r="KLL245" s="70"/>
      <c r="KLM245" s="70"/>
      <c r="KLN245" s="70"/>
      <c r="KLO245" s="70"/>
      <c r="KLP245" s="70"/>
      <c r="KLQ245" s="70"/>
      <c r="KLR245" s="70"/>
      <c r="KLS245" s="70"/>
      <c r="KLT245" s="70"/>
      <c r="KLU245" s="70"/>
      <c r="KLV245" s="70"/>
      <c r="KLW245" s="70"/>
      <c r="KLX245" s="70"/>
      <c r="KLY245" s="70"/>
      <c r="KLZ245" s="70"/>
      <c r="KMA245" s="70"/>
      <c r="KMB245" s="70"/>
      <c r="KMC245" s="70"/>
      <c r="KMD245" s="70"/>
      <c r="KME245" s="70"/>
      <c r="KMF245" s="70"/>
      <c r="KMG245" s="70"/>
      <c r="KMH245" s="70"/>
      <c r="KMI245" s="70"/>
      <c r="KMJ245" s="70"/>
      <c r="KMK245" s="70"/>
      <c r="KML245" s="70"/>
      <c r="KMM245" s="70"/>
      <c r="KMN245" s="70"/>
      <c r="KMO245" s="70"/>
      <c r="KMP245" s="70"/>
      <c r="KMQ245" s="70"/>
      <c r="KMR245" s="70"/>
      <c r="KMS245" s="70"/>
      <c r="KMT245" s="70"/>
      <c r="KMU245" s="70"/>
      <c r="KMV245" s="70"/>
      <c r="KMW245" s="70"/>
      <c r="KMX245" s="70"/>
      <c r="KMY245" s="70"/>
      <c r="KMZ245" s="70"/>
      <c r="KNA245" s="70"/>
      <c r="KNB245" s="70"/>
      <c r="KNC245" s="70"/>
      <c r="KND245" s="70"/>
      <c r="KNE245" s="70"/>
      <c r="KNF245" s="70"/>
      <c r="KNG245" s="70"/>
      <c r="KNH245" s="70"/>
      <c r="KNI245" s="70"/>
      <c r="KNJ245" s="70"/>
      <c r="KNK245" s="70"/>
      <c r="KNL245" s="70"/>
      <c r="KNM245" s="70"/>
      <c r="KNN245" s="70"/>
      <c r="KNO245" s="70"/>
      <c r="KNP245" s="70"/>
      <c r="KNQ245" s="70"/>
      <c r="KNR245" s="70"/>
      <c r="KNS245" s="70"/>
      <c r="KNT245" s="70"/>
      <c r="KNU245" s="70"/>
      <c r="KNV245" s="70"/>
      <c r="KNW245" s="70"/>
      <c r="KNX245" s="70"/>
      <c r="KNY245" s="70"/>
      <c r="KNZ245" s="70"/>
      <c r="KOA245" s="70"/>
      <c r="KOB245" s="70"/>
      <c r="KOC245" s="70"/>
      <c r="KOD245" s="70"/>
      <c r="KOE245" s="70"/>
      <c r="KOF245" s="70"/>
      <c r="KOG245" s="70"/>
      <c r="KOH245" s="70"/>
      <c r="KOI245" s="70"/>
      <c r="KOJ245" s="70"/>
      <c r="KOK245" s="70"/>
      <c r="KOL245" s="70"/>
      <c r="KOM245" s="70"/>
      <c r="KON245" s="70"/>
      <c r="KOO245" s="70"/>
      <c r="KOP245" s="70"/>
      <c r="KOQ245" s="70"/>
      <c r="KOR245" s="70"/>
      <c r="KOS245" s="70"/>
      <c r="KOT245" s="70"/>
      <c r="KOU245" s="70"/>
      <c r="KOV245" s="70"/>
      <c r="KOW245" s="70"/>
      <c r="KOX245" s="70"/>
      <c r="KOY245" s="70"/>
      <c r="KOZ245" s="70"/>
      <c r="KPA245" s="70"/>
      <c r="KPB245" s="70"/>
      <c r="KPC245" s="70"/>
      <c r="KPD245" s="70"/>
      <c r="KPE245" s="70"/>
      <c r="KPF245" s="70"/>
      <c r="KPG245" s="70"/>
      <c r="KPH245" s="70"/>
      <c r="KPI245" s="70"/>
      <c r="KPJ245" s="70"/>
      <c r="KPK245" s="70"/>
      <c r="KPL245" s="70"/>
      <c r="KPM245" s="70"/>
      <c r="KPN245" s="70"/>
      <c r="KPO245" s="70"/>
      <c r="KPP245" s="70"/>
      <c r="KPQ245" s="70"/>
      <c r="KPR245" s="70"/>
      <c r="KPS245" s="70"/>
      <c r="KPT245" s="70"/>
      <c r="KPU245" s="70"/>
      <c r="KPV245" s="70"/>
      <c r="KPW245" s="70"/>
      <c r="KPX245" s="70"/>
      <c r="KPY245" s="70"/>
      <c r="KPZ245" s="70"/>
      <c r="KQA245" s="70"/>
      <c r="KQB245" s="70"/>
      <c r="KQC245" s="70"/>
      <c r="KQD245" s="70"/>
      <c r="KQE245" s="70"/>
      <c r="KQF245" s="70"/>
      <c r="KQG245" s="70"/>
      <c r="KQH245" s="70"/>
      <c r="KQI245" s="70"/>
      <c r="KQJ245" s="70"/>
      <c r="KQK245" s="70"/>
      <c r="KQL245" s="70"/>
      <c r="KQM245" s="70"/>
      <c r="KQN245" s="70"/>
      <c r="KQO245" s="70"/>
      <c r="KQP245" s="70"/>
      <c r="KQQ245" s="70"/>
      <c r="KQR245" s="70"/>
      <c r="KQS245" s="70"/>
      <c r="KQT245" s="70"/>
      <c r="KQU245" s="70"/>
      <c r="KQV245" s="70"/>
      <c r="KQW245" s="70"/>
      <c r="KQX245" s="70"/>
      <c r="KQY245" s="70"/>
      <c r="KQZ245" s="70"/>
      <c r="KRA245" s="70"/>
      <c r="KRB245" s="70"/>
      <c r="KRC245" s="70"/>
      <c r="KRD245" s="70"/>
      <c r="KRE245" s="70"/>
      <c r="KRF245" s="70"/>
      <c r="KRG245" s="70"/>
      <c r="KRH245" s="70"/>
      <c r="KRI245" s="70"/>
      <c r="KRJ245" s="70"/>
      <c r="KRK245" s="70"/>
      <c r="KRL245" s="70"/>
      <c r="KRM245" s="70"/>
      <c r="KRN245" s="70"/>
      <c r="KRO245" s="70"/>
      <c r="KRP245" s="70"/>
      <c r="KRQ245" s="70"/>
      <c r="KRR245" s="70"/>
      <c r="KRS245" s="70"/>
      <c r="KRT245" s="70"/>
      <c r="KRU245" s="70"/>
      <c r="KRV245" s="70"/>
      <c r="KRW245" s="70"/>
      <c r="KRX245" s="70"/>
      <c r="KRY245" s="70"/>
      <c r="KRZ245" s="70"/>
      <c r="KSA245" s="70"/>
      <c r="KSB245" s="70"/>
      <c r="KSC245" s="70"/>
      <c r="KSD245" s="70"/>
      <c r="KSE245" s="70"/>
      <c r="KSF245" s="70"/>
      <c r="KSG245" s="70"/>
      <c r="KSH245" s="70"/>
      <c r="KSI245" s="70"/>
      <c r="KSJ245" s="70"/>
      <c r="KSK245" s="70"/>
      <c r="KSL245" s="70"/>
      <c r="KSM245" s="70"/>
      <c r="KSN245" s="70"/>
      <c r="KSO245" s="70"/>
      <c r="KSP245" s="70"/>
      <c r="KSQ245" s="70"/>
      <c r="KSR245" s="70"/>
      <c r="KSS245" s="70"/>
      <c r="KST245" s="70"/>
      <c r="KSU245" s="70"/>
      <c r="KSV245" s="70"/>
      <c r="KSW245" s="70"/>
      <c r="KSX245" s="70"/>
      <c r="KSY245" s="70"/>
      <c r="KSZ245" s="70"/>
      <c r="KTA245" s="70"/>
      <c r="KTB245" s="70"/>
      <c r="KTC245" s="70"/>
      <c r="KTD245" s="70"/>
      <c r="KTE245" s="70"/>
      <c r="KTF245" s="70"/>
      <c r="KTG245" s="70"/>
      <c r="KTH245" s="70"/>
      <c r="KTI245" s="70"/>
      <c r="KTJ245" s="70"/>
      <c r="KTK245" s="70"/>
      <c r="KTL245" s="70"/>
      <c r="KTM245" s="70"/>
      <c r="KTN245" s="70"/>
      <c r="KTO245" s="70"/>
      <c r="KTP245" s="70"/>
      <c r="KTQ245" s="70"/>
      <c r="KTR245" s="70"/>
      <c r="KTS245" s="70"/>
      <c r="KTT245" s="70"/>
      <c r="KTU245" s="70"/>
      <c r="KTV245" s="70"/>
      <c r="KTW245" s="70"/>
      <c r="KTX245" s="70"/>
      <c r="KTY245" s="70"/>
      <c r="KTZ245" s="70"/>
      <c r="KUA245" s="70"/>
      <c r="KUB245" s="70"/>
      <c r="KUC245" s="70"/>
      <c r="KUD245" s="70"/>
      <c r="KUE245" s="70"/>
      <c r="KUF245" s="70"/>
      <c r="KUG245" s="70"/>
      <c r="KUH245" s="70"/>
      <c r="KUI245" s="70"/>
      <c r="KUJ245" s="70"/>
      <c r="KUK245" s="70"/>
      <c r="KUL245" s="70"/>
      <c r="KUM245" s="70"/>
      <c r="KUN245" s="70"/>
      <c r="KUO245" s="70"/>
      <c r="KUP245" s="70"/>
      <c r="KUQ245" s="70"/>
      <c r="KUR245" s="70"/>
      <c r="KUS245" s="70"/>
      <c r="KUT245" s="70"/>
      <c r="KUU245" s="70"/>
      <c r="KUV245" s="70"/>
      <c r="KUW245" s="70"/>
      <c r="KUX245" s="70"/>
      <c r="KUY245" s="70"/>
      <c r="KUZ245" s="70"/>
      <c r="KVA245" s="70"/>
      <c r="KVB245" s="70"/>
      <c r="KVC245" s="70"/>
      <c r="KVD245" s="70"/>
      <c r="KVE245" s="70"/>
      <c r="KVF245" s="70"/>
      <c r="KVG245" s="70"/>
      <c r="KVH245" s="70"/>
      <c r="KVI245" s="70"/>
      <c r="KVJ245" s="70"/>
      <c r="KVK245" s="70"/>
      <c r="KVL245" s="70"/>
      <c r="KVM245" s="70"/>
      <c r="KVN245" s="70"/>
      <c r="KVO245" s="70"/>
      <c r="KVP245" s="70"/>
      <c r="KVQ245" s="70"/>
      <c r="KVR245" s="70"/>
      <c r="KVS245" s="70"/>
      <c r="KVT245" s="70"/>
      <c r="KVU245" s="70"/>
      <c r="KVV245" s="70"/>
      <c r="KVW245" s="70"/>
      <c r="KVX245" s="70"/>
      <c r="KVY245" s="70"/>
      <c r="KVZ245" s="70"/>
      <c r="KWA245" s="70"/>
      <c r="KWB245" s="70"/>
      <c r="KWC245" s="70"/>
      <c r="KWD245" s="70"/>
      <c r="KWE245" s="70"/>
      <c r="KWF245" s="70"/>
      <c r="KWG245" s="70"/>
      <c r="KWH245" s="70"/>
      <c r="KWI245" s="70"/>
      <c r="KWJ245" s="70"/>
      <c r="KWK245" s="70"/>
      <c r="KWL245" s="70"/>
      <c r="KWM245" s="70"/>
      <c r="KWN245" s="70"/>
      <c r="KWO245" s="70"/>
      <c r="KWP245" s="70"/>
      <c r="KWQ245" s="70"/>
      <c r="KWR245" s="70"/>
      <c r="KWS245" s="70"/>
      <c r="KWT245" s="70"/>
      <c r="KWU245" s="70"/>
      <c r="KWV245" s="70"/>
      <c r="KWW245" s="70"/>
      <c r="KWX245" s="70"/>
      <c r="KWY245" s="70"/>
      <c r="KWZ245" s="70"/>
      <c r="KXA245" s="70"/>
      <c r="KXB245" s="70"/>
      <c r="KXC245" s="70"/>
      <c r="KXD245" s="70"/>
      <c r="KXE245" s="70"/>
      <c r="KXF245" s="70"/>
      <c r="KXG245" s="70"/>
      <c r="KXH245" s="70"/>
      <c r="KXI245" s="70"/>
      <c r="KXJ245" s="70"/>
      <c r="KXK245" s="70"/>
      <c r="KXL245" s="70"/>
      <c r="KXM245" s="70"/>
      <c r="KXN245" s="70"/>
      <c r="KXO245" s="70"/>
      <c r="KXP245" s="70"/>
      <c r="KXQ245" s="70"/>
      <c r="KXR245" s="70"/>
      <c r="KXS245" s="70"/>
      <c r="KXT245" s="70"/>
      <c r="KXU245" s="70"/>
      <c r="KXV245" s="70"/>
      <c r="KXW245" s="70"/>
      <c r="KXX245" s="70"/>
      <c r="KXY245" s="70"/>
      <c r="KXZ245" s="70"/>
      <c r="KYA245" s="70"/>
      <c r="KYB245" s="70"/>
      <c r="KYC245" s="70"/>
      <c r="KYD245" s="70"/>
      <c r="KYE245" s="70"/>
      <c r="KYF245" s="70"/>
      <c r="KYG245" s="70"/>
      <c r="KYH245" s="70"/>
      <c r="KYI245" s="70"/>
      <c r="KYJ245" s="70"/>
      <c r="KYK245" s="70"/>
      <c r="KYL245" s="70"/>
      <c r="KYM245" s="70"/>
      <c r="KYN245" s="70"/>
      <c r="KYO245" s="70"/>
      <c r="KYP245" s="70"/>
      <c r="KYQ245" s="70"/>
      <c r="KYR245" s="70"/>
      <c r="KYS245" s="70"/>
      <c r="KYT245" s="70"/>
      <c r="KYU245" s="70"/>
      <c r="KYV245" s="70"/>
      <c r="KYW245" s="70"/>
      <c r="KYX245" s="70"/>
      <c r="KYY245" s="70"/>
      <c r="KYZ245" s="70"/>
      <c r="KZA245" s="70"/>
      <c r="KZB245" s="70"/>
      <c r="KZC245" s="70"/>
      <c r="KZD245" s="70"/>
      <c r="KZE245" s="70"/>
      <c r="KZF245" s="70"/>
      <c r="KZG245" s="70"/>
      <c r="KZH245" s="70"/>
      <c r="KZI245" s="70"/>
      <c r="KZJ245" s="70"/>
      <c r="KZK245" s="70"/>
      <c r="KZL245" s="70"/>
      <c r="KZM245" s="70"/>
      <c r="KZN245" s="70"/>
      <c r="KZO245" s="70"/>
      <c r="KZP245" s="70"/>
      <c r="KZQ245" s="70"/>
      <c r="KZR245" s="70"/>
      <c r="KZS245" s="70"/>
      <c r="KZT245" s="70"/>
      <c r="KZU245" s="70"/>
      <c r="KZV245" s="70"/>
      <c r="KZW245" s="70"/>
      <c r="KZX245" s="70"/>
      <c r="KZY245" s="70"/>
      <c r="KZZ245" s="70"/>
      <c r="LAA245" s="70"/>
      <c r="LAB245" s="70"/>
      <c r="LAC245" s="70"/>
      <c r="LAD245" s="70"/>
      <c r="LAE245" s="70"/>
      <c r="LAF245" s="70"/>
      <c r="LAG245" s="70"/>
      <c r="LAH245" s="70"/>
      <c r="LAI245" s="70"/>
      <c r="LAJ245" s="70"/>
      <c r="LAK245" s="70"/>
      <c r="LAL245" s="70"/>
      <c r="LAM245" s="70"/>
      <c r="LAN245" s="70"/>
      <c r="LAO245" s="70"/>
      <c r="LAP245" s="70"/>
      <c r="LAQ245" s="70"/>
      <c r="LAR245" s="70"/>
      <c r="LAS245" s="70"/>
      <c r="LAT245" s="70"/>
      <c r="LAU245" s="70"/>
      <c r="LAV245" s="70"/>
      <c r="LAW245" s="70"/>
      <c r="LAX245" s="70"/>
      <c r="LAY245" s="70"/>
      <c r="LAZ245" s="70"/>
      <c r="LBA245" s="70"/>
      <c r="LBB245" s="70"/>
      <c r="LBC245" s="70"/>
      <c r="LBD245" s="70"/>
      <c r="LBE245" s="70"/>
      <c r="LBF245" s="70"/>
      <c r="LBG245" s="70"/>
      <c r="LBH245" s="70"/>
      <c r="LBI245" s="70"/>
      <c r="LBJ245" s="70"/>
      <c r="LBK245" s="70"/>
      <c r="LBL245" s="70"/>
      <c r="LBM245" s="70"/>
      <c r="LBN245" s="70"/>
      <c r="LBO245" s="70"/>
      <c r="LBP245" s="70"/>
      <c r="LBQ245" s="70"/>
      <c r="LBR245" s="70"/>
      <c r="LBS245" s="70"/>
      <c r="LBT245" s="70"/>
      <c r="LBU245" s="70"/>
      <c r="LBV245" s="70"/>
      <c r="LBW245" s="70"/>
      <c r="LBX245" s="70"/>
      <c r="LBY245" s="70"/>
      <c r="LBZ245" s="70"/>
      <c r="LCA245" s="70"/>
      <c r="LCB245" s="70"/>
      <c r="LCC245" s="70"/>
      <c r="LCD245" s="70"/>
      <c r="LCE245" s="70"/>
      <c r="LCF245" s="70"/>
      <c r="LCG245" s="70"/>
      <c r="LCH245" s="70"/>
      <c r="LCI245" s="70"/>
      <c r="LCJ245" s="70"/>
      <c r="LCK245" s="70"/>
      <c r="LCL245" s="70"/>
      <c r="LCM245" s="70"/>
      <c r="LCN245" s="70"/>
      <c r="LCO245" s="70"/>
      <c r="LCP245" s="70"/>
      <c r="LCQ245" s="70"/>
      <c r="LCR245" s="70"/>
      <c r="LCS245" s="70"/>
      <c r="LCT245" s="70"/>
      <c r="LCU245" s="70"/>
      <c r="LCV245" s="70"/>
      <c r="LCW245" s="70"/>
      <c r="LCX245" s="70"/>
      <c r="LCY245" s="70"/>
      <c r="LCZ245" s="70"/>
      <c r="LDA245" s="70"/>
      <c r="LDB245" s="70"/>
      <c r="LDC245" s="70"/>
      <c r="LDD245" s="70"/>
      <c r="LDE245" s="70"/>
      <c r="LDF245" s="70"/>
      <c r="LDG245" s="70"/>
      <c r="LDH245" s="70"/>
      <c r="LDI245" s="70"/>
      <c r="LDJ245" s="70"/>
      <c r="LDK245" s="70"/>
      <c r="LDL245" s="70"/>
      <c r="LDM245" s="70"/>
      <c r="LDN245" s="70"/>
      <c r="LDO245" s="70"/>
      <c r="LDP245" s="70"/>
      <c r="LDQ245" s="70"/>
      <c r="LDR245" s="70"/>
      <c r="LDS245" s="70"/>
      <c r="LDT245" s="70"/>
      <c r="LDU245" s="70"/>
      <c r="LDV245" s="70"/>
      <c r="LDW245" s="70"/>
      <c r="LDX245" s="70"/>
      <c r="LDY245" s="70"/>
      <c r="LDZ245" s="70"/>
      <c r="LEA245" s="70"/>
      <c r="LEB245" s="70"/>
      <c r="LEC245" s="70"/>
      <c r="LED245" s="70"/>
      <c r="LEE245" s="70"/>
      <c r="LEF245" s="70"/>
      <c r="LEG245" s="70"/>
      <c r="LEH245" s="70"/>
      <c r="LEI245" s="70"/>
      <c r="LEJ245" s="70"/>
      <c r="LEK245" s="70"/>
      <c r="LEL245" s="70"/>
      <c r="LEM245" s="70"/>
      <c r="LEN245" s="70"/>
      <c r="LEO245" s="70"/>
      <c r="LEP245" s="70"/>
      <c r="LEQ245" s="70"/>
      <c r="LER245" s="70"/>
      <c r="LES245" s="70"/>
      <c r="LET245" s="70"/>
      <c r="LEU245" s="70"/>
      <c r="LEV245" s="70"/>
      <c r="LEW245" s="70"/>
      <c r="LEX245" s="70"/>
      <c r="LEY245" s="70"/>
      <c r="LEZ245" s="70"/>
      <c r="LFA245" s="70"/>
      <c r="LFB245" s="70"/>
      <c r="LFC245" s="70"/>
      <c r="LFD245" s="70"/>
      <c r="LFE245" s="70"/>
      <c r="LFF245" s="70"/>
      <c r="LFG245" s="70"/>
      <c r="LFH245" s="70"/>
      <c r="LFI245" s="70"/>
      <c r="LFJ245" s="70"/>
      <c r="LFK245" s="70"/>
      <c r="LFL245" s="70"/>
      <c r="LFM245" s="70"/>
      <c r="LFN245" s="70"/>
      <c r="LFO245" s="70"/>
      <c r="LFP245" s="70"/>
      <c r="LFQ245" s="70"/>
      <c r="LFR245" s="70"/>
      <c r="LFS245" s="70"/>
      <c r="LFT245" s="70"/>
      <c r="LFU245" s="70"/>
      <c r="LFV245" s="70"/>
      <c r="LFW245" s="70"/>
      <c r="LFX245" s="70"/>
      <c r="LFY245" s="70"/>
      <c r="LFZ245" s="70"/>
      <c r="LGA245" s="70"/>
      <c r="LGB245" s="70"/>
      <c r="LGC245" s="70"/>
      <c r="LGD245" s="70"/>
      <c r="LGE245" s="70"/>
      <c r="LGF245" s="70"/>
      <c r="LGG245" s="70"/>
      <c r="LGH245" s="70"/>
      <c r="LGI245" s="70"/>
      <c r="LGJ245" s="70"/>
      <c r="LGK245" s="70"/>
      <c r="LGL245" s="70"/>
      <c r="LGM245" s="70"/>
      <c r="LGN245" s="70"/>
      <c r="LGO245" s="70"/>
      <c r="LGP245" s="70"/>
      <c r="LGQ245" s="70"/>
      <c r="LGR245" s="70"/>
      <c r="LGS245" s="70"/>
      <c r="LGT245" s="70"/>
      <c r="LGU245" s="70"/>
      <c r="LGV245" s="70"/>
      <c r="LGW245" s="70"/>
      <c r="LGX245" s="70"/>
      <c r="LGY245" s="70"/>
      <c r="LGZ245" s="70"/>
      <c r="LHA245" s="70"/>
      <c r="LHB245" s="70"/>
      <c r="LHC245" s="70"/>
      <c r="LHD245" s="70"/>
      <c r="LHE245" s="70"/>
      <c r="LHF245" s="70"/>
      <c r="LHG245" s="70"/>
      <c r="LHH245" s="70"/>
      <c r="LHI245" s="70"/>
      <c r="LHJ245" s="70"/>
      <c r="LHK245" s="70"/>
      <c r="LHL245" s="70"/>
      <c r="LHM245" s="70"/>
      <c r="LHN245" s="70"/>
      <c r="LHO245" s="70"/>
      <c r="LHP245" s="70"/>
      <c r="LHQ245" s="70"/>
      <c r="LHR245" s="70"/>
      <c r="LHS245" s="70"/>
      <c r="LHT245" s="70"/>
      <c r="LHU245" s="70"/>
      <c r="LHV245" s="70"/>
      <c r="LHW245" s="70"/>
      <c r="LHX245" s="70"/>
      <c r="LHY245" s="70"/>
      <c r="LHZ245" s="70"/>
      <c r="LIA245" s="70"/>
      <c r="LIB245" s="70"/>
      <c r="LIC245" s="70"/>
      <c r="LID245" s="70"/>
      <c r="LIE245" s="70"/>
      <c r="LIF245" s="70"/>
      <c r="LIG245" s="70"/>
      <c r="LIH245" s="70"/>
      <c r="LII245" s="70"/>
      <c r="LIJ245" s="70"/>
      <c r="LIK245" s="70"/>
      <c r="LIL245" s="70"/>
      <c r="LIM245" s="70"/>
      <c r="LIN245" s="70"/>
      <c r="LIO245" s="70"/>
      <c r="LIP245" s="70"/>
      <c r="LIQ245" s="70"/>
      <c r="LIR245" s="70"/>
      <c r="LIS245" s="70"/>
      <c r="LIT245" s="70"/>
      <c r="LIU245" s="70"/>
      <c r="LIV245" s="70"/>
      <c r="LIW245" s="70"/>
      <c r="LIX245" s="70"/>
      <c r="LIY245" s="70"/>
      <c r="LIZ245" s="70"/>
      <c r="LJA245" s="70"/>
      <c r="LJB245" s="70"/>
      <c r="LJC245" s="70"/>
      <c r="LJD245" s="70"/>
      <c r="LJE245" s="70"/>
      <c r="LJF245" s="70"/>
      <c r="LJG245" s="70"/>
      <c r="LJH245" s="70"/>
      <c r="LJI245" s="70"/>
      <c r="LJJ245" s="70"/>
      <c r="LJK245" s="70"/>
      <c r="LJL245" s="70"/>
      <c r="LJM245" s="70"/>
      <c r="LJN245" s="70"/>
      <c r="LJO245" s="70"/>
      <c r="LJP245" s="70"/>
      <c r="LJQ245" s="70"/>
      <c r="LJR245" s="70"/>
      <c r="LJS245" s="70"/>
      <c r="LJT245" s="70"/>
      <c r="LJU245" s="70"/>
      <c r="LJV245" s="70"/>
      <c r="LJW245" s="70"/>
      <c r="LJX245" s="70"/>
      <c r="LJY245" s="70"/>
      <c r="LJZ245" s="70"/>
      <c r="LKA245" s="70"/>
      <c r="LKB245" s="70"/>
      <c r="LKC245" s="70"/>
      <c r="LKD245" s="70"/>
      <c r="LKE245" s="70"/>
      <c r="LKF245" s="70"/>
      <c r="LKG245" s="70"/>
      <c r="LKH245" s="70"/>
      <c r="LKI245" s="70"/>
      <c r="LKJ245" s="70"/>
      <c r="LKK245" s="70"/>
      <c r="LKL245" s="70"/>
      <c r="LKM245" s="70"/>
      <c r="LKN245" s="70"/>
      <c r="LKO245" s="70"/>
      <c r="LKP245" s="70"/>
      <c r="LKQ245" s="70"/>
      <c r="LKR245" s="70"/>
      <c r="LKS245" s="70"/>
      <c r="LKT245" s="70"/>
      <c r="LKU245" s="70"/>
      <c r="LKV245" s="70"/>
      <c r="LKW245" s="70"/>
      <c r="LKX245" s="70"/>
      <c r="LKY245" s="70"/>
      <c r="LKZ245" s="70"/>
      <c r="LLA245" s="70"/>
      <c r="LLB245" s="70"/>
      <c r="LLC245" s="70"/>
      <c r="LLD245" s="70"/>
      <c r="LLE245" s="70"/>
      <c r="LLF245" s="70"/>
      <c r="LLG245" s="70"/>
      <c r="LLH245" s="70"/>
      <c r="LLI245" s="70"/>
      <c r="LLJ245" s="70"/>
      <c r="LLK245" s="70"/>
      <c r="LLL245" s="70"/>
      <c r="LLM245" s="70"/>
      <c r="LLN245" s="70"/>
      <c r="LLO245" s="70"/>
      <c r="LLP245" s="70"/>
      <c r="LLQ245" s="70"/>
      <c r="LLR245" s="70"/>
      <c r="LLS245" s="70"/>
      <c r="LLT245" s="70"/>
      <c r="LLU245" s="70"/>
      <c r="LLV245" s="70"/>
      <c r="LLW245" s="70"/>
      <c r="LLX245" s="70"/>
      <c r="LLY245" s="70"/>
      <c r="LLZ245" s="70"/>
      <c r="LMA245" s="70"/>
      <c r="LMB245" s="70"/>
      <c r="LMC245" s="70"/>
      <c r="LMD245" s="70"/>
      <c r="LME245" s="70"/>
      <c r="LMF245" s="70"/>
      <c r="LMG245" s="70"/>
      <c r="LMH245" s="70"/>
      <c r="LMI245" s="70"/>
      <c r="LMJ245" s="70"/>
      <c r="LMK245" s="70"/>
      <c r="LML245" s="70"/>
      <c r="LMM245" s="70"/>
      <c r="LMN245" s="70"/>
      <c r="LMO245" s="70"/>
      <c r="LMP245" s="70"/>
      <c r="LMQ245" s="70"/>
      <c r="LMR245" s="70"/>
      <c r="LMS245" s="70"/>
      <c r="LMT245" s="70"/>
      <c r="LMU245" s="70"/>
      <c r="LMV245" s="70"/>
      <c r="LMW245" s="70"/>
      <c r="LMX245" s="70"/>
      <c r="LMY245" s="70"/>
      <c r="LMZ245" s="70"/>
      <c r="LNA245" s="70"/>
      <c r="LNB245" s="70"/>
      <c r="LNC245" s="70"/>
      <c r="LND245" s="70"/>
      <c r="LNE245" s="70"/>
      <c r="LNF245" s="70"/>
      <c r="LNG245" s="70"/>
      <c r="LNH245" s="70"/>
      <c r="LNI245" s="70"/>
      <c r="LNJ245" s="70"/>
      <c r="LNK245" s="70"/>
      <c r="LNL245" s="70"/>
      <c r="LNM245" s="70"/>
      <c r="LNN245" s="70"/>
      <c r="LNO245" s="70"/>
      <c r="LNP245" s="70"/>
      <c r="LNQ245" s="70"/>
      <c r="LNR245" s="70"/>
      <c r="LNS245" s="70"/>
      <c r="LNT245" s="70"/>
      <c r="LNU245" s="70"/>
      <c r="LNV245" s="70"/>
      <c r="LNW245" s="70"/>
      <c r="LNX245" s="70"/>
      <c r="LNY245" s="70"/>
      <c r="LNZ245" s="70"/>
      <c r="LOA245" s="70"/>
      <c r="LOB245" s="70"/>
      <c r="LOC245" s="70"/>
      <c r="LOD245" s="70"/>
      <c r="LOE245" s="70"/>
      <c r="LOF245" s="70"/>
      <c r="LOG245" s="70"/>
      <c r="LOH245" s="70"/>
      <c r="LOI245" s="70"/>
      <c r="LOJ245" s="70"/>
      <c r="LOK245" s="70"/>
      <c r="LOL245" s="70"/>
      <c r="LOM245" s="70"/>
      <c r="LON245" s="70"/>
      <c r="LOO245" s="70"/>
      <c r="LOP245" s="70"/>
      <c r="LOQ245" s="70"/>
      <c r="LOR245" s="70"/>
      <c r="LOS245" s="70"/>
      <c r="LOT245" s="70"/>
      <c r="LOU245" s="70"/>
      <c r="LOV245" s="70"/>
      <c r="LOW245" s="70"/>
      <c r="LOX245" s="70"/>
      <c r="LOY245" s="70"/>
      <c r="LOZ245" s="70"/>
      <c r="LPA245" s="70"/>
      <c r="LPB245" s="70"/>
      <c r="LPC245" s="70"/>
      <c r="LPD245" s="70"/>
      <c r="LPE245" s="70"/>
      <c r="LPF245" s="70"/>
      <c r="LPG245" s="70"/>
      <c r="LPH245" s="70"/>
      <c r="LPI245" s="70"/>
      <c r="LPJ245" s="70"/>
      <c r="LPK245" s="70"/>
      <c r="LPL245" s="70"/>
      <c r="LPM245" s="70"/>
      <c r="LPN245" s="70"/>
      <c r="LPO245" s="70"/>
      <c r="LPP245" s="70"/>
      <c r="LPQ245" s="70"/>
      <c r="LPR245" s="70"/>
      <c r="LPS245" s="70"/>
      <c r="LPT245" s="70"/>
      <c r="LPU245" s="70"/>
      <c r="LPV245" s="70"/>
      <c r="LPW245" s="70"/>
      <c r="LPX245" s="70"/>
      <c r="LPY245" s="70"/>
      <c r="LPZ245" s="70"/>
      <c r="LQA245" s="70"/>
      <c r="LQB245" s="70"/>
      <c r="LQC245" s="70"/>
      <c r="LQD245" s="70"/>
      <c r="LQE245" s="70"/>
      <c r="LQF245" s="70"/>
      <c r="LQG245" s="70"/>
      <c r="LQH245" s="70"/>
      <c r="LQI245" s="70"/>
      <c r="LQJ245" s="70"/>
      <c r="LQK245" s="70"/>
      <c r="LQL245" s="70"/>
      <c r="LQM245" s="70"/>
      <c r="LQN245" s="70"/>
      <c r="LQO245" s="70"/>
      <c r="LQP245" s="70"/>
      <c r="LQQ245" s="70"/>
      <c r="LQR245" s="70"/>
      <c r="LQS245" s="70"/>
      <c r="LQT245" s="70"/>
      <c r="LQU245" s="70"/>
      <c r="LQV245" s="70"/>
      <c r="LQW245" s="70"/>
      <c r="LQX245" s="70"/>
      <c r="LQY245" s="70"/>
      <c r="LQZ245" s="70"/>
      <c r="LRA245" s="70"/>
      <c r="LRB245" s="70"/>
      <c r="LRC245" s="70"/>
      <c r="LRD245" s="70"/>
      <c r="LRE245" s="70"/>
      <c r="LRF245" s="70"/>
      <c r="LRG245" s="70"/>
      <c r="LRH245" s="70"/>
      <c r="LRI245" s="70"/>
      <c r="LRJ245" s="70"/>
      <c r="LRK245" s="70"/>
      <c r="LRL245" s="70"/>
      <c r="LRM245" s="70"/>
      <c r="LRN245" s="70"/>
      <c r="LRO245" s="70"/>
      <c r="LRP245" s="70"/>
      <c r="LRQ245" s="70"/>
      <c r="LRR245" s="70"/>
      <c r="LRS245" s="70"/>
      <c r="LRT245" s="70"/>
      <c r="LRU245" s="70"/>
      <c r="LRV245" s="70"/>
      <c r="LRW245" s="70"/>
      <c r="LRX245" s="70"/>
      <c r="LRY245" s="70"/>
      <c r="LRZ245" s="70"/>
      <c r="LSA245" s="70"/>
      <c r="LSB245" s="70"/>
      <c r="LSC245" s="70"/>
      <c r="LSD245" s="70"/>
      <c r="LSE245" s="70"/>
      <c r="LSF245" s="70"/>
      <c r="LSG245" s="70"/>
      <c r="LSH245" s="70"/>
      <c r="LSI245" s="70"/>
      <c r="LSJ245" s="70"/>
      <c r="LSK245" s="70"/>
      <c r="LSL245" s="70"/>
      <c r="LSM245" s="70"/>
      <c r="LSN245" s="70"/>
      <c r="LSO245" s="70"/>
      <c r="LSP245" s="70"/>
      <c r="LSQ245" s="70"/>
      <c r="LSR245" s="70"/>
      <c r="LSS245" s="70"/>
      <c r="LST245" s="70"/>
      <c r="LSU245" s="70"/>
      <c r="LSV245" s="70"/>
      <c r="LSW245" s="70"/>
      <c r="LSX245" s="70"/>
      <c r="LSY245" s="70"/>
      <c r="LSZ245" s="70"/>
      <c r="LTA245" s="70"/>
      <c r="LTB245" s="70"/>
      <c r="LTC245" s="70"/>
      <c r="LTD245" s="70"/>
      <c r="LTE245" s="70"/>
      <c r="LTF245" s="70"/>
      <c r="LTG245" s="70"/>
      <c r="LTH245" s="70"/>
      <c r="LTI245" s="70"/>
      <c r="LTJ245" s="70"/>
      <c r="LTK245" s="70"/>
      <c r="LTL245" s="70"/>
      <c r="LTM245" s="70"/>
      <c r="LTN245" s="70"/>
      <c r="LTO245" s="70"/>
      <c r="LTP245" s="70"/>
      <c r="LTQ245" s="70"/>
      <c r="LTR245" s="70"/>
      <c r="LTS245" s="70"/>
      <c r="LTT245" s="70"/>
      <c r="LTU245" s="70"/>
      <c r="LTV245" s="70"/>
      <c r="LTW245" s="70"/>
      <c r="LTX245" s="70"/>
      <c r="LTY245" s="70"/>
      <c r="LTZ245" s="70"/>
      <c r="LUA245" s="70"/>
      <c r="LUB245" s="70"/>
      <c r="LUC245" s="70"/>
      <c r="LUD245" s="70"/>
      <c r="LUE245" s="70"/>
      <c r="LUF245" s="70"/>
      <c r="LUG245" s="70"/>
      <c r="LUH245" s="70"/>
      <c r="LUI245" s="70"/>
      <c r="LUJ245" s="70"/>
      <c r="LUK245" s="70"/>
      <c r="LUL245" s="70"/>
      <c r="LUM245" s="70"/>
      <c r="LUN245" s="70"/>
      <c r="LUO245" s="70"/>
      <c r="LUP245" s="70"/>
      <c r="LUQ245" s="70"/>
      <c r="LUR245" s="70"/>
      <c r="LUS245" s="70"/>
      <c r="LUT245" s="70"/>
      <c r="LUU245" s="70"/>
      <c r="LUV245" s="70"/>
      <c r="LUW245" s="70"/>
      <c r="LUX245" s="70"/>
      <c r="LUY245" s="70"/>
      <c r="LUZ245" s="70"/>
      <c r="LVA245" s="70"/>
      <c r="LVB245" s="70"/>
      <c r="LVC245" s="70"/>
      <c r="LVD245" s="70"/>
      <c r="LVE245" s="70"/>
      <c r="LVF245" s="70"/>
      <c r="LVG245" s="70"/>
      <c r="LVH245" s="70"/>
      <c r="LVI245" s="70"/>
      <c r="LVJ245" s="70"/>
      <c r="LVK245" s="70"/>
      <c r="LVL245" s="70"/>
      <c r="LVM245" s="70"/>
      <c r="LVN245" s="70"/>
      <c r="LVO245" s="70"/>
      <c r="LVP245" s="70"/>
      <c r="LVQ245" s="70"/>
      <c r="LVR245" s="70"/>
      <c r="LVS245" s="70"/>
      <c r="LVT245" s="70"/>
      <c r="LVU245" s="70"/>
      <c r="LVV245" s="70"/>
      <c r="LVW245" s="70"/>
      <c r="LVX245" s="70"/>
      <c r="LVY245" s="70"/>
      <c r="LVZ245" s="70"/>
      <c r="LWA245" s="70"/>
      <c r="LWB245" s="70"/>
      <c r="LWC245" s="70"/>
      <c r="LWD245" s="70"/>
      <c r="LWE245" s="70"/>
      <c r="LWF245" s="70"/>
      <c r="LWG245" s="70"/>
      <c r="LWH245" s="70"/>
      <c r="LWI245" s="70"/>
      <c r="LWJ245" s="70"/>
      <c r="LWK245" s="70"/>
      <c r="LWL245" s="70"/>
      <c r="LWM245" s="70"/>
      <c r="LWN245" s="70"/>
      <c r="LWO245" s="70"/>
      <c r="LWP245" s="70"/>
      <c r="LWQ245" s="70"/>
      <c r="LWR245" s="70"/>
      <c r="LWS245" s="70"/>
      <c r="LWT245" s="70"/>
      <c r="LWU245" s="70"/>
      <c r="LWV245" s="70"/>
      <c r="LWW245" s="70"/>
      <c r="LWX245" s="70"/>
      <c r="LWY245" s="70"/>
      <c r="LWZ245" s="70"/>
      <c r="LXA245" s="70"/>
      <c r="LXB245" s="70"/>
      <c r="LXC245" s="70"/>
      <c r="LXD245" s="70"/>
      <c r="LXE245" s="70"/>
      <c r="LXF245" s="70"/>
      <c r="LXG245" s="70"/>
      <c r="LXH245" s="70"/>
      <c r="LXI245" s="70"/>
      <c r="LXJ245" s="70"/>
      <c r="LXK245" s="70"/>
      <c r="LXL245" s="70"/>
      <c r="LXM245" s="70"/>
      <c r="LXN245" s="70"/>
      <c r="LXO245" s="70"/>
      <c r="LXP245" s="70"/>
      <c r="LXQ245" s="70"/>
      <c r="LXR245" s="70"/>
      <c r="LXS245" s="70"/>
      <c r="LXT245" s="70"/>
      <c r="LXU245" s="70"/>
      <c r="LXV245" s="70"/>
      <c r="LXW245" s="70"/>
      <c r="LXX245" s="70"/>
      <c r="LXY245" s="70"/>
      <c r="LXZ245" s="70"/>
      <c r="LYA245" s="70"/>
      <c r="LYB245" s="70"/>
      <c r="LYC245" s="70"/>
      <c r="LYD245" s="70"/>
      <c r="LYE245" s="70"/>
      <c r="LYF245" s="70"/>
      <c r="LYG245" s="70"/>
      <c r="LYH245" s="70"/>
      <c r="LYI245" s="70"/>
      <c r="LYJ245" s="70"/>
      <c r="LYK245" s="70"/>
      <c r="LYL245" s="70"/>
      <c r="LYM245" s="70"/>
      <c r="LYN245" s="70"/>
      <c r="LYO245" s="70"/>
      <c r="LYP245" s="70"/>
      <c r="LYQ245" s="70"/>
      <c r="LYR245" s="70"/>
      <c r="LYS245" s="70"/>
      <c r="LYT245" s="70"/>
      <c r="LYU245" s="70"/>
      <c r="LYV245" s="70"/>
      <c r="LYW245" s="70"/>
      <c r="LYX245" s="70"/>
      <c r="LYY245" s="70"/>
      <c r="LYZ245" s="70"/>
      <c r="LZA245" s="70"/>
      <c r="LZB245" s="70"/>
      <c r="LZC245" s="70"/>
      <c r="LZD245" s="70"/>
      <c r="LZE245" s="70"/>
      <c r="LZF245" s="70"/>
      <c r="LZG245" s="70"/>
      <c r="LZH245" s="70"/>
      <c r="LZI245" s="70"/>
      <c r="LZJ245" s="70"/>
      <c r="LZK245" s="70"/>
      <c r="LZL245" s="70"/>
      <c r="LZM245" s="70"/>
      <c r="LZN245" s="70"/>
      <c r="LZO245" s="70"/>
      <c r="LZP245" s="70"/>
      <c r="LZQ245" s="70"/>
      <c r="LZR245" s="70"/>
      <c r="LZS245" s="70"/>
      <c r="LZT245" s="70"/>
      <c r="LZU245" s="70"/>
      <c r="LZV245" s="70"/>
      <c r="LZW245" s="70"/>
      <c r="LZX245" s="70"/>
      <c r="LZY245" s="70"/>
      <c r="LZZ245" s="70"/>
      <c r="MAA245" s="70"/>
      <c r="MAB245" s="70"/>
      <c r="MAC245" s="70"/>
      <c r="MAD245" s="70"/>
      <c r="MAE245" s="70"/>
      <c r="MAF245" s="70"/>
      <c r="MAG245" s="70"/>
      <c r="MAH245" s="70"/>
      <c r="MAI245" s="70"/>
      <c r="MAJ245" s="70"/>
      <c r="MAK245" s="70"/>
      <c r="MAL245" s="70"/>
      <c r="MAM245" s="70"/>
      <c r="MAN245" s="70"/>
      <c r="MAO245" s="70"/>
      <c r="MAP245" s="70"/>
      <c r="MAQ245" s="70"/>
      <c r="MAR245" s="70"/>
      <c r="MAS245" s="70"/>
      <c r="MAT245" s="70"/>
      <c r="MAU245" s="70"/>
      <c r="MAV245" s="70"/>
      <c r="MAW245" s="70"/>
      <c r="MAX245" s="70"/>
      <c r="MAY245" s="70"/>
      <c r="MAZ245" s="70"/>
      <c r="MBA245" s="70"/>
      <c r="MBB245" s="70"/>
      <c r="MBC245" s="70"/>
      <c r="MBD245" s="70"/>
      <c r="MBE245" s="70"/>
      <c r="MBF245" s="70"/>
      <c r="MBG245" s="70"/>
      <c r="MBH245" s="70"/>
      <c r="MBI245" s="70"/>
      <c r="MBJ245" s="70"/>
      <c r="MBK245" s="70"/>
      <c r="MBL245" s="70"/>
      <c r="MBM245" s="70"/>
      <c r="MBN245" s="70"/>
      <c r="MBO245" s="70"/>
      <c r="MBP245" s="70"/>
      <c r="MBQ245" s="70"/>
      <c r="MBR245" s="70"/>
      <c r="MBS245" s="70"/>
      <c r="MBT245" s="70"/>
      <c r="MBU245" s="70"/>
      <c r="MBV245" s="70"/>
      <c r="MBW245" s="70"/>
      <c r="MBX245" s="70"/>
      <c r="MBY245" s="70"/>
      <c r="MBZ245" s="70"/>
      <c r="MCA245" s="70"/>
      <c r="MCB245" s="70"/>
      <c r="MCC245" s="70"/>
      <c r="MCD245" s="70"/>
      <c r="MCE245" s="70"/>
      <c r="MCF245" s="70"/>
      <c r="MCG245" s="70"/>
      <c r="MCH245" s="70"/>
      <c r="MCI245" s="70"/>
      <c r="MCJ245" s="70"/>
      <c r="MCK245" s="70"/>
      <c r="MCL245" s="70"/>
      <c r="MCM245" s="70"/>
      <c r="MCN245" s="70"/>
      <c r="MCO245" s="70"/>
      <c r="MCP245" s="70"/>
      <c r="MCQ245" s="70"/>
      <c r="MCR245" s="70"/>
      <c r="MCS245" s="70"/>
      <c r="MCT245" s="70"/>
      <c r="MCU245" s="70"/>
      <c r="MCV245" s="70"/>
      <c r="MCW245" s="70"/>
      <c r="MCX245" s="70"/>
      <c r="MCY245" s="70"/>
      <c r="MCZ245" s="70"/>
      <c r="MDA245" s="70"/>
      <c r="MDB245" s="70"/>
      <c r="MDC245" s="70"/>
      <c r="MDD245" s="70"/>
      <c r="MDE245" s="70"/>
      <c r="MDF245" s="70"/>
      <c r="MDG245" s="70"/>
      <c r="MDH245" s="70"/>
      <c r="MDI245" s="70"/>
      <c r="MDJ245" s="70"/>
      <c r="MDK245" s="70"/>
      <c r="MDL245" s="70"/>
      <c r="MDM245" s="70"/>
      <c r="MDN245" s="70"/>
      <c r="MDO245" s="70"/>
      <c r="MDP245" s="70"/>
      <c r="MDQ245" s="70"/>
      <c r="MDR245" s="70"/>
      <c r="MDS245" s="70"/>
      <c r="MDT245" s="70"/>
      <c r="MDU245" s="70"/>
      <c r="MDV245" s="70"/>
      <c r="MDW245" s="70"/>
      <c r="MDX245" s="70"/>
      <c r="MDY245" s="70"/>
      <c r="MDZ245" s="70"/>
      <c r="MEA245" s="70"/>
      <c r="MEB245" s="70"/>
      <c r="MEC245" s="70"/>
      <c r="MED245" s="70"/>
      <c r="MEE245" s="70"/>
      <c r="MEF245" s="70"/>
      <c r="MEG245" s="70"/>
      <c r="MEH245" s="70"/>
      <c r="MEI245" s="70"/>
      <c r="MEJ245" s="70"/>
      <c r="MEK245" s="70"/>
      <c r="MEL245" s="70"/>
      <c r="MEM245" s="70"/>
      <c r="MEN245" s="70"/>
      <c r="MEO245" s="70"/>
      <c r="MEP245" s="70"/>
      <c r="MEQ245" s="70"/>
      <c r="MER245" s="70"/>
      <c r="MES245" s="70"/>
      <c r="MET245" s="70"/>
      <c r="MEU245" s="70"/>
      <c r="MEV245" s="70"/>
      <c r="MEW245" s="70"/>
      <c r="MEX245" s="70"/>
      <c r="MEY245" s="70"/>
      <c r="MEZ245" s="70"/>
      <c r="MFA245" s="70"/>
      <c r="MFB245" s="70"/>
      <c r="MFC245" s="70"/>
      <c r="MFD245" s="70"/>
      <c r="MFE245" s="70"/>
      <c r="MFF245" s="70"/>
      <c r="MFG245" s="70"/>
      <c r="MFH245" s="70"/>
      <c r="MFI245" s="70"/>
      <c r="MFJ245" s="70"/>
      <c r="MFK245" s="70"/>
      <c r="MFL245" s="70"/>
      <c r="MFM245" s="70"/>
      <c r="MFN245" s="70"/>
      <c r="MFO245" s="70"/>
      <c r="MFP245" s="70"/>
      <c r="MFQ245" s="70"/>
      <c r="MFR245" s="70"/>
      <c r="MFS245" s="70"/>
      <c r="MFT245" s="70"/>
      <c r="MFU245" s="70"/>
      <c r="MFV245" s="70"/>
      <c r="MFW245" s="70"/>
      <c r="MFX245" s="70"/>
      <c r="MFY245" s="70"/>
      <c r="MFZ245" s="70"/>
      <c r="MGA245" s="70"/>
      <c r="MGB245" s="70"/>
      <c r="MGC245" s="70"/>
      <c r="MGD245" s="70"/>
      <c r="MGE245" s="70"/>
      <c r="MGF245" s="70"/>
      <c r="MGG245" s="70"/>
      <c r="MGH245" s="70"/>
      <c r="MGI245" s="70"/>
      <c r="MGJ245" s="70"/>
      <c r="MGK245" s="70"/>
      <c r="MGL245" s="70"/>
      <c r="MGM245" s="70"/>
      <c r="MGN245" s="70"/>
      <c r="MGO245" s="70"/>
      <c r="MGP245" s="70"/>
      <c r="MGQ245" s="70"/>
      <c r="MGR245" s="70"/>
      <c r="MGS245" s="70"/>
      <c r="MGT245" s="70"/>
      <c r="MGU245" s="70"/>
      <c r="MGV245" s="70"/>
      <c r="MGW245" s="70"/>
      <c r="MGX245" s="70"/>
      <c r="MGY245" s="70"/>
      <c r="MGZ245" s="70"/>
      <c r="MHA245" s="70"/>
      <c r="MHB245" s="70"/>
      <c r="MHC245" s="70"/>
      <c r="MHD245" s="70"/>
      <c r="MHE245" s="70"/>
      <c r="MHF245" s="70"/>
      <c r="MHG245" s="70"/>
      <c r="MHH245" s="70"/>
      <c r="MHI245" s="70"/>
      <c r="MHJ245" s="70"/>
      <c r="MHK245" s="70"/>
      <c r="MHL245" s="70"/>
      <c r="MHM245" s="70"/>
      <c r="MHN245" s="70"/>
      <c r="MHO245" s="70"/>
      <c r="MHP245" s="70"/>
      <c r="MHQ245" s="70"/>
      <c r="MHR245" s="70"/>
      <c r="MHS245" s="70"/>
      <c r="MHT245" s="70"/>
      <c r="MHU245" s="70"/>
      <c r="MHV245" s="70"/>
      <c r="MHW245" s="70"/>
      <c r="MHX245" s="70"/>
      <c r="MHY245" s="70"/>
      <c r="MHZ245" s="70"/>
      <c r="MIA245" s="70"/>
      <c r="MIB245" s="70"/>
      <c r="MIC245" s="70"/>
      <c r="MID245" s="70"/>
      <c r="MIE245" s="70"/>
      <c r="MIF245" s="70"/>
      <c r="MIG245" s="70"/>
      <c r="MIH245" s="70"/>
      <c r="MII245" s="70"/>
      <c r="MIJ245" s="70"/>
      <c r="MIK245" s="70"/>
      <c r="MIL245" s="70"/>
      <c r="MIM245" s="70"/>
      <c r="MIN245" s="70"/>
      <c r="MIO245" s="70"/>
      <c r="MIP245" s="70"/>
      <c r="MIQ245" s="70"/>
      <c r="MIR245" s="70"/>
      <c r="MIS245" s="70"/>
      <c r="MIT245" s="70"/>
      <c r="MIU245" s="70"/>
      <c r="MIV245" s="70"/>
      <c r="MIW245" s="70"/>
      <c r="MIX245" s="70"/>
      <c r="MIY245" s="70"/>
      <c r="MIZ245" s="70"/>
      <c r="MJA245" s="70"/>
      <c r="MJB245" s="70"/>
      <c r="MJC245" s="70"/>
      <c r="MJD245" s="70"/>
      <c r="MJE245" s="70"/>
      <c r="MJF245" s="70"/>
      <c r="MJG245" s="70"/>
      <c r="MJH245" s="70"/>
      <c r="MJI245" s="70"/>
      <c r="MJJ245" s="70"/>
      <c r="MJK245" s="70"/>
      <c r="MJL245" s="70"/>
      <c r="MJM245" s="70"/>
      <c r="MJN245" s="70"/>
      <c r="MJO245" s="70"/>
      <c r="MJP245" s="70"/>
      <c r="MJQ245" s="70"/>
      <c r="MJR245" s="70"/>
      <c r="MJS245" s="70"/>
      <c r="MJT245" s="70"/>
      <c r="MJU245" s="70"/>
      <c r="MJV245" s="70"/>
      <c r="MJW245" s="70"/>
      <c r="MJX245" s="70"/>
      <c r="MJY245" s="70"/>
      <c r="MJZ245" s="70"/>
      <c r="MKA245" s="70"/>
      <c r="MKB245" s="70"/>
      <c r="MKC245" s="70"/>
      <c r="MKD245" s="70"/>
      <c r="MKE245" s="70"/>
      <c r="MKF245" s="70"/>
      <c r="MKG245" s="70"/>
      <c r="MKH245" s="70"/>
      <c r="MKI245" s="70"/>
      <c r="MKJ245" s="70"/>
      <c r="MKK245" s="70"/>
      <c r="MKL245" s="70"/>
      <c r="MKM245" s="70"/>
      <c r="MKN245" s="70"/>
      <c r="MKO245" s="70"/>
      <c r="MKP245" s="70"/>
      <c r="MKQ245" s="70"/>
      <c r="MKR245" s="70"/>
      <c r="MKS245" s="70"/>
      <c r="MKT245" s="70"/>
      <c r="MKU245" s="70"/>
      <c r="MKV245" s="70"/>
      <c r="MKW245" s="70"/>
      <c r="MKX245" s="70"/>
      <c r="MKY245" s="70"/>
      <c r="MKZ245" s="70"/>
      <c r="MLA245" s="70"/>
      <c r="MLB245" s="70"/>
      <c r="MLC245" s="70"/>
      <c r="MLD245" s="70"/>
      <c r="MLE245" s="70"/>
      <c r="MLF245" s="70"/>
      <c r="MLG245" s="70"/>
      <c r="MLH245" s="70"/>
      <c r="MLI245" s="70"/>
      <c r="MLJ245" s="70"/>
      <c r="MLK245" s="70"/>
      <c r="MLL245" s="70"/>
      <c r="MLM245" s="70"/>
      <c r="MLN245" s="70"/>
      <c r="MLO245" s="70"/>
      <c r="MLP245" s="70"/>
      <c r="MLQ245" s="70"/>
      <c r="MLR245" s="70"/>
      <c r="MLS245" s="70"/>
      <c r="MLT245" s="70"/>
      <c r="MLU245" s="70"/>
      <c r="MLV245" s="70"/>
      <c r="MLW245" s="70"/>
      <c r="MLX245" s="70"/>
      <c r="MLY245" s="70"/>
      <c r="MLZ245" s="70"/>
      <c r="MMA245" s="70"/>
      <c r="MMB245" s="70"/>
      <c r="MMC245" s="70"/>
      <c r="MMD245" s="70"/>
      <c r="MME245" s="70"/>
      <c r="MMF245" s="70"/>
      <c r="MMG245" s="70"/>
      <c r="MMH245" s="70"/>
      <c r="MMI245" s="70"/>
      <c r="MMJ245" s="70"/>
      <c r="MMK245" s="70"/>
      <c r="MML245" s="70"/>
      <c r="MMM245" s="70"/>
      <c r="MMN245" s="70"/>
      <c r="MMO245" s="70"/>
      <c r="MMP245" s="70"/>
      <c r="MMQ245" s="70"/>
      <c r="MMR245" s="70"/>
      <c r="MMS245" s="70"/>
      <c r="MMT245" s="70"/>
      <c r="MMU245" s="70"/>
      <c r="MMV245" s="70"/>
      <c r="MMW245" s="70"/>
      <c r="MMX245" s="70"/>
      <c r="MMY245" s="70"/>
      <c r="MMZ245" s="70"/>
      <c r="MNA245" s="70"/>
      <c r="MNB245" s="70"/>
      <c r="MNC245" s="70"/>
      <c r="MND245" s="70"/>
      <c r="MNE245" s="70"/>
      <c r="MNF245" s="70"/>
      <c r="MNG245" s="70"/>
      <c r="MNH245" s="70"/>
      <c r="MNI245" s="70"/>
      <c r="MNJ245" s="70"/>
      <c r="MNK245" s="70"/>
      <c r="MNL245" s="70"/>
      <c r="MNM245" s="70"/>
      <c r="MNN245" s="70"/>
      <c r="MNO245" s="70"/>
      <c r="MNP245" s="70"/>
      <c r="MNQ245" s="70"/>
      <c r="MNR245" s="70"/>
      <c r="MNS245" s="70"/>
      <c r="MNT245" s="70"/>
      <c r="MNU245" s="70"/>
      <c r="MNV245" s="70"/>
      <c r="MNW245" s="70"/>
      <c r="MNX245" s="70"/>
      <c r="MNY245" s="70"/>
      <c r="MNZ245" s="70"/>
      <c r="MOA245" s="70"/>
      <c r="MOB245" s="70"/>
      <c r="MOC245" s="70"/>
      <c r="MOD245" s="70"/>
      <c r="MOE245" s="70"/>
      <c r="MOF245" s="70"/>
      <c r="MOG245" s="70"/>
      <c r="MOH245" s="70"/>
      <c r="MOI245" s="70"/>
      <c r="MOJ245" s="70"/>
      <c r="MOK245" s="70"/>
      <c r="MOL245" s="70"/>
      <c r="MOM245" s="70"/>
      <c r="MON245" s="70"/>
      <c r="MOO245" s="70"/>
      <c r="MOP245" s="70"/>
      <c r="MOQ245" s="70"/>
      <c r="MOR245" s="70"/>
      <c r="MOS245" s="70"/>
      <c r="MOT245" s="70"/>
      <c r="MOU245" s="70"/>
      <c r="MOV245" s="70"/>
      <c r="MOW245" s="70"/>
      <c r="MOX245" s="70"/>
      <c r="MOY245" s="70"/>
      <c r="MOZ245" s="70"/>
      <c r="MPA245" s="70"/>
      <c r="MPB245" s="70"/>
      <c r="MPC245" s="70"/>
      <c r="MPD245" s="70"/>
      <c r="MPE245" s="70"/>
      <c r="MPF245" s="70"/>
      <c r="MPG245" s="70"/>
      <c r="MPH245" s="70"/>
      <c r="MPI245" s="70"/>
      <c r="MPJ245" s="70"/>
      <c r="MPK245" s="70"/>
      <c r="MPL245" s="70"/>
      <c r="MPM245" s="70"/>
      <c r="MPN245" s="70"/>
      <c r="MPO245" s="70"/>
      <c r="MPP245" s="70"/>
      <c r="MPQ245" s="70"/>
      <c r="MPR245" s="70"/>
      <c r="MPS245" s="70"/>
      <c r="MPT245" s="70"/>
      <c r="MPU245" s="70"/>
      <c r="MPV245" s="70"/>
      <c r="MPW245" s="70"/>
      <c r="MPX245" s="70"/>
      <c r="MPY245" s="70"/>
      <c r="MPZ245" s="70"/>
      <c r="MQA245" s="70"/>
      <c r="MQB245" s="70"/>
      <c r="MQC245" s="70"/>
      <c r="MQD245" s="70"/>
      <c r="MQE245" s="70"/>
      <c r="MQF245" s="70"/>
      <c r="MQG245" s="70"/>
      <c r="MQH245" s="70"/>
      <c r="MQI245" s="70"/>
      <c r="MQJ245" s="70"/>
      <c r="MQK245" s="70"/>
      <c r="MQL245" s="70"/>
      <c r="MQM245" s="70"/>
      <c r="MQN245" s="70"/>
      <c r="MQO245" s="70"/>
      <c r="MQP245" s="70"/>
      <c r="MQQ245" s="70"/>
      <c r="MQR245" s="70"/>
      <c r="MQS245" s="70"/>
      <c r="MQT245" s="70"/>
      <c r="MQU245" s="70"/>
      <c r="MQV245" s="70"/>
      <c r="MQW245" s="70"/>
      <c r="MQX245" s="70"/>
      <c r="MQY245" s="70"/>
      <c r="MQZ245" s="70"/>
      <c r="MRA245" s="70"/>
      <c r="MRB245" s="70"/>
      <c r="MRC245" s="70"/>
      <c r="MRD245" s="70"/>
      <c r="MRE245" s="70"/>
      <c r="MRF245" s="70"/>
      <c r="MRG245" s="70"/>
      <c r="MRH245" s="70"/>
      <c r="MRI245" s="70"/>
      <c r="MRJ245" s="70"/>
      <c r="MRK245" s="70"/>
      <c r="MRL245" s="70"/>
      <c r="MRM245" s="70"/>
      <c r="MRN245" s="70"/>
      <c r="MRO245" s="70"/>
      <c r="MRP245" s="70"/>
      <c r="MRQ245" s="70"/>
      <c r="MRR245" s="70"/>
      <c r="MRS245" s="70"/>
      <c r="MRT245" s="70"/>
      <c r="MRU245" s="70"/>
      <c r="MRV245" s="70"/>
      <c r="MRW245" s="70"/>
      <c r="MRX245" s="70"/>
      <c r="MRY245" s="70"/>
      <c r="MRZ245" s="70"/>
      <c r="MSA245" s="70"/>
      <c r="MSB245" s="70"/>
      <c r="MSC245" s="70"/>
      <c r="MSD245" s="70"/>
      <c r="MSE245" s="70"/>
      <c r="MSF245" s="70"/>
      <c r="MSG245" s="70"/>
      <c r="MSH245" s="70"/>
      <c r="MSI245" s="70"/>
      <c r="MSJ245" s="70"/>
      <c r="MSK245" s="70"/>
      <c r="MSL245" s="70"/>
      <c r="MSM245" s="70"/>
      <c r="MSN245" s="70"/>
      <c r="MSO245" s="70"/>
      <c r="MSP245" s="70"/>
      <c r="MSQ245" s="70"/>
      <c r="MSR245" s="70"/>
      <c r="MSS245" s="70"/>
      <c r="MST245" s="70"/>
      <c r="MSU245" s="70"/>
      <c r="MSV245" s="70"/>
      <c r="MSW245" s="70"/>
      <c r="MSX245" s="70"/>
      <c r="MSY245" s="70"/>
      <c r="MSZ245" s="70"/>
      <c r="MTA245" s="70"/>
      <c r="MTB245" s="70"/>
      <c r="MTC245" s="70"/>
      <c r="MTD245" s="70"/>
      <c r="MTE245" s="70"/>
      <c r="MTF245" s="70"/>
      <c r="MTG245" s="70"/>
      <c r="MTH245" s="70"/>
      <c r="MTI245" s="70"/>
      <c r="MTJ245" s="70"/>
      <c r="MTK245" s="70"/>
      <c r="MTL245" s="70"/>
      <c r="MTM245" s="70"/>
      <c r="MTN245" s="70"/>
      <c r="MTO245" s="70"/>
      <c r="MTP245" s="70"/>
      <c r="MTQ245" s="70"/>
      <c r="MTR245" s="70"/>
      <c r="MTS245" s="70"/>
      <c r="MTT245" s="70"/>
      <c r="MTU245" s="70"/>
      <c r="MTV245" s="70"/>
      <c r="MTW245" s="70"/>
      <c r="MTX245" s="70"/>
      <c r="MTY245" s="70"/>
      <c r="MTZ245" s="70"/>
      <c r="MUA245" s="70"/>
      <c r="MUB245" s="70"/>
      <c r="MUC245" s="70"/>
      <c r="MUD245" s="70"/>
      <c r="MUE245" s="70"/>
      <c r="MUF245" s="70"/>
      <c r="MUG245" s="70"/>
      <c r="MUH245" s="70"/>
      <c r="MUI245" s="70"/>
      <c r="MUJ245" s="70"/>
      <c r="MUK245" s="70"/>
      <c r="MUL245" s="70"/>
      <c r="MUM245" s="70"/>
      <c r="MUN245" s="70"/>
      <c r="MUO245" s="70"/>
      <c r="MUP245" s="70"/>
      <c r="MUQ245" s="70"/>
      <c r="MUR245" s="70"/>
      <c r="MUS245" s="70"/>
      <c r="MUT245" s="70"/>
      <c r="MUU245" s="70"/>
      <c r="MUV245" s="70"/>
      <c r="MUW245" s="70"/>
      <c r="MUX245" s="70"/>
      <c r="MUY245" s="70"/>
      <c r="MUZ245" s="70"/>
      <c r="MVA245" s="70"/>
      <c r="MVB245" s="70"/>
      <c r="MVC245" s="70"/>
      <c r="MVD245" s="70"/>
      <c r="MVE245" s="70"/>
      <c r="MVF245" s="70"/>
      <c r="MVG245" s="70"/>
      <c r="MVH245" s="70"/>
      <c r="MVI245" s="70"/>
      <c r="MVJ245" s="70"/>
      <c r="MVK245" s="70"/>
      <c r="MVL245" s="70"/>
      <c r="MVM245" s="70"/>
      <c r="MVN245" s="70"/>
      <c r="MVO245" s="70"/>
      <c r="MVP245" s="70"/>
      <c r="MVQ245" s="70"/>
      <c r="MVR245" s="70"/>
      <c r="MVS245" s="70"/>
      <c r="MVT245" s="70"/>
      <c r="MVU245" s="70"/>
      <c r="MVV245" s="70"/>
      <c r="MVW245" s="70"/>
      <c r="MVX245" s="70"/>
      <c r="MVY245" s="70"/>
      <c r="MVZ245" s="70"/>
      <c r="MWA245" s="70"/>
      <c r="MWB245" s="70"/>
      <c r="MWC245" s="70"/>
      <c r="MWD245" s="70"/>
      <c r="MWE245" s="70"/>
      <c r="MWF245" s="70"/>
      <c r="MWG245" s="70"/>
      <c r="MWH245" s="70"/>
      <c r="MWI245" s="70"/>
      <c r="MWJ245" s="70"/>
      <c r="MWK245" s="70"/>
      <c r="MWL245" s="70"/>
      <c r="MWM245" s="70"/>
      <c r="MWN245" s="70"/>
      <c r="MWO245" s="70"/>
      <c r="MWP245" s="70"/>
      <c r="MWQ245" s="70"/>
      <c r="MWR245" s="70"/>
      <c r="MWS245" s="70"/>
      <c r="MWT245" s="70"/>
      <c r="MWU245" s="70"/>
      <c r="MWV245" s="70"/>
      <c r="MWW245" s="70"/>
      <c r="MWX245" s="70"/>
      <c r="MWY245" s="70"/>
      <c r="MWZ245" s="70"/>
      <c r="MXA245" s="70"/>
      <c r="MXB245" s="70"/>
      <c r="MXC245" s="70"/>
      <c r="MXD245" s="70"/>
      <c r="MXE245" s="70"/>
      <c r="MXF245" s="70"/>
      <c r="MXG245" s="70"/>
      <c r="MXH245" s="70"/>
      <c r="MXI245" s="70"/>
      <c r="MXJ245" s="70"/>
      <c r="MXK245" s="70"/>
      <c r="MXL245" s="70"/>
      <c r="MXM245" s="70"/>
      <c r="MXN245" s="70"/>
      <c r="MXO245" s="70"/>
      <c r="MXP245" s="70"/>
      <c r="MXQ245" s="70"/>
      <c r="MXR245" s="70"/>
      <c r="MXS245" s="70"/>
      <c r="MXT245" s="70"/>
      <c r="MXU245" s="70"/>
      <c r="MXV245" s="70"/>
      <c r="MXW245" s="70"/>
      <c r="MXX245" s="70"/>
      <c r="MXY245" s="70"/>
      <c r="MXZ245" s="70"/>
      <c r="MYA245" s="70"/>
      <c r="MYB245" s="70"/>
      <c r="MYC245" s="70"/>
      <c r="MYD245" s="70"/>
      <c r="MYE245" s="70"/>
      <c r="MYF245" s="70"/>
      <c r="MYG245" s="70"/>
      <c r="MYH245" s="70"/>
      <c r="MYI245" s="70"/>
      <c r="MYJ245" s="70"/>
      <c r="MYK245" s="70"/>
      <c r="MYL245" s="70"/>
      <c r="MYM245" s="70"/>
      <c r="MYN245" s="70"/>
      <c r="MYO245" s="70"/>
      <c r="MYP245" s="70"/>
      <c r="MYQ245" s="70"/>
      <c r="MYR245" s="70"/>
      <c r="MYS245" s="70"/>
      <c r="MYT245" s="70"/>
      <c r="MYU245" s="70"/>
      <c r="MYV245" s="70"/>
      <c r="MYW245" s="70"/>
      <c r="MYX245" s="70"/>
      <c r="MYY245" s="70"/>
      <c r="MYZ245" s="70"/>
      <c r="MZA245" s="70"/>
      <c r="MZB245" s="70"/>
      <c r="MZC245" s="70"/>
      <c r="MZD245" s="70"/>
      <c r="MZE245" s="70"/>
      <c r="MZF245" s="70"/>
      <c r="MZG245" s="70"/>
      <c r="MZH245" s="70"/>
      <c r="MZI245" s="70"/>
      <c r="MZJ245" s="70"/>
      <c r="MZK245" s="70"/>
      <c r="MZL245" s="70"/>
      <c r="MZM245" s="70"/>
      <c r="MZN245" s="70"/>
      <c r="MZO245" s="70"/>
      <c r="MZP245" s="70"/>
      <c r="MZQ245" s="70"/>
      <c r="MZR245" s="70"/>
      <c r="MZS245" s="70"/>
      <c r="MZT245" s="70"/>
      <c r="MZU245" s="70"/>
      <c r="MZV245" s="70"/>
      <c r="MZW245" s="70"/>
      <c r="MZX245" s="70"/>
      <c r="MZY245" s="70"/>
      <c r="MZZ245" s="70"/>
      <c r="NAA245" s="70"/>
      <c r="NAB245" s="70"/>
      <c r="NAC245" s="70"/>
      <c r="NAD245" s="70"/>
      <c r="NAE245" s="70"/>
      <c r="NAF245" s="70"/>
      <c r="NAG245" s="70"/>
      <c r="NAH245" s="70"/>
      <c r="NAI245" s="70"/>
      <c r="NAJ245" s="70"/>
      <c r="NAK245" s="70"/>
      <c r="NAL245" s="70"/>
      <c r="NAM245" s="70"/>
      <c r="NAN245" s="70"/>
      <c r="NAO245" s="70"/>
      <c r="NAP245" s="70"/>
      <c r="NAQ245" s="70"/>
      <c r="NAR245" s="70"/>
      <c r="NAS245" s="70"/>
      <c r="NAT245" s="70"/>
      <c r="NAU245" s="70"/>
      <c r="NAV245" s="70"/>
      <c r="NAW245" s="70"/>
      <c r="NAX245" s="70"/>
      <c r="NAY245" s="70"/>
      <c r="NAZ245" s="70"/>
      <c r="NBA245" s="70"/>
      <c r="NBB245" s="70"/>
      <c r="NBC245" s="70"/>
      <c r="NBD245" s="70"/>
      <c r="NBE245" s="70"/>
      <c r="NBF245" s="70"/>
      <c r="NBG245" s="70"/>
      <c r="NBH245" s="70"/>
      <c r="NBI245" s="70"/>
      <c r="NBJ245" s="70"/>
      <c r="NBK245" s="70"/>
      <c r="NBL245" s="70"/>
      <c r="NBM245" s="70"/>
      <c r="NBN245" s="70"/>
      <c r="NBO245" s="70"/>
      <c r="NBP245" s="70"/>
      <c r="NBQ245" s="70"/>
      <c r="NBR245" s="70"/>
      <c r="NBS245" s="70"/>
      <c r="NBT245" s="70"/>
      <c r="NBU245" s="70"/>
      <c r="NBV245" s="70"/>
      <c r="NBW245" s="70"/>
      <c r="NBX245" s="70"/>
      <c r="NBY245" s="70"/>
      <c r="NBZ245" s="70"/>
      <c r="NCA245" s="70"/>
      <c r="NCB245" s="70"/>
      <c r="NCC245" s="70"/>
      <c r="NCD245" s="70"/>
      <c r="NCE245" s="70"/>
      <c r="NCF245" s="70"/>
      <c r="NCG245" s="70"/>
      <c r="NCH245" s="70"/>
      <c r="NCI245" s="70"/>
      <c r="NCJ245" s="70"/>
      <c r="NCK245" s="70"/>
      <c r="NCL245" s="70"/>
      <c r="NCM245" s="70"/>
      <c r="NCN245" s="70"/>
      <c r="NCO245" s="70"/>
      <c r="NCP245" s="70"/>
      <c r="NCQ245" s="70"/>
      <c r="NCR245" s="70"/>
      <c r="NCS245" s="70"/>
      <c r="NCT245" s="70"/>
      <c r="NCU245" s="70"/>
      <c r="NCV245" s="70"/>
      <c r="NCW245" s="70"/>
      <c r="NCX245" s="70"/>
      <c r="NCY245" s="70"/>
      <c r="NCZ245" s="70"/>
      <c r="NDA245" s="70"/>
      <c r="NDB245" s="70"/>
      <c r="NDC245" s="70"/>
      <c r="NDD245" s="70"/>
      <c r="NDE245" s="70"/>
      <c r="NDF245" s="70"/>
      <c r="NDG245" s="70"/>
      <c r="NDH245" s="70"/>
      <c r="NDI245" s="70"/>
      <c r="NDJ245" s="70"/>
      <c r="NDK245" s="70"/>
      <c r="NDL245" s="70"/>
      <c r="NDM245" s="70"/>
      <c r="NDN245" s="70"/>
      <c r="NDO245" s="70"/>
      <c r="NDP245" s="70"/>
      <c r="NDQ245" s="70"/>
      <c r="NDR245" s="70"/>
      <c r="NDS245" s="70"/>
      <c r="NDT245" s="70"/>
      <c r="NDU245" s="70"/>
      <c r="NDV245" s="70"/>
      <c r="NDW245" s="70"/>
      <c r="NDX245" s="70"/>
      <c r="NDY245" s="70"/>
      <c r="NDZ245" s="70"/>
      <c r="NEA245" s="70"/>
      <c r="NEB245" s="70"/>
      <c r="NEC245" s="70"/>
      <c r="NED245" s="70"/>
      <c r="NEE245" s="70"/>
      <c r="NEF245" s="70"/>
      <c r="NEG245" s="70"/>
      <c r="NEH245" s="70"/>
      <c r="NEI245" s="70"/>
      <c r="NEJ245" s="70"/>
      <c r="NEK245" s="70"/>
      <c r="NEL245" s="70"/>
      <c r="NEM245" s="70"/>
      <c r="NEN245" s="70"/>
      <c r="NEO245" s="70"/>
      <c r="NEP245" s="70"/>
      <c r="NEQ245" s="70"/>
      <c r="NER245" s="70"/>
      <c r="NES245" s="70"/>
      <c r="NET245" s="70"/>
      <c r="NEU245" s="70"/>
      <c r="NEV245" s="70"/>
      <c r="NEW245" s="70"/>
      <c r="NEX245" s="70"/>
      <c r="NEY245" s="70"/>
      <c r="NEZ245" s="70"/>
      <c r="NFA245" s="70"/>
      <c r="NFB245" s="70"/>
      <c r="NFC245" s="70"/>
      <c r="NFD245" s="70"/>
      <c r="NFE245" s="70"/>
      <c r="NFF245" s="70"/>
      <c r="NFG245" s="70"/>
      <c r="NFH245" s="70"/>
      <c r="NFI245" s="70"/>
      <c r="NFJ245" s="70"/>
      <c r="NFK245" s="70"/>
      <c r="NFL245" s="70"/>
      <c r="NFM245" s="70"/>
      <c r="NFN245" s="70"/>
      <c r="NFO245" s="70"/>
      <c r="NFP245" s="70"/>
      <c r="NFQ245" s="70"/>
      <c r="NFR245" s="70"/>
      <c r="NFS245" s="70"/>
      <c r="NFT245" s="70"/>
      <c r="NFU245" s="70"/>
      <c r="NFV245" s="70"/>
      <c r="NFW245" s="70"/>
      <c r="NFX245" s="70"/>
      <c r="NFY245" s="70"/>
      <c r="NFZ245" s="70"/>
      <c r="NGA245" s="70"/>
      <c r="NGB245" s="70"/>
      <c r="NGC245" s="70"/>
      <c r="NGD245" s="70"/>
      <c r="NGE245" s="70"/>
      <c r="NGF245" s="70"/>
      <c r="NGG245" s="70"/>
      <c r="NGH245" s="70"/>
      <c r="NGI245" s="70"/>
      <c r="NGJ245" s="70"/>
      <c r="NGK245" s="70"/>
      <c r="NGL245" s="70"/>
      <c r="NGM245" s="70"/>
      <c r="NGN245" s="70"/>
      <c r="NGO245" s="70"/>
      <c r="NGP245" s="70"/>
      <c r="NGQ245" s="70"/>
      <c r="NGR245" s="70"/>
      <c r="NGS245" s="70"/>
      <c r="NGT245" s="70"/>
      <c r="NGU245" s="70"/>
      <c r="NGV245" s="70"/>
      <c r="NGW245" s="70"/>
      <c r="NGX245" s="70"/>
      <c r="NGY245" s="70"/>
      <c r="NGZ245" s="70"/>
      <c r="NHA245" s="70"/>
      <c r="NHB245" s="70"/>
      <c r="NHC245" s="70"/>
      <c r="NHD245" s="70"/>
      <c r="NHE245" s="70"/>
      <c r="NHF245" s="70"/>
      <c r="NHG245" s="70"/>
      <c r="NHH245" s="70"/>
      <c r="NHI245" s="70"/>
      <c r="NHJ245" s="70"/>
      <c r="NHK245" s="70"/>
      <c r="NHL245" s="70"/>
      <c r="NHM245" s="70"/>
      <c r="NHN245" s="70"/>
      <c r="NHO245" s="70"/>
      <c r="NHP245" s="70"/>
      <c r="NHQ245" s="70"/>
      <c r="NHR245" s="70"/>
      <c r="NHS245" s="70"/>
      <c r="NHT245" s="70"/>
      <c r="NHU245" s="70"/>
      <c r="NHV245" s="70"/>
      <c r="NHW245" s="70"/>
      <c r="NHX245" s="70"/>
      <c r="NHY245" s="70"/>
      <c r="NHZ245" s="70"/>
      <c r="NIA245" s="70"/>
      <c r="NIB245" s="70"/>
      <c r="NIC245" s="70"/>
      <c r="NID245" s="70"/>
      <c r="NIE245" s="70"/>
      <c r="NIF245" s="70"/>
      <c r="NIG245" s="70"/>
      <c r="NIH245" s="70"/>
      <c r="NII245" s="70"/>
      <c r="NIJ245" s="70"/>
      <c r="NIK245" s="70"/>
      <c r="NIL245" s="70"/>
      <c r="NIM245" s="70"/>
      <c r="NIN245" s="70"/>
      <c r="NIO245" s="70"/>
      <c r="NIP245" s="70"/>
      <c r="NIQ245" s="70"/>
      <c r="NIR245" s="70"/>
      <c r="NIS245" s="70"/>
      <c r="NIT245" s="70"/>
      <c r="NIU245" s="70"/>
      <c r="NIV245" s="70"/>
      <c r="NIW245" s="70"/>
      <c r="NIX245" s="70"/>
      <c r="NIY245" s="70"/>
      <c r="NIZ245" s="70"/>
      <c r="NJA245" s="70"/>
      <c r="NJB245" s="70"/>
      <c r="NJC245" s="70"/>
      <c r="NJD245" s="70"/>
      <c r="NJE245" s="70"/>
      <c r="NJF245" s="70"/>
      <c r="NJG245" s="70"/>
      <c r="NJH245" s="70"/>
      <c r="NJI245" s="70"/>
      <c r="NJJ245" s="70"/>
      <c r="NJK245" s="70"/>
      <c r="NJL245" s="70"/>
      <c r="NJM245" s="70"/>
      <c r="NJN245" s="70"/>
      <c r="NJO245" s="70"/>
      <c r="NJP245" s="70"/>
      <c r="NJQ245" s="70"/>
      <c r="NJR245" s="70"/>
      <c r="NJS245" s="70"/>
      <c r="NJT245" s="70"/>
      <c r="NJU245" s="70"/>
      <c r="NJV245" s="70"/>
      <c r="NJW245" s="70"/>
      <c r="NJX245" s="70"/>
      <c r="NJY245" s="70"/>
      <c r="NJZ245" s="70"/>
      <c r="NKA245" s="70"/>
      <c r="NKB245" s="70"/>
      <c r="NKC245" s="70"/>
      <c r="NKD245" s="70"/>
      <c r="NKE245" s="70"/>
      <c r="NKF245" s="70"/>
      <c r="NKG245" s="70"/>
      <c r="NKH245" s="70"/>
      <c r="NKI245" s="70"/>
      <c r="NKJ245" s="70"/>
      <c r="NKK245" s="70"/>
      <c r="NKL245" s="70"/>
      <c r="NKM245" s="70"/>
      <c r="NKN245" s="70"/>
      <c r="NKO245" s="70"/>
      <c r="NKP245" s="70"/>
      <c r="NKQ245" s="70"/>
      <c r="NKR245" s="70"/>
      <c r="NKS245" s="70"/>
      <c r="NKT245" s="70"/>
      <c r="NKU245" s="70"/>
      <c r="NKV245" s="70"/>
      <c r="NKW245" s="70"/>
      <c r="NKX245" s="70"/>
      <c r="NKY245" s="70"/>
      <c r="NKZ245" s="70"/>
      <c r="NLA245" s="70"/>
      <c r="NLB245" s="70"/>
      <c r="NLC245" s="70"/>
      <c r="NLD245" s="70"/>
      <c r="NLE245" s="70"/>
      <c r="NLF245" s="70"/>
      <c r="NLG245" s="70"/>
      <c r="NLH245" s="70"/>
      <c r="NLI245" s="70"/>
      <c r="NLJ245" s="70"/>
      <c r="NLK245" s="70"/>
      <c r="NLL245" s="70"/>
      <c r="NLM245" s="70"/>
      <c r="NLN245" s="70"/>
      <c r="NLO245" s="70"/>
      <c r="NLP245" s="70"/>
      <c r="NLQ245" s="70"/>
      <c r="NLR245" s="70"/>
      <c r="NLS245" s="70"/>
      <c r="NLT245" s="70"/>
      <c r="NLU245" s="70"/>
      <c r="NLV245" s="70"/>
      <c r="NLW245" s="70"/>
      <c r="NLX245" s="70"/>
      <c r="NLY245" s="70"/>
      <c r="NLZ245" s="70"/>
      <c r="NMA245" s="70"/>
      <c r="NMB245" s="70"/>
      <c r="NMC245" s="70"/>
      <c r="NMD245" s="70"/>
      <c r="NME245" s="70"/>
      <c r="NMF245" s="70"/>
      <c r="NMG245" s="70"/>
      <c r="NMH245" s="70"/>
      <c r="NMI245" s="70"/>
      <c r="NMJ245" s="70"/>
      <c r="NMK245" s="70"/>
      <c r="NML245" s="70"/>
      <c r="NMM245" s="70"/>
      <c r="NMN245" s="70"/>
      <c r="NMO245" s="70"/>
      <c r="NMP245" s="70"/>
      <c r="NMQ245" s="70"/>
      <c r="NMR245" s="70"/>
      <c r="NMS245" s="70"/>
      <c r="NMT245" s="70"/>
      <c r="NMU245" s="70"/>
      <c r="NMV245" s="70"/>
      <c r="NMW245" s="70"/>
      <c r="NMX245" s="70"/>
      <c r="NMY245" s="70"/>
      <c r="NMZ245" s="70"/>
      <c r="NNA245" s="70"/>
      <c r="NNB245" s="70"/>
      <c r="NNC245" s="70"/>
      <c r="NND245" s="70"/>
      <c r="NNE245" s="70"/>
      <c r="NNF245" s="70"/>
      <c r="NNG245" s="70"/>
      <c r="NNH245" s="70"/>
      <c r="NNI245" s="70"/>
      <c r="NNJ245" s="70"/>
      <c r="NNK245" s="70"/>
      <c r="NNL245" s="70"/>
      <c r="NNM245" s="70"/>
      <c r="NNN245" s="70"/>
      <c r="NNO245" s="70"/>
      <c r="NNP245" s="70"/>
      <c r="NNQ245" s="70"/>
      <c r="NNR245" s="70"/>
      <c r="NNS245" s="70"/>
      <c r="NNT245" s="70"/>
      <c r="NNU245" s="70"/>
      <c r="NNV245" s="70"/>
      <c r="NNW245" s="70"/>
      <c r="NNX245" s="70"/>
      <c r="NNY245" s="70"/>
      <c r="NNZ245" s="70"/>
      <c r="NOA245" s="70"/>
      <c r="NOB245" s="70"/>
      <c r="NOC245" s="70"/>
      <c r="NOD245" s="70"/>
      <c r="NOE245" s="70"/>
      <c r="NOF245" s="70"/>
      <c r="NOG245" s="70"/>
      <c r="NOH245" s="70"/>
      <c r="NOI245" s="70"/>
      <c r="NOJ245" s="70"/>
      <c r="NOK245" s="70"/>
      <c r="NOL245" s="70"/>
      <c r="NOM245" s="70"/>
      <c r="NON245" s="70"/>
      <c r="NOO245" s="70"/>
      <c r="NOP245" s="70"/>
      <c r="NOQ245" s="70"/>
      <c r="NOR245" s="70"/>
      <c r="NOS245" s="70"/>
      <c r="NOT245" s="70"/>
      <c r="NOU245" s="70"/>
      <c r="NOV245" s="70"/>
      <c r="NOW245" s="70"/>
      <c r="NOX245" s="70"/>
      <c r="NOY245" s="70"/>
      <c r="NOZ245" s="70"/>
      <c r="NPA245" s="70"/>
      <c r="NPB245" s="70"/>
      <c r="NPC245" s="70"/>
      <c r="NPD245" s="70"/>
      <c r="NPE245" s="70"/>
      <c r="NPF245" s="70"/>
      <c r="NPG245" s="70"/>
      <c r="NPH245" s="70"/>
      <c r="NPI245" s="70"/>
      <c r="NPJ245" s="70"/>
      <c r="NPK245" s="70"/>
      <c r="NPL245" s="70"/>
      <c r="NPM245" s="70"/>
      <c r="NPN245" s="70"/>
      <c r="NPO245" s="70"/>
      <c r="NPP245" s="70"/>
      <c r="NPQ245" s="70"/>
      <c r="NPR245" s="70"/>
      <c r="NPS245" s="70"/>
      <c r="NPT245" s="70"/>
      <c r="NPU245" s="70"/>
      <c r="NPV245" s="70"/>
      <c r="NPW245" s="70"/>
      <c r="NPX245" s="70"/>
      <c r="NPY245" s="70"/>
      <c r="NPZ245" s="70"/>
      <c r="NQA245" s="70"/>
      <c r="NQB245" s="70"/>
      <c r="NQC245" s="70"/>
      <c r="NQD245" s="70"/>
      <c r="NQE245" s="70"/>
      <c r="NQF245" s="70"/>
      <c r="NQG245" s="70"/>
      <c r="NQH245" s="70"/>
      <c r="NQI245" s="70"/>
      <c r="NQJ245" s="70"/>
      <c r="NQK245" s="70"/>
      <c r="NQL245" s="70"/>
      <c r="NQM245" s="70"/>
      <c r="NQN245" s="70"/>
      <c r="NQO245" s="70"/>
      <c r="NQP245" s="70"/>
      <c r="NQQ245" s="70"/>
      <c r="NQR245" s="70"/>
      <c r="NQS245" s="70"/>
      <c r="NQT245" s="70"/>
      <c r="NQU245" s="70"/>
      <c r="NQV245" s="70"/>
      <c r="NQW245" s="70"/>
      <c r="NQX245" s="70"/>
      <c r="NQY245" s="70"/>
      <c r="NQZ245" s="70"/>
      <c r="NRA245" s="70"/>
      <c r="NRB245" s="70"/>
      <c r="NRC245" s="70"/>
      <c r="NRD245" s="70"/>
      <c r="NRE245" s="70"/>
      <c r="NRF245" s="70"/>
      <c r="NRG245" s="70"/>
      <c r="NRH245" s="70"/>
      <c r="NRI245" s="70"/>
      <c r="NRJ245" s="70"/>
      <c r="NRK245" s="70"/>
      <c r="NRL245" s="70"/>
      <c r="NRM245" s="70"/>
      <c r="NRN245" s="70"/>
      <c r="NRO245" s="70"/>
      <c r="NRP245" s="70"/>
      <c r="NRQ245" s="70"/>
      <c r="NRR245" s="70"/>
      <c r="NRS245" s="70"/>
      <c r="NRT245" s="70"/>
      <c r="NRU245" s="70"/>
      <c r="NRV245" s="70"/>
      <c r="NRW245" s="70"/>
      <c r="NRX245" s="70"/>
      <c r="NRY245" s="70"/>
      <c r="NRZ245" s="70"/>
      <c r="NSA245" s="70"/>
      <c r="NSB245" s="70"/>
      <c r="NSC245" s="70"/>
      <c r="NSD245" s="70"/>
      <c r="NSE245" s="70"/>
      <c r="NSF245" s="70"/>
      <c r="NSG245" s="70"/>
      <c r="NSH245" s="70"/>
      <c r="NSI245" s="70"/>
      <c r="NSJ245" s="70"/>
      <c r="NSK245" s="70"/>
      <c r="NSL245" s="70"/>
      <c r="NSM245" s="70"/>
      <c r="NSN245" s="70"/>
      <c r="NSO245" s="70"/>
      <c r="NSP245" s="70"/>
      <c r="NSQ245" s="70"/>
      <c r="NSR245" s="70"/>
      <c r="NSS245" s="70"/>
      <c r="NST245" s="70"/>
      <c r="NSU245" s="70"/>
      <c r="NSV245" s="70"/>
      <c r="NSW245" s="70"/>
      <c r="NSX245" s="70"/>
      <c r="NSY245" s="70"/>
      <c r="NSZ245" s="70"/>
      <c r="NTA245" s="70"/>
      <c r="NTB245" s="70"/>
      <c r="NTC245" s="70"/>
      <c r="NTD245" s="70"/>
      <c r="NTE245" s="70"/>
      <c r="NTF245" s="70"/>
      <c r="NTG245" s="70"/>
      <c r="NTH245" s="70"/>
      <c r="NTI245" s="70"/>
      <c r="NTJ245" s="70"/>
      <c r="NTK245" s="70"/>
      <c r="NTL245" s="70"/>
      <c r="NTM245" s="70"/>
      <c r="NTN245" s="70"/>
      <c r="NTO245" s="70"/>
      <c r="NTP245" s="70"/>
      <c r="NTQ245" s="70"/>
      <c r="NTR245" s="70"/>
      <c r="NTS245" s="70"/>
      <c r="NTT245" s="70"/>
      <c r="NTU245" s="70"/>
      <c r="NTV245" s="70"/>
      <c r="NTW245" s="70"/>
      <c r="NTX245" s="70"/>
      <c r="NTY245" s="70"/>
      <c r="NTZ245" s="70"/>
      <c r="NUA245" s="70"/>
      <c r="NUB245" s="70"/>
      <c r="NUC245" s="70"/>
      <c r="NUD245" s="70"/>
      <c r="NUE245" s="70"/>
      <c r="NUF245" s="70"/>
      <c r="NUG245" s="70"/>
      <c r="NUH245" s="70"/>
      <c r="NUI245" s="70"/>
      <c r="NUJ245" s="70"/>
      <c r="NUK245" s="70"/>
      <c r="NUL245" s="70"/>
      <c r="NUM245" s="70"/>
      <c r="NUN245" s="70"/>
      <c r="NUO245" s="70"/>
      <c r="NUP245" s="70"/>
      <c r="NUQ245" s="70"/>
      <c r="NUR245" s="70"/>
      <c r="NUS245" s="70"/>
      <c r="NUT245" s="70"/>
      <c r="NUU245" s="70"/>
      <c r="NUV245" s="70"/>
      <c r="NUW245" s="70"/>
      <c r="NUX245" s="70"/>
      <c r="NUY245" s="70"/>
      <c r="NUZ245" s="70"/>
      <c r="NVA245" s="70"/>
      <c r="NVB245" s="70"/>
      <c r="NVC245" s="70"/>
      <c r="NVD245" s="70"/>
      <c r="NVE245" s="70"/>
      <c r="NVF245" s="70"/>
      <c r="NVG245" s="70"/>
      <c r="NVH245" s="70"/>
      <c r="NVI245" s="70"/>
      <c r="NVJ245" s="70"/>
      <c r="NVK245" s="70"/>
      <c r="NVL245" s="70"/>
      <c r="NVM245" s="70"/>
      <c r="NVN245" s="70"/>
      <c r="NVO245" s="70"/>
      <c r="NVP245" s="70"/>
      <c r="NVQ245" s="70"/>
      <c r="NVR245" s="70"/>
      <c r="NVS245" s="70"/>
      <c r="NVT245" s="70"/>
      <c r="NVU245" s="70"/>
      <c r="NVV245" s="70"/>
      <c r="NVW245" s="70"/>
      <c r="NVX245" s="70"/>
      <c r="NVY245" s="70"/>
      <c r="NVZ245" s="70"/>
      <c r="NWA245" s="70"/>
      <c r="NWB245" s="70"/>
      <c r="NWC245" s="70"/>
      <c r="NWD245" s="70"/>
      <c r="NWE245" s="70"/>
      <c r="NWF245" s="70"/>
      <c r="NWG245" s="70"/>
      <c r="NWH245" s="70"/>
      <c r="NWI245" s="70"/>
      <c r="NWJ245" s="70"/>
      <c r="NWK245" s="70"/>
      <c r="NWL245" s="70"/>
      <c r="NWM245" s="70"/>
      <c r="NWN245" s="70"/>
      <c r="NWO245" s="70"/>
      <c r="NWP245" s="70"/>
      <c r="NWQ245" s="70"/>
      <c r="NWR245" s="70"/>
      <c r="NWS245" s="70"/>
      <c r="NWT245" s="70"/>
      <c r="NWU245" s="70"/>
      <c r="NWV245" s="70"/>
      <c r="NWW245" s="70"/>
      <c r="NWX245" s="70"/>
      <c r="NWY245" s="70"/>
      <c r="NWZ245" s="70"/>
      <c r="NXA245" s="70"/>
      <c r="NXB245" s="70"/>
      <c r="NXC245" s="70"/>
      <c r="NXD245" s="70"/>
      <c r="NXE245" s="70"/>
      <c r="NXF245" s="70"/>
      <c r="NXG245" s="70"/>
      <c r="NXH245" s="70"/>
      <c r="NXI245" s="70"/>
      <c r="NXJ245" s="70"/>
      <c r="NXK245" s="70"/>
      <c r="NXL245" s="70"/>
      <c r="NXM245" s="70"/>
      <c r="NXN245" s="70"/>
      <c r="NXO245" s="70"/>
      <c r="NXP245" s="70"/>
      <c r="NXQ245" s="70"/>
      <c r="NXR245" s="70"/>
      <c r="NXS245" s="70"/>
      <c r="NXT245" s="70"/>
      <c r="NXU245" s="70"/>
      <c r="NXV245" s="70"/>
      <c r="NXW245" s="70"/>
      <c r="NXX245" s="70"/>
      <c r="NXY245" s="70"/>
      <c r="NXZ245" s="70"/>
      <c r="NYA245" s="70"/>
      <c r="NYB245" s="70"/>
      <c r="NYC245" s="70"/>
      <c r="NYD245" s="70"/>
      <c r="NYE245" s="70"/>
      <c r="NYF245" s="70"/>
      <c r="NYG245" s="70"/>
      <c r="NYH245" s="70"/>
      <c r="NYI245" s="70"/>
      <c r="NYJ245" s="70"/>
      <c r="NYK245" s="70"/>
      <c r="NYL245" s="70"/>
      <c r="NYM245" s="70"/>
      <c r="NYN245" s="70"/>
      <c r="NYO245" s="70"/>
      <c r="NYP245" s="70"/>
      <c r="NYQ245" s="70"/>
      <c r="NYR245" s="70"/>
      <c r="NYS245" s="70"/>
      <c r="NYT245" s="70"/>
      <c r="NYU245" s="70"/>
      <c r="NYV245" s="70"/>
      <c r="NYW245" s="70"/>
      <c r="NYX245" s="70"/>
      <c r="NYY245" s="70"/>
      <c r="NYZ245" s="70"/>
      <c r="NZA245" s="70"/>
      <c r="NZB245" s="70"/>
      <c r="NZC245" s="70"/>
      <c r="NZD245" s="70"/>
      <c r="NZE245" s="70"/>
      <c r="NZF245" s="70"/>
      <c r="NZG245" s="70"/>
      <c r="NZH245" s="70"/>
      <c r="NZI245" s="70"/>
      <c r="NZJ245" s="70"/>
      <c r="NZK245" s="70"/>
      <c r="NZL245" s="70"/>
      <c r="NZM245" s="70"/>
      <c r="NZN245" s="70"/>
      <c r="NZO245" s="70"/>
      <c r="NZP245" s="70"/>
      <c r="NZQ245" s="70"/>
      <c r="NZR245" s="70"/>
      <c r="NZS245" s="70"/>
      <c r="NZT245" s="70"/>
      <c r="NZU245" s="70"/>
      <c r="NZV245" s="70"/>
      <c r="NZW245" s="70"/>
      <c r="NZX245" s="70"/>
      <c r="NZY245" s="70"/>
      <c r="NZZ245" s="70"/>
      <c r="OAA245" s="70"/>
      <c r="OAB245" s="70"/>
      <c r="OAC245" s="70"/>
      <c r="OAD245" s="70"/>
      <c r="OAE245" s="70"/>
      <c r="OAF245" s="70"/>
      <c r="OAG245" s="70"/>
      <c r="OAH245" s="70"/>
      <c r="OAI245" s="70"/>
      <c r="OAJ245" s="70"/>
      <c r="OAK245" s="70"/>
      <c r="OAL245" s="70"/>
      <c r="OAM245" s="70"/>
      <c r="OAN245" s="70"/>
      <c r="OAO245" s="70"/>
      <c r="OAP245" s="70"/>
      <c r="OAQ245" s="70"/>
      <c r="OAR245" s="70"/>
      <c r="OAS245" s="70"/>
      <c r="OAT245" s="70"/>
      <c r="OAU245" s="70"/>
      <c r="OAV245" s="70"/>
      <c r="OAW245" s="70"/>
      <c r="OAX245" s="70"/>
      <c r="OAY245" s="70"/>
      <c r="OAZ245" s="70"/>
      <c r="OBA245" s="70"/>
      <c r="OBB245" s="70"/>
      <c r="OBC245" s="70"/>
      <c r="OBD245" s="70"/>
      <c r="OBE245" s="70"/>
      <c r="OBF245" s="70"/>
      <c r="OBG245" s="70"/>
      <c r="OBH245" s="70"/>
      <c r="OBI245" s="70"/>
      <c r="OBJ245" s="70"/>
      <c r="OBK245" s="70"/>
      <c r="OBL245" s="70"/>
      <c r="OBM245" s="70"/>
      <c r="OBN245" s="70"/>
      <c r="OBO245" s="70"/>
      <c r="OBP245" s="70"/>
      <c r="OBQ245" s="70"/>
      <c r="OBR245" s="70"/>
      <c r="OBS245" s="70"/>
      <c r="OBT245" s="70"/>
      <c r="OBU245" s="70"/>
      <c r="OBV245" s="70"/>
      <c r="OBW245" s="70"/>
      <c r="OBX245" s="70"/>
      <c r="OBY245" s="70"/>
      <c r="OBZ245" s="70"/>
      <c r="OCA245" s="70"/>
      <c r="OCB245" s="70"/>
      <c r="OCC245" s="70"/>
      <c r="OCD245" s="70"/>
      <c r="OCE245" s="70"/>
      <c r="OCF245" s="70"/>
      <c r="OCG245" s="70"/>
      <c r="OCH245" s="70"/>
      <c r="OCI245" s="70"/>
      <c r="OCJ245" s="70"/>
      <c r="OCK245" s="70"/>
      <c r="OCL245" s="70"/>
      <c r="OCM245" s="70"/>
      <c r="OCN245" s="70"/>
      <c r="OCO245" s="70"/>
      <c r="OCP245" s="70"/>
      <c r="OCQ245" s="70"/>
      <c r="OCR245" s="70"/>
      <c r="OCS245" s="70"/>
      <c r="OCT245" s="70"/>
      <c r="OCU245" s="70"/>
      <c r="OCV245" s="70"/>
      <c r="OCW245" s="70"/>
      <c r="OCX245" s="70"/>
      <c r="OCY245" s="70"/>
      <c r="OCZ245" s="70"/>
      <c r="ODA245" s="70"/>
      <c r="ODB245" s="70"/>
      <c r="ODC245" s="70"/>
      <c r="ODD245" s="70"/>
      <c r="ODE245" s="70"/>
      <c r="ODF245" s="70"/>
      <c r="ODG245" s="70"/>
      <c r="ODH245" s="70"/>
      <c r="ODI245" s="70"/>
      <c r="ODJ245" s="70"/>
      <c r="ODK245" s="70"/>
      <c r="ODL245" s="70"/>
      <c r="ODM245" s="70"/>
      <c r="ODN245" s="70"/>
      <c r="ODO245" s="70"/>
      <c r="ODP245" s="70"/>
      <c r="ODQ245" s="70"/>
      <c r="ODR245" s="70"/>
      <c r="ODS245" s="70"/>
      <c r="ODT245" s="70"/>
      <c r="ODU245" s="70"/>
      <c r="ODV245" s="70"/>
      <c r="ODW245" s="70"/>
      <c r="ODX245" s="70"/>
      <c r="ODY245" s="70"/>
      <c r="ODZ245" s="70"/>
      <c r="OEA245" s="70"/>
      <c r="OEB245" s="70"/>
      <c r="OEC245" s="70"/>
      <c r="OED245" s="70"/>
      <c r="OEE245" s="70"/>
      <c r="OEF245" s="70"/>
      <c r="OEG245" s="70"/>
      <c r="OEH245" s="70"/>
      <c r="OEI245" s="70"/>
      <c r="OEJ245" s="70"/>
      <c r="OEK245" s="70"/>
      <c r="OEL245" s="70"/>
      <c r="OEM245" s="70"/>
      <c r="OEN245" s="70"/>
      <c r="OEO245" s="70"/>
      <c r="OEP245" s="70"/>
      <c r="OEQ245" s="70"/>
      <c r="OER245" s="70"/>
      <c r="OES245" s="70"/>
      <c r="OET245" s="70"/>
      <c r="OEU245" s="70"/>
      <c r="OEV245" s="70"/>
      <c r="OEW245" s="70"/>
      <c r="OEX245" s="70"/>
      <c r="OEY245" s="70"/>
      <c r="OEZ245" s="70"/>
      <c r="OFA245" s="70"/>
      <c r="OFB245" s="70"/>
      <c r="OFC245" s="70"/>
      <c r="OFD245" s="70"/>
      <c r="OFE245" s="70"/>
      <c r="OFF245" s="70"/>
      <c r="OFG245" s="70"/>
      <c r="OFH245" s="70"/>
      <c r="OFI245" s="70"/>
      <c r="OFJ245" s="70"/>
      <c r="OFK245" s="70"/>
      <c r="OFL245" s="70"/>
      <c r="OFM245" s="70"/>
      <c r="OFN245" s="70"/>
      <c r="OFO245" s="70"/>
      <c r="OFP245" s="70"/>
      <c r="OFQ245" s="70"/>
      <c r="OFR245" s="70"/>
      <c r="OFS245" s="70"/>
      <c r="OFT245" s="70"/>
      <c r="OFU245" s="70"/>
      <c r="OFV245" s="70"/>
      <c r="OFW245" s="70"/>
      <c r="OFX245" s="70"/>
      <c r="OFY245" s="70"/>
      <c r="OFZ245" s="70"/>
      <c r="OGA245" s="70"/>
      <c r="OGB245" s="70"/>
      <c r="OGC245" s="70"/>
      <c r="OGD245" s="70"/>
      <c r="OGE245" s="70"/>
      <c r="OGF245" s="70"/>
      <c r="OGG245" s="70"/>
      <c r="OGH245" s="70"/>
      <c r="OGI245" s="70"/>
      <c r="OGJ245" s="70"/>
      <c r="OGK245" s="70"/>
      <c r="OGL245" s="70"/>
      <c r="OGM245" s="70"/>
      <c r="OGN245" s="70"/>
      <c r="OGO245" s="70"/>
      <c r="OGP245" s="70"/>
      <c r="OGQ245" s="70"/>
      <c r="OGR245" s="70"/>
      <c r="OGS245" s="70"/>
      <c r="OGT245" s="70"/>
      <c r="OGU245" s="70"/>
      <c r="OGV245" s="70"/>
      <c r="OGW245" s="70"/>
      <c r="OGX245" s="70"/>
      <c r="OGY245" s="70"/>
      <c r="OGZ245" s="70"/>
      <c r="OHA245" s="70"/>
      <c r="OHB245" s="70"/>
      <c r="OHC245" s="70"/>
      <c r="OHD245" s="70"/>
      <c r="OHE245" s="70"/>
      <c r="OHF245" s="70"/>
      <c r="OHG245" s="70"/>
      <c r="OHH245" s="70"/>
      <c r="OHI245" s="70"/>
      <c r="OHJ245" s="70"/>
      <c r="OHK245" s="70"/>
      <c r="OHL245" s="70"/>
      <c r="OHM245" s="70"/>
      <c r="OHN245" s="70"/>
      <c r="OHO245" s="70"/>
      <c r="OHP245" s="70"/>
      <c r="OHQ245" s="70"/>
      <c r="OHR245" s="70"/>
      <c r="OHS245" s="70"/>
      <c r="OHT245" s="70"/>
      <c r="OHU245" s="70"/>
      <c r="OHV245" s="70"/>
      <c r="OHW245" s="70"/>
      <c r="OHX245" s="70"/>
      <c r="OHY245" s="70"/>
      <c r="OHZ245" s="70"/>
      <c r="OIA245" s="70"/>
      <c r="OIB245" s="70"/>
      <c r="OIC245" s="70"/>
      <c r="OID245" s="70"/>
      <c r="OIE245" s="70"/>
      <c r="OIF245" s="70"/>
      <c r="OIG245" s="70"/>
      <c r="OIH245" s="70"/>
      <c r="OII245" s="70"/>
      <c r="OIJ245" s="70"/>
      <c r="OIK245" s="70"/>
      <c r="OIL245" s="70"/>
      <c r="OIM245" s="70"/>
      <c r="OIN245" s="70"/>
      <c r="OIO245" s="70"/>
      <c r="OIP245" s="70"/>
      <c r="OIQ245" s="70"/>
      <c r="OIR245" s="70"/>
      <c r="OIS245" s="70"/>
      <c r="OIT245" s="70"/>
      <c r="OIU245" s="70"/>
      <c r="OIV245" s="70"/>
      <c r="OIW245" s="70"/>
      <c r="OIX245" s="70"/>
      <c r="OIY245" s="70"/>
      <c r="OIZ245" s="70"/>
      <c r="OJA245" s="70"/>
      <c r="OJB245" s="70"/>
      <c r="OJC245" s="70"/>
      <c r="OJD245" s="70"/>
      <c r="OJE245" s="70"/>
      <c r="OJF245" s="70"/>
      <c r="OJG245" s="70"/>
      <c r="OJH245" s="70"/>
      <c r="OJI245" s="70"/>
      <c r="OJJ245" s="70"/>
      <c r="OJK245" s="70"/>
      <c r="OJL245" s="70"/>
      <c r="OJM245" s="70"/>
      <c r="OJN245" s="70"/>
      <c r="OJO245" s="70"/>
      <c r="OJP245" s="70"/>
      <c r="OJQ245" s="70"/>
      <c r="OJR245" s="70"/>
      <c r="OJS245" s="70"/>
      <c r="OJT245" s="70"/>
      <c r="OJU245" s="70"/>
      <c r="OJV245" s="70"/>
      <c r="OJW245" s="70"/>
      <c r="OJX245" s="70"/>
      <c r="OJY245" s="70"/>
      <c r="OJZ245" s="70"/>
      <c r="OKA245" s="70"/>
      <c r="OKB245" s="70"/>
      <c r="OKC245" s="70"/>
      <c r="OKD245" s="70"/>
      <c r="OKE245" s="70"/>
      <c r="OKF245" s="70"/>
      <c r="OKG245" s="70"/>
      <c r="OKH245" s="70"/>
      <c r="OKI245" s="70"/>
      <c r="OKJ245" s="70"/>
      <c r="OKK245" s="70"/>
      <c r="OKL245" s="70"/>
      <c r="OKM245" s="70"/>
      <c r="OKN245" s="70"/>
      <c r="OKO245" s="70"/>
      <c r="OKP245" s="70"/>
      <c r="OKQ245" s="70"/>
      <c r="OKR245" s="70"/>
      <c r="OKS245" s="70"/>
      <c r="OKT245" s="70"/>
      <c r="OKU245" s="70"/>
      <c r="OKV245" s="70"/>
      <c r="OKW245" s="70"/>
      <c r="OKX245" s="70"/>
      <c r="OKY245" s="70"/>
      <c r="OKZ245" s="70"/>
      <c r="OLA245" s="70"/>
      <c r="OLB245" s="70"/>
      <c r="OLC245" s="70"/>
      <c r="OLD245" s="70"/>
      <c r="OLE245" s="70"/>
      <c r="OLF245" s="70"/>
      <c r="OLG245" s="70"/>
      <c r="OLH245" s="70"/>
      <c r="OLI245" s="70"/>
      <c r="OLJ245" s="70"/>
      <c r="OLK245" s="70"/>
      <c r="OLL245" s="70"/>
      <c r="OLM245" s="70"/>
      <c r="OLN245" s="70"/>
      <c r="OLO245" s="70"/>
      <c r="OLP245" s="70"/>
      <c r="OLQ245" s="70"/>
      <c r="OLR245" s="70"/>
      <c r="OLS245" s="70"/>
      <c r="OLT245" s="70"/>
      <c r="OLU245" s="70"/>
      <c r="OLV245" s="70"/>
      <c r="OLW245" s="70"/>
      <c r="OLX245" s="70"/>
      <c r="OLY245" s="70"/>
      <c r="OLZ245" s="70"/>
      <c r="OMA245" s="70"/>
      <c r="OMB245" s="70"/>
      <c r="OMC245" s="70"/>
      <c r="OMD245" s="70"/>
      <c r="OME245" s="70"/>
      <c r="OMF245" s="70"/>
      <c r="OMG245" s="70"/>
      <c r="OMH245" s="70"/>
      <c r="OMI245" s="70"/>
      <c r="OMJ245" s="70"/>
      <c r="OMK245" s="70"/>
      <c r="OML245" s="70"/>
      <c r="OMM245" s="70"/>
      <c r="OMN245" s="70"/>
      <c r="OMO245" s="70"/>
      <c r="OMP245" s="70"/>
      <c r="OMQ245" s="70"/>
      <c r="OMR245" s="70"/>
      <c r="OMS245" s="70"/>
      <c r="OMT245" s="70"/>
      <c r="OMU245" s="70"/>
      <c r="OMV245" s="70"/>
      <c r="OMW245" s="70"/>
      <c r="OMX245" s="70"/>
      <c r="OMY245" s="70"/>
      <c r="OMZ245" s="70"/>
      <c r="ONA245" s="70"/>
      <c r="ONB245" s="70"/>
      <c r="ONC245" s="70"/>
      <c r="OND245" s="70"/>
      <c r="ONE245" s="70"/>
      <c r="ONF245" s="70"/>
      <c r="ONG245" s="70"/>
      <c r="ONH245" s="70"/>
      <c r="ONI245" s="70"/>
      <c r="ONJ245" s="70"/>
      <c r="ONK245" s="70"/>
      <c r="ONL245" s="70"/>
      <c r="ONM245" s="70"/>
      <c r="ONN245" s="70"/>
      <c r="ONO245" s="70"/>
      <c r="ONP245" s="70"/>
      <c r="ONQ245" s="70"/>
      <c r="ONR245" s="70"/>
      <c r="ONS245" s="70"/>
      <c r="ONT245" s="70"/>
      <c r="ONU245" s="70"/>
      <c r="ONV245" s="70"/>
      <c r="ONW245" s="70"/>
      <c r="ONX245" s="70"/>
      <c r="ONY245" s="70"/>
      <c r="ONZ245" s="70"/>
      <c r="OOA245" s="70"/>
      <c r="OOB245" s="70"/>
      <c r="OOC245" s="70"/>
      <c r="OOD245" s="70"/>
      <c r="OOE245" s="70"/>
      <c r="OOF245" s="70"/>
      <c r="OOG245" s="70"/>
      <c r="OOH245" s="70"/>
      <c r="OOI245" s="70"/>
      <c r="OOJ245" s="70"/>
      <c r="OOK245" s="70"/>
      <c r="OOL245" s="70"/>
      <c r="OOM245" s="70"/>
      <c r="OON245" s="70"/>
      <c r="OOO245" s="70"/>
      <c r="OOP245" s="70"/>
      <c r="OOQ245" s="70"/>
      <c r="OOR245" s="70"/>
      <c r="OOS245" s="70"/>
      <c r="OOT245" s="70"/>
      <c r="OOU245" s="70"/>
      <c r="OOV245" s="70"/>
      <c r="OOW245" s="70"/>
      <c r="OOX245" s="70"/>
      <c r="OOY245" s="70"/>
      <c r="OOZ245" s="70"/>
      <c r="OPA245" s="70"/>
      <c r="OPB245" s="70"/>
      <c r="OPC245" s="70"/>
      <c r="OPD245" s="70"/>
      <c r="OPE245" s="70"/>
      <c r="OPF245" s="70"/>
      <c r="OPG245" s="70"/>
      <c r="OPH245" s="70"/>
      <c r="OPI245" s="70"/>
      <c r="OPJ245" s="70"/>
      <c r="OPK245" s="70"/>
      <c r="OPL245" s="70"/>
      <c r="OPM245" s="70"/>
      <c r="OPN245" s="70"/>
      <c r="OPO245" s="70"/>
      <c r="OPP245" s="70"/>
      <c r="OPQ245" s="70"/>
      <c r="OPR245" s="70"/>
      <c r="OPS245" s="70"/>
      <c r="OPT245" s="70"/>
      <c r="OPU245" s="70"/>
      <c r="OPV245" s="70"/>
      <c r="OPW245" s="70"/>
      <c r="OPX245" s="70"/>
      <c r="OPY245" s="70"/>
      <c r="OPZ245" s="70"/>
      <c r="OQA245" s="70"/>
      <c r="OQB245" s="70"/>
      <c r="OQC245" s="70"/>
      <c r="OQD245" s="70"/>
      <c r="OQE245" s="70"/>
      <c r="OQF245" s="70"/>
      <c r="OQG245" s="70"/>
      <c r="OQH245" s="70"/>
      <c r="OQI245" s="70"/>
      <c r="OQJ245" s="70"/>
      <c r="OQK245" s="70"/>
      <c r="OQL245" s="70"/>
      <c r="OQM245" s="70"/>
      <c r="OQN245" s="70"/>
      <c r="OQO245" s="70"/>
      <c r="OQP245" s="70"/>
      <c r="OQQ245" s="70"/>
      <c r="OQR245" s="70"/>
      <c r="OQS245" s="70"/>
      <c r="OQT245" s="70"/>
      <c r="OQU245" s="70"/>
      <c r="OQV245" s="70"/>
      <c r="OQW245" s="70"/>
      <c r="OQX245" s="70"/>
      <c r="OQY245" s="70"/>
      <c r="OQZ245" s="70"/>
      <c r="ORA245" s="70"/>
      <c r="ORB245" s="70"/>
      <c r="ORC245" s="70"/>
      <c r="ORD245" s="70"/>
      <c r="ORE245" s="70"/>
      <c r="ORF245" s="70"/>
      <c r="ORG245" s="70"/>
      <c r="ORH245" s="70"/>
      <c r="ORI245" s="70"/>
      <c r="ORJ245" s="70"/>
      <c r="ORK245" s="70"/>
      <c r="ORL245" s="70"/>
      <c r="ORM245" s="70"/>
      <c r="ORN245" s="70"/>
      <c r="ORO245" s="70"/>
      <c r="ORP245" s="70"/>
      <c r="ORQ245" s="70"/>
      <c r="ORR245" s="70"/>
      <c r="ORS245" s="70"/>
      <c r="ORT245" s="70"/>
      <c r="ORU245" s="70"/>
      <c r="ORV245" s="70"/>
      <c r="ORW245" s="70"/>
      <c r="ORX245" s="70"/>
      <c r="ORY245" s="70"/>
      <c r="ORZ245" s="70"/>
      <c r="OSA245" s="70"/>
      <c r="OSB245" s="70"/>
      <c r="OSC245" s="70"/>
      <c r="OSD245" s="70"/>
      <c r="OSE245" s="70"/>
      <c r="OSF245" s="70"/>
      <c r="OSG245" s="70"/>
      <c r="OSH245" s="70"/>
      <c r="OSI245" s="70"/>
      <c r="OSJ245" s="70"/>
      <c r="OSK245" s="70"/>
      <c r="OSL245" s="70"/>
      <c r="OSM245" s="70"/>
      <c r="OSN245" s="70"/>
      <c r="OSO245" s="70"/>
      <c r="OSP245" s="70"/>
      <c r="OSQ245" s="70"/>
      <c r="OSR245" s="70"/>
      <c r="OSS245" s="70"/>
      <c r="OST245" s="70"/>
      <c r="OSU245" s="70"/>
      <c r="OSV245" s="70"/>
      <c r="OSW245" s="70"/>
      <c r="OSX245" s="70"/>
      <c r="OSY245" s="70"/>
      <c r="OSZ245" s="70"/>
      <c r="OTA245" s="70"/>
      <c r="OTB245" s="70"/>
      <c r="OTC245" s="70"/>
      <c r="OTD245" s="70"/>
      <c r="OTE245" s="70"/>
      <c r="OTF245" s="70"/>
      <c r="OTG245" s="70"/>
      <c r="OTH245" s="70"/>
      <c r="OTI245" s="70"/>
      <c r="OTJ245" s="70"/>
      <c r="OTK245" s="70"/>
      <c r="OTL245" s="70"/>
      <c r="OTM245" s="70"/>
      <c r="OTN245" s="70"/>
      <c r="OTO245" s="70"/>
      <c r="OTP245" s="70"/>
      <c r="OTQ245" s="70"/>
      <c r="OTR245" s="70"/>
      <c r="OTS245" s="70"/>
      <c r="OTT245" s="70"/>
      <c r="OTU245" s="70"/>
      <c r="OTV245" s="70"/>
      <c r="OTW245" s="70"/>
      <c r="OTX245" s="70"/>
      <c r="OTY245" s="70"/>
      <c r="OTZ245" s="70"/>
      <c r="OUA245" s="70"/>
      <c r="OUB245" s="70"/>
      <c r="OUC245" s="70"/>
      <c r="OUD245" s="70"/>
      <c r="OUE245" s="70"/>
      <c r="OUF245" s="70"/>
      <c r="OUG245" s="70"/>
      <c r="OUH245" s="70"/>
      <c r="OUI245" s="70"/>
      <c r="OUJ245" s="70"/>
      <c r="OUK245" s="70"/>
      <c r="OUL245" s="70"/>
      <c r="OUM245" s="70"/>
      <c r="OUN245" s="70"/>
      <c r="OUO245" s="70"/>
      <c r="OUP245" s="70"/>
      <c r="OUQ245" s="70"/>
      <c r="OUR245" s="70"/>
      <c r="OUS245" s="70"/>
      <c r="OUT245" s="70"/>
      <c r="OUU245" s="70"/>
      <c r="OUV245" s="70"/>
      <c r="OUW245" s="70"/>
      <c r="OUX245" s="70"/>
      <c r="OUY245" s="70"/>
      <c r="OUZ245" s="70"/>
      <c r="OVA245" s="70"/>
      <c r="OVB245" s="70"/>
      <c r="OVC245" s="70"/>
      <c r="OVD245" s="70"/>
      <c r="OVE245" s="70"/>
      <c r="OVF245" s="70"/>
      <c r="OVG245" s="70"/>
      <c r="OVH245" s="70"/>
      <c r="OVI245" s="70"/>
      <c r="OVJ245" s="70"/>
      <c r="OVK245" s="70"/>
      <c r="OVL245" s="70"/>
      <c r="OVM245" s="70"/>
      <c r="OVN245" s="70"/>
      <c r="OVO245" s="70"/>
      <c r="OVP245" s="70"/>
      <c r="OVQ245" s="70"/>
      <c r="OVR245" s="70"/>
      <c r="OVS245" s="70"/>
      <c r="OVT245" s="70"/>
      <c r="OVU245" s="70"/>
      <c r="OVV245" s="70"/>
      <c r="OVW245" s="70"/>
      <c r="OVX245" s="70"/>
      <c r="OVY245" s="70"/>
      <c r="OVZ245" s="70"/>
      <c r="OWA245" s="70"/>
      <c r="OWB245" s="70"/>
      <c r="OWC245" s="70"/>
      <c r="OWD245" s="70"/>
      <c r="OWE245" s="70"/>
      <c r="OWF245" s="70"/>
      <c r="OWG245" s="70"/>
      <c r="OWH245" s="70"/>
      <c r="OWI245" s="70"/>
      <c r="OWJ245" s="70"/>
      <c r="OWK245" s="70"/>
      <c r="OWL245" s="70"/>
      <c r="OWM245" s="70"/>
      <c r="OWN245" s="70"/>
      <c r="OWO245" s="70"/>
      <c r="OWP245" s="70"/>
      <c r="OWQ245" s="70"/>
      <c r="OWR245" s="70"/>
      <c r="OWS245" s="70"/>
      <c r="OWT245" s="70"/>
      <c r="OWU245" s="70"/>
      <c r="OWV245" s="70"/>
      <c r="OWW245" s="70"/>
      <c r="OWX245" s="70"/>
      <c r="OWY245" s="70"/>
      <c r="OWZ245" s="70"/>
      <c r="OXA245" s="70"/>
      <c r="OXB245" s="70"/>
      <c r="OXC245" s="70"/>
      <c r="OXD245" s="70"/>
      <c r="OXE245" s="70"/>
      <c r="OXF245" s="70"/>
      <c r="OXG245" s="70"/>
      <c r="OXH245" s="70"/>
      <c r="OXI245" s="70"/>
      <c r="OXJ245" s="70"/>
      <c r="OXK245" s="70"/>
      <c r="OXL245" s="70"/>
      <c r="OXM245" s="70"/>
      <c r="OXN245" s="70"/>
      <c r="OXO245" s="70"/>
      <c r="OXP245" s="70"/>
      <c r="OXQ245" s="70"/>
      <c r="OXR245" s="70"/>
      <c r="OXS245" s="70"/>
      <c r="OXT245" s="70"/>
      <c r="OXU245" s="70"/>
      <c r="OXV245" s="70"/>
      <c r="OXW245" s="70"/>
      <c r="OXX245" s="70"/>
      <c r="OXY245" s="70"/>
      <c r="OXZ245" s="70"/>
      <c r="OYA245" s="70"/>
      <c r="OYB245" s="70"/>
      <c r="OYC245" s="70"/>
      <c r="OYD245" s="70"/>
      <c r="OYE245" s="70"/>
      <c r="OYF245" s="70"/>
      <c r="OYG245" s="70"/>
      <c r="OYH245" s="70"/>
      <c r="OYI245" s="70"/>
      <c r="OYJ245" s="70"/>
      <c r="OYK245" s="70"/>
      <c r="OYL245" s="70"/>
      <c r="OYM245" s="70"/>
      <c r="OYN245" s="70"/>
      <c r="OYO245" s="70"/>
      <c r="OYP245" s="70"/>
      <c r="OYQ245" s="70"/>
      <c r="OYR245" s="70"/>
      <c r="OYS245" s="70"/>
      <c r="OYT245" s="70"/>
      <c r="OYU245" s="70"/>
      <c r="OYV245" s="70"/>
      <c r="OYW245" s="70"/>
      <c r="OYX245" s="70"/>
      <c r="OYY245" s="70"/>
      <c r="OYZ245" s="70"/>
      <c r="OZA245" s="70"/>
      <c r="OZB245" s="70"/>
      <c r="OZC245" s="70"/>
      <c r="OZD245" s="70"/>
      <c r="OZE245" s="70"/>
      <c r="OZF245" s="70"/>
      <c r="OZG245" s="70"/>
      <c r="OZH245" s="70"/>
      <c r="OZI245" s="70"/>
      <c r="OZJ245" s="70"/>
      <c r="OZK245" s="70"/>
      <c r="OZL245" s="70"/>
      <c r="OZM245" s="70"/>
      <c r="OZN245" s="70"/>
      <c r="OZO245" s="70"/>
      <c r="OZP245" s="70"/>
      <c r="OZQ245" s="70"/>
      <c r="OZR245" s="70"/>
      <c r="OZS245" s="70"/>
      <c r="OZT245" s="70"/>
      <c r="OZU245" s="70"/>
      <c r="OZV245" s="70"/>
      <c r="OZW245" s="70"/>
      <c r="OZX245" s="70"/>
      <c r="OZY245" s="70"/>
      <c r="OZZ245" s="70"/>
      <c r="PAA245" s="70"/>
      <c r="PAB245" s="70"/>
      <c r="PAC245" s="70"/>
      <c r="PAD245" s="70"/>
      <c r="PAE245" s="70"/>
      <c r="PAF245" s="70"/>
      <c r="PAG245" s="70"/>
      <c r="PAH245" s="70"/>
      <c r="PAI245" s="70"/>
      <c r="PAJ245" s="70"/>
      <c r="PAK245" s="70"/>
      <c r="PAL245" s="70"/>
      <c r="PAM245" s="70"/>
      <c r="PAN245" s="70"/>
      <c r="PAO245" s="70"/>
      <c r="PAP245" s="70"/>
      <c r="PAQ245" s="70"/>
      <c r="PAR245" s="70"/>
      <c r="PAS245" s="70"/>
      <c r="PAT245" s="70"/>
      <c r="PAU245" s="70"/>
      <c r="PAV245" s="70"/>
      <c r="PAW245" s="70"/>
      <c r="PAX245" s="70"/>
      <c r="PAY245" s="70"/>
      <c r="PAZ245" s="70"/>
      <c r="PBA245" s="70"/>
      <c r="PBB245" s="70"/>
      <c r="PBC245" s="70"/>
      <c r="PBD245" s="70"/>
      <c r="PBE245" s="70"/>
      <c r="PBF245" s="70"/>
      <c r="PBG245" s="70"/>
      <c r="PBH245" s="70"/>
      <c r="PBI245" s="70"/>
      <c r="PBJ245" s="70"/>
      <c r="PBK245" s="70"/>
      <c r="PBL245" s="70"/>
      <c r="PBM245" s="70"/>
      <c r="PBN245" s="70"/>
      <c r="PBO245" s="70"/>
      <c r="PBP245" s="70"/>
      <c r="PBQ245" s="70"/>
      <c r="PBR245" s="70"/>
      <c r="PBS245" s="70"/>
      <c r="PBT245" s="70"/>
      <c r="PBU245" s="70"/>
      <c r="PBV245" s="70"/>
      <c r="PBW245" s="70"/>
      <c r="PBX245" s="70"/>
      <c r="PBY245" s="70"/>
      <c r="PBZ245" s="70"/>
      <c r="PCA245" s="70"/>
      <c r="PCB245" s="70"/>
      <c r="PCC245" s="70"/>
      <c r="PCD245" s="70"/>
      <c r="PCE245" s="70"/>
      <c r="PCF245" s="70"/>
      <c r="PCG245" s="70"/>
      <c r="PCH245" s="70"/>
      <c r="PCI245" s="70"/>
      <c r="PCJ245" s="70"/>
      <c r="PCK245" s="70"/>
      <c r="PCL245" s="70"/>
      <c r="PCM245" s="70"/>
      <c r="PCN245" s="70"/>
      <c r="PCO245" s="70"/>
      <c r="PCP245" s="70"/>
      <c r="PCQ245" s="70"/>
      <c r="PCR245" s="70"/>
      <c r="PCS245" s="70"/>
      <c r="PCT245" s="70"/>
      <c r="PCU245" s="70"/>
      <c r="PCV245" s="70"/>
      <c r="PCW245" s="70"/>
      <c r="PCX245" s="70"/>
      <c r="PCY245" s="70"/>
      <c r="PCZ245" s="70"/>
      <c r="PDA245" s="70"/>
      <c r="PDB245" s="70"/>
      <c r="PDC245" s="70"/>
      <c r="PDD245" s="70"/>
      <c r="PDE245" s="70"/>
      <c r="PDF245" s="70"/>
      <c r="PDG245" s="70"/>
      <c r="PDH245" s="70"/>
      <c r="PDI245" s="70"/>
      <c r="PDJ245" s="70"/>
      <c r="PDK245" s="70"/>
      <c r="PDL245" s="70"/>
      <c r="PDM245" s="70"/>
      <c r="PDN245" s="70"/>
      <c r="PDO245" s="70"/>
      <c r="PDP245" s="70"/>
      <c r="PDQ245" s="70"/>
      <c r="PDR245" s="70"/>
      <c r="PDS245" s="70"/>
      <c r="PDT245" s="70"/>
      <c r="PDU245" s="70"/>
      <c r="PDV245" s="70"/>
      <c r="PDW245" s="70"/>
      <c r="PDX245" s="70"/>
      <c r="PDY245" s="70"/>
      <c r="PDZ245" s="70"/>
      <c r="PEA245" s="70"/>
      <c r="PEB245" s="70"/>
      <c r="PEC245" s="70"/>
      <c r="PED245" s="70"/>
      <c r="PEE245" s="70"/>
      <c r="PEF245" s="70"/>
      <c r="PEG245" s="70"/>
      <c r="PEH245" s="70"/>
      <c r="PEI245" s="70"/>
      <c r="PEJ245" s="70"/>
      <c r="PEK245" s="70"/>
      <c r="PEL245" s="70"/>
      <c r="PEM245" s="70"/>
      <c r="PEN245" s="70"/>
      <c r="PEO245" s="70"/>
      <c r="PEP245" s="70"/>
      <c r="PEQ245" s="70"/>
      <c r="PER245" s="70"/>
      <c r="PES245" s="70"/>
      <c r="PET245" s="70"/>
      <c r="PEU245" s="70"/>
      <c r="PEV245" s="70"/>
      <c r="PEW245" s="70"/>
      <c r="PEX245" s="70"/>
      <c r="PEY245" s="70"/>
      <c r="PEZ245" s="70"/>
      <c r="PFA245" s="70"/>
      <c r="PFB245" s="70"/>
      <c r="PFC245" s="70"/>
      <c r="PFD245" s="70"/>
      <c r="PFE245" s="70"/>
      <c r="PFF245" s="70"/>
      <c r="PFG245" s="70"/>
      <c r="PFH245" s="70"/>
      <c r="PFI245" s="70"/>
      <c r="PFJ245" s="70"/>
      <c r="PFK245" s="70"/>
      <c r="PFL245" s="70"/>
      <c r="PFM245" s="70"/>
      <c r="PFN245" s="70"/>
      <c r="PFO245" s="70"/>
      <c r="PFP245" s="70"/>
      <c r="PFQ245" s="70"/>
      <c r="PFR245" s="70"/>
      <c r="PFS245" s="70"/>
      <c r="PFT245" s="70"/>
      <c r="PFU245" s="70"/>
      <c r="PFV245" s="70"/>
      <c r="PFW245" s="70"/>
      <c r="PFX245" s="70"/>
      <c r="PFY245" s="70"/>
      <c r="PFZ245" s="70"/>
      <c r="PGA245" s="70"/>
      <c r="PGB245" s="70"/>
      <c r="PGC245" s="70"/>
      <c r="PGD245" s="70"/>
      <c r="PGE245" s="70"/>
      <c r="PGF245" s="70"/>
      <c r="PGG245" s="70"/>
      <c r="PGH245" s="70"/>
      <c r="PGI245" s="70"/>
      <c r="PGJ245" s="70"/>
      <c r="PGK245" s="70"/>
      <c r="PGL245" s="70"/>
      <c r="PGM245" s="70"/>
      <c r="PGN245" s="70"/>
      <c r="PGO245" s="70"/>
      <c r="PGP245" s="70"/>
      <c r="PGQ245" s="70"/>
      <c r="PGR245" s="70"/>
      <c r="PGS245" s="70"/>
      <c r="PGT245" s="70"/>
      <c r="PGU245" s="70"/>
      <c r="PGV245" s="70"/>
      <c r="PGW245" s="70"/>
      <c r="PGX245" s="70"/>
      <c r="PGY245" s="70"/>
      <c r="PGZ245" s="70"/>
      <c r="PHA245" s="70"/>
      <c r="PHB245" s="70"/>
      <c r="PHC245" s="70"/>
      <c r="PHD245" s="70"/>
      <c r="PHE245" s="70"/>
      <c r="PHF245" s="70"/>
      <c r="PHG245" s="70"/>
      <c r="PHH245" s="70"/>
      <c r="PHI245" s="70"/>
      <c r="PHJ245" s="70"/>
      <c r="PHK245" s="70"/>
      <c r="PHL245" s="70"/>
      <c r="PHM245" s="70"/>
      <c r="PHN245" s="70"/>
      <c r="PHO245" s="70"/>
      <c r="PHP245" s="70"/>
      <c r="PHQ245" s="70"/>
      <c r="PHR245" s="70"/>
      <c r="PHS245" s="70"/>
      <c r="PHT245" s="70"/>
      <c r="PHU245" s="70"/>
      <c r="PHV245" s="70"/>
      <c r="PHW245" s="70"/>
      <c r="PHX245" s="70"/>
      <c r="PHY245" s="70"/>
      <c r="PHZ245" s="70"/>
      <c r="PIA245" s="70"/>
      <c r="PIB245" s="70"/>
      <c r="PIC245" s="70"/>
      <c r="PID245" s="70"/>
      <c r="PIE245" s="70"/>
      <c r="PIF245" s="70"/>
      <c r="PIG245" s="70"/>
      <c r="PIH245" s="70"/>
      <c r="PII245" s="70"/>
      <c r="PIJ245" s="70"/>
      <c r="PIK245" s="70"/>
      <c r="PIL245" s="70"/>
      <c r="PIM245" s="70"/>
      <c r="PIN245" s="70"/>
      <c r="PIO245" s="70"/>
      <c r="PIP245" s="70"/>
      <c r="PIQ245" s="70"/>
      <c r="PIR245" s="70"/>
      <c r="PIS245" s="70"/>
      <c r="PIT245" s="70"/>
      <c r="PIU245" s="70"/>
      <c r="PIV245" s="70"/>
      <c r="PIW245" s="70"/>
      <c r="PIX245" s="70"/>
      <c r="PIY245" s="70"/>
      <c r="PIZ245" s="70"/>
      <c r="PJA245" s="70"/>
      <c r="PJB245" s="70"/>
      <c r="PJC245" s="70"/>
      <c r="PJD245" s="70"/>
      <c r="PJE245" s="70"/>
      <c r="PJF245" s="70"/>
      <c r="PJG245" s="70"/>
      <c r="PJH245" s="70"/>
      <c r="PJI245" s="70"/>
      <c r="PJJ245" s="70"/>
      <c r="PJK245" s="70"/>
      <c r="PJL245" s="70"/>
      <c r="PJM245" s="70"/>
      <c r="PJN245" s="70"/>
      <c r="PJO245" s="70"/>
      <c r="PJP245" s="70"/>
      <c r="PJQ245" s="70"/>
      <c r="PJR245" s="70"/>
      <c r="PJS245" s="70"/>
      <c r="PJT245" s="70"/>
      <c r="PJU245" s="70"/>
      <c r="PJV245" s="70"/>
      <c r="PJW245" s="70"/>
      <c r="PJX245" s="70"/>
      <c r="PJY245" s="70"/>
      <c r="PJZ245" s="70"/>
      <c r="PKA245" s="70"/>
      <c r="PKB245" s="70"/>
      <c r="PKC245" s="70"/>
      <c r="PKD245" s="70"/>
      <c r="PKE245" s="70"/>
      <c r="PKF245" s="70"/>
      <c r="PKG245" s="70"/>
      <c r="PKH245" s="70"/>
      <c r="PKI245" s="70"/>
      <c r="PKJ245" s="70"/>
      <c r="PKK245" s="70"/>
      <c r="PKL245" s="70"/>
      <c r="PKM245" s="70"/>
      <c r="PKN245" s="70"/>
      <c r="PKO245" s="70"/>
      <c r="PKP245" s="70"/>
      <c r="PKQ245" s="70"/>
      <c r="PKR245" s="70"/>
      <c r="PKS245" s="70"/>
      <c r="PKT245" s="70"/>
      <c r="PKU245" s="70"/>
      <c r="PKV245" s="70"/>
      <c r="PKW245" s="70"/>
      <c r="PKX245" s="70"/>
      <c r="PKY245" s="70"/>
      <c r="PKZ245" s="70"/>
      <c r="PLA245" s="70"/>
      <c r="PLB245" s="70"/>
      <c r="PLC245" s="70"/>
      <c r="PLD245" s="70"/>
      <c r="PLE245" s="70"/>
      <c r="PLF245" s="70"/>
      <c r="PLG245" s="70"/>
      <c r="PLH245" s="70"/>
      <c r="PLI245" s="70"/>
      <c r="PLJ245" s="70"/>
      <c r="PLK245" s="70"/>
      <c r="PLL245" s="70"/>
      <c r="PLM245" s="70"/>
      <c r="PLN245" s="70"/>
      <c r="PLO245" s="70"/>
      <c r="PLP245" s="70"/>
      <c r="PLQ245" s="70"/>
      <c r="PLR245" s="70"/>
      <c r="PLS245" s="70"/>
      <c r="PLT245" s="70"/>
      <c r="PLU245" s="70"/>
      <c r="PLV245" s="70"/>
      <c r="PLW245" s="70"/>
      <c r="PLX245" s="70"/>
      <c r="PLY245" s="70"/>
      <c r="PLZ245" s="70"/>
      <c r="PMA245" s="70"/>
      <c r="PMB245" s="70"/>
      <c r="PMC245" s="70"/>
      <c r="PMD245" s="70"/>
      <c r="PME245" s="70"/>
      <c r="PMF245" s="70"/>
      <c r="PMG245" s="70"/>
      <c r="PMH245" s="70"/>
      <c r="PMI245" s="70"/>
      <c r="PMJ245" s="70"/>
      <c r="PMK245" s="70"/>
      <c r="PML245" s="70"/>
      <c r="PMM245" s="70"/>
      <c r="PMN245" s="70"/>
      <c r="PMO245" s="70"/>
      <c r="PMP245" s="70"/>
      <c r="PMQ245" s="70"/>
      <c r="PMR245" s="70"/>
      <c r="PMS245" s="70"/>
      <c r="PMT245" s="70"/>
      <c r="PMU245" s="70"/>
      <c r="PMV245" s="70"/>
      <c r="PMW245" s="70"/>
      <c r="PMX245" s="70"/>
      <c r="PMY245" s="70"/>
      <c r="PMZ245" s="70"/>
      <c r="PNA245" s="70"/>
      <c r="PNB245" s="70"/>
      <c r="PNC245" s="70"/>
      <c r="PND245" s="70"/>
      <c r="PNE245" s="70"/>
      <c r="PNF245" s="70"/>
      <c r="PNG245" s="70"/>
      <c r="PNH245" s="70"/>
      <c r="PNI245" s="70"/>
      <c r="PNJ245" s="70"/>
      <c r="PNK245" s="70"/>
      <c r="PNL245" s="70"/>
      <c r="PNM245" s="70"/>
      <c r="PNN245" s="70"/>
      <c r="PNO245" s="70"/>
      <c r="PNP245" s="70"/>
      <c r="PNQ245" s="70"/>
      <c r="PNR245" s="70"/>
      <c r="PNS245" s="70"/>
      <c r="PNT245" s="70"/>
      <c r="PNU245" s="70"/>
      <c r="PNV245" s="70"/>
      <c r="PNW245" s="70"/>
      <c r="PNX245" s="70"/>
      <c r="PNY245" s="70"/>
      <c r="PNZ245" s="70"/>
      <c r="POA245" s="70"/>
      <c r="POB245" s="70"/>
      <c r="POC245" s="70"/>
      <c r="POD245" s="70"/>
      <c r="POE245" s="70"/>
      <c r="POF245" s="70"/>
      <c r="POG245" s="70"/>
      <c r="POH245" s="70"/>
      <c r="POI245" s="70"/>
      <c r="POJ245" s="70"/>
      <c r="POK245" s="70"/>
      <c r="POL245" s="70"/>
      <c r="POM245" s="70"/>
      <c r="PON245" s="70"/>
      <c r="POO245" s="70"/>
      <c r="POP245" s="70"/>
      <c r="POQ245" s="70"/>
      <c r="POR245" s="70"/>
      <c r="POS245" s="70"/>
      <c r="POT245" s="70"/>
      <c r="POU245" s="70"/>
      <c r="POV245" s="70"/>
      <c r="POW245" s="70"/>
      <c r="POX245" s="70"/>
      <c r="POY245" s="70"/>
      <c r="POZ245" s="70"/>
      <c r="PPA245" s="70"/>
      <c r="PPB245" s="70"/>
      <c r="PPC245" s="70"/>
      <c r="PPD245" s="70"/>
      <c r="PPE245" s="70"/>
      <c r="PPF245" s="70"/>
      <c r="PPG245" s="70"/>
      <c r="PPH245" s="70"/>
      <c r="PPI245" s="70"/>
      <c r="PPJ245" s="70"/>
      <c r="PPK245" s="70"/>
      <c r="PPL245" s="70"/>
      <c r="PPM245" s="70"/>
      <c r="PPN245" s="70"/>
      <c r="PPO245" s="70"/>
      <c r="PPP245" s="70"/>
      <c r="PPQ245" s="70"/>
      <c r="PPR245" s="70"/>
      <c r="PPS245" s="70"/>
      <c r="PPT245" s="70"/>
      <c r="PPU245" s="70"/>
      <c r="PPV245" s="70"/>
      <c r="PPW245" s="70"/>
      <c r="PPX245" s="70"/>
      <c r="PPY245" s="70"/>
      <c r="PPZ245" s="70"/>
      <c r="PQA245" s="70"/>
      <c r="PQB245" s="70"/>
      <c r="PQC245" s="70"/>
      <c r="PQD245" s="70"/>
      <c r="PQE245" s="70"/>
      <c r="PQF245" s="70"/>
      <c r="PQG245" s="70"/>
      <c r="PQH245" s="70"/>
      <c r="PQI245" s="70"/>
      <c r="PQJ245" s="70"/>
      <c r="PQK245" s="70"/>
      <c r="PQL245" s="70"/>
      <c r="PQM245" s="70"/>
      <c r="PQN245" s="70"/>
      <c r="PQO245" s="70"/>
      <c r="PQP245" s="70"/>
      <c r="PQQ245" s="70"/>
      <c r="PQR245" s="70"/>
      <c r="PQS245" s="70"/>
      <c r="PQT245" s="70"/>
      <c r="PQU245" s="70"/>
      <c r="PQV245" s="70"/>
      <c r="PQW245" s="70"/>
      <c r="PQX245" s="70"/>
      <c r="PQY245" s="70"/>
      <c r="PQZ245" s="70"/>
      <c r="PRA245" s="70"/>
      <c r="PRB245" s="70"/>
      <c r="PRC245" s="70"/>
      <c r="PRD245" s="70"/>
      <c r="PRE245" s="70"/>
      <c r="PRF245" s="70"/>
      <c r="PRG245" s="70"/>
      <c r="PRH245" s="70"/>
      <c r="PRI245" s="70"/>
      <c r="PRJ245" s="70"/>
      <c r="PRK245" s="70"/>
      <c r="PRL245" s="70"/>
      <c r="PRM245" s="70"/>
      <c r="PRN245" s="70"/>
      <c r="PRO245" s="70"/>
      <c r="PRP245" s="70"/>
      <c r="PRQ245" s="70"/>
      <c r="PRR245" s="70"/>
      <c r="PRS245" s="70"/>
      <c r="PRT245" s="70"/>
      <c r="PRU245" s="70"/>
      <c r="PRV245" s="70"/>
      <c r="PRW245" s="70"/>
      <c r="PRX245" s="70"/>
      <c r="PRY245" s="70"/>
      <c r="PRZ245" s="70"/>
      <c r="PSA245" s="70"/>
      <c r="PSB245" s="70"/>
      <c r="PSC245" s="70"/>
      <c r="PSD245" s="70"/>
      <c r="PSE245" s="70"/>
      <c r="PSF245" s="70"/>
      <c r="PSG245" s="70"/>
      <c r="PSH245" s="70"/>
      <c r="PSI245" s="70"/>
      <c r="PSJ245" s="70"/>
      <c r="PSK245" s="70"/>
      <c r="PSL245" s="70"/>
      <c r="PSM245" s="70"/>
      <c r="PSN245" s="70"/>
      <c r="PSO245" s="70"/>
      <c r="PSP245" s="70"/>
      <c r="PSQ245" s="70"/>
      <c r="PSR245" s="70"/>
      <c r="PSS245" s="70"/>
      <c r="PST245" s="70"/>
      <c r="PSU245" s="70"/>
      <c r="PSV245" s="70"/>
      <c r="PSW245" s="70"/>
      <c r="PSX245" s="70"/>
      <c r="PSY245" s="70"/>
      <c r="PSZ245" s="70"/>
      <c r="PTA245" s="70"/>
      <c r="PTB245" s="70"/>
      <c r="PTC245" s="70"/>
      <c r="PTD245" s="70"/>
      <c r="PTE245" s="70"/>
      <c r="PTF245" s="70"/>
      <c r="PTG245" s="70"/>
      <c r="PTH245" s="70"/>
      <c r="PTI245" s="70"/>
      <c r="PTJ245" s="70"/>
      <c r="PTK245" s="70"/>
      <c r="PTL245" s="70"/>
      <c r="PTM245" s="70"/>
      <c r="PTN245" s="70"/>
      <c r="PTO245" s="70"/>
      <c r="PTP245" s="70"/>
      <c r="PTQ245" s="70"/>
      <c r="PTR245" s="70"/>
      <c r="PTS245" s="70"/>
      <c r="PTT245" s="70"/>
      <c r="PTU245" s="70"/>
      <c r="PTV245" s="70"/>
      <c r="PTW245" s="70"/>
      <c r="PTX245" s="70"/>
      <c r="PTY245" s="70"/>
      <c r="PTZ245" s="70"/>
      <c r="PUA245" s="70"/>
      <c r="PUB245" s="70"/>
      <c r="PUC245" s="70"/>
      <c r="PUD245" s="70"/>
      <c r="PUE245" s="70"/>
      <c r="PUF245" s="70"/>
      <c r="PUG245" s="70"/>
      <c r="PUH245" s="70"/>
      <c r="PUI245" s="70"/>
      <c r="PUJ245" s="70"/>
      <c r="PUK245" s="70"/>
      <c r="PUL245" s="70"/>
      <c r="PUM245" s="70"/>
      <c r="PUN245" s="70"/>
      <c r="PUO245" s="70"/>
      <c r="PUP245" s="70"/>
      <c r="PUQ245" s="70"/>
      <c r="PUR245" s="70"/>
      <c r="PUS245" s="70"/>
      <c r="PUT245" s="70"/>
      <c r="PUU245" s="70"/>
      <c r="PUV245" s="70"/>
      <c r="PUW245" s="70"/>
      <c r="PUX245" s="70"/>
      <c r="PUY245" s="70"/>
      <c r="PUZ245" s="70"/>
      <c r="PVA245" s="70"/>
      <c r="PVB245" s="70"/>
      <c r="PVC245" s="70"/>
      <c r="PVD245" s="70"/>
      <c r="PVE245" s="70"/>
      <c r="PVF245" s="70"/>
      <c r="PVG245" s="70"/>
      <c r="PVH245" s="70"/>
      <c r="PVI245" s="70"/>
      <c r="PVJ245" s="70"/>
      <c r="PVK245" s="70"/>
      <c r="PVL245" s="70"/>
      <c r="PVM245" s="70"/>
      <c r="PVN245" s="70"/>
      <c r="PVO245" s="70"/>
      <c r="PVP245" s="70"/>
      <c r="PVQ245" s="70"/>
      <c r="PVR245" s="70"/>
      <c r="PVS245" s="70"/>
      <c r="PVT245" s="70"/>
      <c r="PVU245" s="70"/>
      <c r="PVV245" s="70"/>
      <c r="PVW245" s="70"/>
      <c r="PVX245" s="70"/>
      <c r="PVY245" s="70"/>
      <c r="PVZ245" s="70"/>
      <c r="PWA245" s="70"/>
      <c r="PWB245" s="70"/>
      <c r="PWC245" s="70"/>
      <c r="PWD245" s="70"/>
      <c r="PWE245" s="70"/>
      <c r="PWF245" s="70"/>
      <c r="PWG245" s="70"/>
      <c r="PWH245" s="70"/>
      <c r="PWI245" s="70"/>
      <c r="PWJ245" s="70"/>
      <c r="PWK245" s="70"/>
      <c r="PWL245" s="70"/>
      <c r="PWM245" s="70"/>
      <c r="PWN245" s="70"/>
      <c r="PWO245" s="70"/>
      <c r="PWP245" s="70"/>
      <c r="PWQ245" s="70"/>
      <c r="PWR245" s="70"/>
      <c r="PWS245" s="70"/>
      <c r="PWT245" s="70"/>
      <c r="PWU245" s="70"/>
      <c r="PWV245" s="70"/>
      <c r="PWW245" s="70"/>
      <c r="PWX245" s="70"/>
      <c r="PWY245" s="70"/>
      <c r="PWZ245" s="70"/>
      <c r="PXA245" s="70"/>
      <c r="PXB245" s="70"/>
      <c r="PXC245" s="70"/>
      <c r="PXD245" s="70"/>
      <c r="PXE245" s="70"/>
      <c r="PXF245" s="70"/>
      <c r="PXG245" s="70"/>
      <c r="PXH245" s="70"/>
      <c r="PXI245" s="70"/>
      <c r="PXJ245" s="70"/>
      <c r="PXK245" s="70"/>
      <c r="PXL245" s="70"/>
      <c r="PXM245" s="70"/>
      <c r="PXN245" s="70"/>
      <c r="PXO245" s="70"/>
      <c r="PXP245" s="70"/>
      <c r="PXQ245" s="70"/>
      <c r="PXR245" s="70"/>
      <c r="PXS245" s="70"/>
      <c r="PXT245" s="70"/>
      <c r="PXU245" s="70"/>
      <c r="PXV245" s="70"/>
      <c r="PXW245" s="70"/>
      <c r="PXX245" s="70"/>
      <c r="PXY245" s="70"/>
      <c r="PXZ245" s="70"/>
      <c r="PYA245" s="70"/>
      <c r="PYB245" s="70"/>
      <c r="PYC245" s="70"/>
      <c r="PYD245" s="70"/>
      <c r="PYE245" s="70"/>
      <c r="PYF245" s="70"/>
      <c r="PYG245" s="70"/>
      <c r="PYH245" s="70"/>
      <c r="PYI245" s="70"/>
      <c r="PYJ245" s="70"/>
      <c r="PYK245" s="70"/>
      <c r="PYL245" s="70"/>
      <c r="PYM245" s="70"/>
      <c r="PYN245" s="70"/>
      <c r="PYO245" s="70"/>
      <c r="PYP245" s="70"/>
      <c r="PYQ245" s="70"/>
      <c r="PYR245" s="70"/>
      <c r="PYS245" s="70"/>
      <c r="PYT245" s="70"/>
      <c r="PYU245" s="70"/>
      <c r="PYV245" s="70"/>
      <c r="PYW245" s="70"/>
      <c r="PYX245" s="70"/>
      <c r="PYY245" s="70"/>
      <c r="PYZ245" s="70"/>
      <c r="PZA245" s="70"/>
      <c r="PZB245" s="70"/>
      <c r="PZC245" s="70"/>
      <c r="PZD245" s="70"/>
      <c r="PZE245" s="70"/>
      <c r="PZF245" s="70"/>
      <c r="PZG245" s="70"/>
      <c r="PZH245" s="70"/>
      <c r="PZI245" s="70"/>
      <c r="PZJ245" s="70"/>
      <c r="PZK245" s="70"/>
      <c r="PZL245" s="70"/>
      <c r="PZM245" s="70"/>
      <c r="PZN245" s="70"/>
      <c r="PZO245" s="70"/>
      <c r="PZP245" s="70"/>
      <c r="PZQ245" s="70"/>
      <c r="PZR245" s="70"/>
      <c r="PZS245" s="70"/>
      <c r="PZT245" s="70"/>
      <c r="PZU245" s="70"/>
      <c r="PZV245" s="70"/>
      <c r="PZW245" s="70"/>
      <c r="PZX245" s="70"/>
      <c r="PZY245" s="70"/>
      <c r="PZZ245" s="70"/>
      <c r="QAA245" s="70"/>
      <c r="QAB245" s="70"/>
      <c r="QAC245" s="70"/>
      <c r="QAD245" s="70"/>
      <c r="QAE245" s="70"/>
      <c r="QAF245" s="70"/>
      <c r="QAG245" s="70"/>
      <c r="QAH245" s="70"/>
      <c r="QAI245" s="70"/>
      <c r="QAJ245" s="70"/>
      <c r="QAK245" s="70"/>
      <c r="QAL245" s="70"/>
      <c r="QAM245" s="70"/>
      <c r="QAN245" s="70"/>
      <c r="QAO245" s="70"/>
      <c r="QAP245" s="70"/>
      <c r="QAQ245" s="70"/>
      <c r="QAR245" s="70"/>
      <c r="QAS245" s="70"/>
      <c r="QAT245" s="70"/>
      <c r="QAU245" s="70"/>
      <c r="QAV245" s="70"/>
      <c r="QAW245" s="70"/>
      <c r="QAX245" s="70"/>
      <c r="QAY245" s="70"/>
      <c r="QAZ245" s="70"/>
      <c r="QBA245" s="70"/>
      <c r="QBB245" s="70"/>
      <c r="QBC245" s="70"/>
      <c r="QBD245" s="70"/>
      <c r="QBE245" s="70"/>
      <c r="QBF245" s="70"/>
      <c r="QBG245" s="70"/>
      <c r="QBH245" s="70"/>
      <c r="QBI245" s="70"/>
      <c r="QBJ245" s="70"/>
      <c r="QBK245" s="70"/>
      <c r="QBL245" s="70"/>
      <c r="QBM245" s="70"/>
      <c r="QBN245" s="70"/>
      <c r="QBO245" s="70"/>
      <c r="QBP245" s="70"/>
      <c r="QBQ245" s="70"/>
      <c r="QBR245" s="70"/>
      <c r="QBS245" s="70"/>
      <c r="QBT245" s="70"/>
      <c r="QBU245" s="70"/>
      <c r="QBV245" s="70"/>
      <c r="QBW245" s="70"/>
      <c r="QBX245" s="70"/>
      <c r="QBY245" s="70"/>
      <c r="QBZ245" s="70"/>
      <c r="QCA245" s="70"/>
      <c r="QCB245" s="70"/>
      <c r="QCC245" s="70"/>
      <c r="QCD245" s="70"/>
      <c r="QCE245" s="70"/>
      <c r="QCF245" s="70"/>
      <c r="QCG245" s="70"/>
      <c r="QCH245" s="70"/>
      <c r="QCI245" s="70"/>
      <c r="QCJ245" s="70"/>
      <c r="QCK245" s="70"/>
      <c r="QCL245" s="70"/>
      <c r="QCM245" s="70"/>
      <c r="QCN245" s="70"/>
      <c r="QCO245" s="70"/>
      <c r="QCP245" s="70"/>
      <c r="QCQ245" s="70"/>
      <c r="QCR245" s="70"/>
      <c r="QCS245" s="70"/>
      <c r="QCT245" s="70"/>
      <c r="QCU245" s="70"/>
      <c r="QCV245" s="70"/>
      <c r="QCW245" s="70"/>
      <c r="QCX245" s="70"/>
      <c r="QCY245" s="70"/>
      <c r="QCZ245" s="70"/>
      <c r="QDA245" s="70"/>
      <c r="QDB245" s="70"/>
      <c r="QDC245" s="70"/>
      <c r="QDD245" s="70"/>
      <c r="QDE245" s="70"/>
      <c r="QDF245" s="70"/>
      <c r="QDG245" s="70"/>
      <c r="QDH245" s="70"/>
      <c r="QDI245" s="70"/>
      <c r="QDJ245" s="70"/>
      <c r="QDK245" s="70"/>
      <c r="QDL245" s="70"/>
      <c r="QDM245" s="70"/>
      <c r="QDN245" s="70"/>
      <c r="QDO245" s="70"/>
      <c r="QDP245" s="70"/>
      <c r="QDQ245" s="70"/>
      <c r="QDR245" s="70"/>
      <c r="QDS245" s="70"/>
      <c r="QDT245" s="70"/>
      <c r="QDU245" s="70"/>
      <c r="QDV245" s="70"/>
      <c r="QDW245" s="70"/>
      <c r="QDX245" s="70"/>
      <c r="QDY245" s="70"/>
      <c r="QDZ245" s="70"/>
      <c r="QEA245" s="70"/>
      <c r="QEB245" s="70"/>
      <c r="QEC245" s="70"/>
      <c r="QED245" s="70"/>
      <c r="QEE245" s="70"/>
      <c r="QEF245" s="70"/>
      <c r="QEG245" s="70"/>
      <c r="QEH245" s="70"/>
      <c r="QEI245" s="70"/>
      <c r="QEJ245" s="70"/>
      <c r="QEK245" s="70"/>
      <c r="QEL245" s="70"/>
      <c r="QEM245" s="70"/>
      <c r="QEN245" s="70"/>
      <c r="QEO245" s="70"/>
      <c r="QEP245" s="70"/>
      <c r="QEQ245" s="70"/>
      <c r="QER245" s="70"/>
      <c r="QES245" s="70"/>
      <c r="QET245" s="70"/>
      <c r="QEU245" s="70"/>
      <c r="QEV245" s="70"/>
      <c r="QEW245" s="70"/>
      <c r="QEX245" s="70"/>
      <c r="QEY245" s="70"/>
      <c r="QEZ245" s="70"/>
      <c r="QFA245" s="70"/>
      <c r="QFB245" s="70"/>
      <c r="QFC245" s="70"/>
      <c r="QFD245" s="70"/>
      <c r="QFE245" s="70"/>
      <c r="QFF245" s="70"/>
      <c r="QFG245" s="70"/>
      <c r="QFH245" s="70"/>
      <c r="QFI245" s="70"/>
      <c r="QFJ245" s="70"/>
      <c r="QFK245" s="70"/>
      <c r="QFL245" s="70"/>
      <c r="QFM245" s="70"/>
      <c r="QFN245" s="70"/>
      <c r="QFO245" s="70"/>
      <c r="QFP245" s="70"/>
      <c r="QFQ245" s="70"/>
      <c r="QFR245" s="70"/>
      <c r="QFS245" s="70"/>
      <c r="QFT245" s="70"/>
      <c r="QFU245" s="70"/>
      <c r="QFV245" s="70"/>
      <c r="QFW245" s="70"/>
      <c r="QFX245" s="70"/>
      <c r="QFY245" s="70"/>
      <c r="QFZ245" s="70"/>
      <c r="QGA245" s="70"/>
      <c r="QGB245" s="70"/>
      <c r="QGC245" s="70"/>
      <c r="QGD245" s="70"/>
      <c r="QGE245" s="70"/>
      <c r="QGF245" s="70"/>
      <c r="QGG245" s="70"/>
      <c r="QGH245" s="70"/>
      <c r="QGI245" s="70"/>
      <c r="QGJ245" s="70"/>
      <c r="QGK245" s="70"/>
      <c r="QGL245" s="70"/>
      <c r="QGM245" s="70"/>
      <c r="QGN245" s="70"/>
      <c r="QGO245" s="70"/>
      <c r="QGP245" s="70"/>
      <c r="QGQ245" s="70"/>
      <c r="QGR245" s="70"/>
      <c r="QGS245" s="70"/>
      <c r="QGT245" s="70"/>
      <c r="QGU245" s="70"/>
      <c r="QGV245" s="70"/>
      <c r="QGW245" s="70"/>
      <c r="QGX245" s="70"/>
      <c r="QGY245" s="70"/>
      <c r="QGZ245" s="70"/>
      <c r="QHA245" s="70"/>
      <c r="QHB245" s="70"/>
      <c r="QHC245" s="70"/>
      <c r="QHD245" s="70"/>
      <c r="QHE245" s="70"/>
      <c r="QHF245" s="70"/>
      <c r="QHG245" s="70"/>
      <c r="QHH245" s="70"/>
      <c r="QHI245" s="70"/>
      <c r="QHJ245" s="70"/>
      <c r="QHK245" s="70"/>
      <c r="QHL245" s="70"/>
      <c r="QHM245" s="70"/>
      <c r="QHN245" s="70"/>
      <c r="QHO245" s="70"/>
      <c r="QHP245" s="70"/>
      <c r="QHQ245" s="70"/>
      <c r="QHR245" s="70"/>
      <c r="QHS245" s="70"/>
      <c r="QHT245" s="70"/>
      <c r="QHU245" s="70"/>
      <c r="QHV245" s="70"/>
      <c r="QHW245" s="70"/>
      <c r="QHX245" s="70"/>
      <c r="QHY245" s="70"/>
      <c r="QHZ245" s="70"/>
      <c r="QIA245" s="70"/>
      <c r="QIB245" s="70"/>
      <c r="QIC245" s="70"/>
      <c r="QID245" s="70"/>
      <c r="QIE245" s="70"/>
      <c r="QIF245" s="70"/>
      <c r="QIG245" s="70"/>
      <c r="QIH245" s="70"/>
      <c r="QII245" s="70"/>
      <c r="QIJ245" s="70"/>
      <c r="QIK245" s="70"/>
      <c r="QIL245" s="70"/>
      <c r="QIM245" s="70"/>
      <c r="QIN245" s="70"/>
      <c r="QIO245" s="70"/>
      <c r="QIP245" s="70"/>
      <c r="QIQ245" s="70"/>
      <c r="QIR245" s="70"/>
      <c r="QIS245" s="70"/>
      <c r="QIT245" s="70"/>
      <c r="QIU245" s="70"/>
      <c r="QIV245" s="70"/>
      <c r="QIW245" s="70"/>
      <c r="QIX245" s="70"/>
      <c r="QIY245" s="70"/>
      <c r="QIZ245" s="70"/>
      <c r="QJA245" s="70"/>
      <c r="QJB245" s="70"/>
      <c r="QJC245" s="70"/>
      <c r="QJD245" s="70"/>
      <c r="QJE245" s="70"/>
      <c r="QJF245" s="70"/>
      <c r="QJG245" s="70"/>
      <c r="QJH245" s="70"/>
      <c r="QJI245" s="70"/>
      <c r="QJJ245" s="70"/>
      <c r="QJK245" s="70"/>
      <c r="QJL245" s="70"/>
      <c r="QJM245" s="70"/>
      <c r="QJN245" s="70"/>
      <c r="QJO245" s="70"/>
      <c r="QJP245" s="70"/>
      <c r="QJQ245" s="70"/>
      <c r="QJR245" s="70"/>
      <c r="QJS245" s="70"/>
      <c r="QJT245" s="70"/>
      <c r="QJU245" s="70"/>
      <c r="QJV245" s="70"/>
      <c r="QJW245" s="70"/>
      <c r="QJX245" s="70"/>
      <c r="QJY245" s="70"/>
      <c r="QJZ245" s="70"/>
      <c r="QKA245" s="70"/>
      <c r="QKB245" s="70"/>
      <c r="QKC245" s="70"/>
      <c r="QKD245" s="70"/>
      <c r="QKE245" s="70"/>
      <c r="QKF245" s="70"/>
      <c r="QKG245" s="70"/>
      <c r="QKH245" s="70"/>
      <c r="QKI245" s="70"/>
      <c r="QKJ245" s="70"/>
      <c r="QKK245" s="70"/>
      <c r="QKL245" s="70"/>
      <c r="QKM245" s="70"/>
      <c r="QKN245" s="70"/>
      <c r="QKO245" s="70"/>
      <c r="QKP245" s="70"/>
      <c r="QKQ245" s="70"/>
      <c r="QKR245" s="70"/>
      <c r="QKS245" s="70"/>
      <c r="QKT245" s="70"/>
      <c r="QKU245" s="70"/>
      <c r="QKV245" s="70"/>
      <c r="QKW245" s="70"/>
      <c r="QKX245" s="70"/>
      <c r="QKY245" s="70"/>
      <c r="QKZ245" s="70"/>
      <c r="QLA245" s="70"/>
      <c r="QLB245" s="70"/>
      <c r="QLC245" s="70"/>
      <c r="QLD245" s="70"/>
      <c r="QLE245" s="70"/>
      <c r="QLF245" s="70"/>
      <c r="QLG245" s="70"/>
      <c r="QLH245" s="70"/>
      <c r="QLI245" s="70"/>
      <c r="QLJ245" s="70"/>
      <c r="QLK245" s="70"/>
      <c r="QLL245" s="70"/>
      <c r="QLM245" s="70"/>
      <c r="QLN245" s="70"/>
      <c r="QLO245" s="70"/>
      <c r="QLP245" s="70"/>
      <c r="QLQ245" s="70"/>
      <c r="QLR245" s="70"/>
      <c r="QLS245" s="70"/>
      <c r="QLT245" s="70"/>
      <c r="QLU245" s="70"/>
      <c r="QLV245" s="70"/>
      <c r="QLW245" s="70"/>
      <c r="QLX245" s="70"/>
      <c r="QLY245" s="70"/>
      <c r="QLZ245" s="70"/>
      <c r="QMA245" s="70"/>
      <c r="QMB245" s="70"/>
      <c r="QMC245" s="70"/>
      <c r="QMD245" s="70"/>
      <c r="QME245" s="70"/>
      <c r="QMF245" s="70"/>
      <c r="QMG245" s="70"/>
      <c r="QMH245" s="70"/>
      <c r="QMI245" s="70"/>
      <c r="QMJ245" s="70"/>
      <c r="QMK245" s="70"/>
      <c r="QML245" s="70"/>
      <c r="QMM245" s="70"/>
      <c r="QMN245" s="70"/>
      <c r="QMO245" s="70"/>
      <c r="QMP245" s="70"/>
      <c r="QMQ245" s="70"/>
      <c r="QMR245" s="70"/>
      <c r="QMS245" s="70"/>
      <c r="QMT245" s="70"/>
      <c r="QMU245" s="70"/>
      <c r="QMV245" s="70"/>
      <c r="QMW245" s="70"/>
      <c r="QMX245" s="70"/>
      <c r="QMY245" s="70"/>
      <c r="QMZ245" s="70"/>
      <c r="QNA245" s="70"/>
      <c r="QNB245" s="70"/>
      <c r="QNC245" s="70"/>
      <c r="QND245" s="70"/>
      <c r="QNE245" s="70"/>
      <c r="QNF245" s="70"/>
      <c r="QNG245" s="70"/>
      <c r="QNH245" s="70"/>
      <c r="QNI245" s="70"/>
      <c r="QNJ245" s="70"/>
      <c r="QNK245" s="70"/>
      <c r="QNL245" s="70"/>
      <c r="QNM245" s="70"/>
      <c r="QNN245" s="70"/>
      <c r="QNO245" s="70"/>
      <c r="QNP245" s="70"/>
      <c r="QNQ245" s="70"/>
      <c r="QNR245" s="70"/>
      <c r="QNS245" s="70"/>
      <c r="QNT245" s="70"/>
      <c r="QNU245" s="70"/>
      <c r="QNV245" s="70"/>
      <c r="QNW245" s="70"/>
      <c r="QNX245" s="70"/>
      <c r="QNY245" s="70"/>
      <c r="QNZ245" s="70"/>
      <c r="QOA245" s="70"/>
      <c r="QOB245" s="70"/>
      <c r="QOC245" s="70"/>
      <c r="QOD245" s="70"/>
      <c r="QOE245" s="70"/>
      <c r="QOF245" s="70"/>
      <c r="QOG245" s="70"/>
      <c r="QOH245" s="70"/>
      <c r="QOI245" s="70"/>
      <c r="QOJ245" s="70"/>
      <c r="QOK245" s="70"/>
      <c r="QOL245" s="70"/>
      <c r="QOM245" s="70"/>
      <c r="QON245" s="70"/>
      <c r="QOO245" s="70"/>
      <c r="QOP245" s="70"/>
      <c r="QOQ245" s="70"/>
      <c r="QOR245" s="70"/>
      <c r="QOS245" s="70"/>
      <c r="QOT245" s="70"/>
      <c r="QOU245" s="70"/>
      <c r="QOV245" s="70"/>
      <c r="QOW245" s="70"/>
      <c r="QOX245" s="70"/>
      <c r="QOY245" s="70"/>
      <c r="QOZ245" s="70"/>
      <c r="QPA245" s="70"/>
      <c r="QPB245" s="70"/>
      <c r="QPC245" s="70"/>
      <c r="QPD245" s="70"/>
      <c r="QPE245" s="70"/>
      <c r="QPF245" s="70"/>
      <c r="QPG245" s="70"/>
      <c r="QPH245" s="70"/>
      <c r="QPI245" s="70"/>
      <c r="QPJ245" s="70"/>
      <c r="QPK245" s="70"/>
      <c r="QPL245" s="70"/>
      <c r="QPM245" s="70"/>
      <c r="QPN245" s="70"/>
      <c r="QPO245" s="70"/>
      <c r="QPP245" s="70"/>
      <c r="QPQ245" s="70"/>
      <c r="QPR245" s="70"/>
      <c r="QPS245" s="70"/>
      <c r="QPT245" s="70"/>
      <c r="QPU245" s="70"/>
      <c r="QPV245" s="70"/>
      <c r="QPW245" s="70"/>
      <c r="QPX245" s="70"/>
      <c r="QPY245" s="70"/>
      <c r="QPZ245" s="70"/>
      <c r="QQA245" s="70"/>
      <c r="QQB245" s="70"/>
      <c r="QQC245" s="70"/>
      <c r="QQD245" s="70"/>
      <c r="QQE245" s="70"/>
      <c r="QQF245" s="70"/>
      <c r="QQG245" s="70"/>
      <c r="QQH245" s="70"/>
      <c r="QQI245" s="70"/>
      <c r="QQJ245" s="70"/>
      <c r="QQK245" s="70"/>
      <c r="QQL245" s="70"/>
      <c r="QQM245" s="70"/>
      <c r="QQN245" s="70"/>
      <c r="QQO245" s="70"/>
      <c r="QQP245" s="70"/>
      <c r="QQQ245" s="70"/>
      <c r="QQR245" s="70"/>
      <c r="QQS245" s="70"/>
      <c r="QQT245" s="70"/>
      <c r="QQU245" s="70"/>
      <c r="QQV245" s="70"/>
      <c r="QQW245" s="70"/>
      <c r="QQX245" s="70"/>
      <c r="QQY245" s="70"/>
      <c r="QQZ245" s="70"/>
      <c r="QRA245" s="70"/>
      <c r="QRB245" s="70"/>
      <c r="QRC245" s="70"/>
      <c r="QRD245" s="70"/>
      <c r="QRE245" s="70"/>
      <c r="QRF245" s="70"/>
      <c r="QRG245" s="70"/>
      <c r="QRH245" s="70"/>
      <c r="QRI245" s="70"/>
      <c r="QRJ245" s="70"/>
      <c r="QRK245" s="70"/>
      <c r="QRL245" s="70"/>
      <c r="QRM245" s="70"/>
      <c r="QRN245" s="70"/>
      <c r="QRO245" s="70"/>
      <c r="QRP245" s="70"/>
      <c r="QRQ245" s="70"/>
      <c r="QRR245" s="70"/>
      <c r="QRS245" s="70"/>
      <c r="QRT245" s="70"/>
      <c r="QRU245" s="70"/>
      <c r="QRV245" s="70"/>
      <c r="QRW245" s="70"/>
      <c r="QRX245" s="70"/>
      <c r="QRY245" s="70"/>
      <c r="QRZ245" s="70"/>
      <c r="QSA245" s="70"/>
      <c r="QSB245" s="70"/>
      <c r="QSC245" s="70"/>
      <c r="QSD245" s="70"/>
      <c r="QSE245" s="70"/>
      <c r="QSF245" s="70"/>
      <c r="QSG245" s="70"/>
      <c r="QSH245" s="70"/>
      <c r="QSI245" s="70"/>
      <c r="QSJ245" s="70"/>
      <c r="QSK245" s="70"/>
      <c r="QSL245" s="70"/>
      <c r="QSM245" s="70"/>
      <c r="QSN245" s="70"/>
      <c r="QSO245" s="70"/>
      <c r="QSP245" s="70"/>
      <c r="QSQ245" s="70"/>
      <c r="QSR245" s="70"/>
      <c r="QSS245" s="70"/>
      <c r="QST245" s="70"/>
      <c r="QSU245" s="70"/>
      <c r="QSV245" s="70"/>
      <c r="QSW245" s="70"/>
      <c r="QSX245" s="70"/>
      <c r="QSY245" s="70"/>
      <c r="QSZ245" s="70"/>
      <c r="QTA245" s="70"/>
      <c r="QTB245" s="70"/>
      <c r="QTC245" s="70"/>
      <c r="QTD245" s="70"/>
      <c r="QTE245" s="70"/>
      <c r="QTF245" s="70"/>
      <c r="QTG245" s="70"/>
      <c r="QTH245" s="70"/>
      <c r="QTI245" s="70"/>
      <c r="QTJ245" s="70"/>
      <c r="QTK245" s="70"/>
      <c r="QTL245" s="70"/>
      <c r="QTM245" s="70"/>
      <c r="QTN245" s="70"/>
      <c r="QTO245" s="70"/>
      <c r="QTP245" s="70"/>
      <c r="QTQ245" s="70"/>
      <c r="QTR245" s="70"/>
      <c r="QTS245" s="70"/>
      <c r="QTT245" s="70"/>
      <c r="QTU245" s="70"/>
      <c r="QTV245" s="70"/>
      <c r="QTW245" s="70"/>
      <c r="QTX245" s="70"/>
      <c r="QTY245" s="70"/>
      <c r="QTZ245" s="70"/>
      <c r="QUA245" s="70"/>
      <c r="QUB245" s="70"/>
      <c r="QUC245" s="70"/>
      <c r="QUD245" s="70"/>
      <c r="QUE245" s="70"/>
      <c r="QUF245" s="70"/>
      <c r="QUG245" s="70"/>
      <c r="QUH245" s="70"/>
      <c r="QUI245" s="70"/>
      <c r="QUJ245" s="70"/>
      <c r="QUK245" s="70"/>
      <c r="QUL245" s="70"/>
      <c r="QUM245" s="70"/>
      <c r="QUN245" s="70"/>
      <c r="QUO245" s="70"/>
      <c r="QUP245" s="70"/>
      <c r="QUQ245" s="70"/>
      <c r="QUR245" s="70"/>
      <c r="QUS245" s="70"/>
      <c r="QUT245" s="70"/>
      <c r="QUU245" s="70"/>
      <c r="QUV245" s="70"/>
      <c r="QUW245" s="70"/>
      <c r="QUX245" s="70"/>
      <c r="QUY245" s="70"/>
      <c r="QUZ245" s="70"/>
      <c r="QVA245" s="70"/>
      <c r="QVB245" s="70"/>
      <c r="QVC245" s="70"/>
      <c r="QVD245" s="70"/>
      <c r="QVE245" s="70"/>
      <c r="QVF245" s="70"/>
      <c r="QVG245" s="70"/>
      <c r="QVH245" s="70"/>
      <c r="QVI245" s="70"/>
      <c r="QVJ245" s="70"/>
      <c r="QVK245" s="70"/>
      <c r="QVL245" s="70"/>
      <c r="QVM245" s="70"/>
      <c r="QVN245" s="70"/>
      <c r="QVO245" s="70"/>
      <c r="QVP245" s="70"/>
      <c r="QVQ245" s="70"/>
      <c r="QVR245" s="70"/>
      <c r="QVS245" s="70"/>
      <c r="QVT245" s="70"/>
      <c r="QVU245" s="70"/>
      <c r="QVV245" s="70"/>
      <c r="QVW245" s="70"/>
      <c r="QVX245" s="70"/>
      <c r="QVY245" s="70"/>
      <c r="QVZ245" s="70"/>
      <c r="QWA245" s="70"/>
      <c r="QWB245" s="70"/>
      <c r="QWC245" s="70"/>
      <c r="QWD245" s="70"/>
      <c r="QWE245" s="70"/>
      <c r="QWF245" s="70"/>
      <c r="QWG245" s="70"/>
      <c r="QWH245" s="70"/>
      <c r="QWI245" s="70"/>
      <c r="QWJ245" s="70"/>
      <c r="QWK245" s="70"/>
      <c r="QWL245" s="70"/>
      <c r="QWM245" s="70"/>
      <c r="QWN245" s="70"/>
      <c r="QWO245" s="70"/>
      <c r="QWP245" s="70"/>
      <c r="QWQ245" s="70"/>
      <c r="QWR245" s="70"/>
      <c r="QWS245" s="70"/>
      <c r="QWT245" s="70"/>
      <c r="QWU245" s="70"/>
      <c r="QWV245" s="70"/>
      <c r="QWW245" s="70"/>
      <c r="QWX245" s="70"/>
      <c r="QWY245" s="70"/>
      <c r="QWZ245" s="70"/>
      <c r="QXA245" s="70"/>
      <c r="QXB245" s="70"/>
      <c r="QXC245" s="70"/>
      <c r="QXD245" s="70"/>
      <c r="QXE245" s="70"/>
      <c r="QXF245" s="70"/>
      <c r="QXG245" s="70"/>
      <c r="QXH245" s="70"/>
      <c r="QXI245" s="70"/>
      <c r="QXJ245" s="70"/>
      <c r="QXK245" s="70"/>
      <c r="QXL245" s="70"/>
      <c r="QXM245" s="70"/>
      <c r="QXN245" s="70"/>
      <c r="QXO245" s="70"/>
      <c r="QXP245" s="70"/>
      <c r="QXQ245" s="70"/>
      <c r="QXR245" s="70"/>
      <c r="QXS245" s="70"/>
      <c r="QXT245" s="70"/>
      <c r="QXU245" s="70"/>
      <c r="QXV245" s="70"/>
      <c r="QXW245" s="70"/>
      <c r="QXX245" s="70"/>
      <c r="QXY245" s="70"/>
      <c r="QXZ245" s="70"/>
      <c r="QYA245" s="70"/>
      <c r="QYB245" s="70"/>
      <c r="QYC245" s="70"/>
      <c r="QYD245" s="70"/>
      <c r="QYE245" s="70"/>
      <c r="QYF245" s="70"/>
      <c r="QYG245" s="70"/>
      <c r="QYH245" s="70"/>
      <c r="QYI245" s="70"/>
      <c r="QYJ245" s="70"/>
      <c r="QYK245" s="70"/>
      <c r="QYL245" s="70"/>
      <c r="QYM245" s="70"/>
      <c r="QYN245" s="70"/>
      <c r="QYO245" s="70"/>
      <c r="QYP245" s="70"/>
      <c r="QYQ245" s="70"/>
      <c r="QYR245" s="70"/>
      <c r="QYS245" s="70"/>
      <c r="QYT245" s="70"/>
      <c r="QYU245" s="70"/>
      <c r="QYV245" s="70"/>
      <c r="QYW245" s="70"/>
      <c r="QYX245" s="70"/>
      <c r="QYY245" s="70"/>
      <c r="QYZ245" s="70"/>
      <c r="QZA245" s="70"/>
      <c r="QZB245" s="70"/>
      <c r="QZC245" s="70"/>
      <c r="QZD245" s="70"/>
      <c r="QZE245" s="70"/>
      <c r="QZF245" s="70"/>
      <c r="QZG245" s="70"/>
      <c r="QZH245" s="70"/>
      <c r="QZI245" s="70"/>
      <c r="QZJ245" s="70"/>
      <c r="QZK245" s="70"/>
      <c r="QZL245" s="70"/>
      <c r="QZM245" s="70"/>
      <c r="QZN245" s="70"/>
      <c r="QZO245" s="70"/>
      <c r="QZP245" s="70"/>
      <c r="QZQ245" s="70"/>
      <c r="QZR245" s="70"/>
      <c r="QZS245" s="70"/>
      <c r="QZT245" s="70"/>
      <c r="QZU245" s="70"/>
      <c r="QZV245" s="70"/>
      <c r="QZW245" s="70"/>
      <c r="QZX245" s="70"/>
      <c r="QZY245" s="70"/>
      <c r="QZZ245" s="70"/>
      <c r="RAA245" s="70"/>
      <c r="RAB245" s="70"/>
      <c r="RAC245" s="70"/>
      <c r="RAD245" s="70"/>
      <c r="RAE245" s="70"/>
      <c r="RAF245" s="70"/>
      <c r="RAG245" s="70"/>
      <c r="RAH245" s="70"/>
      <c r="RAI245" s="70"/>
      <c r="RAJ245" s="70"/>
      <c r="RAK245" s="70"/>
      <c r="RAL245" s="70"/>
      <c r="RAM245" s="70"/>
      <c r="RAN245" s="70"/>
      <c r="RAO245" s="70"/>
      <c r="RAP245" s="70"/>
      <c r="RAQ245" s="70"/>
      <c r="RAR245" s="70"/>
      <c r="RAS245" s="70"/>
      <c r="RAT245" s="70"/>
      <c r="RAU245" s="70"/>
      <c r="RAV245" s="70"/>
      <c r="RAW245" s="70"/>
      <c r="RAX245" s="70"/>
      <c r="RAY245" s="70"/>
      <c r="RAZ245" s="70"/>
      <c r="RBA245" s="70"/>
      <c r="RBB245" s="70"/>
      <c r="RBC245" s="70"/>
      <c r="RBD245" s="70"/>
      <c r="RBE245" s="70"/>
      <c r="RBF245" s="70"/>
      <c r="RBG245" s="70"/>
      <c r="RBH245" s="70"/>
      <c r="RBI245" s="70"/>
      <c r="RBJ245" s="70"/>
      <c r="RBK245" s="70"/>
      <c r="RBL245" s="70"/>
      <c r="RBM245" s="70"/>
      <c r="RBN245" s="70"/>
      <c r="RBO245" s="70"/>
      <c r="RBP245" s="70"/>
      <c r="RBQ245" s="70"/>
      <c r="RBR245" s="70"/>
      <c r="RBS245" s="70"/>
      <c r="RBT245" s="70"/>
      <c r="RBU245" s="70"/>
      <c r="RBV245" s="70"/>
      <c r="RBW245" s="70"/>
      <c r="RBX245" s="70"/>
      <c r="RBY245" s="70"/>
      <c r="RBZ245" s="70"/>
      <c r="RCA245" s="70"/>
      <c r="RCB245" s="70"/>
      <c r="RCC245" s="70"/>
      <c r="RCD245" s="70"/>
      <c r="RCE245" s="70"/>
      <c r="RCF245" s="70"/>
      <c r="RCG245" s="70"/>
      <c r="RCH245" s="70"/>
      <c r="RCI245" s="70"/>
      <c r="RCJ245" s="70"/>
      <c r="RCK245" s="70"/>
      <c r="RCL245" s="70"/>
      <c r="RCM245" s="70"/>
      <c r="RCN245" s="70"/>
      <c r="RCO245" s="70"/>
      <c r="RCP245" s="70"/>
      <c r="RCQ245" s="70"/>
      <c r="RCR245" s="70"/>
      <c r="RCS245" s="70"/>
      <c r="RCT245" s="70"/>
      <c r="RCU245" s="70"/>
      <c r="RCV245" s="70"/>
      <c r="RCW245" s="70"/>
      <c r="RCX245" s="70"/>
      <c r="RCY245" s="70"/>
      <c r="RCZ245" s="70"/>
      <c r="RDA245" s="70"/>
      <c r="RDB245" s="70"/>
      <c r="RDC245" s="70"/>
      <c r="RDD245" s="70"/>
      <c r="RDE245" s="70"/>
      <c r="RDF245" s="70"/>
      <c r="RDG245" s="70"/>
      <c r="RDH245" s="70"/>
      <c r="RDI245" s="70"/>
      <c r="RDJ245" s="70"/>
      <c r="RDK245" s="70"/>
      <c r="RDL245" s="70"/>
      <c r="RDM245" s="70"/>
      <c r="RDN245" s="70"/>
      <c r="RDO245" s="70"/>
      <c r="RDP245" s="70"/>
      <c r="RDQ245" s="70"/>
      <c r="RDR245" s="70"/>
      <c r="RDS245" s="70"/>
      <c r="RDT245" s="70"/>
      <c r="RDU245" s="70"/>
      <c r="RDV245" s="70"/>
      <c r="RDW245" s="70"/>
      <c r="RDX245" s="70"/>
      <c r="RDY245" s="70"/>
      <c r="RDZ245" s="70"/>
      <c r="REA245" s="70"/>
      <c r="REB245" s="70"/>
      <c r="REC245" s="70"/>
      <c r="RED245" s="70"/>
      <c r="REE245" s="70"/>
      <c r="REF245" s="70"/>
      <c r="REG245" s="70"/>
      <c r="REH245" s="70"/>
      <c r="REI245" s="70"/>
      <c r="REJ245" s="70"/>
      <c r="REK245" s="70"/>
      <c r="REL245" s="70"/>
      <c r="REM245" s="70"/>
      <c r="REN245" s="70"/>
      <c r="REO245" s="70"/>
      <c r="REP245" s="70"/>
      <c r="REQ245" s="70"/>
      <c r="RER245" s="70"/>
      <c r="RES245" s="70"/>
      <c r="RET245" s="70"/>
      <c r="REU245" s="70"/>
      <c r="REV245" s="70"/>
      <c r="REW245" s="70"/>
      <c r="REX245" s="70"/>
      <c r="REY245" s="70"/>
      <c r="REZ245" s="70"/>
      <c r="RFA245" s="70"/>
      <c r="RFB245" s="70"/>
      <c r="RFC245" s="70"/>
      <c r="RFD245" s="70"/>
      <c r="RFE245" s="70"/>
      <c r="RFF245" s="70"/>
      <c r="RFG245" s="70"/>
      <c r="RFH245" s="70"/>
      <c r="RFI245" s="70"/>
      <c r="RFJ245" s="70"/>
      <c r="RFK245" s="70"/>
      <c r="RFL245" s="70"/>
      <c r="RFM245" s="70"/>
      <c r="RFN245" s="70"/>
      <c r="RFO245" s="70"/>
      <c r="RFP245" s="70"/>
      <c r="RFQ245" s="70"/>
      <c r="RFR245" s="70"/>
      <c r="RFS245" s="70"/>
      <c r="RFT245" s="70"/>
      <c r="RFU245" s="70"/>
      <c r="RFV245" s="70"/>
      <c r="RFW245" s="70"/>
      <c r="RFX245" s="70"/>
      <c r="RFY245" s="70"/>
      <c r="RFZ245" s="70"/>
      <c r="RGA245" s="70"/>
      <c r="RGB245" s="70"/>
      <c r="RGC245" s="70"/>
      <c r="RGD245" s="70"/>
      <c r="RGE245" s="70"/>
      <c r="RGF245" s="70"/>
      <c r="RGG245" s="70"/>
      <c r="RGH245" s="70"/>
      <c r="RGI245" s="70"/>
      <c r="RGJ245" s="70"/>
      <c r="RGK245" s="70"/>
      <c r="RGL245" s="70"/>
      <c r="RGM245" s="70"/>
      <c r="RGN245" s="70"/>
      <c r="RGO245" s="70"/>
      <c r="RGP245" s="70"/>
      <c r="RGQ245" s="70"/>
      <c r="RGR245" s="70"/>
      <c r="RGS245" s="70"/>
      <c r="RGT245" s="70"/>
      <c r="RGU245" s="70"/>
      <c r="RGV245" s="70"/>
      <c r="RGW245" s="70"/>
      <c r="RGX245" s="70"/>
      <c r="RGY245" s="70"/>
      <c r="RGZ245" s="70"/>
      <c r="RHA245" s="70"/>
      <c r="RHB245" s="70"/>
      <c r="RHC245" s="70"/>
      <c r="RHD245" s="70"/>
      <c r="RHE245" s="70"/>
      <c r="RHF245" s="70"/>
      <c r="RHG245" s="70"/>
      <c r="RHH245" s="70"/>
      <c r="RHI245" s="70"/>
      <c r="RHJ245" s="70"/>
      <c r="RHK245" s="70"/>
      <c r="RHL245" s="70"/>
      <c r="RHM245" s="70"/>
      <c r="RHN245" s="70"/>
      <c r="RHO245" s="70"/>
      <c r="RHP245" s="70"/>
      <c r="RHQ245" s="70"/>
      <c r="RHR245" s="70"/>
      <c r="RHS245" s="70"/>
      <c r="RHT245" s="70"/>
      <c r="RHU245" s="70"/>
      <c r="RHV245" s="70"/>
      <c r="RHW245" s="70"/>
      <c r="RHX245" s="70"/>
      <c r="RHY245" s="70"/>
      <c r="RHZ245" s="70"/>
      <c r="RIA245" s="70"/>
      <c r="RIB245" s="70"/>
      <c r="RIC245" s="70"/>
      <c r="RID245" s="70"/>
      <c r="RIE245" s="70"/>
      <c r="RIF245" s="70"/>
      <c r="RIG245" s="70"/>
      <c r="RIH245" s="70"/>
      <c r="RII245" s="70"/>
      <c r="RIJ245" s="70"/>
      <c r="RIK245" s="70"/>
      <c r="RIL245" s="70"/>
      <c r="RIM245" s="70"/>
      <c r="RIN245" s="70"/>
      <c r="RIO245" s="70"/>
      <c r="RIP245" s="70"/>
      <c r="RIQ245" s="70"/>
      <c r="RIR245" s="70"/>
      <c r="RIS245" s="70"/>
      <c r="RIT245" s="70"/>
      <c r="RIU245" s="70"/>
      <c r="RIV245" s="70"/>
      <c r="RIW245" s="70"/>
      <c r="RIX245" s="70"/>
      <c r="RIY245" s="70"/>
      <c r="RIZ245" s="70"/>
      <c r="RJA245" s="70"/>
      <c r="RJB245" s="70"/>
      <c r="RJC245" s="70"/>
      <c r="RJD245" s="70"/>
      <c r="RJE245" s="70"/>
      <c r="RJF245" s="70"/>
      <c r="RJG245" s="70"/>
      <c r="RJH245" s="70"/>
      <c r="RJI245" s="70"/>
      <c r="RJJ245" s="70"/>
      <c r="RJK245" s="70"/>
      <c r="RJL245" s="70"/>
      <c r="RJM245" s="70"/>
      <c r="RJN245" s="70"/>
      <c r="RJO245" s="70"/>
      <c r="RJP245" s="70"/>
      <c r="RJQ245" s="70"/>
      <c r="RJR245" s="70"/>
      <c r="RJS245" s="70"/>
      <c r="RJT245" s="70"/>
      <c r="RJU245" s="70"/>
      <c r="RJV245" s="70"/>
      <c r="RJW245" s="70"/>
      <c r="RJX245" s="70"/>
      <c r="RJY245" s="70"/>
      <c r="RJZ245" s="70"/>
      <c r="RKA245" s="70"/>
      <c r="RKB245" s="70"/>
      <c r="RKC245" s="70"/>
      <c r="RKD245" s="70"/>
      <c r="RKE245" s="70"/>
      <c r="RKF245" s="70"/>
      <c r="RKG245" s="70"/>
      <c r="RKH245" s="70"/>
      <c r="RKI245" s="70"/>
      <c r="RKJ245" s="70"/>
      <c r="RKK245" s="70"/>
      <c r="RKL245" s="70"/>
      <c r="RKM245" s="70"/>
      <c r="RKN245" s="70"/>
      <c r="RKO245" s="70"/>
      <c r="RKP245" s="70"/>
      <c r="RKQ245" s="70"/>
      <c r="RKR245" s="70"/>
      <c r="RKS245" s="70"/>
      <c r="RKT245" s="70"/>
      <c r="RKU245" s="70"/>
      <c r="RKV245" s="70"/>
      <c r="RKW245" s="70"/>
      <c r="RKX245" s="70"/>
      <c r="RKY245" s="70"/>
      <c r="RKZ245" s="70"/>
      <c r="RLA245" s="70"/>
      <c r="RLB245" s="70"/>
      <c r="RLC245" s="70"/>
      <c r="RLD245" s="70"/>
      <c r="RLE245" s="70"/>
      <c r="RLF245" s="70"/>
      <c r="RLG245" s="70"/>
      <c r="RLH245" s="70"/>
      <c r="RLI245" s="70"/>
      <c r="RLJ245" s="70"/>
      <c r="RLK245" s="70"/>
      <c r="RLL245" s="70"/>
      <c r="RLM245" s="70"/>
      <c r="RLN245" s="70"/>
      <c r="RLO245" s="70"/>
      <c r="RLP245" s="70"/>
      <c r="RLQ245" s="70"/>
      <c r="RLR245" s="70"/>
      <c r="RLS245" s="70"/>
      <c r="RLT245" s="70"/>
      <c r="RLU245" s="70"/>
      <c r="RLV245" s="70"/>
      <c r="RLW245" s="70"/>
      <c r="RLX245" s="70"/>
      <c r="RLY245" s="70"/>
      <c r="RLZ245" s="70"/>
      <c r="RMA245" s="70"/>
      <c r="RMB245" s="70"/>
      <c r="RMC245" s="70"/>
      <c r="RMD245" s="70"/>
      <c r="RME245" s="70"/>
      <c r="RMF245" s="70"/>
      <c r="RMG245" s="70"/>
      <c r="RMH245" s="70"/>
      <c r="RMI245" s="70"/>
      <c r="RMJ245" s="70"/>
      <c r="RMK245" s="70"/>
      <c r="RML245" s="70"/>
      <c r="RMM245" s="70"/>
      <c r="RMN245" s="70"/>
      <c r="RMO245" s="70"/>
      <c r="RMP245" s="70"/>
      <c r="RMQ245" s="70"/>
      <c r="RMR245" s="70"/>
      <c r="RMS245" s="70"/>
      <c r="RMT245" s="70"/>
      <c r="RMU245" s="70"/>
      <c r="RMV245" s="70"/>
      <c r="RMW245" s="70"/>
      <c r="RMX245" s="70"/>
      <c r="RMY245" s="70"/>
      <c r="RMZ245" s="70"/>
      <c r="RNA245" s="70"/>
      <c r="RNB245" s="70"/>
      <c r="RNC245" s="70"/>
      <c r="RND245" s="70"/>
      <c r="RNE245" s="70"/>
      <c r="RNF245" s="70"/>
      <c r="RNG245" s="70"/>
      <c r="RNH245" s="70"/>
      <c r="RNI245" s="70"/>
      <c r="RNJ245" s="70"/>
      <c r="RNK245" s="70"/>
      <c r="RNL245" s="70"/>
      <c r="RNM245" s="70"/>
      <c r="RNN245" s="70"/>
      <c r="RNO245" s="70"/>
      <c r="RNP245" s="70"/>
      <c r="RNQ245" s="70"/>
      <c r="RNR245" s="70"/>
      <c r="RNS245" s="70"/>
      <c r="RNT245" s="70"/>
      <c r="RNU245" s="70"/>
      <c r="RNV245" s="70"/>
      <c r="RNW245" s="70"/>
      <c r="RNX245" s="70"/>
      <c r="RNY245" s="70"/>
      <c r="RNZ245" s="70"/>
      <c r="ROA245" s="70"/>
      <c r="ROB245" s="70"/>
      <c r="ROC245" s="70"/>
      <c r="ROD245" s="70"/>
      <c r="ROE245" s="70"/>
      <c r="ROF245" s="70"/>
      <c r="ROG245" s="70"/>
      <c r="ROH245" s="70"/>
      <c r="ROI245" s="70"/>
      <c r="ROJ245" s="70"/>
      <c r="ROK245" s="70"/>
      <c r="ROL245" s="70"/>
      <c r="ROM245" s="70"/>
      <c r="RON245" s="70"/>
      <c r="ROO245" s="70"/>
      <c r="ROP245" s="70"/>
      <c r="ROQ245" s="70"/>
      <c r="ROR245" s="70"/>
      <c r="ROS245" s="70"/>
      <c r="ROT245" s="70"/>
      <c r="ROU245" s="70"/>
      <c r="ROV245" s="70"/>
      <c r="ROW245" s="70"/>
      <c r="ROX245" s="70"/>
      <c r="ROY245" s="70"/>
      <c r="ROZ245" s="70"/>
      <c r="RPA245" s="70"/>
      <c r="RPB245" s="70"/>
      <c r="RPC245" s="70"/>
      <c r="RPD245" s="70"/>
      <c r="RPE245" s="70"/>
      <c r="RPF245" s="70"/>
      <c r="RPG245" s="70"/>
      <c r="RPH245" s="70"/>
      <c r="RPI245" s="70"/>
      <c r="RPJ245" s="70"/>
      <c r="RPK245" s="70"/>
      <c r="RPL245" s="70"/>
      <c r="RPM245" s="70"/>
      <c r="RPN245" s="70"/>
      <c r="RPO245" s="70"/>
      <c r="RPP245" s="70"/>
      <c r="RPQ245" s="70"/>
      <c r="RPR245" s="70"/>
      <c r="RPS245" s="70"/>
      <c r="RPT245" s="70"/>
      <c r="RPU245" s="70"/>
      <c r="RPV245" s="70"/>
      <c r="RPW245" s="70"/>
      <c r="RPX245" s="70"/>
      <c r="RPY245" s="70"/>
      <c r="RPZ245" s="70"/>
      <c r="RQA245" s="70"/>
      <c r="RQB245" s="70"/>
      <c r="RQC245" s="70"/>
      <c r="RQD245" s="70"/>
      <c r="RQE245" s="70"/>
      <c r="RQF245" s="70"/>
      <c r="RQG245" s="70"/>
      <c r="RQH245" s="70"/>
      <c r="RQI245" s="70"/>
      <c r="RQJ245" s="70"/>
      <c r="RQK245" s="70"/>
      <c r="RQL245" s="70"/>
      <c r="RQM245" s="70"/>
      <c r="RQN245" s="70"/>
      <c r="RQO245" s="70"/>
      <c r="RQP245" s="70"/>
      <c r="RQQ245" s="70"/>
      <c r="RQR245" s="70"/>
      <c r="RQS245" s="70"/>
      <c r="RQT245" s="70"/>
      <c r="RQU245" s="70"/>
      <c r="RQV245" s="70"/>
      <c r="RQW245" s="70"/>
      <c r="RQX245" s="70"/>
      <c r="RQY245" s="70"/>
      <c r="RQZ245" s="70"/>
      <c r="RRA245" s="70"/>
      <c r="RRB245" s="70"/>
      <c r="RRC245" s="70"/>
      <c r="RRD245" s="70"/>
      <c r="RRE245" s="70"/>
      <c r="RRF245" s="70"/>
      <c r="RRG245" s="70"/>
      <c r="RRH245" s="70"/>
      <c r="RRI245" s="70"/>
      <c r="RRJ245" s="70"/>
      <c r="RRK245" s="70"/>
      <c r="RRL245" s="70"/>
      <c r="RRM245" s="70"/>
      <c r="RRN245" s="70"/>
      <c r="RRO245" s="70"/>
      <c r="RRP245" s="70"/>
      <c r="RRQ245" s="70"/>
      <c r="RRR245" s="70"/>
      <c r="RRS245" s="70"/>
      <c r="RRT245" s="70"/>
      <c r="RRU245" s="70"/>
      <c r="RRV245" s="70"/>
      <c r="RRW245" s="70"/>
      <c r="RRX245" s="70"/>
      <c r="RRY245" s="70"/>
      <c r="RRZ245" s="70"/>
      <c r="RSA245" s="70"/>
      <c r="RSB245" s="70"/>
      <c r="RSC245" s="70"/>
      <c r="RSD245" s="70"/>
      <c r="RSE245" s="70"/>
      <c r="RSF245" s="70"/>
      <c r="RSG245" s="70"/>
      <c r="RSH245" s="70"/>
      <c r="RSI245" s="70"/>
      <c r="RSJ245" s="70"/>
      <c r="RSK245" s="70"/>
      <c r="RSL245" s="70"/>
      <c r="RSM245" s="70"/>
      <c r="RSN245" s="70"/>
      <c r="RSO245" s="70"/>
      <c r="RSP245" s="70"/>
      <c r="RSQ245" s="70"/>
      <c r="RSR245" s="70"/>
      <c r="RSS245" s="70"/>
      <c r="RST245" s="70"/>
      <c r="RSU245" s="70"/>
      <c r="RSV245" s="70"/>
      <c r="RSW245" s="70"/>
      <c r="RSX245" s="70"/>
      <c r="RSY245" s="70"/>
      <c r="RSZ245" s="70"/>
      <c r="RTA245" s="70"/>
      <c r="RTB245" s="70"/>
      <c r="RTC245" s="70"/>
      <c r="RTD245" s="70"/>
      <c r="RTE245" s="70"/>
      <c r="RTF245" s="70"/>
      <c r="RTG245" s="70"/>
      <c r="RTH245" s="70"/>
      <c r="RTI245" s="70"/>
      <c r="RTJ245" s="70"/>
      <c r="RTK245" s="70"/>
      <c r="RTL245" s="70"/>
      <c r="RTM245" s="70"/>
      <c r="RTN245" s="70"/>
      <c r="RTO245" s="70"/>
      <c r="RTP245" s="70"/>
      <c r="RTQ245" s="70"/>
      <c r="RTR245" s="70"/>
      <c r="RTS245" s="70"/>
      <c r="RTT245" s="70"/>
      <c r="RTU245" s="70"/>
      <c r="RTV245" s="70"/>
      <c r="RTW245" s="70"/>
      <c r="RTX245" s="70"/>
      <c r="RTY245" s="70"/>
      <c r="RTZ245" s="70"/>
      <c r="RUA245" s="70"/>
      <c r="RUB245" s="70"/>
      <c r="RUC245" s="70"/>
      <c r="RUD245" s="70"/>
      <c r="RUE245" s="70"/>
      <c r="RUF245" s="70"/>
      <c r="RUG245" s="70"/>
      <c r="RUH245" s="70"/>
      <c r="RUI245" s="70"/>
      <c r="RUJ245" s="70"/>
      <c r="RUK245" s="70"/>
      <c r="RUL245" s="70"/>
      <c r="RUM245" s="70"/>
      <c r="RUN245" s="70"/>
      <c r="RUO245" s="70"/>
      <c r="RUP245" s="70"/>
      <c r="RUQ245" s="70"/>
      <c r="RUR245" s="70"/>
      <c r="RUS245" s="70"/>
      <c r="RUT245" s="70"/>
      <c r="RUU245" s="70"/>
      <c r="RUV245" s="70"/>
      <c r="RUW245" s="70"/>
      <c r="RUX245" s="70"/>
      <c r="RUY245" s="70"/>
      <c r="RUZ245" s="70"/>
      <c r="RVA245" s="70"/>
      <c r="RVB245" s="70"/>
      <c r="RVC245" s="70"/>
      <c r="RVD245" s="70"/>
      <c r="RVE245" s="70"/>
      <c r="RVF245" s="70"/>
      <c r="RVG245" s="70"/>
      <c r="RVH245" s="70"/>
      <c r="RVI245" s="70"/>
      <c r="RVJ245" s="70"/>
      <c r="RVK245" s="70"/>
      <c r="RVL245" s="70"/>
      <c r="RVM245" s="70"/>
      <c r="RVN245" s="70"/>
      <c r="RVO245" s="70"/>
      <c r="RVP245" s="70"/>
      <c r="RVQ245" s="70"/>
      <c r="RVR245" s="70"/>
      <c r="RVS245" s="70"/>
      <c r="RVT245" s="70"/>
      <c r="RVU245" s="70"/>
      <c r="RVV245" s="70"/>
      <c r="RVW245" s="70"/>
      <c r="RVX245" s="70"/>
      <c r="RVY245" s="70"/>
      <c r="RVZ245" s="70"/>
      <c r="RWA245" s="70"/>
      <c r="RWB245" s="70"/>
      <c r="RWC245" s="70"/>
      <c r="RWD245" s="70"/>
      <c r="RWE245" s="70"/>
      <c r="RWF245" s="70"/>
      <c r="RWG245" s="70"/>
      <c r="RWH245" s="70"/>
      <c r="RWI245" s="70"/>
      <c r="RWJ245" s="70"/>
      <c r="RWK245" s="70"/>
      <c r="RWL245" s="70"/>
      <c r="RWM245" s="70"/>
      <c r="RWN245" s="70"/>
      <c r="RWO245" s="70"/>
      <c r="RWP245" s="70"/>
      <c r="RWQ245" s="70"/>
      <c r="RWR245" s="70"/>
      <c r="RWS245" s="70"/>
      <c r="RWT245" s="70"/>
      <c r="RWU245" s="70"/>
      <c r="RWV245" s="70"/>
      <c r="RWW245" s="70"/>
      <c r="RWX245" s="70"/>
      <c r="RWY245" s="70"/>
      <c r="RWZ245" s="70"/>
      <c r="RXA245" s="70"/>
      <c r="RXB245" s="70"/>
      <c r="RXC245" s="70"/>
      <c r="RXD245" s="70"/>
      <c r="RXE245" s="70"/>
      <c r="RXF245" s="70"/>
      <c r="RXG245" s="70"/>
      <c r="RXH245" s="70"/>
      <c r="RXI245" s="70"/>
      <c r="RXJ245" s="70"/>
      <c r="RXK245" s="70"/>
      <c r="RXL245" s="70"/>
      <c r="RXM245" s="70"/>
      <c r="RXN245" s="70"/>
      <c r="RXO245" s="70"/>
      <c r="RXP245" s="70"/>
      <c r="RXQ245" s="70"/>
      <c r="RXR245" s="70"/>
      <c r="RXS245" s="70"/>
      <c r="RXT245" s="70"/>
      <c r="RXU245" s="70"/>
      <c r="RXV245" s="70"/>
      <c r="RXW245" s="70"/>
      <c r="RXX245" s="70"/>
      <c r="RXY245" s="70"/>
      <c r="RXZ245" s="70"/>
      <c r="RYA245" s="70"/>
      <c r="RYB245" s="70"/>
      <c r="RYC245" s="70"/>
      <c r="RYD245" s="70"/>
      <c r="RYE245" s="70"/>
      <c r="RYF245" s="70"/>
      <c r="RYG245" s="70"/>
      <c r="RYH245" s="70"/>
      <c r="RYI245" s="70"/>
      <c r="RYJ245" s="70"/>
      <c r="RYK245" s="70"/>
      <c r="RYL245" s="70"/>
      <c r="RYM245" s="70"/>
      <c r="RYN245" s="70"/>
      <c r="RYO245" s="70"/>
      <c r="RYP245" s="70"/>
      <c r="RYQ245" s="70"/>
      <c r="RYR245" s="70"/>
      <c r="RYS245" s="70"/>
      <c r="RYT245" s="70"/>
      <c r="RYU245" s="70"/>
      <c r="RYV245" s="70"/>
      <c r="RYW245" s="70"/>
      <c r="RYX245" s="70"/>
      <c r="RYY245" s="70"/>
      <c r="RYZ245" s="70"/>
      <c r="RZA245" s="70"/>
      <c r="RZB245" s="70"/>
      <c r="RZC245" s="70"/>
      <c r="RZD245" s="70"/>
      <c r="RZE245" s="70"/>
      <c r="RZF245" s="70"/>
      <c r="RZG245" s="70"/>
      <c r="RZH245" s="70"/>
      <c r="RZI245" s="70"/>
      <c r="RZJ245" s="70"/>
      <c r="RZK245" s="70"/>
      <c r="RZL245" s="70"/>
      <c r="RZM245" s="70"/>
      <c r="RZN245" s="70"/>
      <c r="RZO245" s="70"/>
      <c r="RZP245" s="70"/>
      <c r="RZQ245" s="70"/>
      <c r="RZR245" s="70"/>
      <c r="RZS245" s="70"/>
      <c r="RZT245" s="70"/>
      <c r="RZU245" s="70"/>
      <c r="RZV245" s="70"/>
      <c r="RZW245" s="70"/>
      <c r="RZX245" s="70"/>
      <c r="RZY245" s="70"/>
      <c r="RZZ245" s="70"/>
      <c r="SAA245" s="70"/>
      <c r="SAB245" s="70"/>
      <c r="SAC245" s="70"/>
      <c r="SAD245" s="70"/>
      <c r="SAE245" s="70"/>
      <c r="SAF245" s="70"/>
      <c r="SAG245" s="70"/>
      <c r="SAH245" s="70"/>
      <c r="SAI245" s="70"/>
      <c r="SAJ245" s="70"/>
      <c r="SAK245" s="70"/>
      <c r="SAL245" s="70"/>
      <c r="SAM245" s="70"/>
      <c r="SAN245" s="70"/>
      <c r="SAO245" s="70"/>
      <c r="SAP245" s="70"/>
      <c r="SAQ245" s="70"/>
      <c r="SAR245" s="70"/>
      <c r="SAS245" s="70"/>
      <c r="SAT245" s="70"/>
      <c r="SAU245" s="70"/>
      <c r="SAV245" s="70"/>
      <c r="SAW245" s="70"/>
      <c r="SAX245" s="70"/>
      <c r="SAY245" s="70"/>
      <c r="SAZ245" s="70"/>
      <c r="SBA245" s="70"/>
      <c r="SBB245" s="70"/>
      <c r="SBC245" s="70"/>
      <c r="SBD245" s="70"/>
      <c r="SBE245" s="70"/>
      <c r="SBF245" s="70"/>
      <c r="SBG245" s="70"/>
      <c r="SBH245" s="70"/>
      <c r="SBI245" s="70"/>
      <c r="SBJ245" s="70"/>
      <c r="SBK245" s="70"/>
      <c r="SBL245" s="70"/>
      <c r="SBM245" s="70"/>
      <c r="SBN245" s="70"/>
      <c r="SBO245" s="70"/>
      <c r="SBP245" s="70"/>
      <c r="SBQ245" s="70"/>
      <c r="SBR245" s="70"/>
      <c r="SBS245" s="70"/>
      <c r="SBT245" s="70"/>
      <c r="SBU245" s="70"/>
      <c r="SBV245" s="70"/>
      <c r="SBW245" s="70"/>
      <c r="SBX245" s="70"/>
      <c r="SBY245" s="70"/>
      <c r="SBZ245" s="70"/>
      <c r="SCA245" s="70"/>
      <c r="SCB245" s="70"/>
      <c r="SCC245" s="70"/>
      <c r="SCD245" s="70"/>
      <c r="SCE245" s="70"/>
      <c r="SCF245" s="70"/>
      <c r="SCG245" s="70"/>
      <c r="SCH245" s="70"/>
      <c r="SCI245" s="70"/>
      <c r="SCJ245" s="70"/>
      <c r="SCK245" s="70"/>
      <c r="SCL245" s="70"/>
      <c r="SCM245" s="70"/>
      <c r="SCN245" s="70"/>
      <c r="SCO245" s="70"/>
      <c r="SCP245" s="70"/>
      <c r="SCQ245" s="70"/>
      <c r="SCR245" s="70"/>
      <c r="SCS245" s="70"/>
      <c r="SCT245" s="70"/>
      <c r="SCU245" s="70"/>
      <c r="SCV245" s="70"/>
      <c r="SCW245" s="70"/>
      <c r="SCX245" s="70"/>
      <c r="SCY245" s="70"/>
      <c r="SCZ245" s="70"/>
      <c r="SDA245" s="70"/>
      <c r="SDB245" s="70"/>
      <c r="SDC245" s="70"/>
      <c r="SDD245" s="70"/>
      <c r="SDE245" s="70"/>
      <c r="SDF245" s="70"/>
      <c r="SDG245" s="70"/>
      <c r="SDH245" s="70"/>
      <c r="SDI245" s="70"/>
      <c r="SDJ245" s="70"/>
      <c r="SDK245" s="70"/>
      <c r="SDL245" s="70"/>
      <c r="SDM245" s="70"/>
      <c r="SDN245" s="70"/>
      <c r="SDO245" s="70"/>
      <c r="SDP245" s="70"/>
      <c r="SDQ245" s="70"/>
      <c r="SDR245" s="70"/>
      <c r="SDS245" s="70"/>
      <c r="SDT245" s="70"/>
      <c r="SDU245" s="70"/>
      <c r="SDV245" s="70"/>
      <c r="SDW245" s="70"/>
      <c r="SDX245" s="70"/>
      <c r="SDY245" s="70"/>
      <c r="SDZ245" s="70"/>
      <c r="SEA245" s="70"/>
      <c r="SEB245" s="70"/>
      <c r="SEC245" s="70"/>
      <c r="SED245" s="70"/>
      <c r="SEE245" s="70"/>
      <c r="SEF245" s="70"/>
      <c r="SEG245" s="70"/>
      <c r="SEH245" s="70"/>
      <c r="SEI245" s="70"/>
      <c r="SEJ245" s="70"/>
      <c r="SEK245" s="70"/>
      <c r="SEL245" s="70"/>
      <c r="SEM245" s="70"/>
      <c r="SEN245" s="70"/>
      <c r="SEO245" s="70"/>
      <c r="SEP245" s="70"/>
      <c r="SEQ245" s="70"/>
      <c r="SER245" s="70"/>
      <c r="SES245" s="70"/>
      <c r="SET245" s="70"/>
      <c r="SEU245" s="70"/>
      <c r="SEV245" s="70"/>
      <c r="SEW245" s="70"/>
      <c r="SEX245" s="70"/>
      <c r="SEY245" s="70"/>
      <c r="SEZ245" s="70"/>
      <c r="SFA245" s="70"/>
      <c r="SFB245" s="70"/>
      <c r="SFC245" s="70"/>
      <c r="SFD245" s="70"/>
      <c r="SFE245" s="70"/>
      <c r="SFF245" s="70"/>
      <c r="SFG245" s="70"/>
      <c r="SFH245" s="70"/>
      <c r="SFI245" s="70"/>
      <c r="SFJ245" s="70"/>
      <c r="SFK245" s="70"/>
      <c r="SFL245" s="70"/>
      <c r="SFM245" s="70"/>
      <c r="SFN245" s="70"/>
      <c r="SFO245" s="70"/>
      <c r="SFP245" s="70"/>
      <c r="SFQ245" s="70"/>
      <c r="SFR245" s="70"/>
      <c r="SFS245" s="70"/>
      <c r="SFT245" s="70"/>
      <c r="SFU245" s="70"/>
      <c r="SFV245" s="70"/>
      <c r="SFW245" s="70"/>
      <c r="SFX245" s="70"/>
      <c r="SFY245" s="70"/>
      <c r="SFZ245" s="70"/>
      <c r="SGA245" s="70"/>
      <c r="SGB245" s="70"/>
      <c r="SGC245" s="70"/>
      <c r="SGD245" s="70"/>
      <c r="SGE245" s="70"/>
      <c r="SGF245" s="70"/>
      <c r="SGG245" s="70"/>
      <c r="SGH245" s="70"/>
      <c r="SGI245" s="70"/>
      <c r="SGJ245" s="70"/>
      <c r="SGK245" s="70"/>
      <c r="SGL245" s="70"/>
      <c r="SGM245" s="70"/>
      <c r="SGN245" s="70"/>
      <c r="SGO245" s="70"/>
      <c r="SGP245" s="70"/>
      <c r="SGQ245" s="70"/>
      <c r="SGR245" s="70"/>
      <c r="SGS245" s="70"/>
      <c r="SGT245" s="70"/>
      <c r="SGU245" s="70"/>
      <c r="SGV245" s="70"/>
      <c r="SGW245" s="70"/>
      <c r="SGX245" s="70"/>
      <c r="SGY245" s="70"/>
      <c r="SGZ245" s="70"/>
      <c r="SHA245" s="70"/>
      <c r="SHB245" s="70"/>
      <c r="SHC245" s="70"/>
      <c r="SHD245" s="70"/>
      <c r="SHE245" s="70"/>
      <c r="SHF245" s="70"/>
      <c r="SHG245" s="70"/>
      <c r="SHH245" s="70"/>
      <c r="SHI245" s="70"/>
      <c r="SHJ245" s="70"/>
      <c r="SHK245" s="70"/>
      <c r="SHL245" s="70"/>
      <c r="SHM245" s="70"/>
      <c r="SHN245" s="70"/>
      <c r="SHO245" s="70"/>
      <c r="SHP245" s="70"/>
      <c r="SHQ245" s="70"/>
      <c r="SHR245" s="70"/>
      <c r="SHS245" s="70"/>
      <c r="SHT245" s="70"/>
      <c r="SHU245" s="70"/>
      <c r="SHV245" s="70"/>
      <c r="SHW245" s="70"/>
      <c r="SHX245" s="70"/>
      <c r="SHY245" s="70"/>
      <c r="SHZ245" s="70"/>
      <c r="SIA245" s="70"/>
      <c r="SIB245" s="70"/>
      <c r="SIC245" s="70"/>
      <c r="SID245" s="70"/>
      <c r="SIE245" s="70"/>
      <c r="SIF245" s="70"/>
      <c r="SIG245" s="70"/>
      <c r="SIH245" s="70"/>
      <c r="SII245" s="70"/>
      <c r="SIJ245" s="70"/>
      <c r="SIK245" s="70"/>
      <c r="SIL245" s="70"/>
      <c r="SIM245" s="70"/>
      <c r="SIN245" s="70"/>
      <c r="SIO245" s="70"/>
      <c r="SIP245" s="70"/>
      <c r="SIQ245" s="70"/>
      <c r="SIR245" s="70"/>
      <c r="SIS245" s="70"/>
      <c r="SIT245" s="70"/>
      <c r="SIU245" s="70"/>
      <c r="SIV245" s="70"/>
      <c r="SIW245" s="70"/>
      <c r="SIX245" s="70"/>
      <c r="SIY245" s="70"/>
      <c r="SIZ245" s="70"/>
      <c r="SJA245" s="70"/>
      <c r="SJB245" s="70"/>
      <c r="SJC245" s="70"/>
      <c r="SJD245" s="70"/>
      <c r="SJE245" s="70"/>
      <c r="SJF245" s="70"/>
      <c r="SJG245" s="70"/>
      <c r="SJH245" s="70"/>
      <c r="SJI245" s="70"/>
      <c r="SJJ245" s="70"/>
      <c r="SJK245" s="70"/>
      <c r="SJL245" s="70"/>
      <c r="SJM245" s="70"/>
      <c r="SJN245" s="70"/>
      <c r="SJO245" s="70"/>
      <c r="SJP245" s="70"/>
      <c r="SJQ245" s="70"/>
      <c r="SJR245" s="70"/>
      <c r="SJS245" s="70"/>
      <c r="SJT245" s="70"/>
      <c r="SJU245" s="70"/>
      <c r="SJV245" s="70"/>
      <c r="SJW245" s="70"/>
      <c r="SJX245" s="70"/>
      <c r="SJY245" s="70"/>
      <c r="SJZ245" s="70"/>
      <c r="SKA245" s="70"/>
      <c r="SKB245" s="70"/>
      <c r="SKC245" s="70"/>
      <c r="SKD245" s="70"/>
      <c r="SKE245" s="70"/>
      <c r="SKF245" s="70"/>
      <c r="SKG245" s="70"/>
      <c r="SKH245" s="70"/>
      <c r="SKI245" s="70"/>
      <c r="SKJ245" s="70"/>
      <c r="SKK245" s="70"/>
      <c r="SKL245" s="70"/>
      <c r="SKM245" s="70"/>
      <c r="SKN245" s="70"/>
      <c r="SKO245" s="70"/>
      <c r="SKP245" s="70"/>
      <c r="SKQ245" s="70"/>
      <c r="SKR245" s="70"/>
      <c r="SKS245" s="70"/>
      <c r="SKT245" s="70"/>
      <c r="SKU245" s="70"/>
      <c r="SKV245" s="70"/>
      <c r="SKW245" s="70"/>
      <c r="SKX245" s="70"/>
      <c r="SKY245" s="70"/>
      <c r="SKZ245" s="70"/>
      <c r="SLA245" s="70"/>
      <c r="SLB245" s="70"/>
      <c r="SLC245" s="70"/>
      <c r="SLD245" s="70"/>
      <c r="SLE245" s="70"/>
      <c r="SLF245" s="70"/>
      <c r="SLG245" s="70"/>
      <c r="SLH245" s="70"/>
      <c r="SLI245" s="70"/>
      <c r="SLJ245" s="70"/>
      <c r="SLK245" s="70"/>
      <c r="SLL245" s="70"/>
      <c r="SLM245" s="70"/>
      <c r="SLN245" s="70"/>
      <c r="SLO245" s="70"/>
      <c r="SLP245" s="70"/>
      <c r="SLQ245" s="70"/>
      <c r="SLR245" s="70"/>
      <c r="SLS245" s="70"/>
      <c r="SLT245" s="70"/>
      <c r="SLU245" s="70"/>
      <c r="SLV245" s="70"/>
      <c r="SLW245" s="70"/>
      <c r="SLX245" s="70"/>
      <c r="SLY245" s="70"/>
      <c r="SLZ245" s="70"/>
      <c r="SMA245" s="70"/>
      <c r="SMB245" s="70"/>
      <c r="SMC245" s="70"/>
      <c r="SMD245" s="70"/>
      <c r="SME245" s="70"/>
      <c r="SMF245" s="70"/>
      <c r="SMG245" s="70"/>
      <c r="SMH245" s="70"/>
      <c r="SMI245" s="70"/>
      <c r="SMJ245" s="70"/>
      <c r="SMK245" s="70"/>
      <c r="SML245" s="70"/>
      <c r="SMM245" s="70"/>
      <c r="SMN245" s="70"/>
      <c r="SMO245" s="70"/>
      <c r="SMP245" s="70"/>
      <c r="SMQ245" s="70"/>
      <c r="SMR245" s="70"/>
      <c r="SMS245" s="70"/>
      <c r="SMT245" s="70"/>
      <c r="SMU245" s="70"/>
      <c r="SMV245" s="70"/>
      <c r="SMW245" s="70"/>
      <c r="SMX245" s="70"/>
      <c r="SMY245" s="70"/>
      <c r="SMZ245" s="70"/>
      <c r="SNA245" s="70"/>
      <c r="SNB245" s="70"/>
      <c r="SNC245" s="70"/>
      <c r="SND245" s="70"/>
      <c r="SNE245" s="70"/>
      <c r="SNF245" s="70"/>
      <c r="SNG245" s="70"/>
      <c r="SNH245" s="70"/>
      <c r="SNI245" s="70"/>
      <c r="SNJ245" s="70"/>
      <c r="SNK245" s="70"/>
      <c r="SNL245" s="70"/>
      <c r="SNM245" s="70"/>
      <c r="SNN245" s="70"/>
      <c r="SNO245" s="70"/>
      <c r="SNP245" s="70"/>
      <c r="SNQ245" s="70"/>
      <c r="SNR245" s="70"/>
      <c r="SNS245" s="70"/>
      <c r="SNT245" s="70"/>
      <c r="SNU245" s="70"/>
      <c r="SNV245" s="70"/>
      <c r="SNW245" s="70"/>
      <c r="SNX245" s="70"/>
      <c r="SNY245" s="70"/>
      <c r="SNZ245" s="70"/>
      <c r="SOA245" s="70"/>
      <c r="SOB245" s="70"/>
      <c r="SOC245" s="70"/>
      <c r="SOD245" s="70"/>
      <c r="SOE245" s="70"/>
      <c r="SOF245" s="70"/>
      <c r="SOG245" s="70"/>
      <c r="SOH245" s="70"/>
      <c r="SOI245" s="70"/>
      <c r="SOJ245" s="70"/>
      <c r="SOK245" s="70"/>
      <c r="SOL245" s="70"/>
      <c r="SOM245" s="70"/>
      <c r="SON245" s="70"/>
      <c r="SOO245" s="70"/>
      <c r="SOP245" s="70"/>
      <c r="SOQ245" s="70"/>
      <c r="SOR245" s="70"/>
      <c r="SOS245" s="70"/>
      <c r="SOT245" s="70"/>
      <c r="SOU245" s="70"/>
      <c r="SOV245" s="70"/>
      <c r="SOW245" s="70"/>
      <c r="SOX245" s="70"/>
      <c r="SOY245" s="70"/>
      <c r="SOZ245" s="70"/>
      <c r="SPA245" s="70"/>
      <c r="SPB245" s="70"/>
      <c r="SPC245" s="70"/>
      <c r="SPD245" s="70"/>
      <c r="SPE245" s="70"/>
      <c r="SPF245" s="70"/>
      <c r="SPG245" s="70"/>
      <c r="SPH245" s="70"/>
      <c r="SPI245" s="70"/>
      <c r="SPJ245" s="70"/>
      <c r="SPK245" s="70"/>
      <c r="SPL245" s="70"/>
      <c r="SPM245" s="70"/>
      <c r="SPN245" s="70"/>
      <c r="SPO245" s="70"/>
      <c r="SPP245" s="70"/>
      <c r="SPQ245" s="70"/>
      <c r="SPR245" s="70"/>
      <c r="SPS245" s="70"/>
      <c r="SPT245" s="70"/>
      <c r="SPU245" s="70"/>
      <c r="SPV245" s="70"/>
      <c r="SPW245" s="70"/>
      <c r="SPX245" s="70"/>
      <c r="SPY245" s="70"/>
      <c r="SPZ245" s="70"/>
      <c r="SQA245" s="70"/>
      <c r="SQB245" s="70"/>
      <c r="SQC245" s="70"/>
      <c r="SQD245" s="70"/>
      <c r="SQE245" s="70"/>
      <c r="SQF245" s="70"/>
      <c r="SQG245" s="70"/>
      <c r="SQH245" s="70"/>
      <c r="SQI245" s="70"/>
      <c r="SQJ245" s="70"/>
      <c r="SQK245" s="70"/>
      <c r="SQL245" s="70"/>
      <c r="SQM245" s="70"/>
      <c r="SQN245" s="70"/>
      <c r="SQO245" s="70"/>
      <c r="SQP245" s="70"/>
      <c r="SQQ245" s="70"/>
      <c r="SQR245" s="70"/>
      <c r="SQS245" s="70"/>
      <c r="SQT245" s="70"/>
      <c r="SQU245" s="70"/>
      <c r="SQV245" s="70"/>
      <c r="SQW245" s="70"/>
      <c r="SQX245" s="70"/>
      <c r="SQY245" s="70"/>
      <c r="SQZ245" s="70"/>
      <c r="SRA245" s="70"/>
      <c r="SRB245" s="70"/>
      <c r="SRC245" s="70"/>
      <c r="SRD245" s="70"/>
      <c r="SRE245" s="70"/>
      <c r="SRF245" s="70"/>
      <c r="SRG245" s="70"/>
      <c r="SRH245" s="70"/>
      <c r="SRI245" s="70"/>
      <c r="SRJ245" s="70"/>
      <c r="SRK245" s="70"/>
      <c r="SRL245" s="70"/>
      <c r="SRM245" s="70"/>
      <c r="SRN245" s="70"/>
      <c r="SRO245" s="70"/>
      <c r="SRP245" s="70"/>
      <c r="SRQ245" s="70"/>
      <c r="SRR245" s="70"/>
      <c r="SRS245" s="70"/>
      <c r="SRT245" s="70"/>
      <c r="SRU245" s="70"/>
      <c r="SRV245" s="70"/>
      <c r="SRW245" s="70"/>
      <c r="SRX245" s="70"/>
      <c r="SRY245" s="70"/>
      <c r="SRZ245" s="70"/>
      <c r="SSA245" s="70"/>
      <c r="SSB245" s="70"/>
      <c r="SSC245" s="70"/>
      <c r="SSD245" s="70"/>
      <c r="SSE245" s="70"/>
      <c r="SSF245" s="70"/>
      <c r="SSG245" s="70"/>
      <c r="SSH245" s="70"/>
      <c r="SSI245" s="70"/>
      <c r="SSJ245" s="70"/>
      <c r="SSK245" s="70"/>
      <c r="SSL245" s="70"/>
      <c r="SSM245" s="70"/>
      <c r="SSN245" s="70"/>
      <c r="SSO245" s="70"/>
      <c r="SSP245" s="70"/>
      <c r="SSQ245" s="70"/>
      <c r="SSR245" s="70"/>
      <c r="SSS245" s="70"/>
      <c r="SST245" s="70"/>
      <c r="SSU245" s="70"/>
      <c r="SSV245" s="70"/>
      <c r="SSW245" s="70"/>
      <c r="SSX245" s="70"/>
      <c r="SSY245" s="70"/>
      <c r="SSZ245" s="70"/>
      <c r="STA245" s="70"/>
      <c r="STB245" s="70"/>
      <c r="STC245" s="70"/>
      <c r="STD245" s="70"/>
      <c r="STE245" s="70"/>
      <c r="STF245" s="70"/>
      <c r="STG245" s="70"/>
      <c r="STH245" s="70"/>
      <c r="STI245" s="70"/>
      <c r="STJ245" s="70"/>
      <c r="STK245" s="70"/>
      <c r="STL245" s="70"/>
      <c r="STM245" s="70"/>
      <c r="STN245" s="70"/>
      <c r="STO245" s="70"/>
      <c r="STP245" s="70"/>
      <c r="STQ245" s="70"/>
      <c r="STR245" s="70"/>
      <c r="STS245" s="70"/>
      <c r="STT245" s="70"/>
      <c r="STU245" s="70"/>
      <c r="STV245" s="70"/>
      <c r="STW245" s="70"/>
      <c r="STX245" s="70"/>
      <c r="STY245" s="70"/>
      <c r="STZ245" s="70"/>
      <c r="SUA245" s="70"/>
      <c r="SUB245" s="70"/>
      <c r="SUC245" s="70"/>
      <c r="SUD245" s="70"/>
      <c r="SUE245" s="70"/>
      <c r="SUF245" s="70"/>
      <c r="SUG245" s="70"/>
      <c r="SUH245" s="70"/>
      <c r="SUI245" s="70"/>
      <c r="SUJ245" s="70"/>
      <c r="SUK245" s="70"/>
      <c r="SUL245" s="70"/>
      <c r="SUM245" s="70"/>
      <c r="SUN245" s="70"/>
      <c r="SUO245" s="70"/>
      <c r="SUP245" s="70"/>
      <c r="SUQ245" s="70"/>
      <c r="SUR245" s="70"/>
      <c r="SUS245" s="70"/>
      <c r="SUT245" s="70"/>
      <c r="SUU245" s="70"/>
      <c r="SUV245" s="70"/>
      <c r="SUW245" s="70"/>
      <c r="SUX245" s="70"/>
      <c r="SUY245" s="70"/>
      <c r="SUZ245" s="70"/>
      <c r="SVA245" s="70"/>
      <c r="SVB245" s="70"/>
      <c r="SVC245" s="70"/>
      <c r="SVD245" s="70"/>
      <c r="SVE245" s="70"/>
      <c r="SVF245" s="70"/>
      <c r="SVG245" s="70"/>
      <c r="SVH245" s="70"/>
      <c r="SVI245" s="70"/>
      <c r="SVJ245" s="70"/>
      <c r="SVK245" s="70"/>
      <c r="SVL245" s="70"/>
      <c r="SVM245" s="70"/>
      <c r="SVN245" s="70"/>
      <c r="SVO245" s="70"/>
      <c r="SVP245" s="70"/>
      <c r="SVQ245" s="70"/>
      <c r="SVR245" s="70"/>
      <c r="SVS245" s="70"/>
      <c r="SVT245" s="70"/>
      <c r="SVU245" s="70"/>
      <c r="SVV245" s="70"/>
      <c r="SVW245" s="70"/>
      <c r="SVX245" s="70"/>
      <c r="SVY245" s="70"/>
      <c r="SVZ245" s="70"/>
      <c r="SWA245" s="70"/>
      <c r="SWB245" s="70"/>
      <c r="SWC245" s="70"/>
      <c r="SWD245" s="70"/>
      <c r="SWE245" s="70"/>
      <c r="SWF245" s="70"/>
      <c r="SWG245" s="70"/>
      <c r="SWH245" s="70"/>
      <c r="SWI245" s="70"/>
      <c r="SWJ245" s="70"/>
      <c r="SWK245" s="70"/>
      <c r="SWL245" s="70"/>
      <c r="SWM245" s="70"/>
      <c r="SWN245" s="70"/>
      <c r="SWO245" s="70"/>
      <c r="SWP245" s="70"/>
      <c r="SWQ245" s="70"/>
      <c r="SWR245" s="70"/>
      <c r="SWS245" s="70"/>
      <c r="SWT245" s="70"/>
      <c r="SWU245" s="70"/>
      <c r="SWV245" s="70"/>
      <c r="SWW245" s="70"/>
      <c r="SWX245" s="70"/>
      <c r="SWY245" s="70"/>
      <c r="SWZ245" s="70"/>
      <c r="SXA245" s="70"/>
      <c r="SXB245" s="70"/>
      <c r="SXC245" s="70"/>
      <c r="SXD245" s="70"/>
      <c r="SXE245" s="70"/>
      <c r="SXF245" s="70"/>
      <c r="SXG245" s="70"/>
      <c r="SXH245" s="70"/>
      <c r="SXI245" s="70"/>
      <c r="SXJ245" s="70"/>
      <c r="SXK245" s="70"/>
      <c r="SXL245" s="70"/>
      <c r="SXM245" s="70"/>
      <c r="SXN245" s="70"/>
      <c r="SXO245" s="70"/>
      <c r="SXP245" s="70"/>
      <c r="SXQ245" s="70"/>
      <c r="SXR245" s="70"/>
      <c r="SXS245" s="70"/>
      <c r="SXT245" s="70"/>
      <c r="SXU245" s="70"/>
      <c r="SXV245" s="70"/>
      <c r="SXW245" s="70"/>
      <c r="SXX245" s="70"/>
      <c r="SXY245" s="70"/>
      <c r="SXZ245" s="70"/>
      <c r="SYA245" s="70"/>
      <c r="SYB245" s="70"/>
      <c r="SYC245" s="70"/>
      <c r="SYD245" s="70"/>
      <c r="SYE245" s="70"/>
      <c r="SYF245" s="70"/>
      <c r="SYG245" s="70"/>
      <c r="SYH245" s="70"/>
      <c r="SYI245" s="70"/>
      <c r="SYJ245" s="70"/>
      <c r="SYK245" s="70"/>
      <c r="SYL245" s="70"/>
      <c r="SYM245" s="70"/>
      <c r="SYN245" s="70"/>
      <c r="SYO245" s="70"/>
      <c r="SYP245" s="70"/>
      <c r="SYQ245" s="70"/>
      <c r="SYR245" s="70"/>
      <c r="SYS245" s="70"/>
      <c r="SYT245" s="70"/>
      <c r="SYU245" s="70"/>
      <c r="SYV245" s="70"/>
      <c r="SYW245" s="70"/>
      <c r="SYX245" s="70"/>
      <c r="SYY245" s="70"/>
      <c r="SYZ245" s="70"/>
      <c r="SZA245" s="70"/>
      <c r="SZB245" s="70"/>
      <c r="SZC245" s="70"/>
      <c r="SZD245" s="70"/>
      <c r="SZE245" s="70"/>
      <c r="SZF245" s="70"/>
      <c r="SZG245" s="70"/>
      <c r="SZH245" s="70"/>
      <c r="SZI245" s="70"/>
      <c r="SZJ245" s="70"/>
      <c r="SZK245" s="70"/>
      <c r="SZL245" s="70"/>
      <c r="SZM245" s="70"/>
      <c r="SZN245" s="70"/>
      <c r="SZO245" s="70"/>
      <c r="SZP245" s="70"/>
      <c r="SZQ245" s="70"/>
      <c r="SZR245" s="70"/>
      <c r="SZS245" s="70"/>
      <c r="SZT245" s="70"/>
      <c r="SZU245" s="70"/>
      <c r="SZV245" s="70"/>
      <c r="SZW245" s="70"/>
      <c r="SZX245" s="70"/>
      <c r="SZY245" s="70"/>
      <c r="SZZ245" s="70"/>
      <c r="TAA245" s="70"/>
      <c r="TAB245" s="70"/>
      <c r="TAC245" s="70"/>
      <c r="TAD245" s="70"/>
      <c r="TAE245" s="70"/>
      <c r="TAF245" s="70"/>
      <c r="TAG245" s="70"/>
      <c r="TAH245" s="70"/>
      <c r="TAI245" s="70"/>
      <c r="TAJ245" s="70"/>
      <c r="TAK245" s="70"/>
      <c r="TAL245" s="70"/>
      <c r="TAM245" s="70"/>
      <c r="TAN245" s="70"/>
      <c r="TAO245" s="70"/>
      <c r="TAP245" s="70"/>
      <c r="TAQ245" s="70"/>
      <c r="TAR245" s="70"/>
      <c r="TAS245" s="70"/>
      <c r="TAT245" s="70"/>
      <c r="TAU245" s="70"/>
      <c r="TAV245" s="70"/>
      <c r="TAW245" s="70"/>
      <c r="TAX245" s="70"/>
      <c r="TAY245" s="70"/>
      <c r="TAZ245" s="70"/>
      <c r="TBA245" s="70"/>
      <c r="TBB245" s="70"/>
      <c r="TBC245" s="70"/>
      <c r="TBD245" s="70"/>
      <c r="TBE245" s="70"/>
      <c r="TBF245" s="70"/>
      <c r="TBG245" s="70"/>
      <c r="TBH245" s="70"/>
      <c r="TBI245" s="70"/>
      <c r="TBJ245" s="70"/>
      <c r="TBK245" s="70"/>
      <c r="TBL245" s="70"/>
      <c r="TBM245" s="70"/>
      <c r="TBN245" s="70"/>
      <c r="TBO245" s="70"/>
      <c r="TBP245" s="70"/>
      <c r="TBQ245" s="70"/>
      <c r="TBR245" s="70"/>
      <c r="TBS245" s="70"/>
      <c r="TBT245" s="70"/>
      <c r="TBU245" s="70"/>
      <c r="TBV245" s="70"/>
      <c r="TBW245" s="70"/>
      <c r="TBX245" s="70"/>
      <c r="TBY245" s="70"/>
      <c r="TBZ245" s="70"/>
      <c r="TCA245" s="70"/>
      <c r="TCB245" s="70"/>
      <c r="TCC245" s="70"/>
      <c r="TCD245" s="70"/>
      <c r="TCE245" s="70"/>
      <c r="TCF245" s="70"/>
      <c r="TCG245" s="70"/>
      <c r="TCH245" s="70"/>
      <c r="TCI245" s="70"/>
      <c r="TCJ245" s="70"/>
      <c r="TCK245" s="70"/>
      <c r="TCL245" s="70"/>
      <c r="TCM245" s="70"/>
      <c r="TCN245" s="70"/>
      <c r="TCO245" s="70"/>
      <c r="TCP245" s="70"/>
      <c r="TCQ245" s="70"/>
      <c r="TCR245" s="70"/>
      <c r="TCS245" s="70"/>
      <c r="TCT245" s="70"/>
      <c r="TCU245" s="70"/>
      <c r="TCV245" s="70"/>
      <c r="TCW245" s="70"/>
      <c r="TCX245" s="70"/>
      <c r="TCY245" s="70"/>
      <c r="TCZ245" s="70"/>
      <c r="TDA245" s="70"/>
      <c r="TDB245" s="70"/>
      <c r="TDC245" s="70"/>
      <c r="TDD245" s="70"/>
      <c r="TDE245" s="70"/>
      <c r="TDF245" s="70"/>
      <c r="TDG245" s="70"/>
      <c r="TDH245" s="70"/>
      <c r="TDI245" s="70"/>
      <c r="TDJ245" s="70"/>
      <c r="TDK245" s="70"/>
      <c r="TDL245" s="70"/>
      <c r="TDM245" s="70"/>
      <c r="TDN245" s="70"/>
      <c r="TDO245" s="70"/>
      <c r="TDP245" s="70"/>
      <c r="TDQ245" s="70"/>
      <c r="TDR245" s="70"/>
      <c r="TDS245" s="70"/>
      <c r="TDT245" s="70"/>
      <c r="TDU245" s="70"/>
      <c r="TDV245" s="70"/>
      <c r="TDW245" s="70"/>
      <c r="TDX245" s="70"/>
      <c r="TDY245" s="70"/>
      <c r="TDZ245" s="70"/>
      <c r="TEA245" s="70"/>
      <c r="TEB245" s="70"/>
      <c r="TEC245" s="70"/>
      <c r="TED245" s="70"/>
      <c r="TEE245" s="70"/>
      <c r="TEF245" s="70"/>
      <c r="TEG245" s="70"/>
      <c r="TEH245" s="70"/>
      <c r="TEI245" s="70"/>
      <c r="TEJ245" s="70"/>
      <c r="TEK245" s="70"/>
      <c r="TEL245" s="70"/>
      <c r="TEM245" s="70"/>
      <c r="TEN245" s="70"/>
      <c r="TEO245" s="70"/>
      <c r="TEP245" s="70"/>
      <c r="TEQ245" s="70"/>
      <c r="TER245" s="70"/>
      <c r="TES245" s="70"/>
      <c r="TET245" s="70"/>
      <c r="TEU245" s="70"/>
      <c r="TEV245" s="70"/>
      <c r="TEW245" s="70"/>
      <c r="TEX245" s="70"/>
      <c r="TEY245" s="70"/>
      <c r="TEZ245" s="70"/>
      <c r="TFA245" s="70"/>
      <c r="TFB245" s="70"/>
      <c r="TFC245" s="70"/>
      <c r="TFD245" s="70"/>
      <c r="TFE245" s="70"/>
      <c r="TFF245" s="70"/>
      <c r="TFG245" s="70"/>
      <c r="TFH245" s="70"/>
      <c r="TFI245" s="70"/>
      <c r="TFJ245" s="70"/>
      <c r="TFK245" s="70"/>
      <c r="TFL245" s="70"/>
      <c r="TFM245" s="70"/>
      <c r="TFN245" s="70"/>
      <c r="TFO245" s="70"/>
      <c r="TFP245" s="70"/>
      <c r="TFQ245" s="70"/>
      <c r="TFR245" s="70"/>
      <c r="TFS245" s="70"/>
      <c r="TFT245" s="70"/>
      <c r="TFU245" s="70"/>
      <c r="TFV245" s="70"/>
      <c r="TFW245" s="70"/>
      <c r="TFX245" s="70"/>
      <c r="TFY245" s="70"/>
      <c r="TFZ245" s="70"/>
      <c r="TGA245" s="70"/>
      <c r="TGB245" s="70"/>
      <c r="TGC245" s="70"/>
      <c r="TGD245" s="70"/>
      <c r="TGE245" s="70"/>
      <c r="TGF245" s="70"/>
      <c r="TGG245" s="70"/>
      <c r="TGH245" s="70"/>
      <c r="TGI245" s="70"/>
      <c r="TGJ245" s="70"/>
      <c r="TGK245" s="70"/>
      <c r="TGL245" s="70"/>
      <c r="TGM245" s="70"/>
      <c r="TGN245" s="70"/>
      <c r="TGO245" s="70"/>
      <c r="TGP245" s="70"/>
      <c r="TGQ245" s="70"/>
      <c r="TGR245" s="70"/>
      <c r="TGS245" s="70"/>
      <c r="TGT245" s="70"/>
      <c r="TGU245" s="70"/>
      <c r="TGV245" s="70"/>
      <c r="TGW245" s="70"/>
      <c r="TGX245" s="70"/>
      <c r="TGY245" s="70"/>
      <c r="TGZ245" s="70"/>
      <c r="THA245" s="70"/>
      <c r="THB245" s="70"/>
      <c r="THC245" s="70"/>
      <c r="THD245" s="70"/>
      <c r="THE245" s="70"/>
      <c r="THF245" s="70"/>
      <c r="THG245" s="70"/>
      <c r="THH245" s="70"/>
      <c r="THI245" s="70"/>
      <c r="THJ245" s="70"/>
      <c r="THK245" s="70"/>
      <c r="THL245" s="70"/>
      <c r="THM245" s="70"/>
      <c r="THN245" s="70"/>
      <c r="THO245" s="70"/>
      <c r="THP245" s="70"/>
      <c r="THQ245" s="70"/>
      <c r="THR245" s="70"/>
      <c r="THS245" s="70"/>
      <c r="THT245" s="70"/>
      <c r="THU245" s="70"/>
      <c r="THV245" s="70"/>
      <c r="THW245" s="70"/>
      <c r="THX245" s="70"/>
      <c r="THY245" s="70"/>
      <c r="THZ245" s="70"/>
      <c r="TIA245" s="70"/>
      <c r="TIB245" s="70"/>
      <c r="TIC245" s="70"/>
      <c r="TID245" s="70"/>
      <c r="TIE245" s="70"/>
      <c r="TIF245" s="70"/>
      <c r="TIG245" s="70"/>
      <c r="TIH245" s="70"/>
      <c r="TII245" s="70"/>
      <c r="TIJ245" s="70"/>
      <c r="TIK245" s="70"/>
      <c r="TIL245" s="70"/>
      <c r="TIM245" s="70"/>
      <c r="TIN245" s="70"/>
      <c r="TIO245" s="70"/>
      <c r="TIP245" s="70"/>
      <c r="TIQ245" s="70"/>
      <c r="TIR245" s="70"/>
      <c r="TIS245" s="70"/>
      <c r="TIT245" s="70"/>
      <c r="TIU245" s="70"/>
      <c r="TIV245" s="70"/>
      <c r="TIW245" s="70"/>
      <c r="TIX245" s="70"/>
      <c r="TIY245" s="70"/>
      <c r="TIZ245" s="70"/>
      <c r="TJA245" s="70"/>
      <c r="TJB245" s="70"/>
      <c r="TJC245" s="70"/>
      <c r="TJD245" s="70"/>
      <c r="TJE245" s="70"/>
      <c r="TJF245" s="70"/>
      <c r="TJG245" s="70"/>
      <c r="TJH245" s="70"/>
      <c r="TJI245" s="70"/>
      <c r="TJJ245" s="70"/>
      <c r="TJK245" s="70"/>
      <c r="TJL245" s="70"/>
      <c r="TJM245" s="70"/>
      <c r="TJN245" s="70"/>
      <c r="TJO245" s="70"/>
      <c r="TJP245" s="70"/>
      <c r="TJQ245" s="70"/>
      <c r="TJR245" s="70"/>
      <c r="TJS245" s="70"/>
      <c r="TJT245" s="70"/>
      <c r="TJU245" s="70"/>
      <c r="TJV245" s="70"/>
      <c r="TJW245" s="70"/>
      <c r="TJX245" s="70"/>
      <c r="TJY245" s="70"/>
      <c r="TJZ245" s="70"/>
      <c r="TKA245" s="70"/>
      <c r="TKB245" s="70"/>
      <c r="TKC245" s="70"/>
      <c r="TKD245" s="70"/>
      <c r="TKE245" s="70"/>
      <c r="TKF245" s="70"/>
      <c r="TKG245" s="70"/>
      <c r="TKH245" s="70"/>
      <c r="TKI245" s="70"/>
      <c r="TKJ245" s="70"/>
      <c r="TKK245" s="70"/>
      <c r="TKL245" s="70"/>
      <c r="TKM245" s="70"/>
      <c r="TKN245" s="70"/>
      <c r="TKO245" s="70"/>
      <c r="TKP245" s="70"/>
      <c r="TKQ245" s="70"/>
      <c r="TKR245" s="70"/>
      <c r="TKS245" s="70"/>
      <c r="TKT245" s="70"/>
      <c r="TKU245" s="70"/>
      <c r="TKV245" s="70"/>
      <c r="TKW245" s="70"/>
      <c r="TKX245" s="70"/>
      <c r="TKY245" s="70"/>
      <c r="TKZ245" s="70"/>
      <c r="TLA245" s="70"/>
      <c r="TLB245" s="70"/>
      <c r="TLC245" s="70"/>
      <c r="TLD245" s="70"/>
      <c r="TLE245" s="70"/>
      <c r="TLF245" s="70"/>
      <c r="TLG245" s="70"/>
      <c r="TLH245" s="70"/>
      <c r="TLI245" s="70"/>
      <c r="TLJ245" s="70"/>
      <c r="TLK245" s="70"/>
      <c r="TLL245" s="70"/>
      <c r="TLM245" s="70"/>
      <c r="TLN245" s="70"/>
      <c r="TLO245" s="70"/>
      <c r="TLP245" s="70"/>
      <c r="TLQ245" s="70"/>
      <c r="TLR245" s="70"/>
      <c r="TLS245" s="70"/>
      <c r="TLT245" s="70"/>
      <c r="TLU245" s="70"/>
      <c r="TLV245" s="70"/>
      <c r="TLW245" s="70"/>
      <c r="TLX245" s="70"/>
      <c r="TLY245" s="70"/>
      <c r="TLZ245" s="70"/>
      <c r="TMA245" s="70"/>
      <c r="TMB245" s="70"/>
      <c r="TMC245" s="70"/>
      <c r="TMD245" s="70"/>
      <c r="TME245" s="70"/>
      <c r="TMF245" s="70"/>
      <c r="TMG245" s="70"/>
      <c r="TMH245" s="70"/>
      <c r="TMI245" s="70"/>
      <c r="TMJ245" s="70"/>
      <c r="TMK245" s="70"/>
      <c r="TML245" s="70"/>
      <c r="TMM245" s="70"/>
      <c r="TMN245" s="70"/>
      <c r="TMO245" s="70"/>
      <c r="TMP245" s="70"/>
      <c r="TMQ245" s="70"/>
      <c r="TMR245" s="70"/>
      <c r="TMS245" s="70"/>
      <c r="TMT245" s="70"/>
      <c r="TMU245" s="70"/>
      <c r="TMV245" s="70"/>
      <c r="TMW245" s="70"/>
      <c r="TMX245" s="70"/>
      <c r="TMY245" s="70"/>
      <c r="TMZ245" s="70"/>
      <c r="TNA245" s="70"/>
      <c r="TNB245" s="70"/>
      <c r="TNC245" s="70"/>
      <c r="TND245" s="70"/>
      <c r="TNE245" s="70"/>
      <c r="TNF245" s="70"/>
      <c r="TNG245" s="70"/>
      <c r="TNH245" s="70"/>
      <c r="TNI245" s="70"/>
      <c r="TNJ245" s="70"/>
      <c r="TNK245" s="70"/>
      <c r="TNL245" s="70"/>
      <c r="TNM245" s="70"/>
      <c r="TNN245" s="70"/>
      <c r="TNO245" s="70"/>
      <c r="TNP245" s="70"/>
      <c r="TNQ245" s="70"/>
      <c r="TNR245" s="70"/>
      <c r="TNS245" s="70"/>
      <c r="TNT245" s="70"/>
      <c r="TNU245" s="70"/>
      <c r="TNV245" s="70"/>
      <c r="TNW245" s="70"/>
      <c r="TNX245" s="70"/>
      <c r="TNY245" s="70"/>
      <c r="TNZ245" s="70"/>
      <c r="TOA245" s="70"/>
      <c r="TOB245" s="70"/>
      <c r="TOC245" s="70"/>
      <c r="TOD245" s="70"/>
      <c r="TOE245" s="70"/>
      <c r="TOF245" s="70"/>
      <c r="TOG245" s="70"/>
      <c r="TOH245" s="70"/>
      <c r="TOI245" s="70"/>
      <c r="TOJ245" s="70"/>
      <c r="TOK245" s="70"/>
      <c r="TOL245" s="70"/>
      <c r="TOM245" s="70"/>
      <c r="TON245" s="70"/>
      <c r="TOO245" s="70"/>
      <c r="TOP245" s="70"/>
      <c r="TOQ245" s="70"/>
      <c r="TOR245" s="70"/>
      <c r="TOS245" s="70"/>
      <c r="TOT245" s="70"/>
      <c r="TOU245" s="70"/>
      <c r="TOV245" s="70"/>
      <c r="TOW245" s="70"/>
      <c r="TOX245" s="70"/>
      <c r="TOY245" s="70"/>
      <c r="TOZ245" s="70"/>
      <c r="TPA245" s="70"/>
      <c r="TPB245" s="70"/>
      <c r="TPC245" s="70"/>
      <c r="TPD245" s="70"/>
      <c r="TPE245" s="70"/>
      <c r="TPF245" s="70"/>
      <c r="TPG245" s="70"/>
      <c r="TPH245" s="70"/>
      <c r="TPI245" s="70"/>
      <c r="TPJ245" s="70"/>
      <c r="TPK245" s="70"/>
      <c r="TPL245" s="70"/>
      <c r="TPM245" s="70"/>
      <c r="TPN245" s="70"/>
      <c r="TPO245" s="70"/>
      <c r="TPP245" s="70"/>
      <c r="TPQ245" s="70"/>
      <c r="TPR245" s="70"/>
      <c r="TPS245" s="70"/>
      <c r="TPT245" s="70"/>
      <c r="TPU245" s="70"/>
      <c r="TPV245" s="70"/>
      <c r="TPW245" s="70"/>
      <c r="TPX245" s="70"/>
      <c r="TPY245" s="70"/>
      <c r="TPZ245" s="70"/>
      <c r="TQA245" s="70"/>
      <c r="TQB245" s="70"/>
      <c r="TQC245" s="70"/>
      <c r="TQD245" s="70"/>
      <c r="TQE245" s="70"/>
      <c r="TQF245" s="70"/>
      <c r="TQG245" s="70"/>
      <c r="TQH245" s="70"/>
      <c r="TQI245" s="70"/>
      <c r="TQJ245" s="70"/>
      <c r="TQK245" s="70"/>
      <c r="TQL245" s="70"/>
      <c r="TQM245" s="70"/>
      <c r="TQN245" s="70"/>
      <c r="TQO245" s="70"/>
      <c r="TQP245" s="70"/>
      <c r="TQQ245" s="70"/>
      <c r="TQR245" s="70"/>
      <c r="TQS245" s="70"/>
      <c r="TQT245" s="70"/>
      <c r="TQU245" s="70"/>
      <c r="TQV245" s="70"/>
      <c r="TQW245" s="70"/>
      <c r="TQX245" s="70"/>
      <c r="TQY245" s="70"/>
      <c r="TQZ245" s="70"/>
      <c r="TRA245" s="70"/>
      <c r="TRB245" s="70"/>
      <c r="TRC245" s="70"/>
      <c r="TRD245" s="70"/>
      <c r="TRE245" s="70"/>
      <c r="TRF245" s="70"/>
      <c r="TRG245" s="70"/>
      <c r="TRH245" s="70"/>
      <c r="TRI245" s="70"/>
      <c r="TRJ245" s="70"/>
      <c r="TRK245" s="70"/>
      <c r="TRL245" s="70"/>
      <c r="TRM245" s="70"/>
      <c r="TRN245" s="70"/>
      <c r="TRO245" s="70"/>
      <c r="TRP245" s="70"/>
      <c r="TRQ245" s="70"/>
      <c r="TRR245" s="70"/>
      <c r="TRS245" s="70"/>
      <c r="TRT245" s="70"/>
      <c r="TRU245" s="70"/>
      <c r="TRV245" s="70"/>
      <c r="TRW245" s="70"/>
      <c r="TRX245" s="70"/>
      <c r="TRY245" s="70"/>
      <c r="TRZ245" s="70"/>
      <c r="TSA245" s="70"/>
      <c r="TSB245" s="70"/>
      <c r="TSC245" s="70"/>
      <c r="TSD245" s="70"/>
      <c r="TSE245" s="70"/>
      <c r="TSF245" s="70"/>
      <c r="TSG245" s="70"/>
      <c r="TSH245" s="70"/>
      <c r="TSI245" s="70"/>
      <c r="TSJ245" s="70"/>
      <c r="TSK245" s="70"/>
      <c r="TSL245" s="70"/>
      <c r="TSM245" s="70"/>
      <c r="TSN245" s="70"/>
      <c r="TSO245" s="70"/>
      <c r="TSP245" s="70"/>
      <c r="TSQ245" s="70"/>
      <c r="TSR245" s="70"/>
      <c r="TSS245" s="70"/>
      <c r="TST245" s="70"/>
      <c r="TSU245" s="70"/>
      <c r="TSV245" s="70"/>
      <c r="TSW245" s="70"/>
      <c r="TSX245" s="70"/>
      <c r="TSY245" s="70"/>
      <c r="TSZ245" s="70"/>
      <c r="TTA245" s="70"/>
      <c r="TTB245" s="70"/>
      <c r="TTC245" s="70"/>
      <c r="TTD245" s="70"/>
      <c r="TTE245" s="70"/>
      <c r="TTF245" s="70"/>
      <c r="TTG245" s="70"/>
      <c r="TTH245" s="70"/>
      <c r="TTI245" s="70"/>
      <c r="TTJ245" s="70"/>
      <c r="TTK245" s="70"/>
      <c r="TTL245" s="70"/>
      <c r="TTM245" s="70"/>
      <c r="TTN245" s="70"/>
      <c r="TTO245" s="70"/>
      <c r="TTP245" s="70"/>
      <c r="TTQ245" s="70"/>
      <c r="TTR245" s="70"/>
      <c r="TTS245" s="70"/>
      <c r="TTT245" s="70"/>
      <c r="TTU245" s="70"/>
      <c r="TTV245" s="70"/>
      <c r="TTW245" s="70"/>
      <c r="TTX245" s="70"/>
      <c r="TTY245" s="70"/>
      <c r="TTZ245" s="70"/>
      <c r="TUA245" s="70"/>
      <c r="TUB245" s="70"/>
      <c r="TUC245" s="70"/>
      <c r="TUD245" s="70"/>
      <c r="TUE245" s="70"/>
      <c r="TUF245" s="70"/>
      <c r="TUG245" s="70"/>
      <c r="TUH245" s="70"/>
      <c r="TUI245" s="70"/>
      <c r="TUJ245" s="70"/>
      <c r="TUK245" s="70"/>
      <c r="TUL245" s="70"/>
      <c r="TUM245" s="70"/>
      <c r="TUN245" s="70"/>
      <c r="TUO245" s="70"/>
      <c r="TUP245" s="70"/>
      <c r="TUQ245" s="70"/>
      <c r="TUR245" s="70"/>
      <c r="TUS245" s="70"/>
      <c r="TUT245" s="70"/>
      <c r="TUU245" s="70"/>
      <c r="TUV245" s="70"/>
      <c r="TUW245" s="70"/>
      <c r="TUX245" s="70"/>
      <c r="TUY245" s="70"/>
      <c r="TUZ245" s="70"/>
      <c r="TVA245" s="70"/>
      <c r="TVB245" s="70"/>
      <c r="TVC245" s="70"/>
      <c r="TVD245" s="70"/>
      <c r="TVE245" s="70"/>
      <c r="TVF245" s="70"/>
      <c r="TVG245" s="70"/>
      <c r="TVH245" s="70"/>
      <c r="TVI245" s="70"/>
      <c r="TVJ245" s="70"/>
      <c r="TVK245" s="70"/>
      <c r="TVL245" s="70"/>
      <c r="TVM245" s="70"/>
      <c r="TVN245" s="70"/>
      <c r="TVO245" s="70"/>
      <c r="TVP245" s="70"/>
      <c r="TVQ245" s="70"/>
      <c r="TVR245" s="70"/>
      <c r="TVS245" s="70"/>
      <c r="TVT245" s="70"/>
      <c r="TVU245" s="70"/>
      <c r="TVV245" s="70"/>
      <c r="TVW245" s="70"/>
      <c r="TVX245" s="70"/>
      <c r="TVY245" s="70"/>
      <c r="TVZ245" s="70"/>
      <c r="TWA245" s="70"/>
      <c r="TWB245" s="70"/>
      <c r="TWC245" s="70"/>
      <c r="TWD245" s="70"/>
      <c r="TWE245" s="70"/>
      <c r="TWF245" s="70"/>
      <c r="TWG245" s="70"/>
      <c r="TWH245" s="70"/>
      <c r="TWI245" s="70"/>
      <c r="TWJ245" s="70"/>
      <c r="TWK245" s="70"/>
      <c r="TWL245" s="70"/>
      <c r="TWM245" s="70"/>
      <c r="TWN245" s="70"/>
      <c r="TWO245" s="70"/>
      <c r="TWP245" s="70"/>
      <c r="TWQ245" s="70"/>
      <c r="TWR245" s="70"/>
      <c r="TWS245" s="70"/>
      <c r="TWT245" s="70"/>
      <c r="TWU245" s="70"/>
      <c r="TWV245" s="70"/>
      <c r="TWW245" s="70"/>
      <c r="TWX245" s="70"/>
      <c r="TWY245" s="70"/>
      <c r="TWZ245" s="70"/>
      <c r="TXA245" s="70"/>
      <c r="TXB245" s="70"/>
      <c r="TXC245" s="70"/>
      <c r="TXD245" s="70"/>
      <c r="TXE245" s="70"/>
      <c r="TXF245" s="70"/>
      <c r="TXG245" s="70"/>
      <c r="TXH245" s="70"/>
      <c r="TXI245" s="70"/>
      <c r="TXJ245" s="70"/>
      <c r="TXK245" s="70"/>
      <c r="TXL245" s="70"/>
      <c r="TXM245" s="70"/>
      <c r="TXN245" s="70"/>
      <c r="TXO245" s="70"/>
      <c r="TXP245" s="70"/>
      <c r="TXQ245" s="70"/>
      <c r="TXR245" s="70"/>
      <c r="TXS245" s="70"/>
      <c r="TXT245" s="70"/>
      <c r="TXU245" s="70"/>
      <c r="TXV245" s="70"/>
      <c r="TXW245" s="70"/>
      <c r="TXX245" s="70"/>
      <c r="TXY245" s="70"/>
      <c r="TXZ245" s="70"/>
      <c r="TYA245" s="70"/>
      <c r="TYB245" s="70"/>
      <c r="TYC245" s="70"/>
      <c r="TYD245" s="70"/>
      <c r="TYE245" s="70"/>
      <c r="TYF245" s="70"/>
      <c r="TYG245" s="70"/>
      <c r="TYH245" s="70"/>
      <c r="TYI245" s="70"/>
      <c r="TYJ245" s="70"/>
      <c r="TYK245" s="70"/>
      <c r="TYL245" s="70"/>
      <c r="TYM245" s="70"/>
      <c r="TYN245" s="70"/>
      <c r="TYO245" s="70"/>
      <c r="TYP245" s="70"/>
      <c r="TYQ245" s="70"/>
      <c r="TYR245" s="70"/>
      <c r="TYS245" s="70"/>
      <c r="TYT245" s="70"/>
      <c r="TYU245" s="70"/>
      <c r="TYV245" s="70"/>
      <c r="TYW245" s="70"/>
      <c r="TYX245" s="70"/>
      <c r="TYY245" s="70"/>
      <c r="TYZ245" s="70"/>
      <c r="TZA245" s="70"/>
      <c r="TZB245" s="70"/>
      <c r="TZC245" s="70"/>
      <c r="TZD245" s="70"/>
      <c r="TZE245" s="70"/>
      <c r="TZF245" s="70"/>
      <c r="TZG245" s="70"/>
      <c r="TZH245" s="70"/>
      <c r="TZI245" s="70"/>
      <c r="TZJ245" s="70"/>
      <c r="TZK245" s="70"/>
      <c r="TZL245" s="70"/>
      <c r="TZM245" s="70"/>
      <c r="TZN245" s="70"/>
      <c r="TZO245" s="70"/>
      <c r="TZP245" s="70"/>
      <c r="TZQ245" s="70"/>
      <c r="TZR245" s="70"/>
      <c r="TZS245" s="70"/>
      <c r="TZT245" s="70"/>
      <c r="TZU245" s="70"/>
      <c r="TZV245" s="70"/>
      <c r="TZW245" s="70"/>
      <c r="TZX245" s="70"/>
      <c r="TZY245" s="70"/>
      <c r="TZZ245" s="70"/>
      <c r="UAA245" s="70"/>
      <c r="UAB245" s="70"/>
      <c r="UAC245" s="70"/>
      <c r="UAD245" s="70"/>
      <c r="UAE245" s="70"/>
      <c r="UAF245" s="70"/>
      <c r="UAG245" s="70"/>
      <c r="UAH245" s="70"/>
      <c r="UAI245" s="70"/>
      <c r="UAJ245" s="70"/>
      <c r="UAK245" s="70"/>
      <c r="UAL245" s="70"/>
      <c r="UAM245" s="70"/>
      <c r="UAN245" s="70"/>
      <c r="UAO245" s="70"/>
      <c r="UAP245" s="70"/>
      <c r="UAQ245" s="70"/>
      <c r="UAR245" s="70"/>
      <c r="UAS245" s="70"/>
      <c r="UAT245" s="70"/>
      <c r="UAU245" s="70"/>
      <c r="UAV245" s="70"/>
      <c r="UAW245" s="70"/>
      <c r="UAX245" s="70"/>
      <c r="UAY245" s="70"/>
      <c r="UAZ245" s="70"/>
      <c r="UBA245" s="70"/>
      <c r="UBB245" s="70"/>
      <c r="UBC245" s="70"/>
      <c r="UBD245" s="70"/>
      <c r="UBE245" s="70"/>
      <c r="UBF245" s="70"/>
      <c r="UBG245" s="70"/>
      <c r="UBH245" s="70"/>
      <c r="UBI245" s="70"/>
      <c r="UBJ245" s="70"/>
      <c r="UBK245" s="70"/>
      <c r="UBL245" s="70"/>
      <c r="UBM245" s="70"/>
      <c r="UBN245" s="70"/>
      <c r="UBO245" s="70"/>
      <c r="UBP245" s="70"/>
      <c r="UBQ245" s="70"/>
      <c r="UBR245" s="70"/>
      <c r="UBS245" s="70"/>
      <c r="UBT245" s="70"/>
      <c r="UBU245" s="70"/>
      <c r="UBV245" s="70"/>
      <c r="UBW245" s="70"/>
      <c r="UBX245" s="70"/>
      <c r="UBY245" s="70"/>
      <c r="UBZ245" s="70"/>
      <c r="UCA245" s="70"/>
      <c r="UCB245" s="70"/>
      <c r="UCC245" s="70"/>
      <c r="UCD245" s="70"/>
      <c r="UCE245" s="70"/>
      <c r="UCF245" s="70"/>
      <c r="UCG245" s="70"/>
      <c r="UCH245" s="70"/>
      <c r="UCI245" s="70"/>
      <c r="UCJ245" s="70"/>
      <c r="UCK245" s="70"/>
      <c r="UCL245" s="70"/>
      <c r="UCM245" s="70"/>
      <c r="UCN245" s="70"/>
      <c r="UCO245" s="70"/>
      <c r="UCP245" s="70"/>
      <c r="UCQ245" s="70"/>
      <c r="UCR245" s="70"/>
      <c r="UCS245" s="70"/>
      <c r="UCT245" s="70"/>
      <c r="UCU245" s="70"/>
      <c r="UCV245" s="70"/>
      <c r="UCW245" s="70"/>
      <c r="UCX245" s="70"/>
      <c r="UCY245" s="70"/>
      <c r="UCZ245" s="70"/>
      <c r="UDA245" s="70"/>
      <c r="UDB245" s="70"/>
      <c r="UDC245" s="70"/>
      <c r="UDD245" s="70"/>
      <c r="UDE245" s="70"/>
      <c r="UDF245" s="70"/>
      <c r="UDG245" s="70"/>
      <c r="UDH245" s="70"/>
      <c r="UDI245" s="70"/>
      <c r="UDJ245" s="70"/>
      <c r="UDK245" s="70"/>
      <c r="UDL245" s="70"/>
      <c r="UDM245" s="70"/>
      <c r="UDN245" s="70"/>
      <c r="UDO245" s="70"/>
      <c r="UDP245" s="70"/>
      <c r="UDQ245" s="70"/>
      <c r="UDR245" s="70"/>
      <c r="UDS245" s="70"/>
      <c r="UDT245" s="70"/>
      <c r="UDU245" s="70"/>
      <c r="UDV245" s="70"/>
      <c r="UDW245" s="70"/>
      <c r="UDX245" s="70"/>
      <c r="UDY245" s="70"/>
      <c r="UDZ245" s="70"/>
      <c r="UEA245" s="70"/>
      <c r="UEB245" s="70"/>
      <c r="UEC245" s="70"/>
      <c r="UED245" s="70"/>
      <c r="UEE245" s="70"/>
      <c r="UEF245" s="70"/>
      <c r="UEG245" s="70"/>
      <c r="UEH245" s="70"/>
      <c r="UEI245" s="70"/>
      <c r="UEJ245" s="70"/>
      <c r="UEK245" s="70"/>
      <c r="UEL245" s="70"/>
      <c r="UEM245" s="70"/>
      <c r="UEN245" s="70"/>
      <c r="UEO245" s="70"/>
      <c r="UEP245" s="70"/>
      <c r="UEQ245" s="70"/>
      <c r="UER245" s="70"/>
      <c r="UES245" s="70"/>
      <c r="UET245" s="70"/>
      <c r="UEU245" s="70"/>
      <c r="UEV245" s="70"/>
      <c r="UEW245" s="70"/>
      <c r="UEX245" s="70"/>
      <c r="UEY245" s="70"/>
      <c r="UEZ245" s="70"/>
      <c r="UFA245" s="70"/>
      <c r="UFB245" s="70"/>
      <c r="UFC245" s="70"/>
      <c r="UFD245" s="70"/>
      <c r="UFE245" s="70"/>
      <c r="UFF245" s="70"/>
      <c r="UFG245" s="70"/>
      <c r="UFH245" s="70"/>
      <c r="UFI245" s="70"/>
      <c r="UFJ245" s="70"/>
      <c r="UFK245" s="70"/>
      <c r="UFL245" s="70"/>
      <c r="UFM245" s="70"/>
      <c r="UFN245" s="70"/>
      <c r="UFO245" s="70"/>
      <c r="UFP245" s="70"/>
      <c r="UFQ245" s="70"/>
      <c r="UFR245" s="70"/>
      <c r="UFS245" s="70"/>
      <c r="UFT245" s="70"/>
      <c r="UFU245" s="70"/>
      <c r="UFV245" s="70"/>
      <c r="UFW245" s="70"/>
      <c r="UFX245" s="70"/>
      <c r="UFY245" s="70"/>
      <c r="UFZ245" s="70"/>
      <c r="UGA245" s="70"/>
      <c r="UGB245" s="70"/>
      <c r="UGC245" s="70"/>
      <c r="UGD245" s="70"/>
      <c r="UGE245" s="70"/>
      <c r="UGF245" s="70"/>
      <c r="UGG245" s="70"/>
      <c r="UGH245" s="70"/>
      <c r="UGI245" s="70"/>
      <c r="UGJ245" s="70"/>
      <c r="UGK245" s="70"/>
      <c r="UGL245" s="70"/>
      <c r="UGM245" s="70"/>
      <c r="UGN245" s="70"/>
      <c r="UGO245" s="70"/>
      <c r="UGP245" s="70"/>
      <c r="UGQ245" s="70"/>
      <c r="UGR245" s="70"/>
      <c r="UGS245" s="70"/>
      <c r="UGT245" s="70"/>
      <c r="UGU245" s="70"/>
      <c r="UGV245" s="70"/>
      <c r="UGW245" s="70"/>
      <c r="UGX245" s="70"/>
      <c r="UGY245" s="70"/>
      <c r="UGZ245" s="70"/>
      <c r="UHA245" s="70"/>
      <c r="UHB245" s="70"/>
      <c r="UHC245" s="70"/>
      <c r="UHD245" s="70"/>
      <c r="UHE245" s="70"/>
      <c r="UHF245" s="70"/>
      <c r="UHG245" s="70"/>
      <c r="UHH245" s="70"/>
      <c r="UHI245" s="70"/>
      <c r="UHJ245" s="70"/>
      <c r="UHK245" s="70"/>
      <c r="UHL245" s="70"/>
      <c r="UHM245" s="70"/>
      <c r="UHN245" s="70"/>
      <c r="UHO245" s="70"/>
      <c r="UHP245" s="70"/>
      <c r="UHQ245" s="70"/>
      <c r="UHR245" s="70"/>
      <c r="UHS245" s="70"/>
      <c r="UHT245" s="70"/>
      <c r="UHU245" s="70"/>
      <c r="UHV245" s="70"/>
      <c r="UHW245" s="70"/>
      <c r="UHX245" s="70"/>
      <c r="UHY245" s="70"/>
      <c r="UHZ245" s="70"/>
      <c r="UIA245" s="70"/>
      <c r="UIB245" s="70"/>
      <c r="UIC245" s="70"/>
      <c r="UID245" s="70"/>
      <c r="UIE245" s="70"/>
      <c r="UIF245" s="70"/>
      <c r="UIG245" s="70"/>
      <c r="UIH245" s="70"/>
      <c r="UII245" s="70"/>
      <c r="UIJ245" s="70"/>
      <c r="UIK245" s="70"/>
      <c r="UIL245" s="70"/>
      <c r="UIM245" s="70"/>
      <c r="UIN245" s="70"/>
      <c r="UIO245" s="70"/>
      <c r="UIP245" s="70"/>
      <c r="UIQ245" s="70"/>
      <c r="UIR245" s="70"/>
      <c r="UIS245" s="70"/>
      <c r="UIT245" s="70"/>
      <c r="UIU245" s="70"/>
      <c r="UIV245" s="70"/>
      <c r="UIW245" s="70"/>
      <c r="UIX245" s="70"/>
      <c r="UIY245" s="70"/>
      <c r="UIZ245" s="70"/>
      <c r="UJA245" s="70"/>
      <c r="UJB245" s="70"/>
      <c r="UJC245" s="70"/>
      <c r="UJD245" s="70"/>
      <c r="UJE245" s="70"/>
      <c r="UJF245" s="70"/>
      <c r="UJG245" s="70"/>
      <c r="UJH245" s="70"/>
      <c r="UJI245" s="70"/>
      <c r="UJJ245" s="70"/>
      <c r="UJK245" s="70"/>
      <c r="UJL245" s="70"/>
      <c r="UJM245" s="70"/>
      <c r="UJN245" s="70"/>
      <c r="UJO245" s="70"/>
      <c r="UJP245" s="70"/>
      <c r="UJQ245" s="70"/>
      <c r="UJR245" s="70"/>
      <c r="UJS245" s="70"/>
      <c r="UJT245" s="70"/>
      <c r="UJU245" s="70"/>
      <c r="UJV245" s="70"/>
      <c r="UJW245" s="70"/>
      <c r="UJX245" s="70"/>
      <c r="UJY245" s="70"/>
      <c r="UJZ245" s="70"/>
      <c r="UKA245" s="70"/>
      <c r="UKB245" s="70"/>
      <c r="UKC245" s="70"/>
      <c r="UKD245" s="70"/>
      <c r="UKE245" s="70"/>
      <c r="UKF245" s="70"/>
      <c r="UKG245" s="70"/>
      <c r="UKH245" s="70"/>
      <c r="UKI245" s="70"/>
      <c r="UKJ245" s="70"/>
      <c r="UKK245" s="70"/>
      <c r="UKL245" s="70"/>
      <c r="UKM245" s="70"/>
      <c r="UKN245" s="70"/>
      <c r="UKO245" s="70"/>
      <c r="UKP245" s="70"/>
      <c r="UKQ245" s="70"/>
      <c r="UKR245" s="70"/>
      <c r="UKS245" s="70"/>
      <c r="UKT245" s="70"/>
      <c r="UKU245" s="70"/>
      <c r="UKV245" s="70"/>
      <c r="UKW245" s="70"/>
      <c r="UKX245" s="70"/>
      <c r="UKY245" s="70"/>
      <c r="UKZ245" s="70"/>
      <c r="ULA245" s="70"/>
      <c r="ULB245" s="70"/>
      <c r="ULC245" s="70"/>
      <c r="ULD245" s="70"/>
      <c r="ULE245" s="70"/>
      <c r="ULF245" s="70"/>
      <c r="ULG245" s="70"/>
      <c r="ULH245" s="70"/>
      <c r="ULI245" s="70"/>
      <c r="ULJ245" s="70"/>
      <c r="ULK245" s="70"/>
      <c r="ULL245" s="70"/>
      <c r="ULM245" s="70"/>
      <c r="ULN245" s="70"/>
      <c r="ULO245" s="70"/>
      <c r="ULP245" s="70"/>
      <c r="ULQ245" s="70"/>
      <c r="ULR245" s="70"/>
      <c r="ULS245" s="70"/>
      <c r="ULT245" s="70"/>
      <c r="ULU245" s="70"/>
      <c r="ULV245" s="70"/>
      <c r="ULW245" s="70"/>
      <c r="ULX245" s="70"/>
      <c r="ULY245" s="70"/>
      <c r="ULZ245" s="70"/>
      <c r="UMA245" s="70"/>
      <c r="UMB245" s="70"/>
      <c r="UMC245" s="70"/>
      <c r="UMD245" s="70"/>
      <c r="UME245" s="70"/>
      <c r="UMF245" s="70"/>
      <c r="UMG245" s="70"/>
      <c r="UMH245" s="70"/>
      <c r="UMI245" s="70"/>
      <c r="UMJ245" s="70"/>
      <c r="UMK245" s="70"/>
      <c r="UML245" s="70"/>
      <c r="UMM245" s="70"/>
      <c r="UMN245" s="70"/>
      <c r="UMO245" s="70"/>
      <c r="UMP245" s="70"/>
      <c r="UMQ245" s="70"/>
      <c r="UMR245" s="70"/>
      <c r="UMS245" s="70"/>
      <c r="UMT245" s="70"/>
      <c r="UMU245" s="70"/>
      <c r="UMV245" s="70"/>
      <c r="UMW245" s="70"/>
      <c r="UMX245" s="70"/>
      <c r="UMY245" s="70"/>
      <c r="UMZ245" s="70"/>
      <c r="UNA245" s="70"/>
      <c r="UNB245" s="70"/>
      <c r="UNC245" s="70"/>
      <c r="UND245" s="70"/>
      <c r="UNE245" s="70"/>
      <c r="UNF245" s="70"/>
      <c r="UNG245" s="70"/>
      <c r="UNH245" s="70"/>
      <c r="UNI245" s="70"/>
      <c r="UNJ245" s="70"/>
      <c r="UNK245" s="70"/>
      <c r="UNL245" s="70"/>
      <c r="UNM245" s="70"/>
      <c r="UNN245" s="70"/>
      <c r="UNO245" s="70"/>
      <c r="UNP245" s="70"/>
      <c r="UNQ245" s="70"/>
      <c r="UNR245" s="70"/>
      <c r="UNS245" s="70"/>
      <c r="UNT245" s="70"/>
      <c r="UNU245" s="70"/>
      <c r="UNV245" s="70"/>
      <c r="UNW245" s="70"/>
      <c r="UNX245" s="70"/>
      <c r="UNY245" s="70"/>
      <c r="UNZ245" s="70"/>
      <c r="UOA245" s="70"/>
      <c r="UOB245" s="70"/>
      <c r="UOC245" s="70"/>
      <c r="UOD245" s="70"/>
      <c r="UOE245" s="70"/>
      <c r="UOF245" s="70"/>
      <c r="UOG245" s="70"/>
      <c r="UOH245" s="70"/>
      <c r="UOI245" s="70"/>
      <c r="UOJ245" s="70"/>
      <c r="UOK245" s="70"/>
      <c r="UOL245" s="70"/>
      <c r="UOM245" s="70"/>
      <c r="UON245" s="70"/>
      <c r="UOO245" s="70"/>
      <c r="UOP245" s="70"/>
      <c r="UOQ245" s="70"/>
      <c r="UOR245" s="70"/>
      <c r="UOS245" s="70"/>
      <c r="UOT245" s="70"/>
      <c r="UOU245" s="70"/>
      <c r="UOV245" s="70"/>
      <c r="UOW245" s="70"/>
      <c r="UOX245" s="70"/>
      <c r="UOY245" s="70"/>
      <c r="UOZ245" s="70"/>
      <c r="UPA245" s="70"/>
      <c r="UPB245" s="70"/>
      <c r="UPC245" s="70"/>
      <c r="UPD245" s="70"/>
      <c r="UPE245" s="70"/>
      <c r="UPF245" s="70"/>
      <c r="UPG245" s="70"/>
      <c r="UPH245" s="70"/>
      <c r="UPI245" s="70"/>
      <c r="UPJ245" s="70"/>
      <c r="UPK245" s="70"/>
      <c r="UPL245" s="70"/>
      <c r="UPM245" s="70"/>
      <c r="UPN245" s="70"/>
      <c r="UPO245" s="70"/>
      <c r="UPP245" s="70"/>
      <c r="UPQ245" s="70"/>
      <c r="UPR245" s="70"/>
      <c r="UPS245" s="70"/>
      <c r="UPT245" s="70"/>
      <c r="UPU245" s="70"/>
      <c r="UPV245" s="70"/>
      <c r="UPW245" s="70"/>
      <c r="UPX245" s="70"/>
      <c r="UPY245" s="70"/>
      <c r="UPZ245" s="70"/>
      <c r="UQA245" s="70"/>
      <c r="UQB245" s="70"/>
      <c r="UQC245" s="70"/>
      <c r="UQD245" s="70"/>
      <c r="UQE245" s="70"/>
      <c r="UQF245" s="70"/>
      <c r="UQG245" s="70"/>
      <c r="UQH245" s="70"/>
      <c r="UQI245" s="70"/>
      <c r="UQJ245" s="70"/>
      <c r="UQK245" s="70"/>
      <c r="UQL245" s="70"/>
      <c r="UQM245" s="70"/>
      <c r="UQN245" s="70"/>
      <c r="UQO245" s="70"/>
      <c r="UQP245" s="70"/>
      <c r="UQQ245" s="70"/>
      <c r="UQR245" s="70"/>
      <c r="UQS245" s="70"/>
      <c r="UQT245" s="70"/>
      <c r="UQU245" s="70"/>
      <c r="UQV245" s="70"/>
      <c r="UQW245" s="70"/>
      <c r="UQX245" s="70"/>
      <c r="UQY245" s="70"/>
      <c r="UQZ245" s="70"/>
      <c r="URA245" s="70"/>
      <c r="URB245" s="70"/>
      <c r="URC245" s="70"/>
      <c r="URD245" s="70"/>
      <c r="URE245" s="70"/>
      <c r="URF245" s="70"/>
      <c r="URG245" s="70"/>
      <c r="URH245" s="70"/>
      <c r="URI245" s="70"/>
      <c r="URJ245" s="70"/>
      <c r="URK245" s="70"/>
      <c r="URL245" s="70"/>
      <c r="URM245" s="70"/>
      <c r="URN245" s="70"/>
      <c r="URO245" s="70"/>
      <c r="URP245" s="70"/>
      <c r="URQ245" s="70"/>
      <c r="URR245" s="70"/>
      <c r="URS245" s="70"/>
      <c r="URT245" s="70"/>
      <c r="URU245" s="70"/>
      <c r="URV245" s="70"/>
      <c r="URW245" s="70"/>
      <c r="URX245" s="70"/>
      <c r="URY245" s="70"/>
      <c r="URZ245" s="70"/>
      <c r="USA245" s="70"/>
      <c r="USB245" s="70"/>
      <c r="USC245" s="70"/>
      <c r="USD245" s="70"/>
      <c r="USE245" s="70"/>
      <c r="USF245" s="70"/>
      <c r="USG245" s="70"/>
      <c r="USH245" s="70"/>
      <c r="USI245" s="70"/>
      <c r="USJ245" s="70"/>
      <c r="USK245" s="70"/>
      <c r="USL245" s="70"/>
      <c r="USM245" s="70"/>
      <c r="USN245" s="70"/>
      <c r="USO245" s="70"/>
      <c r="USP245" s="70"/>
      <c r="USQ245" s="70"/>
      <c r="USR245" s="70"/>
      <c r="USS245" s="70"/>
      <c r="UST245" s="70"/>
      <c r="USU245" s="70"/>
      <c r="USV245" s="70"/>
      <c r="USW245" s="70"/>
      <c r="USX245" s="70"/>
      <c r="USY245" s="70"/>
      <c r="USZ245" s="70"/>
      <c r="UTA245" s="70"/>
      <c r="UTB245" s="70"/>
      <c r="UTC245" s="70"/>
      <c r="UTD245" s="70"/>
      <c r="UTE245" s="70"/>
      <c r="UTF245" s="70"/>
      <c r="UTG245" s="70"/>
      <c r="UTH245" s="70"/>
      <c r="UTI245" s="70"/>
      <c r="UTJ245" s="70"/>
      <c r="UTK245" s="70"/>
      <c r="UTL245" s="70"/>
      <c r="UTM245" s="70"/>
      <c r="UTN245" s="70"/>
      <c r="UTO245" s="70"/>
      <c r="UTP245" s="70"/>
      <c r="UTQ245" s="70"/>
      <c r="UTR245" s="70"/>
      <c r="UTS245" s="70"/>
      <c r="UTT245" s="70"/>
      <c r="UTU245" s="70"/>
      <c r="UTV245" s="70"/>
      <c r="UTW245" s="70"/>
      <c r="UTX245" s="70"/>
      <c r="UTY245" s="70"/>
      <c r="UTZ245" s="70"/>
      <c r="UUA245" s="70"/>
      <c r="UUB245" s="70"/>
      <c r="UUC245" s="70"/>
      <c r="UUD245" s="70"/>
      <c r="UUE245" s="70"/>
      <c r="UUF245" s="70"/>
      <c r="UUG245" s="70"/>
      <c r="UUH245" s="70"/>
      <c r="UUI245" s="70"/>
      <c r="UUJ245" s="70"/>
      <c r="UUK245" s="70"/>
      <c r="UUL245" s="70"/>
      <c r="UUM245" s="70"/>
      <c r="UUN245" s="70"/>
      <c r="UUO245" s="70"/>
      <c r="UUP245" s="70"/>
      <c r="UUQ245" s="70"/>
      <c r="UUR245" s="70"/>
      <c r="UUS245" s="70"/>
      <c r="UUT245" s="70"/>
      <c r="UUU245" s="70"/>
      <c r="UUV245" s="70"/>
      <c r="UUW245" s="70"/>
      <c r="UUX245" s="70"/>
      <c r="UUY245" s="70"/>
      <c r="UUZ245" s="70"/>
      <c r="UVA245" s="70"/>
      <c r="UVB245" s="70"/>
      <c r="UVC245" s="70"/>
      <c r="UVD245" s="70"/>
      <c r="UVE245" s="70"/>
      <c r="UVF245" s="70"/>
      <c r="UVG245" s="70"/>
      <c r="UVH245" s="70"/>
      <c r="UVI245" s="70"/>
      <c r="UVJ245" s="70"/>
      <c r="UVK245" s="70"/>
      <c r="UVL245" s="70"/>
      <c r="UVM245" s="70"/>
      <c r="UVN245" s="70"/>
      <c r="UVO245" s="70"/>
      <c r="UVP245" s="70"/>
      <c r="UVQ245" s="70"/>
      <c r="UVR245" s="70"/>
      <c r="UVS245" s="70"/>
      <c r="UVT245" s="70"/>
      <c r="UVU245" s="70"/>
      <c r="UVV245" s="70"/>
      <c r="UVW245" s="70"/>
      <c r="UVX245" s="70"/>
      <c r="UVY245" s="70"/>
      <c r="UVZ245" s="70"/>
      <c r="UWA245" s="70"/>
      <c r="UWB245" s="70"/>
      <c r="UWC245" s="70"/>
      <c r="UWD245" s="70"/>
      <c r="UWE245" s="70"/>
      <c r="UWF245" s="70"/>
      <c r="UWG245" s="70"/>
      <c r="UWH245" s="70"/>
      <c r="UWI245" s="70"/>
      <c r="UWJ245" s="70"/>
      <c r="UWK245" s="70"/>
      <c r="UWL245" s="70"/>
      <c r="UWM245" s="70"/>
      <c r="UWN245" s="70"/>
      <c r="UWO245" s="70"/>
      <c r="UWP245" s="70"/>
      <c r="UWQ245" s="70"/>
      <c r="UWR245" s="70"/>
      <c r="UWS245" s="70"/>
      <c r="UWT245" s="70"/>
      <c r="UWU245" s="70"/>
      <c r="UWV245" s="70"/>
      <c r="UWW245" s="70"/>
      <c r="UWX245" s="70"/>
      <c r="UWY245" s="70"/>
      <c r="UWZ245" s="70"/>
      <c r="UXA245" s="70"/>
      <c r="UXB245" s="70"/>
      <c r="UXC245" s="70"/>
      <c r="UXD245" s="70"/>
      <c r="UXE245" s="70"/>
      <c r="UXF245" s="70"/>
      <c r="UXG245" s="70"/>
      <c r="UXH245" s="70"/>
      <c r="UXI245" s="70"/>
      <c r="UXJ245" s="70"/>
      <c r="UXK245" s="70"/>
      <c r="UXL245" s="70"/>
      <c r="UXM245" s="70"/>
      <c r="UXN245" s="70"/>
      <c r="UXO245" s="70"/>
      <c r="UXP245" s="70"/>
      <c r="UXQ245" s="70"/>
      <c r="UXR245" s="70"/>
      <c r="UXS245" s="70"/>
      <c r="UXT245" s="70"/>
      <c r="UXU245" s="70"/>
      <c r="UXV245" s="70"/>
      <c r="UXW245" s="70"/>
      <c r="UXX245" s="70"/>
      <c r="UXY245" s="70"/>
      <c r="UXZ245" s="70"/>
      <c r="UYA245" s="70"/>
      <c r="UYB245" s="70"/>
      <c r="UYC245" s="70"/>
      <c r="UYD245" s="70"/>
      <c r="UYE245" s="70"/>
      <c r="UYF245" s="70"/>
      <c r="UYG245" s="70"/>
      <c r="UYH245" s="70"/>
      <c r="UYI245" s="70"/>
      <c r="UYJ245" s="70"/>
      <c r="UYK245" s="70"/>
      <c r="UYL245" s="70"/>
      <c r="UYM245" s="70"/>
      <c r="UYN245" s="70"/>
      <c r="UYO245" s="70"/>
      <c r="UYP245" s="70"/>
      <c r="UYQ245" s="70"/>
      <c r="UYR245" s="70"/>
      <c r="UYS245" s="70"/>
      <c r="UYT245" s="70"/>
      <c r="UYU245" s="70"/>
      <c r="UYV245" s="70"/>
      <c r="UYW245" s="70"/>
      <c r="UYX245" s="70"/>
      <c r="UYY245" s="70"/>
      <c r="UYZ245" s="70"/>
      <c r="UZA245" s="70"/>
      <c r="UZB245" s="70"/>
      <c r="UZC245" s="70"/>
      <c r="UZD245" s="70"/>
      <c r="UZE245" s="70"/>
      <c r="UZF245" s="70"/>
      <c r="UZG245" s="70"/>
      <c r="UZH245" s="70"/>
      <c r="UZI245" s="70"/>
      <c r="UZJ245" s="70"/>
      <c r="UZK245" s="70"/>
      <c r="UZL245" s="70"/>
      <c r="UZM245" s="70"/>
      <c r="UZN245" s="70"/>
      <c r="UZO245" s="70"/>
      <c r="UZP245" s="70"/>
      <c r="UZQ245" s="70"/>
      <c r="UZR245" s="70"/>
      <c r="UZS245" s="70"/>
      <c r="UZT245" s="70"/>
      <c r="UZU245" s="70"/>
      <c r="UZV245" s="70"/>
      <c r="UZW245" s="70"/>
      <c r="UZX245" s="70"/>
      <c r="UZY245" s="70"/>
      <c r="UZZ245" s="70"/>
      <c r="VAA245" s="70"/>
      <c r="VAB245" s="70"/>
      <c r="VAC245" s="70"/>
      <c r="VAD245" s="70"/>
      <c r="VAE245" s="70"/>
      <c r="VAF245" s="70"/>
      <c r="VAG245" s="70"/>
      <c r="VAH245" s="70"/>
      <c r="VAI245" s="70"/>
      <c r="VAJ245" s="70"/>
      <c r="VAK245" s="70"/>
      <c r="VAL245" s="70"/>
      <c r="VAM245" s="70"/>
      <c r="VAN245" s="70"/>
      <c r="VAO245" s="70"/>
      <c r="VAP245" s="70"/>
      <c r="VAQ245" s="70"/>
      <c r="VAR245" s="70"/>
      <c r="VAS245" s="70"/>
      <c r="VAT245" s="70"/>
      <c r="VAU245" s="70"/>
      <c r="VAV245" s="70"/>
      <c r="VAW245" s="70"/>
      <c r="VAX245" s="70"/>
      <c r="VAY245" s="70"/>
      <c r="VAZ245" s="70"/>
      <c r="VBA245" s="70"/>
      <c r="VBB245" s="70"/>
      <c r="VBC245" s="70"/>
      <c r="VBD245" s="70"/>
      <c r="VBE245" s="70"/>
      <c r="VBF245" s="70"/>
      <c r="VBG245" s="70"/>
      <c r="VBH245" s="70"/>
      <c r="VBI245" s="70"/>
      <c r="VBJ245" s="70"/>
      <c r="VBK245" s="70"/>
      <c r="VBL245" s="70"/>
      <c r="VBM245" s="70"/>
      <c r="VBN245" s="70"/>
      <c r="VBO245" s="70"/>
      <c r="VBP245" s="70"/>
      <c r="VBQ245" s="70"/>
      <c r="VBR245" s="70"/>
      <c r="VBS245" s="70"/>
      <c r="VBT245" s="70"/>
      <c r="VBU245" s="70"/>
      <c r="VBV245" s="70"/>
      <c r="VBW245" s="70"/>
      <c r="VBX245" s="70"/>
      <c r="VBY245" s="70"/>
      <c r="VBZ245" s="70"/>
      <c r="VCA245" s="70"/>
      <c r="VCB245" s="70"/>
      <c r="VCC245" s="70"/>
      <c r="VCD245" s="70"/>
      <c r="VCE245" s="70"/>
      <c r="VCF245" s="70"/>
      <c r="VCG245" s="70"/>
      <c r="VCH245" s="70"/>
      <c r="VCI245" s="70"/>
      <c r="VCJ245" s="70"/>
      <c r="VCK245" s="70"/>
      <c r="VCL245" s="70"/>
      <c r="VCM245" s="70"/>
      <c r="VCN245" s="70"/>
      <c r="VCO245" s="70"/>
      <c r="VCP245" s="70"/>
      <c r="VCQ245" s="70"/>
      <c r="VCR245" s="70"/>
      <c r="VCS245" s="70"/>
      <c r="VCT245" s="70"/>
      <c r="VCU245" s="70"/>
      <c r="VCV245" s="70"/>
      <c r="VCW245" s="70"/>
      <c r="VCX245" s="70"/>
      <c r="VCY245" s="70"/>
      <c r="VCZ245" s="70"/>
      <c r="VDA245" s="70"/>
      <c r="VDB245" s="70"/>
      <c r="VDC245" s="70"/>
      <c r="VDD245" s="70"/>
      <c r="VDE245" s="70"/>
      <c r="VDF245" s="70"/>
      <c r="VDG245" s="70"/>
      <c r="VDH245" s="70"/>
      <c r="VDI245" s="70"/>
      <c r="VDJ245" s="70"/>
      <c r="VDK245" s="70"/>
      <c r="VDL245" s="70"/>
      <c r="VDM245" s="70"/>
      <c r="VDN245" s="70"/>
      <c r="VDO245" s="70"/>
      <c r="VDP245" s="70"/>
      <c r="VDQ245" s="70"/>
      <c r="VDR245" s="70"/>
      <c r="VDS245" s="70"/>
      <c r="VDT245" s="70"/>
      <c r="VDU245" s="70"/>
      <c r="VDV245" s="70"/>
      <c r="VDW245" s="70"/>
      <c r="VDX245" s="70"/>
      <c r="VDY245" s="70"/>
      <c r="VDZ245" s="70"/>
      <c r="VEA245" s="70"/>
      <c r="VEB245" s="70"/>
      <c r="VEC245" s="70"/>
      <c r="VED245" s="70"/>
      <c r="VEE245" s="70"/>
      <c r="VEF245" s="70"/>
      <c r="VEG245" s="70"/>
      <c r="VEH245" s="70"/>
      <c r="VEI245" s="70"/>
      <c r="VEJ245" s="70"/>
      <c r="VEK245" s="70"/>
      <c r="VEL245" s="70"/>
      <c r="VEM245" s="70"/>
      <c r="VEN245" s="70"/>
      <c r="VEO245" s="70"/>
      <c r="VEP245" s="70"/>
      <c r="VEQ245" s="70"/>
      <c r="VER245" s="70"/>
      <c r="VES245" s="70"/>
      <c r="VET245" s="70"/>
      <c r="VEU245" s="70"/>
      <c r="VEV245" s="70"/>
      <c r="VEW245" s="70"/>
      <c r="VEX245" s="70"/>
      <c r="VEY245" s="70"/>
      <c r="VEZ245" s="70"/>
      <c r="VFA245" s="70"/>
      <c r="VFB245" s="70"/>
      <c r="VFC245" s="70"/>
      <c r="VFD245" s="70"/>
      <c r="VFE245" s="70"/>
      <c r="VFF245" s="70"/>
      <c r="VFG245" s="70"/>
      <c r="VFH245" s="70"/>
      <c r="VFI245" s="70"/>
      <c r="VFJ245" s="70"/>
      <c r="VFK245" s="70"/>
      <c r="VFL245" s="70"/>
      <c r="VFM245" s="70"/>
      <c r="VFN245" s="70"/>
      <c r="VFO245" s="70"/>
      <c r="VFP245" s="70"/>
      <c r="VFQ245" s="70"/>
      <c r="VFR245" s="70"/>
      <c r="VFS245" s="70"/>
      <c r="VFT245" s="70"/>
      <c r="VFU245" s="70"/>
      <c r="VFV245" s="70"/>
      <c r="VFW245" s="70"/>
      <c r="VFX245" s="70"/>
      <c r="VFY245" s="70"/>
      <c r="VFZ245" s="70"/>
      <c r="VGA245" s="70"/>
      <c r="VGB245" s="70"/>
      <c r="VGC245" s="70"/>
      <c r="VGD245" s="70"/>
      <c r="VGE245" s="70"/>
      <c r="VGF245" s="70"/>
      <c r="VGG245" s="70"/>
      <c r="VGH245" s="70"/>
      <c r="VGI245" s="70"/>
      <c r="VGJ245" s="70"/>
      <c r="VGK245" s="70"/>
      <c r="VGL245" s="70"/>
      <c r="VGM245" s="70"/>
      <c r="VGN245" s="70"/>
      <c r="VGO245" s="70"/>
      <c r="VGP245" s="70"/>
      <c r="VGQ245" s="70"/>
      <c r="VGR245" s="70"/>
      <c r="VGS245" s="70"/>
      <c r="VGT245" s="70"/>
      <c r="VGU245" s="70"/>
      <c r="VGV245" s="70"/>
      <c r="VGW245" s="70"/>
      <c r="VGX245" s="70"/>
      <c r="VGY245" s="70"/>
      <c r="VGZ245" s="70"/>
      <c r="VHA245" s="70"/>
      <c r="VHB245" s="70"/>
      <c r="VHC245" s="70"/>
      <c r="VHD245" s="70"/>
      <c r="VHE245" s="70"/>
      <c r="VHF245" s="70"/>
      <c r="VHG245" s="70"/>
      <c r="VHH245" s="70"/>
      <c r="VHI245" s="70"/>
      <c r="VHJ245" s="70"/>
      <c r="VHK245" s="70"/>
      <c r="VHL245" s="70"/>
      <c r="VHM245" s="70"/>
      <c r="VHN245" s="70"/>
      <c r="VHO245" s="70"/>
      <c r="VHP245" s="70"/>
      <c r="VHQ245" s="70"/>
      <c r="VHR245" s="70"/>
      <c r="VHS245" s="70"/>
      <c r="VHT245" s="70"/>
      <c r="VHU245" s="70"/>
      <c r="VHV245" s="70"/>
      <c r="VHW245" s="70"/>
      <c r="VHX245" s="70"/>
      <c r="VHY245" s="70"/>
      <c r="VHZ245" s="70"/>
      <c r="VIA245" s="70"/>
      <c r="VIB245" s="70"/>
      <c r="VIC245" s="70"/>
      <c r="VID245" s="70"/>
      <c r="VIE245" s="70"/>
      <c r="VIF245" s="70"/>
      <c r="VIG245" s="70"/>
      <c r="VIH245" s="70"/>
      <c r="VII245" s="70"/>
      <c r="VIJ245" s="70"/>
      <c r="VIK245" s="70"/>
      <c r="VIL245" s="70"/>
      <c r="VIM245" s="70"/>
      <c r="VIN245" s="70"/>
      <c r="VIO245" s="70"/>
      <c r="VIP245" s="70"/>
      <c r="VIQ245" s="70"/>
      <c r="VIR245" s="70"/>
      <c r="VIS245" s="70"/>
      <c r="VIT245" s="70"/>
      <c r="VIU245" s="70"/>
      <c r="VIV245" s="70"/>
      <c r="VIW245" s="70"/>
      <c r="VIX245" s="70"/>
      <c r="VIY245" s="70"/>
      <c r="VIZ245" s="70"/>
      <c r="VJA245" s="70"/>
      <c r="VJB245" s="70"/>
      <c r="VJC245" s="70"/>
      <c r="VJD245" s="70"/>
      <c r="VJE245" s="70"/>
      <c r="VJF245" s="70"/>
      <c r="VJG245" s="70"/>
      <c r="VJH245" s="70"/>
      <c r="VJI245" s="70"/>
      <c r="VJJ245" s="70"/>
      <c r="VJK245" s="70"/>
      <c r="VJL245" s="70"/>
      <c r="VJM245" s="70"/>
      <c r="VJN245" s="70"/>
      <c r="VJO245" s="70"/>
      <c r="VJP245" s="70"/>
      <c r="VJQ245" s="70"/>
      <c r="VJR245" s="70"/>
      <c r="VJS245" s="70"/>
      <c r="VJT245" s="70"/>
      <c r="VJU245" s="70"/>
      <c r="VJV245" s="70"/>
      <c r="VJW245" s="70"/>
      <c r="VJX245" s="70"/>
      <c r="VJY245" s="70"/>
      <c r="VJZ245" s="70"/>
      <c r="VKA245" s="70"/>
      <c r="VKB245" s="70"/>
      <c r="VKC245" s="70"/>
      <c r="VKD245" s="70"/>
      <c r="VKE245" s="70"/>
      <c r="VKF245" s="70"/>
      <c r="VKG245" s="70"/>
      <c r="VKH245" s="70"/>
      <c r="VKI245" s="70"/>
      <c r="VKJ245" s="70"/>
      <c r="VKK245" s="70"/>
      <c r="VKL245" s="70"/>
      <c r="VKM245" s="70"/>
      <c r="VKN245" s="70"/>
      <c r="VKO245" s="70"/>
      <c r="VKP245" s="70"/>
      <c r="VKQ245" s="70"/>
      <c r="VKR245" s="70"/>
      <c r="VKS245" s="70"/>
      <c r="VKT245" s="70"/>
      <c r="VKU245" s="70"/>
      <c r="VKV245" s="70"/>
      <c r="VKW245" s="70"/>
      <c r="VKX245" s="70"/>
      <c r="VKY245" s="70"/>
      <c r="VKZ245" s="70"/>
      <c r="VLA245" s="70"/>
      <c r="VLB245" s="70"/>
      <c r="VLC245" s="70"/>
      <c r="VLD245" s="70"/>
      <c r="VLE245" s="70"/>
      <c r="VLF245" s="70"/>
      <c r="VLG245" s="70"/>
      <c r="VLH245" s="70"/>
      <c r="VLI245" s="70"/>
      <c r="VLJ245" s="70"/>
      <c r="VLK245" s="70"/>
      <c r="VLL245" s="70"/>
      <c r="VLM245" s="70"/>
      <c r="VLN245" s="70"/>
      <c r="VLO245" s="70"/>
      <c r="VLP245" s="70"/>
      <c r="VLQ245" s="70"/>
      <c r="VLR245" s="70"/>
      <c r="VLS245" s="70"/>
      <c r="VLT245" s="70"/>
      <c r="VLU245" s="70"/>
      <c r="VLV245" s="70"/>
      <c r="VLW245" s="70"/>
      <c r="VLX245" s="70"/>
      <c r="VLY245" s="70"/>
      <c r="VLZ245" s="70"/>
      <c r="VMA245" s="70"/>
      <c r="VMB245" s="70"/>
      <c r="VMC245" s="70"/>
      <c r="VMD245" s="70"/>
      <c r="VME245" s="70"/>
      <c r="VMF245" s="70"/>
      <c r="VMG245" s="70"/>
      <c r="VMH245" s="70"/>
      <c r="VMI245" s="70"/>
      <c r="VMJ245" s="70"/>
      <c r="VMK245" s="70"/>
      <c r="VML245" s="70"/>
      <c r="VMM245" s="70"/>
      <c r="VMN245" s="70"/>
      <c r="VMO245" s="70"/>
      <c r="VMP245" s="70"/>
      <c r="VMQ245" s="70"/>
      <c r="VMR245" s="70"/>
      <c r="VMS245" s="70"/>
      <c r="VMT245" s="70"/>
      <c r="VMU245" s="70"/>
      <c r="VMV245" s="70"/>
      <c r="VMW245" s="70"/>
      <c r="VMX245" s="70"/>
      <c r="VMY245" s="70"/>
      <c r="VMZ245" s="70"/>
      <c r="VNA245" s="70"/>
      <c r="VNB245" s="70"/>
      <c r="VNC245" s="70"/>
      <c r="VND245" s="70"/>
      <c r="VNE245" s="70"/>
      <c r="VNF245" s="70"/>
      <c r="VNG245" s="70"/>
      <c r="VNH245" s="70"/>
      <c r="VNI245" s="70"/>
      <c r="VNJ245" s="70"/>
      <c r="VNK245" s="70"/>
      <c r="VNL245" s="70"/>
      <c r="VNM245" s="70"/>
      <c r="VNN245" s="70"/>
      <c r="VNO245" s="70"/>
      <c r="VNP245" s="70"/>
      <c r="VNQ245" s="70"/>
      <c r="VNR245" s="70"/>
      <c r="VNS245" s="70"/>
      <c r="VNT245" s="70"/>
      <c r="VNU245" s="70"/>
      <c r="VNV245" s="70"/>
      <c r="VNW245" s="70"/>
      <c r="VNX245" s="70"/>
      <c r="VNY245" s="70"/>
      <c r="VNZ245" s="70"/>
      <c r="VOA245" s="70"/>
      <c r="VOB245" s="70"/>
      <c r="VOC245" s="70"/>
      <c r="VOD245" s="70"/>
      <c r="VOE245" s="70"/>
      <c r="VOF245" s="70"/>
      <c r="VOG245" s="70"/>
      <c r="VOH245" s="70"/>
      <c r="VOI245" s="70"/>
      <c r="VOJ245" s="70"/>
      <c r="VOK245" s="70"/>
      <c r="VOL245" s="70"/>
      <c r="VOM245" s="70"/>
      <c r="VON245" s="70"/>
      <c r="VOO245" s="70"/>
      <c r="VOP245" s="70"/>
      <c r="VOQ245" s="70"/>
      <c r="VOR245" s="70"/>
      <c r="VOS245" s="70"/>
      <c r="VOT245" s="70"/>
      <c r="VOU245" s="70"/>
      <c r="VOV245" s="70"/>
      <c r="VOW245" s="70"/>
      <c r="VOX245" s="70"/>
      <c r="VOY245" s="70"/>
      <c r="VOZ245" s="70"/>
      <c r="VPA245" s="70"/>
      <c r="VPB245" s="70"/>
      <c r="VPC245" s="70"/>
      <c r="VPD245" s="70"/>
      <c r="VPE245" s="70"/>
      <c r="VPF245" s="70"/>
      <c r="VPG245" s="70"/>
      <c r="VPH245" s="70"/>
      <c r="VPI245" s="70"/>
      <c r="VPJ245" s="70"/>
      <c r="VPK245" s="70"/>
      <c r="VPL245" s="70"/>
      <c r="VPM245" s="70"/>
      <c r="VPN245" s="70"/>
      <c r="VPO245" s="70"/>
      <c r="VPP245" s="70"/>
      <c r="VPQ245" s="70"/>
      <c r="VPR245" s="70"/>
      <c r="VPS245" s="70"/>
      <c r="VPT245" s="70"/>
      <c r="VPU245" s="70"/>
      <c r="VPV245" s="70"/>
      <c r="VPW245" s="70"/>
      <c r="VPX245" s="70"/>
      <c r="VPY245" s="70"/>
      <c r="VPZ245" s="70"/>
      <c r="VQA245" s="70"/>
      <c r="VQB245" s="70"/>
      <c r="VQC245" s="70"/>
      <c r="VQD245" s="70"/>
      <c r="VQE245" s="70"/>
      <c r="VQF245" s="70"/>
      <c r="VQG245" s="70"/>
      <c r="VQH245" s="70"/>
      <c r="VQI245" s="70"/>
      <c r="VQJ245" s="70"/>
      <c r="VQK245" s="70"/>
      <c r="VQL245" s="70"/>
      <c r="VQM245" s="70"/>
      <c r="VQN245" s="70"/>
      <c r="VQO245" s="70"/>
      <c r="VQP245" s="70"/>
      <c r="VQQ245" s="70"/>
      <c r="VQR245" s="70"/>
      <c r="VQS245" s="70"/>
      <c r="VQT245" s="70"/>
      <c r="VQU245" s="70"/>
      <c r="VQV245" s="70"/>
      <c r="VQW245" s="70"/>
      <c r="VQX245" s="70"/>
      <c r="VQY245" s="70"/>
      <c r="VQZ245" s="70"/>
      <c r="VRA245" s="70"/>
      <c r="VRB245" s="70"/>
      <c r="VRC245" s="70"/>
      <c r="VRD245" s="70"/>
      <c r="VRE245" s="70"/>
      <c r="VRF245" s="70"/>
      <c r="VRG245" s="70"/>
      <c r="VRH245" s="70"/>
      <c r="VRI245" s="70"/>
      <c r="VRJ245" s="70"/>
      <c r="VRK245" s="70"/>
      <c r="VRL245" s="70"/>
      <c r="VRM245" s="70"/>
      <c r="VRN245" s="70"/>
      <c r="VRO245" s="70"/>
      <c r="VRP245" s="70"/>
      <c r="VRQ245" s="70"/>
      <c r="VRR245" s="70"/>
      <c r="VRS245" s="70"/>
      <c r="VRT245" s="70"/>
      <c r="VRU245" s="70"/>
      <c r="VRV245" s="70"/>
      <c r="VRW245" s="70"/>
      <c r="VRX245" s="70"/>
      <c r="VRY245" s="70"/>
      <c r="VRZ245" s="70"/>
      <c r="VSA245" s="70"/>
      <c r="VSB245" s="70"/>
      <c r="VSC245" s="70"/>
      <c r="VSD245" s="70"/>
      <c r="VSE245" s="70"/>
      <c r="VSF245" s="70"/>
      <c r="VSG245" s="70"/>
      <c r="VSH245" s="70"/>
      <c r="VSI245" s="70"/>
      <c r="VSJ245" s="70"/>
      <c r="VSK245" s="70"/>
      <c r="VSL245" s="70"/>
      <c r="VSM245" s="70"/>
      <c r="VSN245" s="70"/>
      <c r="VSO245" s="70"/>
      <c r="VSP245" s="70"/>
      <c r="VSQ245" s="70"/>
      <c r="VSR245" s="70"/>
      <c r="VSS245" s="70"/>
      <c r="VST245" s="70"/>
      <c r="VSU245" s="70"/>
      <c r="VSV245" s="70"/>
      <c r="VSW245" s="70"/>
      <c r="VSX245" s="70"/>
      <c r="VSY245" s="70"/>
      <c r="VSZ245" s="70"/>
      <c r="VTA245" s="70"/>
      <c r="VTB245" s="70"/>
      <c r="VTC245" s="70"/>
      <c r="VTD245" s="70"/>
      <c r="VTE245" s="70"/>
      <c r="VTF245" s="70"/>
      <c r="VTG245" s="70"/>
      <c r="VTH245" s="70"/>
      <c r="VTI245" s="70"/>
      <c r="VTJ245" s="70"/>
      <c r="VTK245" s="70"/>
      <c r="VTL245" s="70"/>
      <c r="VTM245" s="70"/>
      <c r="VTN245" s="70"/>
      <c r="VTO245" s="70"/>
      <c r="VTP245" s="70"/>
      <c r="VTQ245" s="70"/>
      <c r="VTR245" s="70"/>
      <c r="VTS245" s="70"/>
      <c r="VTT245" s="70"/>
      <c r="VTU245" s="70"/>
      <c r="VTV245" s="70"/>
      <c r="VTW245" s="70"/>
      <c r="VTX245" s="70"/>
      <c r="VTY245" s="70"/>
      <c r="VTZ245" s="70"/>
      <c r="VUA245" s="70"/>
      <c r="VUB245" s="70"/>
      <c r="VUC245" s="70"/>
      <c r="VUD245" s="70"/>
      <c r="VUE245" s="70"/>
      <c r="VUF245" s="70"/>
      <c r="VUG245" s="70"/>
      <c r="VUH245" s="70"/>
      <c r="VUI245" s="70"/>
      <c r="VUJ245" s="70"/>
      <c r="VUK245" s="70"/>
      <c r="VUL245" s="70"/>
      <c r="VUM245" s="70"/>
      <c r="VUN245" s="70"/>
      <c r="VUO245" s="70"/>
      <c r="VUP245" s="70"/>
      <c r="VUQ245" s="70"/>
      <c r="VUR245" s="70"/>
      <c r="VUS245" s="70"/>
      <c r="VUT245" s="70"/>
      <c r="VUU245" s="70"/>
      <c r="VUV245" s="70"/>
      <c r="VUW245" s="70"/>
      <c r="VUX245" s="70"/>
      <c r="VUY245" s="70"/>
      <c r="VUZ245" s="70"/>
      <c r="VVA245" s="70"/>
      <c r="VVB245" s="70"/>
      <c r="VVC245" s="70"/>
      <c r="VVD245" s="70"/>
      <c r="VVE245" s="70"/>
      <c r="VVF245" s="70"/>
      <c r="VVG245" s="70"/>
      <c r="VVH245" s="70"/>
      <c r="VVI245" s="70"/>
      <c r="VVJ245" s="70"/>
      <c r="VVK245" s="70"/>
      <c r="VVL245" s="70"/>
      <c r="VVM245" s="70"/>
      <c r="VVN245" s="70"/>
      <c r="VVO245" s="70"/>
      <c r="VVP245" s="70"/>
      <c r="VVQ245" s="70"/>
      <c r="VVR245" s="70"/>
      <c r="VVS245" s="70"/>
      <c r="VVT245" s="70"/>
      <c r="VVU245" s="70"/>
      <c r="VVV245" s="70"/>
      <c r="VVW245" s="70"/>
      <c r="VVX245" s="70"/>
      <c r="VVY245" s="70"/>
      <c r="VVZ245" s="70"/>
      <c r="VWA245" s="70"/>
      <c r="VWB245" s="70"/>
      <c r="VWC245" s="70"/>
      <c r="VWD245" s="70"/>
      <c r="VWE245" s="70"/>
      <c r="VWF245" s="70"/>
      <c r="VWG245" s="70"/>
      <c r="VWH245" s="70"/>
      <c r="VWI245" s="70"/>
      <c r="VWJ245" s="70"/>
      <c r="VWK245" s="70"/>
      <c r="VWL245" s="70"/>
      <c r="VWM245" s="70"/>
      <c r="VWN245" s="70"/>
      <c r="VWO245" s="70"/>
      <c r="VWP245" s="70"/>
      <c r="VWQ245" s="70"/>
      <c r="VWR245" s="70"/>
      <c r="VWS245" s="70"/>
      <c r="VWT245" s="70"/>
      <c r="VWU245" s="70"/>
      <c r="VWV245" s="70"/>
      <c r="VWW245" s="70"/>
      <c r="VWX245" s="70"/>
      <c r="VWY245" s="70"/>
      <c r="VWZ245" s="70"/>
      <c r="VXA245" s="70"/>
      <c r="VXB245" s="70"/>
      <c r="VXC245" s="70"/>
      <c r="VXD245" s="70"/>
      <c r="VXE245" s="70"/>
      <c r="VXF245" s="70"/>
      <c r="VXG245" s="70"/>
      <c r="VXH245" s="70"/>
      <c r="VXI245" s="70"/>
      <c r="VXJ245" s="70"/>
      <c r="VXK245" s="70"/>
      <c r="VXL245" s="70"/>
      <c r="VXM245" s="70"/>
      <c r="VXN245" s="70"/>
      <c r="VXO245" s="70"/>
      <c r="VXP245" s="70"/>
      <c r="VXQ245" s="70"/>
      <c r="VXR245" s="70"/>
      <c r="VXS245" s="70"/>
      <c r="VXT245" s="70"/>
      <c r="VXU245" s="70"/>
      <c r="VXV245" s="70"/>
      <c r="VXW245" s="70"/>
      <c r="VXX245" s="70"/>
      <c r="VXY245" s="70"/>
      <c r="VXZ245" s="70"/>
      <c r="VYA245" s="70"/>
      <c r="VYB245" s="70"/>
      <c r="VYC245" s="70"/>
      <c r="VYD245" s="70"/>
      <c r="VYE245" s="70"/>
      <c r="VYF245" s="70"/>
      <c r="VYG245" s="70"/>
      <c r="VYH245" s="70"/>
      <c r="VYI245" s="70"/>
      <c r="VYJ245" s="70"/>
      <c r="VYK245" s="70"/>
      <c r="VYL245" s="70"/>
      <c r="VYM245" s="70"/>
      <c r="VYN245" s="70"/>
      <c r="VYO245" s="70"/>
      <c r="VYP245" s="70"/>
      <c r="VYQ245" s="70"/>
      <c r="VYR245" s="70"/>
      <c r="VYS245" s="70"/>
      <c r="VYT245" s="70"/>
      <c r="VYU245" s="70"/>
      <c r="VYV245" s="70"/>
      <c r="VYW245" s="70"/>
      <c r="VYX245" s="70"/>
      <c r="VYY245" s="70"/>
      <c r="VYZ245" s="70"/>
      <c r="VZA245" s="70"/>
      <c r="VZB245" s="70"/>
      <c r="VZC245" s="70"/>
      <c r="VZD245" s="70"/>
      <c r="VZE245" s="70"/>
      <c r="VZF245" s="70"/>
      <c r="VZG245" s="70"/>
      <c r="VZH245" s="70"/>
      <c r="VZI245" s="70"/>
      <c r="VZJ245" s="70"/>
      <c r="VZK245" s="70"/>
      <c r="VZL245" s="70"/>
      <c r="VZM245" s="70"/>
      <c r="VZN245" s="70"/>
      <c r="VZO245" s="70"/>
      <c r="VZP245" s="70"/>
      <c r="VZQ245" s="70"/>
      <c r="VZR245" s="70"/>
      <c r="VZS245" s="70"/>
      <c r="VZT245" s="70"/>
      <c r="VZU245" s="70"/>
      <c r="VZV245" s="70"/>
      <c r="VZW245" s="70"/>
      <c r="VZX245" s="70"/>
      <c r="VZY245" s="70"/>
      <c r="VZZ245" s="70"/>
      <c r="WAA245" s="70"/>
      <c r="WAB245" s="70"/>
      <c r="WAC245" s="70"/>
      <c r="WAD245" s="70"/>
      <c r="WAE245" s="70"/>
      <c r="WAF245" s="70"/>
      <c r="WAG245" s="70"/>
      <c r="WAH245" s="70"/>
      <c r="WAI245" s="70"/>
      <c r="WAJ245" s="70"/>
      <c r="WAK245" s="70"/>
      <c r="WAL245" s="70"/>
      <c r="WAM245" s="70"/>
      <c r="WAN245" s="70"/>
      <c r="WAO245" s="70"/>
      <c r="WAP245" s="70"/>
      <c r="WAQ245" s="70"/>
      <c r="WAR245" s="70"/>
      <c r="WAS245" s="70"/>
      <c r="WAT245" s="70"/>
      <c r="WAU245" s="70"/>
      <c r="WAV245" s="70"/>
      <c r="WAW245" s="70"/>
      <c r="WAX245" s="70"/>
      <c r="WAY245" s="70"/>
      <c r="WAZ245" s="70"/>
      <c r="WBA245" s="70"/>
      <c r="WBB245" s="70"/>
      <c r="WBC245" s="70"/>
      <c r="WBD245" s="70"/>
      <c r="WBE245" s="70"/>
      <c r="WBF245" s="70"/>
      <c r="WBG245" s="70"/>
      <c r="WBH245" s="70"/>
      <c r="WBI245" s="70"/>
      <c r="WBJ245" s="70"/>
      <c r="WBK245" s="70"/>
      <c r="WBL245" s="70"/>
      <c r="WBM245" s="70"/>
      <c r="WBN245" s="70"/>
      <c r="WBO245" s="70"/>
      <c r="WBP245" s="70"/>
      <c r="WBQ245" s="70"/>
      <c r="WBR245" s="70"/>
      <c r="WBS245" s="70"/>
      <c r="WBT245" s="70"/>
      <c r="WBU245" s="70"/>
      <c r="WBV245" s="70"/>
      <c r="WBW245" s="70"/>
      <c r="WBX245" s="70"/>
      <c r="WBY245" s="70"/>
      <c r="WBZ245" s="70"/>
      <c r="WCA245" s="70"/>
      <c r="WCB245" s="70"/>
      <c r="WCC245" s="70"/>
      <c r="WCD245" s="70"/>
      <c r="WCE245" s="70"/>
      <c r="WCF245" s="70"/>
      <c r="WCG245" s="70"/>
      <c r="WCH245" s="70"/>
      <c r="WCI245" s="70"/>
      <c r="WCJ245" s="70"/>
      <c r="WCK245" s="70"/>
      <c r="WCL245" s="70"/>
      <c r="WCM245" s="70"/>
      <c r="WCN245" s="70"/>
      <c r="WCO245" s="70"/>
      <c r="WCP245" s="70"/>
      <c r="WCQ245" s="70"/>
      <c r="WCR245" s="70"/>
      <c r="WCS245" s="70"/>
      <c r="WCT245" s="70"/>
      <c r="WCU245" s="70"/>
      <c r="WCV245" s="70"/>
      <c r="WCW245" s="70"/>
      <c r="WCX245" s="70"/>
      <c r="WCY245" s="70"/>
      <c r="WCZ245" s="70"/>
      <c r="WDA245" s="70"/>
      <c r="WDB245" s="70"/>
      <c r="WDC245" s="70"/>
      <c r="WDD245" s="70"/>
      <c r="WDE245" s="70"/>
      <c r="WDF245" s="70"/>
      <c r="WDG245" s="70"/>
      <c r="WDH245" s="70"/>
      <c r="WDI245" s="70"/>
      <c r="WDJ245" s="70"/>
      <c r="WDK245" s="70"/>
      <c r="WDL245" s="70"/>
      <c r="WDM245" s="70"/>
      <c r="WDN245" s="70"/>
      <c r="WDO245" s="70"/>
      <c r="WDP245" s="70"/>
      <c r="WDQ245" s="70"/>
      <c r="WDR245" s="70"/>
      <c r="WDS245" s="70"/>
      <c r="WDT245" s="70"/>
      <c r="WDU245" s="70"/>
      <c r="WDV245" s="70"/>
      <c r="WDW245" s="70"/>
      <c r="WDX245" s="70"/>
      <c r="WDY245" s="70"/>
      <c r="WDZ245" s="70"/>
      <c r="WEA245" s="70"/>
      <c r="WEB245" s="70"/>
      <c r="WEC245" s="70"/>
      <c r="WED245" s="70"/>
      <c r="WEE245" s="70"/>
      <c r="WEF245" s="70"/>
      <c r="WEG245" s="70"/>
      <c r="WEH245" s="70"/>
      <c r="WEI245" s="70"/>
      <c r="WEJ245" s="70"/>
      <c r="WEK245" s="70"/>
      <c r="WEL245" s="70"/>
      <c r="WEM245" s="70"/>
      <c r="WEN245" s="70"/>
      <c r="WEO245" s="70"/>
      <c r="WEP245" s="70"/>
      <c r="WEQ245" s="70"/>
      <c r="WER245" s="70"/>
      <c r="WES245" s="70"/>
      <c r="WET245" s="70"/>
      <c r="WEU245" s="70"/>
      <c r="WEV245" s="70"/>
      <c r="WEW245" s="70"/>
      <c r="WEX245" s="70"/>
      <c r="WEY245" s="70"/>
      <c r="WEZ245" s="70"/>
      <c r="WFA245" s="70"/>
      <c r="WFB245" s="70"/>
      <c r="WFC245" s="70"/>
      <c r="WFD245" s="70"/>
      <c r="WFE245" s="70"/>
      <c r="WFF245" s="70"/>
      <c r="WFG245" s="70"/>
      <c r="WFH245" s="70"/>
      <c r="WFI245" s="70"/>
      <c r="WFJ245" s="70"/>
      <c r="WFK245" s="70"/>
      <c r="WFL245" s="70"/>
      <c r="WFM245" s="70"/>
      <c r="WFN245" s="70"/>
      <c r="WFO245" s="70"/>
      <c r="WFP245" s="70"/>
      <c r="WFQ245" s="70"/>
      <c r="WFR245" s="70"/>
      <c r="WFS245" s="70"/>
      <c r="WFT245" s="70"/>
      <c r="WFU245" s="70"/>
      <c r="WFV245" s="70"/>
      <c r="WFW245" s="70"/>
      <c r="WFX245" s="70"/>
      <c r="WFY245" s="70"/>
      <c r="WFZ245" s="70"/>
      <c r="WGA245" s="70"/>
      <c r="WGB245" s="70"/>
      <c r="WGC245" s="70"/>
      <c r="WGD245" s="70"/>
      <c r="WGE245" s="70"/>
      <c r="WGF245" s="70"/>
      <c r="WGG245" s="70"/>
      <c r="WGH245" s="70"/>
      <c r="WGI245" s="70"/>
      <c r="WGJ245" s="70"/>
      <c r="WGK245" s="70"/>
      <c r="WGL245" s="70"/>
      <c r="WGM245" s="70"/>
      <c r="WGN245" s="70"/>
      <c r="WGO245" s="70"/>
      <c r="WGP245" s="70"/>
      <c r="WGQ245" s="70"/>
      <c r="WGR245" s="70"/>
      <c r="WGS245" s="70"/>
      <c r="WGT245" s="70"/>
      <c r="WGU245" s="70"/>
      <c r="WGV245" s="70"/>
      <c r="WGW245" s="70"/>
      <c r="WGX245" s="70"/>
      <c r="WGY245" s="70"/>
      <c r="WGZ245" s="70"/>
      <c r="WHA245" s="70"/>
      <c r="WHB245" s="70"/>
      <c r="WHC245" s="70"/>
      <c r="WHD245" s="70"/>
      <c r="WHE245" s="70"/>
      <c r="WHF245" s="70"/>
      <c r="WHG245" s="70"/>
      <c r="WHH245" s="70"/>
      <c r="WHI245" s="70"/>
      <c r="WHJ245" s="70"/>
      <c r="WHK245" s="70"/>
      <c r="WHL245" s="70"/>
      <c r="WHM245" s="70"/>
      <c r="WHN245" s="70"/>
      <c r="WHO245" s="70"/>
      <c r="WHP245" s="70"/>
      <c r="WHQ245" s="70"/>
      <c r="WHR245" s="70"/>
      <c r="WHS245" s="70"/>
      <c r="WHT245" s="70"/>
      <c r="WHU245" s="70"/>
      <c r="WHV245" s="70"/>
      <c r="WHW245" s="70"/>
      <c r="WHX245" s="70"/>
      <c r="WHY245" s="70"/>
      <c r="WHZ245" s="70"/>
      <c r="WIA245" s="70"/>
      <c r="WIB245" s="70"/>
      <c r="WIC245" s="70"/>
      <c r="WID245" s="70"/>
      <c r="WIE245" s="70"/>
      <c r="WIF245" s="70"/>
      <c r="WIG245" s="70"/>
      <c r="WIH245" s="70"/>
      <c r="WII245" s="70"/>
      <c r="WIJ245" s="70"/>
      <c r="WIK245" s="70"/>
      <c r="WIL245" s="70"/>
      <c r="WIM245" s="70"/>
      <c r="WIN245" s="70"/>
      <c r="WIO245" s="70"/>
      <c r="WIP245" s="70"/>
      <c r="WIQ245" s="70"/>
      <c r="WIR245" s="70"/>
      <c r="WIS245" s="70"/>
      <c r="WIT245" s="70"/>
      <c r="WIU245" s="70"/>
      <c r="WIV245" s="70"/>
      <c r="WIW245" s="70"/>
      <c r="WIX245" s="70"/>
      <c r="WIY245" s="70"/>
      <c r="WIZ245" s="70"/>
      <c r="WJA245" s="70"/>
      <c r="WJB245" s="70"/>
      <c r="WJC245" s="70"/>
      <c r="WJD245" s="70"/>
      <c r="WJE245" s="70"/>
      <c r="WJF245" s="70"/>
      <c r="WJG245" s="70"/>
      <c r="WJH245" s="70"/>
      <c r="WJI245" s="70"/>
      <c r="WJJ245" s="70"/>
      <c r="WJK245" s="70"/>
      <c r="WJL245" s="70"/>
      <c r="WJM245" s="70"/>
      <c r="WJN245" s="70"/>
      <c r="WJO245" s="70"/>
      <c r="WJP245" s="70"/>
      <c r="WJQ245" s="70"/>
      <c r="WJR245" s="70"/>
      <c r="WJS245" s="70"/>
      <c r="WJT245" s="70"/>
      <c r="WJU245" s="70"/>
      <c r="WJV245" s="70"/>
      <c r="WJW245" s="70"/>
      <c r="WJX245" s="70"/>
      <c r="WJY245" s="70"/>
      <c r="WJZ245" s="70"/>
      <c r="WKA245" s="70"/>
      <c r="WKB245" s="70"/>
      <c r="WKC245" s="70"/>
      <c r="WKD245" s="70"/>
      <c r="WKE245" s="70"/>
      <c r="WKF245" s="70"/>
      <c r="WKG245" s="70"/>
      <c r="WKH245" s="70"/>
      <c r="WKI245" s="70"/>
      <c r="WKJ245" s="70"/>
      <c r="WKK245" s="70"/>
      <c r="WKL245" s="70"/>
      <c r="WKM245" s="70"/>
      <c r="WKN245" s="70"/>
      <c r="WKO245" s="70"/>
      <c r="WKP245" s="70"/>
      <c r="WKQ245" s="70"/>
      <c r="WKR245" s="70"/>
      <c r="WKS245" s="70"/>
      <c r="WKT245" s="70"/>
      <c r="WKU245" s="70"/>
      <c r="WKV245" s="70"/>
      <c r="WKW245" s="70"/>
      <c r="WKX245" s="70"/>
      <c r="WKY245" s="70"/>
      <c r="WKZ245" s="70"/>
      <c r="WLA245" s="70"/>
      <c r="WLB245" s="70"/>
      <c r="WLC245" s="70"/>
      <c r="WLD245" s="70"/>
      <c r="WLE245" s="70"/>
      <c r="WLF245" s="70"/>
      <c r="WLG245" s="70"/>
      <c r="WLH245" s="70"/>
      <c r="WLI245" s="70"/>
      <c r="WLJ245" s="70"/>
      <c r="WLK245" s="70"/>
      <c r="WLL245" s="70"/>
      <c r="WLM245" s="70"/>
      <c r="WLN245" s="70"/>
      <c r="WLO245" s="70"/>
      <c r="WLP245" s="70"/>
      <c r="WLQ245" s="70"/>
      <c r="WLR245" s="70"/>
      <c r="WLS245" s="70"/>
      <c r="WLT245" s="70"/>
      <c r="WLU245" s="70"/>
      <c r="WLV245" s="70"/>
      <c r="WLW245" s="70"/>
      <c r="WLX245" s="70"/>
      <c r="WLY245" s="70"/>
      <c r="WLZ245" s="70"/>
      <c r="WMA245" s="70"/>
      <c r="WMB245" s="70"/>
      <c r="WMC245" s="70"/>
      <c r="WMD245" s="70"/>
      <c r="WME245" s="70"/>
      <c r="WMF245" s="70"/>
      <c r="WMG245" s="70"/>
      <c r="WMH245" s="70"/>
      <c r="WMI245" s="70"/>
      <c r="WMJ245" s="70"/>
      <c r="WMK245" s="70"/>
      <c r="WML245" s="70"/>
      <c r="WMM245" s="70"/>
      <c r="WMN245" s="70"/>
      <c r="WMO245" s="70"/>
      <c r="WMP245" s="70"/>
      <c r="WMQ245" s="70"/>
      <c r="WMR245" s="70"/>
      <c r="WMS245" s="70"/>
      <c r="WMT245" s="70"/>
      <c r="WMU245" s="70"/>
      <c r="WMV245" s="70"/>
      <c r="WMW245" s="70"/>
      <c r="WMX245" s="70"/>
      <c r="WMY245" s="70"/>
      <c r="WMZ245" s="70"/>
      <c r="WNA245" s="70"/>
      <c r="WNB245" s="70"/>
      <c r="WNC245" s="70"/>
      <c r="WND245" s="70"/>
      <c r="WNE245" s="70"/>
      <c r="WNF245" s="70"/>
      <c r="WNG245" s="70"/>
      <c r="WNH245" s="70"/>
      <c r="WNI245" s="70"/>
      <c r="WNJ245" s="70"/>
      <c r="WNK245" s="70"/>
      <c r="WNL245" s="70"/>
      <c r="WNM245" s="70"/>
      <c r="WNN245" s="70"/>
      <c r="WNO245" s="70"/>
      <c r="WNP245" s="70"/>
      <c r="WNQ245" s="70"/>
      <c r="WNR245" s="70"/>
      <c r="WNS245" s="70"/>
      <c r="WNT245" s="70"/>
      <c r="WNU245" s="70"/>
      <c r="WNV245" s="70"/>
      <c r="WNW245" s="70"/>
      <c r="WNX245" s="70"/>
      <c r="WNY245" s="70"/>
      <c r="WNZ245" s="70"/>
      <c r="WOA245" s="70"/>
      <c r="WOB245" s="70"/>
      <c r="WOC245" s="70"/>
      <c r="WOD245" s="70"/>
      <c r="WOE245" s="70"/>
      <c r="WOF245" s="70"/>
      <c r="WOG245" s="70"/>
      <c r="WOH245" s="70"/>
      <c r="WOI245" s="70"/>
      <c r="WOJ245" s="70"/>
      <c r="WOK245" s="70"/>
      <c r="WOL245" s="70"/>
      <c r="WOM245" s="70"/>
      <c r="WON245" s="70"/>
      <c r="WOO245" s="70"/>
      <c r="WOP245" s="70"/>
      <c r="WOQ245" s="70"/>
      <c r="WOR245" s="70"/>
      <c r="WOS245" s="70"/>
      <c r="WOT245" s="70"/>
      <c r="WOU245" s="70"/>
      <c r="WOV245" s="70"/>
      <c r="WOW245" s="70"/>
      <c r="WOX245" s="70"/>
      <c r="WOY245" s="70"/>
      <c r="WOZ245" s="70"/>
      <c r="WPA245" s="70"/>
      <c r="WPB245" s="70"/>
      <c r="WPC245" s="70"/>
      <c r="WPD245" s="70"/>
      <c r="WPE245" s="70"/>
      <c r="WPF245" s="70"/>
      <c r="WPG245" s="70"/>
      <c r="WPH245" s="70"/>
      <c r="WPI245" s="70"/>
      <c r="WPJ245" s="70"/>
      <c r="WPK245" s="70"/>
      <c r="WPL245" s="70"/>
      <c r="WPM245" s="70"/>
      <c r="WPN245" s="70"/>
      <c r="WPO245" s="70"/>
      <c r="WPP245" s="70"/>
      <c r="WPQ245" s="70"/>
      <c r="WPR245" s="70"/>
      <c r="WPS245" s="70"/>
      <c r="WPT245" s="70"/>
      <c r="WPU245" s="70"/>
      <c r="WPV245" s="70"/>
      <c r="WPW245" s="70"/>
      <c r="WPX245" s="70"/>
      <c r="WPY245" s="70"/>
      <c r="WPZ245" s="70"/>
      <c r="WQA245" s="70"/>
      <c r="WQB245" s="70"/>
      <c r="WQC245" s="70"/>
      <c r="WQD245" s="70"/>
      <c r="WQE245" s="70"/>
      <c r="WQF245" s="70"/>
      <c r="WQG245" s="70"/>
      <c r="WQH245" s="70"/>
      <c r="WQI245" s="70"/>
      <c r="WQJ245" s="70"/>
      <c r="WQK245" s="70"/>
      <c r="WQL245" s="70"/>
      <c r="WQM245" s="70"/>
      <c r="WQN245" s="70"/>
      <c r="WQO245" s="70"/>
      <c r="WQP245" s="70"/>
      <c r="WQQ245" s="70"/>
      <c r="WQR245" s="70"/>
      <c r="WQS245" s="70"/>
      <c r="WQT245" s="70"/>
      <c r="WQU245" s="70"/>
      <c r="WQV245" s="70"/>
      <c r="WQW245" s="70"/>
      <c r="WQX245" s="70"/>
      <c r="WQY245" s="70"/>
      <c r="WQZ245" s="70"/>
      <c r="WRA245" s="70"/>
      <c r="WRB245" s="70"/>
      <c r="WRC245" s="70"/>
      <c r="WRD245" s="70"/>
      <c r="WRE245" s="70"/>
      <c r="WRF245" s="70"/>
      <c r="WRG245" s="70"/>
      <c r="WRH245" s="70"/>
      <c r="WRI245" s="70"/>
      <c r="WRJ245" s="70"/>
      <c r="WRK245" s="70"/>
      <c r="WRL245" s="70"/>
      <c r="WRM245" s="70"/>
      <c r="WRN245" s="70"/>
      <c r="WRO245" s="70"/>
      <c r="WRP245" s="70"/>
      <c r="WRQ245" s="70"/>
      <c r="WRR245" s="70"/>
      <c r="WRS245" s="70"/>
      <c r="WRT245" s="70"/>
      <c r="WRU245" s="70"/>
      <c r="WRV245" s="70"/>
      <c r="WRW245" s="70"/>
      <c r="WRX245" s="70"/>
      <c r="WRY245" s="70"/>
      <c r="WRZ245" s="70"/>
      <c r="WSA245" s="70"/>
      <c r="WSB245" s="70"/>
      <c r="WSC245" s="70"/>
      <c r="WSD245" s="70"/>
      <c r="WSE245" s="70"/>
      <c r="WSF245" s="70"/>
      <c r="WSG245" s="70"/>
      <c r="WSH245" s="70"/>
      <c r="WSI245" s="70"/>
      <c r="WSJ245" s="70"/>
      <c r="WSK245" s="70"/>
      <c r="WSL245" s="70"/>
      <c r="WSM245" s="70"/>
      <c r="WSN245" s="70"/>
      <c r="WSO245" s="70"/>
      <c r="WSP245" s="70"/>
      <c r="WSQ245" s="70"/>
      <c r="WSR245" s="70"/>
      <c r="WSS245" s="70"/>
      <c r="WST245" s="70"/>
      <c r="WSU245" s="70"/>
      <c r="WSV245" s="70"/>
      <c r="WSW245" s="70"/>
      <c r="WSX245" s="70"/>
      <c r="WSY245" s="70"/>
      <c r="WSZ245" s="70"/>
      <c r="WTA245" s="70"/>
      <c r="WTB245" s="70"/>
      <c r="WTC245" s="70"/>
      <c r="WTD245" s="70"/>
      <c r="WTE245" s="70"/>
      <c r="WTF245" s="70"/>
      <c r="WTG245" s="70"/>
      <c r="WTH245" s="70"/>
      <c r="WTI245" s="70"/>
      <c r="WTJ245" s="70"/>
      <c r="WTK245" s="70"/>
      <c r="WTL245" s="70"/>
      <c r="WTM245" s="70"/>
      <c r="WTN245" s="70"/>
      <c r="WTO245" s="70"/>
      <c r="WTP245" s="70"/>
      <c r="WTQ245" s="70"/>
      <c r="WTR245" s="70"/>
      <c r="WTS245" s="70"/>
      <c r="WTT245" s="70"/>
      <c r="WTU245" s="70"/>
      <c r="WTV245" s="70"/>
      <c r="WTW245" s="70"/>
      <c r="WTX245" s="70"/>
      <c r="WTY245" s="70"/>
      <c r="WTZ245" s="70"/>
      <c r="WUA245" s="70"/>
      <c r="WUB245" s="70"/>
      <c r="WUC245" s="70"/>
      <c r="WUD245" s="70"/>
      <c r="WUE245" s="70"/>
      <c r="WUF245" s="70"/>
      <c r="WUG245" s="70"/>
      <c r="WUH245" s="70"/>
      <c r="WUI245" s="70"/>
      <c r="WUJ245" s="70"/>
      <c r="WUK245" s="70"/>
      <c r="WUL245" s="70"/>
      <c r="WUM245" s="70"/>
      <c r="WUN245" s="70"/>
      <c r="WUO245" s="70"/>
      <c r="WUP245" s="70"/>
      <c r="WUQ245" s="70"/>
      <c r="WUR245" s="70"/>
      <c r="WUS245" s="70"/>
      <c r="WUT245" s="70"/>
      <c r="WUU245" s="70"/>
      <c r="WUV245" s="70"/>
      <c r="WUW245" s="70"/>
      <c r="WUX245" s="70"/>
      <c r="WUY245" s="70"/>
      <c r="WUZ245" s="70"/>
      <c r="WVA245" s="70"/>
      <c r="WVB245" s="70"/>
      <c r="WVC245" s="70"/>
      <c r="WVD245" s="70"/>
      <c r="WVE245" s="70"/>
      <c r="WVF245" s="70"/>
      <c r="WVG245" s="70"/>
      <c r="WVH245" s="70"/>
      <c r="WVI245" s="70"/>
      <c r="WVJ245" s="70"/>
      <c r="WVK245" s="70"/>
      <c r="WVL245" s="70"/>
      <c r="WVM245" s="70"/>
      <c r="WVN245" s="70"/>
      <c r="WVO245" s="70"/>
      <c r="WVP245" s="70"/>
      <c r="WVQ245" s="70"/>
      <c r="WVR245" s="70"/>
      <c r="WVS245" s="70"/>
      <c r="WVT245" s="70"/>
      <c r="WVU245" s="70"/>
      <c r="WVV245" s="70"/>
      <c r="WVW245" s="70"/>
      <c r="WVX245" s="70"/>
      <c r="WVY245" s="70"/>
      <c r="WVZ245" s="70"/>
      <c r="WWA245" s="70"/>
      <c r="WWB245" s="70"/>
      <c r="WWC245" s="70"/>
      <c r="WWD245" s="70"/>
      <c r="WWE245" s="70"/>
      <c r="WWF245" s="70"/>
      <c r="WWG245" s="70"/>
      <c r="WWH245" s="70"/>
      <c r="WWI245" s="70"/>
      <c r="WWJ245" s="70"/>
      <c r="WWK245" s="70"/>
      <c r="WWL245" s="70"/>
      <c r="WWM245" s="70"/>
      <c r="WWN245" s="70"/>
      <c r="WWO245" s="70"/>
      <c r="WWP245" s="70"/>
      <c r="WWQ245" s="70"/>
      <c r="WWR245" s="70"/>
      <c r="WWS245" s="70"/>
      <c r="WWT245" s="70"/>
      <c r="WWU245" s="70"/>
      <c r="WWV245" s="70"/>
      <c r="WWW245" s="70"/>
      <c r="WWX245" s="70"/>
      <c r="WWY245" s="70"/>
      <c r="WWZ245" s="70"/>
      <c r="WXA245" s="70"/>
      <c r="WXB245" s="70"/>
      <c r="WXC245" s="70"/>
      <c r="WXD245" s="70"/>
      <c r="WXE245" s="70"/>
      <c r="WXF245" s="70"/>
      <c r="WXG245" s="70"/>
      <c r="WXH245" s="70"/>
      <c r="WXI245" s="70"/>
      <c r="WXJ245" s="70"/>
      <c r="WXK245" s="70"/>
      <c r="WXL245" s="70"/>
      <c r="WXM245" s="70"/>
      <c r="WXN245" s="70"/>
      <c r="WXO245" s="70"/>
      <c r="WXP245" s="70"/>
      <c r="WXQ245" s="70"/>
      <c r="WXR245" s="70"/>
      <c r="WXS245" s="70"/>
      <c r="WXT245" s="70"/>
      <c r="WXU245" s="70"/>
      <c r="WXV245" s="70"/>
      <c r="WXW245" s="70"/>
      <c r="WXX245" s="70"/>
      <c r="WXY245" s="70"/>
      <c r="WXZ245" s="70"/>
      <c r="WYA245" s="70"/>
      <c r="WYB245" s="70"/>
      <c r="WYC245" s="70"/>
    </row>
    <row r="246" spans="1:16201" ht="34.5" customHeight="1" x14ac:dyDescent="0.3">
      <c r="A246" s="132"/>
      <c r="B246" s="133"/>
      <c r="C246" s="134"/>
      <c r="D246" s="98" t="s">
        <v>10</v>
      </c>
      <c r="E246" s="101">
        <f>SUM(F246:N246)</f>
        <v>0</v>
      </c>
      <c r="F246" s="101">
        <f>F249+F254</f>
        <v>0</v>
      </c>
      <c r="G246" s="136">
        <v>0</v>
      </c>
      <c r="H246" s="136"/>
      <c r="I246" s="136"/>
      <c r="J246" s="136"/>
      <c r="K246" s="136"/>
      <c r="L246" s="101">
        <f>L249</f>
        <v>0</v>
      </c>
      <c r="M246" s="101">
        <f>M249</f>
        <v>0</v>
      </c>
      <c r="N246" s="101">
        <v>0</v>
      </c>
      <c r="O246" s="134"/>
    </row>
    <row r="247" spans="1:16201" ht="38.25" customHeight="1" x14ac:dyDescent="0.3">
      <c r="A247" s="132"/>
      <c r="B247" s="133"/>
      <c r="C247" s="134"/>
      <c r="D247" s="98" t="s">
        <v>18</v>
      </c>
      <c r="E247" s="101">
        <f>SUM(F247:N247)</f>
        <v>0</v>
      </c>
      <c r="F247" s="101">
        <f>F250</f>
        <v>0</v>
      </c>
      <c r="G247" s="136">
        <f>G250</f>
        <v>0</v>
      </c>
      <c r="H247" s="136"/>
      <c r="I247" s="136"/>
      <c r="J247" s="136"/>
      <c r="K247" s="136"/>
      <c r="L247" s="101">
        <f>L250</f>
        <v>0</v>
      </c>
      <c r="M247" s="101">
        <f>M250</f>
        <v>0</v>
      </c>
      <c r="N247" s="101">
        <v>0</v>
      </c>
      <c r="O247" s="134"/>
    </row>
    <row r="248" spans="1:16201" ht="27" customHeight="1" x14ac:dyDescent="0.3">
      <c r="A248" s="132" t="s">
        <v>28</v>
      </c>
      <c r="B248" s="133" t="s">
        <v>43</v>
      </c>
      <c r="C248" s="134" t="s">
        <v>72</v>
      </c>
      <c r="D248" s="98" t="s">
        <v>14</v>
      </c>
      <c r="E248" s="101">
        <f>F248+G248+L248+M248+N248</f>
        <v>0</v>
      </c>
      <c r="F248" s="101">
        <f>F249+F250</f>
        <v>0</v>
      </c>
      <c r="G248" s="136">
        <f>G249+G250</f>
        <v>0</v>
      </c>
      <c r="H248" s="136"/>
      <c r="I248" s="136"/>
      <c r="J248" s="136"/>
      <c r="K248" s="136"/>
      <c r="L248" s="101">
        <f>L249+L250</f>
        <v>0</v>
      </c>
      <c r="M248" s="101">
        <f>M249+M250</f>
        <v>0</v>
      </c>
      <c r="N248" s="101">
        <f>N249+N250</f>
        <v>0</v>
      </c>
      <c r="O248" s="134" t="s">
        <v>17</v>
      </c>
    </row>
    <row r="249" spans="1:16201" ht="36.75" customHeight="1" x14ac:dyDescent="0.3">
      <c r="A249" s="132"/>
      <c r="B249" s="133"/>
      <c r="C249" s="134"/>
      <c r="D249" s="98" t="s">
        <v>10</v>
      </c>
      <c r="E249" s="101">
        <v>0</v>
      </c>
      <c r="F249" s="101">
        <v>0</v>
      </c>
      <c r="G249" s="136">
        <v>0</v>
      </c>
      <c r="H249" s="136"/>
      <c r="I249" s="136"/>
      <c r="J249" s="136"/>
      <c r="K249" s="136"/>
      <c r="L249" s="101">
        <v>0</v>
      </c>
      <c r="M249" s="101">
        <v>0</v>
      </c>
      <c r="N249" s="101">
        <v>0</v>
      </c>
      <c r="O249" s="134"/>
    </row>
    <row r="250" spans="1:16201" ht="57" customHeight="1" x14ac:dyDescent="0.3">
      <c r="A250" s="132"/>
      <c r="B250" s="133"/>
      <c r="C250" s="134"/>
      <c r="D250" s="98" t="s">
        <v>11</v>
      </c>
      <c r="E250" s="101">
        <f>F250+G250+L250+M250+N250</f>
        <v>0</v>
      </c>
      <c r="F250" s="101">
        <v>0</v>
      </c>
      <c r="G250" s="136">
        <v>0</v>
      </c>
      <c r="H250" s="136"/>
      <c r="I250" s="136"/>
      <c r="J250" s="136"/>
      <c r="K250" s="136"/>
      <c r="L250" s="101">
        <v>0</v>
      </c>
      <c r="M250" s="101">
        <v>0</v>
      </c>
      <c r="N250" s="101">
        <v>0</v>
      </c>
      <c r="O250" s="134"/>
    </row>
    <row r="251" spans="1:16201" ht="23.25" customHeight="1" x14ac:dyDescent="0.3">
      <c r="A251" s="132"/>
      <c r="B251" s="133" t="s">
        <v>348</v>
      </c>
      <c r="C251" s="135" t="s">
        <v>112</v>
      </c>
      <c r="D251" s="135" t="s">
        <v>112</v>
      </c>
      <c r="E251" s="136" t="s">
        <v>113</v>
      </c>
      <c r="F251" s="136" t="s">
        <v>114</v>
      </c>
      <c r="G251" s="131" t="s">
        <v>371</v>
      </c>
      <c r="H251" s="136" t="s">
        <v>372</v>
      </c>
      <c r="I251" s="136"/>
      <c r="J251" s="136"/>
      <c r="K251" s="136"/>
      <c r="L251" s="136" t="s">
        <v>115</v>
      </c>
      <c r="M251" s="136" t="s">
        <v>116</v>
      </c>
      <c r="N251" s="136" t="s">
        <v>117</v>
      </c>
      <c r="O251" s="134"/>
    </row>
    <row r="252" spans="1:16201" ht="23.25" customHeight="1" x14ac:dyDescent="0.3">
      <c r="A252" s="132"/>
      <c r="B252" s="133"/>
      <c r="C252" s="135"/>
      <c r="D252" s="135"/>
      <c r="E252" s="136"/>
      <c r="F252" s="136"/>
      <c r="G252" s="136"/>
      <c r="H252" s="101" t="s">
        <v>367</v>
      </c>
      <c r="I252" s="101" t="s">
        <v>368</v>
      </c>
      <c r="J252" s="101" t="s">
        <v>369</v>
      </c>
      <c r="K252" s="101" t="s">
        <v>370</v>
      </c>
      <c r="L252" s="136"/>
      <c r="M252" s="136"/>
      <c r="N252" s="136"/>
      <c r="O252" s="134"/>
    </row>
    <row r="253" spans="1:16201" ht="24.75" customHeight="1" x14ac:dyDescent="0.3">
      <c r="A253" s="132"/>
      <c r="B253" s="133"/>
      <c r="C253" s="135"/>
      <c r="D253" s="135"/>
      <c r="E253" s="18">
        <v>0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34"/>
    </row>
    <row r="254" spans="1:16201" ht="34.5" customHeight="1" x14ac:dyDescent="0.3">
      <c r="A254" s="182" t="s">
        <v>58</v>
      </c>
      <c r="B254" s="133" t="s">
        <v>42</v>
      </c>
      <c r="C254" s="132" t="s">
        <v>72</v>
      </c>
      <c r="D254" s="98" t="s">
        <v>10</v>
      </c>
      <c r="E254" s="101">
        <v>0</v>
      </c>
      <c r="F254" s="101">
        <v>0</v>
      </c>
      <c r="G254" s="136">
        <v>0</v>
      </c>
      <c r="H254" s="136"/>
      <c r="I254" s="136"/>
      <c r="J254" s="136"/>
      <c r="K254" s="136"/>
      <c r="L254" s="101">
        <v>0</v>
      </c>
      <c r="M254" s="101">
        <v>0</v>
      </c>
      <c r="N254" s="101">
        <v>0</v>
      </c>
      <c r="O254" s="134" t="s">
        <v>17</v>
      </c>
    </row>
    <row r="255" spans="1:16201" ht="35.25" customHeight="1" x14ac:dyDescent="0.3">
      <c r="A255" s="182"/>
      <c r="B255" s="133"/>
      <c r="C255" s="132"/>
      <c r="D255" s="98" t="s">
        <v>18</v>
      </c>
      <c r="E255" s="101">
        <v>0</v>
      </c>
      <c r="F255" s="101">
        <v>0</v>
      </c>
      <c r="G255" s="136">
        <v>0</v>
      </c>
      <c r="H255" s="136"/>
      <c r="I255" s="136"/>
      <c r="J255" s="136"/>
      <c r="K255" s="136"/>
      <c r="L255" s="101">
        <v>0</v>
      </c>
      <c r="M255" s="101">
        <v>0</v>
      </c>
      <c r="N255" s="101">
        <v>0</v>
      </c>
      <c r="O255" s="134"/>
    </row>
    <row r="256" spans="1:16201" ht="25.5" customHeight="1" x14ac:dyDescent="0.3">
      <c r="A256" s="182"/>
      <c r="B256" s="133"/>
      <c r="C256" s="132"/>
      <c r="D256" s="98" t="s">
        <v>12</v>
      </c>
      <c r="E256" s="101">
        <v>0</v>
      </c>
      <c r="F256" s="101">
        <v>0</v>
      </c>
      <c r="G256" s="136">
        <v>0</v>
      </c>
      <c r="H256" s="136"/>
      <c r="I256" s="136"/>
      <c r="J256" s="136"/>
      <c r="K256" s="136"/>
      <c r="L256" s="101">
        <v>0</v>
      </c>
      <c r="M256" s="101">
        <v>0</v>
      </c>
      <c r="N256" s="101">
        <v>0</v>
      </c>
      <c r="O256" s="134"/>
    </row>
    <row r="257" spans="1:15" ht="23.25" customHeight="1" x14ac:dyDescent="0.3">
      <c r="A257" s="182"/>
      <c r="B257" s="133" t="s">
        <v>349</v>
      </c>
      <c r="C257" s="135" t="s">
        <v>112</v>
      </c>
      <c r="D257" s="135" t="s">
        <v>112</v>
      </c>
      <c r="E257" s="136" t="s">
        <v>113</v>
      </c>
      <c r="F257" s="136" t="s">
        <v>114</v>
      </c>
      <c r="G257" s="131" t="s">
        <v>371</v>
      </c>
      <c r="H257" s="136" t="s">
        <v>372</v>
      </c>
      <c r="I257" s="136"/>
      <c r="J257" s="136"/>
      <c r="K257" s="136"/>
      <c r="L257" s="136" t="s">
        <v>115</v>
      </c>
      <c r="M257" s="136" t="s">
        <v>116</v>
      </c>
      <c r="N257" s="136" t="s">
        <v>117</v>
      </c>
      <c r="O257" s="134"/>
    </row>
    <row r="258" spans="1:15" ht="23.25" customHeight="1" x14ac:dyDescent="0.3">
      <c r="A258" s="182"/>
      <c r="B258" s="133"/>
      <c r="C258" s="135"/>
      <c r="D258" s="135"/>
      <c r="E258" s="136"/>
      <c r="F258" s="136"/>
      <c r="G258" s="136"/>
      <c r="H258" s="101" t="s">
        <v>367</v>
      </c>
      <c r="I258" s="101" t="s">
        <v>368</v>
      </c>
      <c r="J258" s="101" t="s">
        <v>369</v>
      </c>
      <c r="K258" s="101" t="s">
        <v>370</v>
      </c>
      <c r="L258" s="136"/>
      <c r="M258" s="136"/>
      <c r="N258" s="136"/>
      <c r="O258" s="134"/>
    </row>
    <row r="259" spans="1:15" ht="29.25" customHeight="1" x14ac:dyDescent="0.3">
      <c r="A259" s="182"/>
      <c r="B259" s="133"/>
      <c r="C259" s="135"/>
      <c r="D259" s="135"/>
      <c r="E259" s="18">
        <v>0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34"/>
    </row>
    <row r="260" spans="1:15" ht="23.25" customHeight="1" x14ac:dyDescent="0.3">
      <c r="A260" s="132" t="s">
        <v>33</v>
      </c>
      <c r="B260" s="133" t="s">
        <v>87</v>
      </c>
      <c r="C260" s="132" t="s">
        <v>72</v>
      </c>
      <c r="D260" s="98" t="s">
        <v>14</v>
      </c>
      <c r="E260" s="101">
        <f>SUM(E261:E263)</f>
        <v>0</v>
      </c>
      <c r="F260" s="101">
        <f>SUM(F261:F263)</f>
        <v>0</v>
      </c>
      <c r="G260" s="136">
        <f>SUM(G261:G263)</f>
        <v>0</v>
      </c>
      <c r="H260" s="136"/>
      <c r="I260" s="136"/>
      <c r="J260" s="136"/>
      <c r="K260" s="136"/>
      <c r="L260" s="101">
        <f>SUM(L261:L263)</f>
        <v>0</v>
      </c>
      <c r="M260" s="101">
        <f>SUM(M262:M263)</f>
        <v>0</v>
      </c>
      <c r="N260" s="101">
        <f>SUM(N262:N263)</f>
        <v>0</v>
      </c>
      <c r="O260" s="134"/>
    </row>
    <row r="261" spans="1:15" ht="36" customHeight="1" x14ac:dyDescent="0.3">
      <c r="A261" s="132"/>
      <c r="B261" s="133"/>
      <c r="C261" s="132"/>
      <c r="D261" s="98" t="s">
        <v>10</v>
      </c>
      <c r="E261" s="101">
        <f>F261+G261+L261+M261+N261</f>
        <v>0</v>
      </c>
      <c r="F261" s="101">
        <v>0</v>
      </c>
      <c r="G261" s="136">
        <v>0</v>
      </c>
      <c r="H261" s="136"/>
      <c r="I261" s="136"/>
      <c r="J261" s="136"/>
      <c r="K261" s="136"/>
      <c r="L261" s="101">
        <v>0</v>
      </c>
      <c r="M261" s="101">
        <v>0</v>
      </c>
      <c r="N261" s="101">
        <v>0</v>
      </c>
      <c r="O261" s="134"/>
    </row>
    <row r="262" spans="1:15" ht="35.25" customHeight="1" x14ac:dyDescent="0.3">
      <c r="A262" s="132"/>
      <c r="B262" s="133"/>
      <c r="C262" s="132"/>
      <c r="D262" s="98" t="s">
        <v>18</v>
      </c>
      <c r="E262" s="101">
        <f>SUM(F262:N262)</f>
        <v>0</v>
      </c>
      <c r="F262" s="101">
        <f>F264</f>
        <v>0</v>
      </c>
      <c r="G262" s="136">
        <f t="shared" ref="G262:N262" si="31">G264</f>
        <v>0</v>
      </c>
      <c r="H262" s="136"/>
      <c r="I262" s="136"/>
      <c r="J262" s="136"/>
      <c r="K262" s="136"/>
      <c r="L262" s="101">
        <f t="shared" si="31"/>
        <v>0</v>
      </c>
      <c r="M262" s="101">
        <f t="shared" si="31"/>
        <v>0</v>
      </c>
      <c r="N262" s="101">
        <f t="shared" si="31"/>
        <v>0</v>
      </c>
      <c r="O262" s="181"/>
    </row>
    <row r="263" spans="1:15" ht="24.75" customHeight="1" x14ac:dyDescent="0.3">
      <c r="A263" s="132"/>
      <c r="B263" s="133"/>
      <c r="C263" s="132"/>
      <c r="D263" s="98" t="s">
        <v>12</v>
      </c>
      <c r="E263" s="101">
        <f>SUM(F263:N263)</f>
        <v>0</v>
      </c>
      <c r="F263" s="101">
        <v>0</v>
      </c>
      <c r="G263" s="136">
        <v>0</v>
      </c>
      <c r="H263" s="136"/>
      <c r="I263" s="136"/>
      <c r="J263" s="136"/>
      <c r="K263" s="136"/>
      <c r="L263" s="101">
        <v>0</v>
      </c>
      <c r="M263" s="101">
        <v>0</v>
      </c>
      <c r="N263" s="101">
        <v>0</v>
      </c>
      <c r="O263" s="181"/>
    </row>
    <row r="264" spans="1:15" ht="134.25" customHeight="1" x14ac:dyDescent="0.3">
      <c r="A264" s="132" t="s">
        <v>34</v>
      </c>
      <c r="B264" s="98" t="s">
        <v>88</v>
      </c>
      <c r="C264" s="97" t="s">
        <v>72</v>
      </c>
      <c r="D264" s="98" t="s">
        <v>18</v>
      </c>
      <c r="E264" s="99">
        <f>F264+G264+L264+M264+N264</f>
        <v>0</v>
      </c>
      <c r="F264" s="99">
        <v>0</v>
      </c>
      <c r="G264" s="131">
        <v>0</v>
      </c>
      <c r="H264" s="131"/>
      <c r="I264" s="131"/>
      <c r="J264" s="131"/>
      <c r="K264" s="131"/>
      <c r="L264" s="99">
        <v>0</v>
      </c>
      <c r="M264" s="99">
        <v>0</v>
      </c>
      <c r="N264" s="99">
        <v>0</v>
      </c>
      <c r="O264" s="134" t="s">
        <v>17</v>
      </c>
    </row>
    <row r="265" spans="1:15" ht="42.75" customHeight="1" x14ac:dyDescent="0.3">
      <c r="A265" s="132"/>
      <c r="B265" s="133" t="s">
        <v>130</v>
      </c>
      <c r="C265" s="135" t="s">
        <v>112</v>
      </c>
      <c r="D265" s="135" t="s">
        <v>112</v>
      </c>
      <c r="E265" s="136" t="s">
        <v>113</v>
      </c>
      <c r="F265" s="136" t="s">
        <v>114</v>
      </c>
      <c r="G265" s="131" t="s">
        <v>371</v>
      </c>
      <c r="H265" s="136" t="s">
        <v>372</v>
      </c>
      <c r="I265" s="136"/>
      <c r="J265" s="136"/>
      <c r="K265" s="136"/>
      <c r="L265" s="136" t="s">
        <v>115</v>
      </c>
      <c r="M265" s="136" t="s">
        <v>116</v>
      </c>
      <c r="N265" s="136" t="s">
        <v>117</v>
      </c>
      <c r="O265" s="134"/>
    </row>
    <row r="266" spans="1:15" ht="42.75" customHeight="1" x14ac:dyDescent="0.3">
      <c r="A266" s="132"/>
      <c r="B266" s="133"/>
      <c r="C266" s="135"/>
      <c r="D266" s="135"/>
      <c r="E266" s="136"/>
      <c r="F266" s="136"/>
      <c r="G266" s="136"/>
      <c r="H266" s="101" t="s">
        <v>367</v>
      </c>
      <c r="I266" s="101" t="s">
        <v>368</v>
      </c>
      <c r="J266" s="101" t="s">
        <v>369</v>
      </c>
      <c r="K266" s="101" t="s">
        <v>370</v>
      </c>
      <c r="L266" s="136"/>
      <c r="M266" s="136"/>
      <c r="N266" s="136"/>
      <c r="O266" s="134"/>
    </row>
    <row r="267" spans="1:15" ht="43.5" customHeight="1" x14ac:dyDescent="0.3">
      <c r="A267" s="132"/>
      <c r="B267" s="133"/>
      <c r="C267" s="135"/>
      <c r="D267" s="135"/>
      <c r="E267" s="18">
        <v>0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18">
        <v>0</v>
      </c>
      <c r="N267" s="18">
        <v>0</v>
      </c>
      <c r="O267" s="134"/>
    </row>
    <row r="268" spans="1:15" ht="35.25" customHeight="1" x14ac:dyDescent="0.3">
      <c r="A268" s="132" t="s">
        <v>203</v>
      </c>
      <c r="B268" s="133" t="s">
        <v>290</v>
      </c>
      <c r="C268" s="134" t="s">
        <v>72</v>
      </c>
      <c r="D268" s="98" t="s">
        <v>8</v>
      </c>
      <c r="E268" s="99">
        <f>E269+E270</f>
        <v>31045.846720000001</v>
      </c>
      <c r="F268" s="99">
        <f t="shared" ref="F268:N268" si="32">F269+F270</f>
        <v>100</v>
      </c>
      <c r="G268" s="131">
        <f t="shared" si="32"/>
        <v>13945.846720000001</v>
      </c>
      <c r="H268" s="131"/>
      <c r="I268" s="131"/>
      <c r="J268" s="131"/>
      <c r="K268" s="131"/>
      <c r="L268" s="99">
        <f t="shared" si="32"/>
        <v>5000</v>
      </c>
      <c r="M268" s="99">
        <f t="shared" si="32"/>
        <v>6000</v>
      </c>
      <c r="N268" s="99">
        <f t="shared" si="32"/>
        <v>6000</v>
      </c>
      <c r="O268" s="134"/>
    </row>
    <row r="269" spans="1:15" ht="36" customHeight="1" x14ac:dyDescent="0.3">
      <c r="A269" s="132"/>
      <c r="B269" s="133"/>
      <c r="C269" s="134"/>
      <c r="D269" s="98" t="s">
        <v>10</v>
      </c>
      <c r="E269" s="99">
        <f>F269+G269+L269+M269+N269</f>
        <v>0</v>
      </c>
      <c r="F269" s="99">
        <v>0</v>
      </c>
      <c r="G269" s="131">
        <v>0</v>
      </c>
      <c r="H269" s="131"/>
      <c r="I269" s="131"/>
      <c r="J269" s="131"/>
      <c r="K269" s="131"/>
      <c r="L269" s="99">
        <v>0</v>
      </c>
      <c r="M269" s="99">
        <v>0</v>
      </c>
      <c r="N269" s="99">
        <v>0</v>
      </c>
      <c r="O269" s="134"/>
    </row>
    <row r="270" spans="1:15" ht="44.25" customHeight="1" x14ac:dyDescent="0.3">
      <c r="A270" s="132"/>
      <c r="B270" s="133"/>
      <c r="C270" s="134"/>
      <c r="D270" s="98" t="s">
        <v>18</v>
      </c>
      <c r="E270" s="99">
        <f>F270+G270+L270+M270+N270</f>
        <v>31045.846720000001</v>
      </c>
      <c r="F270" s="99">
        <f>F271+F275+F279</f>
        <v>100</v>
      </c>
      <c r="G270" s="131">
        <f>G271+G275+G279</f>
        <v>13945.846720000001</v>
      </c>
      <c r="H270" s="131"/>
      <c r="I270" s="131"/>
      <c r="J270" s="131"/>
      <c r="K270" s="131"/>
      <c r="L270" s="99">
        <f>L271+L275+L279</f>
        <v>5000</v>
      </c>
      <c r="M270" s="99">
        <f t="shared" ref="M270:N270" si="33">M271+M275+M279</f>
        <v>6000</v>
      </c>
      <c r="N270" s="99">
        <f t="shared" si="33"/>
        <v>6000</v>
      </c>
      <c r="O270" s="134"/>
    </row>
    <row r="271" spans="1:15" ht="66.75" customHeight="1" x14ac:dyDescent="0.3">
      <c r="A271" s="182" t="s">
        <v>396</v>
      </c>
      <c r="B271" s="98" t="s">
        <v>44</v>
      </c>
      <c r="C271" s="97" t="s">
        <v>72</v>
      </c>
      <c r="D271" s="98" t="s">
        <v>18</v>
      </c>
      <c r="E271" s="99">
        <f>F271+G271+L271+M271+N271</f>
        <v>15452.024000000001</v>
      </c>
      <c r="F271" s="99">
        <v>0</v>
      </c>
      <c r="G271" s="131">
        <f>7000-47.976</f>
        <v>6952.0240000000003</v>
      </c>
      <c r="H271" s="131"/>
      <c r="I271" s="131"/>
      <c r="J271" s="131"/>
      <c r="K271" s="131"/>
      <c r="L271" s="99">
        <v>2500</v>
      </c>
      <c r="M271" s="99">
        <v>3000</v>
      </c>
      <c r="N271" s="99">
        <v>3000</v>
      </c>
      <c r="O271" s="134" t="s">
        <v>17</v>
      </c>
    </row>
    <row r="272" spans="1:15" ht="21" customHeight="1" x14ac:dyDescent="0.3">
      <c r="A272" s="182"/>
      <c r="B272" s="133" t="s">
        <v>131</v>
      </c>
      <c r="C272" s="135" t="s">
        <v>112</v>
      </c>
      <c r="D272" s="135" t="s">
        <v>112</v>
      </c>
      <c r="E272" s="136" t="s">
        <v>113</v>
      </c>
      <c r="F272" s="136" t="s">
        <v>114</v>
      </c>
      <c r="G272" s="131" t="s">
        <v>371</v>
      </c>
      <c r="H272" s="136" t="s">
        <v>372</v>
      </c>
      <c r="I272" s="136"/>
      <c r="J272" s="136"/>
      <c r="K272" s="136"/>
      <c r="L272" s="136" t="s">
        <v>115</v>
      </c>
      <c r="M272" s="136" t="s">
        <v>116</v>
      </c>
      <c r="N272" s="136" t="s">
        <v>117</v>
      </c>
      <c r="O272" s="134"/>
    </row>
    <row r="273" spans="1:16" ht="21" customHeight="1" x14ac:dyDescent="0.3">
      <c r="A273" s="182"/>
      <c r="B273" s="133"/>
      <c r="C273" s="135"/>
      <c r="D273" s="135"/>
      <c r="E273" s="136"/>
      <c r="F273" s="136"/>
      <c r="G273" s="136"/>
      <c r="H273" s="101" t="s">
        <v>367</v>
      </c>
      <c r="I273" s="101" t="s">
        <v>368</v>
      </c>
      <c r="J273" s="101" t="s">
        <v>369</v>
      </c>
      <c r="K273" s="101" t="s">
        <v>370</v>
      </c>
      <c r="L273" s="136"/>
      <c r="M273" s="136"/>
      <c r="N273" s="136"/>
      <c r="O273" s="134"/>
    </row>
    <row r="274" spans="1:16" ht="21.75" customHeight="1" x14ac:dyDescent="0.3">
      <c r="A274" s="182"/>
      <c r="B274" s="133"/>
      <c r="C274" s="135"/>
      <c r="D274" s="135"/>
      <c r="E274" s="18">
        <v>5</v>
      </c>
      <c r="F274" s="18">
        <v>1</v>
      </c>
      <c r="G274" s="18">
        <v>1</v>
      </c>
      <c r="H274" s="18" t="s">
        <v>119</v>
      </c>
      <c r="I274" s="18" t="s">
        <v>119</v>
      </c>
      <c r="J274" s="18" t="s">
        <v>119</v>
      </c>
      <c r="K274" s="18">
        <v>1</v>
      </c>
      <c r="L274" s="18">
        <v>1</v>
      </c>
      <c r="M274" s="18">
        <v>1</v>
      </c>
      <c r="N274" s="18">
        <v>1</v>
      </c>
      <c r="O274" s="134"/>
    </row>
    <row r="275" spans="1:16" ht="89.25" customHeight="1" x14ac:dyDescent="0.3">
      <c r="A275" s="182" t="s">
        <v>397</v>
      </c>
      <c r="B275" s="98" t="s">
        <v>45</v>
      </c>
      <c r="C275" s="97" t="s">
        <v>72</v>
      </c>
      <c r="D275" s="98" t="s">
        <v>18</v>
      </c>
      <c r="E275" s="99">
        <f>F275+G275+L275+M275+N275</f>
        <v>0</v>
      </c>
      <c r="F275" s="99">
        <v>0</v>
      </c>
      <c r="G275" s="131">
        <v>0</v>
      </c>
      <c r="H275" s="131"/>
      <c r="I275" s="131"/>
      <c r="J275" s="131"/>
      <c r="K275" s="131"/>
      <c r="L275" s="99">
        <v>0</v>
      </c>
      <c r="M275" s="99">
        <v>0</v>
      </c>
      <c r="N275" s="99">
        <v>0</v>
      </c>
      <c r="O275" s="134" t="s">
        <v>31</v>
      </c>
    </row>
    <row r="276" spans="1:16" ht="23.25" customHeight="1" x14ac:dyDescent="0.3">
      <c r="A276" s="182"/>
      <c r="B276" s="133" t="s">
        <v>133</v>
      </c>
      <c r="C276" s="135" t="s">
        <v>112</v>
      </c>
      <c r="D276" s="135" t="s">
        <v>112</v>
      </c>
      <c r="E276" s="136" t="s">
        <v>113</v>
      </c>
      <c r="F276" s="136" t="s">
        <v>114</v>
      </c>
      <c r="G276" s="131" t="s">
        <v>371</v>
      </c>
      <c r="H276" s="136" t="s">
        <v>372</v>
      </c>
      <c r="I276" s="136"/>
      <c r="J276" s="136"/>
      <c r="K276" s="136"/>
      <c r="L276" s="136" t="s">
        <v>115</v>
      </c>
      <c r="M276" s="136" t="s">
        <v>116</v>
      </c>
      <c r="N276" s="136" t="s">
        <v>117</v>
      </c>
      <c r="O276" s="134"/>
    </row>
    <row r="277" spans="1:16" ht="23.25" customHeight="1" x14ac:dyDescent="0.3">
      <c r="A277" s="182"/>
      <c r="B277" s="133"/>
      <c r="C277" s="135"/>
      <c r="D277" s="135"/>
      <c r="E277" s="136"/>
      <c r="F277" s="136"/>
      <c r="G277" s="136"/>
      <c r="H277" s="101" t="s">
        <v>367</v>
      </c>
      <c r="I277" s="101" t="s">
        <v>368</v>
      </c>
      <c r="J277" s="101" t="s">
        <v>369</v>
      </c>
      <c r="K277" s="101" t="s">
        <v>370</v>
      </c>
      <c r="L277" s="136"/>
      <c r="M277" s="136"/>
      <c r="N277" s="136"/>
      <c r="O277" s="134"/>
    </row>
    <row r="278" spans="1:16" ht="39.75" customHeight="1" x14ac:dyDescent="0.3">
      <c r="A278" s="182"/>
      <c r="B278" s="133"/>
      <c r="C278" s="135"/>
      <c r="D278" s="135"/>
      <c r="E278" s="18">
        <v>5</v>
      </c>
      <c r="F278" s="18">
        <v>1</v>
      </c>
      <c r="G278" s="18">
        <v>1</v>
      </c>
      <c r="H278" s="18" t="s">
        <v>119</v>
      </c>
      <c r="I278" s="18" t="s">
        <v>119</v>
      </c>
      <c r="J278" s="18" t="s">
        <v>119</v>
      </c>
      <c r="K278" s="18">
        <v>1</v>
      </c>
      <c r="L278" s="18">
        <v>1</v>
      </c>
      <c r="M278" s="18">
        <v>1</v>
      </c>
      <c r="N278" s="18">
        <v>1</v>
      </c>
      <c r="O278" s="134"/>
    </row>
    <row r="279" spans="1:16" ht="84" customHeight="1" x14ac:dyDescent="0.3">
      <c r="A279" s="182" t="s">
        <v>398</v>
      </c>
      <c r="B279" s="98" t="s">
        <v>358</v>
      </c>
      <c r="C279" s="97" t="s">
        <v>72</v>
      </c>
      <c r="D279" s="98" t="s">
        <v>18</v>
      </c>
      <c r="E279" s="99">
        <f>F279+G279+L279+M279+N279</f>
        <v>15593.82272</v>
      </c>
      <c r="F279" s="99">
        <v>100</v>
      </c>
      <c r="G279" s="131">
        <f>7000-6.17728</f>
        <v>6993.8227200000001</v>
      </c>
      <c r="H279" s="131"/>
      <c r="I279" s="131"/>
      <c r="J279" s="131"/>
      <c r="K279" s="131"/>
      <c r="L279" s="99">
        <v>2500</v>
      </c>
      <c r="M279" s="99">
        <v>3000</v>
      </c>
      <c r="N279" s="99">
        <v>3000</v>
      </c>
      <c r="O279" s="134" t="s">
        <v>31</v>
      </c>
    </row>
    <row r="280" spans="1:16" ht="20.25" customHeight="1" x14ac:dyDescent="0.3">
      <c r="A280" s="182"/>
      <c r="B280" s="133" t="s">
        <v>132</v>
      </c>
      <c r="C280" s="135" t="s">
        <v>112</v>
      </c>
      <c r="D280" s="135" t="s">
        <v>112</v>
      </c>
      <c r="E280" s="136" t="s">
        <v>113</v>
      </c>
      <c r="F280" s="136" t="s">
        <v>114</v>
      </c>
      <c r="G280" s="131" t="s">
        <v>371</v>
      </c>
      <c r="H280" s="136" t="s">
        <v>372</v>
      </c>
      <c r="I280" s="136"/>
      <c r="J280" s="136"/>
      <c r="K280" s="136"/>
      <c r="L280" s="136" t="s">
        <v>115</v>
      </c>
      <c r="M280" s="136" t="s">
        <v>116</v>
      </c>
      <c r="N280" s="136" t="s">
        <v>117</v>
      </c>
      <c r="O280" s="134"/>
    </row>
    <row r="281" spans="1:16" ht="24" customHeight="1" x14ac:dyDescent="0.3">
      <c r="A281" s="182"/>
      <c r="B281" s="133"/>
      <c r="C281" s="135"/>
      <c r="D281" s="135"/>
      <c r="E281" s="136"/>
      <c r="F281" s="136"/>
      <c r="G281" s="136"/>
      <c r="H281" s="101" t="s">
        <v>367</v>
      </c>
      <c r="I281" s="101" t="s">
        <v>368</v>
      </c>
      <c r="J281" s="101" t="s">
        <v>369</v>
      </c>
      <c r="K281" s="101" t="s">
        <v>370</v>
      </c>
      <c r="L281" s="136"/>
      <c r="M281" s="136"/>
      <c r="N281" s="136"/>
      <c r="O281" s="134"/>
    </row>
    <row r="282" spans="1:16" ht="47.25" customHeight="1" x14ac:dyDescent="0.3">
      <c r="A282" s="182"/>
      <c r="B282" s="133"/>
      <c r="C282" s="135"/>
      <c r="D282" s="135"/>
      <c r="E282" s="18">
        <v>5</v>
      </c>
      <c r="F282" s="18">
        <v>1</v>
      </c>
      <c r="G282" s="18">
        <v>1</v>
      </c>
      <c r="H282" s="18" t="s">
        <v>119</v>
      </c>
      <c r="I282" s="18" t="s">
        <v>119</v>
      </c>
      <c r="J282" s="18" t="s">
        <v>119</v>
      </c>
      <c r="K282" s="18">
        <v>1</v>
      </c>
      <c r="L282" s="18">
        <v>1</v>
      </c>
      <c r="M282" s="18">
        <v>1</v>
      </c>
      <c r="N282" s="18">
        <v>1</v>
      </c>
      <c r="O282" s="134"/>
      <c r="P282" s="78"/>
    </row>
    <row r="283" spans="1:16" ht="27.75" customHeight="1" x14ac:dyDescent="0.3">
      <c r="A283" s="160"/>
      <c r="B283" s="152" t="s">
        <v>350</v>
      </c>
      <c r="C283" s="132"/>
      <c r="D283" s="79" t="s">
        <v>351</v>
      </c>
      <c r="E283" s="119">
        <f t="shared" ref="E283:N283" si="34">SUM(E284:E286)</f>
        <v>8040217.3800500007</v>
      </c>
      <c r="F283" s="119">
        <f>F284+F285+F286</f>
        <v>161844.41252000001</v>
      </c>
      <c r="G283" s="153">
        <f>SUM(G284:G286)</f>
        <v>1318498.1075300002</v>
      </c>
      <c r="H283" s="153">
        <f t="shared" ref="H283:K283" si="35">SUM(H284:H286)</f>
        <v>0</v>
      </c>
      <c r="I283" s="153">
        <f t="shared" si="35"/>
        <v>0</v>
      </c>
      <c r="J283" s="153">
        <f t="shared" si="35"/>
        <v>0</v>
      </c>
      <c r="K283" s="153">
        <f t="shared" si="35"/>
        <v>0</v>
      </c>
      <c r="L283" s="119">
        <f>SUM(L284:L286)</f>
        <v>4261113.0600000005</v>
      </c>
      <c r="M283" s="119">
        <f t="shared" si="34"/>
        <v>1542881.02</v>
      </c>
      <c r="N283" s="119">
        <f t="shared" si="34"/>
        <v>755880.78</v>
      </c>
      <c r="O283" s="134"/>
    </row>
    <row r="284" spans="1:16" ht="34.5" customHeight="1" x14ac:dyDescent="0.3">
      <c r="A284" s="160"/>
      <c r="B284" s="152"/>
      <c r="C284" s="132"/>
      <c r="D284" s="103" t="s">
        <v>10</v>
      </c>
      <c r="E284" s="119">
        <f>SUM(F284:N284)</f>
        <v>5079299.4700000007</v>
      </c>
      <c r="F284" s="119">
        <f>F246+F261+F141+F182</f>
        <v>81852.08</v>
      </c>
      <c r="G284" s="153">
        <f>G246+G261+G141+G182</f>
        <v>789871.86</v>
      </c>
      <c r="H284" s="153"/>
      <c r="I284" s="153"/>
      <c r="J284" s="153"/>
      <c r="K284" s="153"/>
      <c r="L284" s="119">
        <f t="shared" ref="L284:N284" si="36">L246+L261+L141+L182</f>
        <v>2745323.4800000004</v>
      </c>
      <c r="M284" s="119">
        <f t="shared" si="36"/>
        <v>969379.54</v>
      </c>
      <c r="N284" s="119">
        <f t="shared" si="36"/>
        <v>492872.51</v>
      </c>
      <c r="O284" s="134"/>
    </row>
    <row r="285" spans="1:16" ht="37.5" customHeight="1" x14ac:dyDescent="0.3">
      <c r="A285" s="160"/>
      <c r="B285" s="152"/>
      <c r="C285" s="132"/>
      <c r="D285" s="79" t="s">
        <v>18</v>
      </c>
      <c r="E285" s="119">
        <f>SUM(F285:N285)</f>
        <v>2960917.9100500001</v>
      </c>
      <c r="F285" s="119">
        <f t="shared" ref="F285:K285" si="37">F247+F262+F142+F183+F270</f>
        <v>79992.332519999996</v>
      </c>
      <c r="G285" s="153">
        <f t="shared" si="37"/>
        <v>528626.24753000005</v>
      </c>
      <c r="H285" s="153">
        <f t="shared" si="37"/>
        <v>0</v>
      </c>
      <c r="I285" s="153">
        <f t="shared" si="37"/>
        <v>0</v>
      </c>
      <c r="J285" s="153">
        <f t="shared" si="37"/>
        <v>0</v>
      </c>
      <c r="K285" s="153">
        <f t="shared" si="37"/>
        <v>0</v>
      </c>
      <c r="L285" s="119">
        <f>L247+L262+L142+L183+L268</f>
        <v>1515789.58</v>
      </c>
      <c r="M285" s="119">
        <f t="shared" ref="M285:N285" si="38">M247+M262+M142+M183+M268</f>
        <v>573501.48</v>
      </c>
      <c r="N285" s="119">
        <f t="shared" si="38"/>
        <v>263008.27</v>
      </c>
      <c r="O285" s="134"/>
    </row>
    <row r="286" spans="1:16" ht="31.5" customHeight="1" x14ac:dyDescent="0.3">
      <c r="A286" s="160"/>
      <c r="B286" s="152"/>
      <c r="C286" s="132"/>
      <c r="D286" s="79" t="s">
        <v>12</v>
      </c>
      <c r="E286" s="119">
        <f>SUM(F286:N286)</f>
        <v>0</v>
      </c>
      <c r="F286" s="119">
        <f>F263+F184</f>
        <v>0</v>
      </c>
      <c r="G286" s="153">
        <f>G263+G184</f>
        <v>0</v>
      </c>
      <c r="H286" s="153"/>
      <c r="I286" s="153"/>
      <c r="J286" s="153"/>
      <c r="K286" s="153"/>
      <c r="L286" s="119">
        <f>L263</f>
        <v>0</v>
      </c>
      <c r="M286" s="119">
        <f>M263</f>
        <v>0</v>
      </c>
      <c r="N286" s="119">
        <f>N263</f>
        <v>0</v>
      </c>
      <c r="O286" s="134"/>
    </row>
    <row r="287" spans="1:16" ht="24.75" customHeight="1" x14ac:dyDescent="0.3">
      <c r="A287" s="180" t="s">
        <v>146</v>
      </c>
      <c r="B287" s="180"/>
      <c r="C287" s="180"/>
      <c r="D287" s="180"/>
      <c r="E287" s="180"/>
      <c r="F287" s="180"/>
      <c r="G287" s="180"/>
      <c r="H287" s="180"/>
      <c r="I287" s="180"/>
      <c r="J287" s="180"/>
      <c r="K287" s="180"/>
      <c r="L287" s="180"/>
      <c r="M287" s="180"/>
      <c r="N287" s="180"/>
      <c r="O287" s="180"/>
    </row>
    <row r="288" spans="1:16" ht="33" customHeight="1" x14ac:dyDescent="0.3">
      <c r="A288" s="160" t="s">
        <v>6</v>
      </c>
      <c r="B288" s="133" t="s">
        <v>89</v>
      </c>
      <c r="C288" s="132" t="s">
        <v>72</v>
      </c>
      <c r="D288" s="98" t="s">
        <v>14</v>
      </c>
      <c r="E288" s="99">
        <f>E289+E290+E291</f>
        <v>0</v>
      </c>
      <c r="F288" s="99">
        <f t="shared" ref="F288:N288" si="39">F289+F290+F291</f>
        <v>0</v>
      </c>
      <c r="G288" s="154">
        <f t="shared" si="39"/>
        <v>0</v>
      </c>
      <c r="H288" s="155"/>
      <c r="I288" s="155"/>
      <c r="J288" s="155"/>
      <c r="K288" s="156"/>
      <c r="L288" s="99">
        <f t="shared" si="39"/>
        <v>0</v>
      </c>
      <c r="M288" s="99">
        <f t="shared" si="39"/>
        <v>0</v>
      </c>
      <c r="N288" s="99">
        <f t="shared" si="39"/>
        <v>0</v>
      </c>
      <c r="O288" s="134"/>
    </row>
    <row r="289" spans="1:15" ht="33" customHeight="1" x14ac:dyDescent="0.3">
      <c r="A289" s="160"/>
      <c r="B289" s="133"/>
      <c r="C289" s="132"/>
      <c r="D289" s="98" t="s">
        <v>10</v>
      </c>
      <c r="E289" s="99">
        <f>F289+G289+L289+M289+N289</f>
        <v>0</v>
      </c>
      <c r="F289" s="99">
        <f>F293</f>
        <v>0</v>
      </c>
      <c r="G289" s="154">
        <f t="shared" ref="G289:N289" si="40">G293</f>
        <v>0</v>
      </c>
      <c r="H289" s="155"/>
      <c r="I289" s="155"/>
      <c r="J289" s="155"/>
      <c r="K289" s="156"/>
      <c r="L289" s="99">
        <f t="shared" si="40"/>
        <v>0</v>
      </c>
      <c r="M289" s="99">
        <f t="shared" si="40"/>
        <v>0</v>
      </c>
      <c r="N289" s="99">
        <f t="shared" si="40"/>
        <v>0</v>
      </c>
      <c r="O289" s="134"/>
    </row>
    <row r="290" spans="1:15" ht="33" customHeight="1" x14ac:dyDescent="0.3">
      <c r="A290" s="160"/>
      <c r="B290" s="133"/>
      <c r="C290" s="132"/>
      <c r="D290" s="98" t="s">
        <v>18</v>
      </c>
      <c r="E290" s="99">
        <f>F290+G290+L290+M290+N290</f>
        <v>0</v>
      </c>
      <c r="F290" s="99">
        <f>F294</f>
        <v>0</v>
      </c>
      <c r="G290" s="154">
        <f t="shared" ref="G290:N290" si="41">G294</f>
        <v>0</v>
      </c>
      <c r="H290" s="155"/>
      <c r="I290" s="155"/>
      <c r="J290" s="155"/>
      <c r="K290" s="156"/>
      <c r="L290" s="99">
        <f t="shared" si="41"/>
        <v>0</v>
      </c>
      <c r="M290" s="99">
        <f t="shared" si="41"/>
        <v>0</v>
      </c>
      <c r="N290" s="99">
        <f t="shared" si="41"/>
        <v>0</v>
      </c>
      <c r="O290" s="134"/>
    </row>
    <row r="291" spans="1:15" ht="33" customHeight="1" x14ac:dyDescent="0.3">
      <c r="A291" s="160"/>
      <c r="B291" s="133"/>
      <c r="C291" s="132"/>
      <c r="D291" s="98" t="s">
        <v>12</v>
      </c>
      <c r="E291" s="99">
        <f>F291+G291+L291+M291+N291</f>
        <v>0</v>
      </c>
      <c r="F291" s="99">
        <f>F295</f>
        <v>0</v>
      </c>
      <c r="G291" s="154">
        <f t="shared" ref="G291:N291" si="42">G295</f>
        <v>0</v>
      </c>
      <c r="H291" s="155"/>
      <c r="I291" s="155"/>
      <c r="J291" s="155"/>
      <c r="K291" s="156"/>
      <c r="L291" s="99">
        <f t="shared" si="42"/>
        <v>0</v>
      </c>
      <c r="M291" s="99">
        <f t="shared" si="42"/>
        <v>0</v>
      </c>
      <c r="N291" s="99">
        <f t="shared" si="42"/>
        <v>0</v>
      </c>
      <c r="O291" s="134"/>
    </row>
    <row r="292" spans="1:15" ht="21.75" customHeight="1" x14ac:dyDescent="0.3">
      <c r="A292" s="160" t="s">
        <v>13</v>
      </c>
      <c r="B292" s="133" t="s">
        <v>90</v>
      </c>
      <c r="C292" s="132" t="s">
        <v>72</v>
      </c>
      <c r="D292" s="98" t="s">
        <v>14</v>
      </c>
      <c r="E292" s="99">
        <f>E293+E294+E295</f>
        <v>0</v>
      </c>
      <c r="F292" s="99">
        <f t="shared" ref="F292:N292" si="43">F293+F294+F295</f>
        <v>0</v>
      </c>
      <c r="G292" s="131">
        <f t="shared" si="43"/>
        <v>0</v>
      </c>
      <c r="H292" s="131"/>
      <c r="I292" s="131"/>
      <c r="J292" s="131"/>
      <c r="K292" s="131"/>
      <c r="L292" s="99">
        <f t="shared" si="43"/>
        <v>0</v>
      </c>
      <c r="M292" s="99">
        <f t="shared" si="43"/>
        <v>0</v>
      </c>
      <c r="N292" s="99">
        <f t="shared" si="43"/>
        <v>0</v>
      </c>
      <c r="O292" s="134" t="s">
        <v>31</v>
      </c>
    </row>
    <row r="293" spans="1:15" ht="32.25" customHeight="1" x14ac:dyDescent="0.3">
      <c r="A293" s="160"/>
      <c r="B293" s="133"/>
      <c r="C293" s="132"/>
      <c r="D293" s="98" t="s">
        <v>10</v>
      </c>
      <c r="E293" s="99">
        <f>F293+G293+L293+M293+N293</f>
        <v>0</v>
      </c>
      <c r="F293" s="99">
        <v>0</v>
      </c>
      <c r="G293" s="131">
        <v>0</v>
      </c>
      <c r="H293" s="131"/>
      <c r="I293" s="131"/>
      <c r="J293" s="131"/>
      <c r="K293" s="131"/>
      <c r="L293" s="99">
        <v>0</v>
      </c>
      <c r="M293" s="99">
        <v>0</v>
      </c>
      <c r="N293" s="99">
        <v>0</v>
      </c>
      <c r="O293" s="134"/>
    </row>
    <row r="294" spans="1:15" ht="32.25" customHeight="1" x14ac:dyDescent="0.3">
      <c r="A294" s="160"/>
      <c r="B294" s="133"/>
      <c r="C294" s="132"/>
      <c r="D294" s="98" t="s">
        <v>18</v>
      </c>
      <c r="E294" s="99">
        <f>F294+G294+L294+M294+N294</f>
        <v>0</v>
      </c>
      <c r="F294" s="99">
        <v>0</v>
      </c>
      <c r="G294" s="131">
        <v>0</v>
      </c>
      <c r="H294" s="131"/>
      <c r="I294" s="131"/>
      <c r="J294" s="131"/>
      <c r="K294" s="131"/>
      <c r="L294" s="99">
        <v>0</v>
      </c>
      <c r="M294" s="99">
        <v>0</v>
      </c>
      <c r="N294" s="99">
        <v>0</v>
      </c>
      <c r="O294" s="134"/>
    </row>
    <row r="295" spans="1:15" ht="32.25" customHeight="1" x14ac:dyDescent="0.3">
      <c r="A295" s="160"/>
      <c r="B295" s="133"/>
      <c r="C295" s="132"/>
      <c r="D295" s="98" t="s">
        <v>12</v>
      </c>
      <c r="E295" s="99">
        <f>F295+G295+L295+M295+N295</f>
        <v>0</v>
      </c>
      <c r="F295" s="99">
        <v>0</v>
      </c>
      <c r="G295" s="131">
        <v>0</v>
      </c>
      <c r="H295" s="131"/>
      <c r="I295" s="131"/>
      <c r="J295" s="131"/>
      <c r="K295" s="131"/>
      <c r="L295" s="99">
        <v>0</v>
      </c>
      <c r="M295" s="99">
        <v>0</v>
      </c>
      <c r="N295" s="99">
        <v>0</v>
      </c>
      <c r="O295" s="134"/>
    </row>
    <row r="296" spans="1:15" ht="23.25" customHeight="1" x14ac:dyDescent="0.3">
      <c r="A296" s="160"/>
      <c r="B296" s="133" t="s">
        <v>352</v>
      </c>
      <c r="C296" s="135" t="s">
        <v>112</v>
      </c>
      <c r="D296" s="135" t="s">
        <v>112</v>
      </c>
      <c r="E296" s="136" t="s">
        <v>113</v>
      </c>
      <c r="F296" s="136" t="s">
        <v>114</v>
      </c>
      <c r="G296" s="131" t="s">
        <v>371</v>
      </c>
      <c r="H296" s="136" t="s">
        <v>372</v>
      </c>
      <c r="I296" s="136"/>
      <c r="J296" s="136"/>
      <c r="K296" s="136"/>
      <c r="L296" s="136" t="s">
        <v>115</v>
      </c>
      <c r="M296" s="136" t="s">
        <v>116</v>
      </c>
      <c r="N296" s="136" t="s">
        <v>117</v>
      </c>
      <c r="O296" s="134"/>
    </row>
    <row r="297" spans="1:15" ht="23.25" customHeight="1" x14ac:dyDescent="0.3">
      <c r="A297" s="160"/>
      <c r="B297" s="133"/>
      <c r="C297" s="135"/>
      <c r="D297" s="135"/>
      <c r="E297" s="136"/>
      <c r="F297" s="136"/>
      <c r="G297" s="136"/>
      <c r="H297" s="101" t="s">
        <v>367</v>
      </c>
      <c r="I297" s="101" t="s">
        <v>368</v>
      </c>
      <c r="J297" s="101" t="s">
        <v>369</v>
      </c>
      <c r="K297" s="101" t="s">
        <v>370</v>
      </c>
      <c r="L297" s="136"/>
      <c r="M297" s="136"/>
      <c r="N297" s="136"/>
      <c r="O297" s="134"/>
    </row>
    <row r="298" spans="1:15" ht="36.75" customHeight="1" x14ac:dyDescent="0.3">
      <c r="A298" s="160"/>
      <c r="B298" s="133"/>
      <c r="C298" s="135"/>
      <c r="D298" s="135"/>
      <c r="E298" s="18">
        <v>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34"/>
    </row>
    <row r="299" spans="1:15" ht="25.5" customHeight="1" x14ac:dyDescent="0.3">
      <c r="A299" s="160" t="s">
        <v>23</v>
      </c>
      <c r="B299" s="133" t="s">
        <v>139</v>
      </c>
      <c r="C299" s="132" t="s">
        <v>72</v>
      </c>
      <c r="D299" s="98" t="s">
        <v>14</v>
      </c>
      <c r="E299" s="99">
        <f>E300+E301+E302</f>
        <v>0</v>
      </c>
      <c r="F299" s="99">
        <f t="shared" ref="F299" si="44">F300+F301+F302</f>
        <v>0</v>
      </c>
      <c r="G299" s="131">
        <f t="shared" ref="G299:N299" si="45">G300+G301+G302</f>
        <v>0</v>
      </c>
      <c r="H299" s="131"/>
      <c r="I299" s="131"/>
      <c r="J299" s="131"/>
      <c r="K299" s="131"/>
      <c r="L299" s="99">
        <f t="shared" si="45"/>
        <v>0</v>
      </c>
      <c r="M299" s="99">
        <f t="shared" si="45"/>
        <v>0</v>
      </c>
      <c r="N299" s="99">
        <f t="shared" si="45"/>
        <v>0</v>
      </c>
      <c r="O299" s="134"/>
    </row>
    <row r="300" spans="1:15" ht="33" customHeight="1" x14ac:dyDescent="0.3">
      <c r="A300" s="160"/>
      <c r="B300" s="133"/>
      <c r="C300" s="132"/>
      <c r="D300" s="98" t="s">
        <v>10</v>
      </c>
      <c r="E300" s="99">
        <f>F300+G300+L300+M300+N300</f>
        <v>0</v>
      </c>
      <c r="F300" s="99">
        <f>F304</f>
        <v>0</v>
      </c>
      <c r="G300" s="131">
        <f t="shared" ref="G300:N300" si="46">G304</f>
        <v>0</v>
      </c>
      <c r="H300" s="131"/>
      <c r="I300" s="131"/>
      <c r="J300" s="131"/>
      <c r="K300" s="131"/>
      <c r="L300" s="99">
        <f t="shared" si="46"/>
        <v>0</v>
      </c>
      <c r="M300" s="99">
        <f t="shared" si="46"/>
        <v>0</v>
      </c>
      <c r="N300" s="99">
        <f t="shared" si="46"/>
        <v>0</v>
      </c>
      <c r="O300" s="134"/>
    </row>
    <row r="301" spans="1:15" ht="33" customHeight="1" x14ac:dyDescent="0.3">
      <c r="A301" s="160"/>
      <c r="B301" s="133"/>
      <c r="C301" s="132"/>
      <c r="D301" s="98" t="s">
        <v>18</v>
      </c>
      <c r="E301" s="99">
        <f>F301+G301+L301+M301+N301</f>
        <v>0</v>
      </c>
      <c r="F301" s="99">
        <f>F305</f>
        <v>0</v>
      </c>
      <c r="G301" s="131">
        <f t="shared" ref="G301:N301" si="47">G305</f>
        <v>0</v>
      </c>
      <c r="H301" s="131"/>
      <c r="I301" s="131"/>
      <c r="J301" s="131"/>
      <c r="K301" s="131"/>
      <c r="L301" s="99">
        <f t="shared" si="47"/>
        <v>0</v>
      </c>
      <c r="M301" s="99">
        <f t="shared" si="47"/>
        <v>0</v>
      </c>
      <c r="N301" s="99">
        <f t="shared" si="47"/>
        <v>0</v>
      </c>
      <c r="O301" s="134"/>
    </row>
    <row r="302" spans="1:15" ht="22.5" customHeight="1" x14ac:dyDescent="0.3">
      <c r="A302" s="160"/>
      <c r="B302" s="133"/>
      <c r="C302" s="132"/>
      <c r="D302" s="98" t="s">
        <v>12</v>
      </c>
      <c r="E302" s="99">
        <f>F302+G302+L302+M302+N302</f>
        <v>0</v>
      </c>
      <c r="F302" s="99">
        <f>F306</f>
        <v>0</v>
      </c>
      <c r="G302" s="131">
        <f t="shared" ref="G302:N302" si="48">G306</f>
        <v>0</v>
      </c>
      <c r="H302" s="131"/>
      <c r="I302" s="131"/>
      <c r="J302" s="131"/>
      <c r="K302" s="131"/>
      <c r="L302" s="99">
        <f t="shared" si="48"/>
        <v>0</v>
      </c>
      <c r="M302" s="99">
        <f t="shared" si="48"/>
        <v>0</v>
      </c>
      <c r="N302" s="99">
        <f t="shared" si="48"/>
        <v>0</v>
      </c>
      <c r="O302" s="134"/>
    </row>
    <row r="303" spans="1:15" ht="33" customHeight="1" x14ac:dyDescent="0.3">
      <c r="A303" s="160"/>
      <c r="B303" s="152" t="s">
        <v>353</v>
      </c>
      <c r="C303" s="132"/>
      <c r="D303" s="103" t="s">
        <v>339</v>
      </c>
      <c r="E303" s="119">
        <f>E304+E305+E306</f>
        <v>0</v>
      </c>
      <c r="F303" s="119">
        <f t="shared" ref="F303:N303" si="49">F304+F305+F306</f>
        <v>0</v>
      </c>
      <c r="G303" s="153">
        <f t="shared" si="49"/>
        <v>0</v>
      </c>
      <c r="H303" s="153"/>
      <c r="I303" s="153"/>
      <c r="J303" s="153"/>
      <c r="K303" s="153"/>
      <c r="L303" s="119">
        <f t="shared" si="49"/>
        <v>0</v>
      </c>
      <c r="M303" s="119">
        <f t="shared" si="49"/>
        <v>0</v>
      </c>
      <c r="N303" s="119">
        <f t="shared" si="49"/>
        <v>0</v>
      </c>
      <c r="O303" s="134"/>
    </row>
    <row r="304" spans="1:15" ht="32.25" customHeight="1" x14ac:dyDescent="0.3">
      <c r="A304" s="160"/>
      <c r="B304" s="152"/>
      <c r="C304" s="132"/>
      <c r="D304" s="103" t="s">
        <v>10</v>
      </c>
      <c r="E304" s="119">
        <f>F304+G304+L304+M304+N304</f>
        <v>0</v>
      </c>
      <c r="F304" s="119">
        <f>F289</f>
        <v>0</v>
      </c>
      <c r="G304" s="153">
        <f t="shared" ref="G304:N306" si="50">G289</f>
        <v>0</v>
      </c>
      <c r="H304" s="153"/>
      <c r="I304" s="153"/>
      <c r="J304" s="153"/>
      <c r="K304" s="153"/>
      <c r="L304" s="119">
        <f t="shared" si="50"/>
        <v>0</v>
      </c>
      <c r="M304" s="119">
        <f t="shared" si="50"/>
        <v>0</v>
      </c>
      <c r="N304" s="119">
        <f t="shared" si="50"/>
        <v>0</v>
      </c>
      <c r="O304" s="134"/>
    </row>
    <row r="305" spans="1:15" ht="32.25" customHeight="1" x14ac:dyDescent="0.3">
      <c r="A305" s="160"/>
      <c r="B305" s="152"/>
      <c r="C305" s="132"/>
      <c r="D305" s="103" t="s">
        <v>18</v>
      </c>
      <c r="E305" s="119">
        <f>F305+G305+L305+M305+N305</f>
        <v>0</v>
      </c>
      <c r="F305" s="119">
        <f>F290</f>
        <v>0</v>
      </c>
      <c r="G305" s="153">
        <f t="shared" si="50"/>
        <v>0</v>
      </c>
      <c r="H305" s="153"/>
      <c r="I305" s="153"/>
      <c r="J305" s="153"/>
      <c r="K305" s="153"/>
      <c r="L305" s="119">
        <f t="shared" si="50"/>
        <v>0</v>
      </c>
      <c r="M305" s="119">
        <f t="shared" si="50"/>
        <v>0</v>
      </c>
      <c r="N305" s="119">
        <f t="shared" si="50"/>
        <v>0</v>
      </c>
      <c r="O305" s="134"/>
    </row>
    <row r="306" spans="1:15" ht="32.25" customHeight="1" x14ac:dyDescent="0.3">
      <c r="A306" s="160"/>
      <c r="B306" s="152"/>
      <c r="C306" s="132"/>
      <c r="D306" s="103" t="s">
        <v>12</v>
      </c>
      <c r="E306" s="119">
        <f>F306+G306+L306+M306+N306</f>
        <v>0</v>
      </c>
      <c r="F306" s="119">
        <f>F291</f>
        <v>0</v>
      </c>
      <c r="G306" s="153">
        <f t="shared" si="50"/>
        <v>0</v>
      </c>
      <c r="H306" s="153"/>
      <c r="I306" s="153"/>
      <c r="J306" s="153"/>
      <c r="K306" s="153"/>
      <c r="L306" s="119">
        <f t="shared" si="50"/>
        <v>0</v>
      </c>
      <c r="M306" s="119">
        <f t="shared" si="50"/>
        <v>0</v>
      </c>
      <c r="N306" s="119">
        <f t="shared" si="50"/>
        <v>0</v>
      </c>
      <c r="O306" s="134"/>
    </row>
    <row r="307" spans="1:15" ht="33" customHeight="1" x14ac:dyDescent="0.3">
      <c r="A307" s="171" t="s">
        <v>147</v>
      </c>
      <c r="B307" s="171"/>
      <c r="C307" s="171"/>
      <c r="D307" s="171"/>
      <c r="E307" s="171"/>
      <c r="F307" s="171"/>
      <c r="G307" s="171"/>
      <c r="H307" s="171"/>
      <c r="I307" s="171"/>
      <c r="J307" s="171"/>
      <c r="K307" s="171"/>
      <c r="L307" s="171"/>
      <c r="M307" s="171"/>
      <c r="N307" s="171"/>
      <c r="O307" s="171"/>
    </row>
    <row r="308" spans="1:15" ht="34.5" customHeight="1" x14ac:dyDescent="0.3">
      <c r="A308" s="132" t="s">
        <v>6</v>
      </c>
      <c r="B308" s="133" t="s">
        <v>68</v>
      </c>
      <c r="C308" s="132" t="s">
        <v>72</v>
      </c>
      <c r="D308" s="74" t="s">
        <v>8</v>
      </c>
      <c r="E308" s="101">
        <f t="shared" ref="E308:N308" si="51">E309</f>
        <v>0</v>
      </c>
      <c r="F308" s="108">
        <f t="shared" si="51"/>
        <v>0</v>
      </c>
      <c r="G308" s="139">
        <f t="shared" si="51"/>
        <v>0</v>
      </c>
      <c r="H308" s="140"/>
      <c r="I308" s="140"/>
      <c r="J308" s="140"/>
      <c r="K308" s="141"/>
      <c r="L308" s="101">
        <f t="shared" si="51"/>
        <v>0</v>
      </c>
      <c r="M308" s="101">
        <f t="shared" si="51"/>
        <v>0</v>
      </c>
      <c r="N308" s="101">
        <f t="shared" si="51"/>
        <v>0</v>
      </c>
      <c r="O308" s="134"/>
    </row>
    <row r="309" spans="1:15" ht="41.25" customHeight="1" x14ac:dyDescent="0.3">
      <c r="A309" s="132"/>
      <c r="B309" s="133"/>
      <c r="C309" s="132"/>
      <c r="D309" s="80" t="s">
        <v>18</v>
      </c>
      <c r="E309" s="101">
        <f>F309+G309+L309</f>
        <v>0</v>
      </c>
      <c r="F309" s="108">
        <f>F310+F314+F318+F322+F326+F330+F334+F338+F342+F346</f>
        <v>0</v>
      </c>
      <c r="G309" s="139">
        <f t="shared" ref="G309:N309" si="52">G310+G314+G318+G322+G326+G330+G334+G338+G342+G346</f>
        <v>0</v>
      </c>
      <c r="H309" s="140"/>
      <c r="I309" s="140"/>
      <c r="J309" s="140"/>
      <c r="K309" s="141"/>
      <c r="L309" s="101">
        <f t="shared" si="52"/>
        <v>0</v>
      </c>
      <c r="M309" s="101">
        <f t="shared" si="52"/>
        <v>0</v>
      </c>
      <c r="N309" s="101">
        <f t="shared" si="52"/>
        <v>0</v>
      </c>
      <c r="O309" s="134"/>
    </row>
    <row r="310" spans="1:15" ht="75.75" hidden="1" customHeight="1" x14ac:dyDescent="0.3">
      <c r="A310" s="132" t="s">
        <v>13</v>
      </c>
      <c r="B310" s="98" t="s">
        <v>46</v>
      </c>
      <c r="C310" s="104" t="s">
        <v>72</v>
      </c>
      <c r="D310" s="80" t="s">
        <v>18</v>
      </c>
      <c r="E310" s="101">
        <f>G310</f>
        <v>0</v>
      </c>
      <c r="F310" s="101">
        <v>0</v>
      </c>
      <c r="G310" s="139">
        <v>0</v>
      </c>
      <c r="H310" s="140"/>
      <c r="I310" s="140"/>
      <c r="J310" s="140"/>
      <c r="K310" s="141"/>
      <c r="L310" s="101">
        <v>0</v>
      </c>
      <c r="M310" s="101">
        <v>0</v>
      </c>
      <c r="N310" s="101">
        <v>0</v>
      </c>
      <c r="O310" s="149" t="s">
        <v>62</v>
      </c>
    </row>
    <row r="311" spans="1:15" ht="27.75" hidden="1" customHeight="1" x14ac:dyDescent="0.3">
      <c r="A311" s="132"/>
      <c r="B311" s="133" t="s">
        <v>120</v>
      </c>
      <c r="C311" s="135" t="s">
        <v>112</v>
      </c>
      <c r="D311" s="135" t="s">
        <v>112</v>
      </c>
      <c r="E311" s="136" t="s">
        <v>113</v>
      </c>
      <c r="F311" s="136" t="s">
        <v>114</v>
      </c>
      <c r="G311" s="137" t="s">
        <v>371</v>
      </c>
      <c r="H311" s="139" t="s">
        <v>372</v>
      </c>
      <c r="I311" s="140"/>
      <c r="J311" s="140"/>
      <c r="K311" s="141"/>
      <c r="L311" s="136" t="s">
        <v>115</v>
      </c>
      <c r="M311" s="136" t="s">
        <v>116</v>
      </c>
      <c r="N311" s="136" t="s">
        <v>117</v>
      </c>
      <c r="O311" s="149"/>
    </row>
    <row r="312" spans="1:15" ht="23.25" hidden="1" customHeight="1" x14ac:dyDescent="0.3">
      <c r="A312" s="132"/>
      <c r="B312" s="133"/>
      <c r="C312" s="135"/>
      <c r="D312" s="135"/>
      <c r="E312" s="136"/>
      <c r="F312" s="136"/>
      <c r="G312" s="138"/>
      <c r="H312" s="105" t="s">
        <v>367</v>
      </c>
      <c r="I312" s="105" t="s">
        <v>368</v>
      </c>
      <c r="J312" s="105" t="s">
        <v>369</v>
      </c>
      <c r="K312" s="105" t="s">
        <v>370</v>
      </c>
      <c r="L312" s="136"/>
      <c r="M312" s="136"/>
      <c r="N312" s="136"/>
      <c r="O312" s="149"/>
    </row>
    <row r="313" spans="1:15" ht="24" hidden="1" customHeight="1" x14ac:dyDescent="0.3">
      <c r="A313" s="132"/>
      <c r="B313" s="133"/>
      <c r="C313" s="135"/>
      <c r="D313" s="135"/>
      <c r="E313" s="18">
        <v>0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49"/>
    </row>
    <row r="314" spans="1:15" ht="69.75" hidden="1" customHeight="1" x14ac:dyDescent="0.3">
      <c r="A314" s="132" t="s">
        <v>16</v>
      </c>
      <c r="B314" s="98" t="s">
        <v>47</v>
      </c>
      <c r="C314" s="104" t="s">
        <v>72</v>
      </c>
      <c r="D314" s="80" t="s">
        <v>18</v>
      </c>
      <c r="E314" s="101">
        <v>0</v>
      </c>
      <c r="F314" s="101">
        <v>0</v>
      </c>
      <c r="G314" s="139">
        <v>0</v>
      </c>
      <c r="H314" s="140"/>
      <c r="I314" s="140"/>
      <c r="J314" s="140"/>
      <c r="K314" s="141"/>
      <c r="L314" s="101">
        <v>0</v>
      </c>
      <c r="M314" s="101">
        <v>0</v>
      </c>
      <c r="N314" s="101">
        <v>0</v>
      </c>
      <c r="O314" s="149" t="s">
        <v>62</v>
      </c>
    </row>
    <row r="315" spans="1:15" ht="27" hidden="1" customHeight="1" x14ac:dyDescent="0.3">
      <c r="A315" s="132"/>
      <c r="B315" s="133" t="s">
        <v>121</v>
      </c>
      <c r="C315" s="135" t="s">
        <v>112</v>
      </c>
      <c r="D315" s="135" t="s">
        <v>112</v>
      </c>
      <c r="E315" s="136" t="s">
        <v>113</v>
      </c>
      <c r="F315" s="136" t="s">
        <v>114</v>
      </c>
      <c r="G315" s="137" t="s">
        <v>371</v>
      </c>
      <c r="H315" s="139" t="s">
        <v>372</v>
      </c>
      <c r="I315" s="140"/>
      <c r="J315" s="140"/>
      <c r="K315" s="141"/>
      <c r="L315" s="136" t="s">
        <v>115</v>
      </c>
      <c r="M315" s="136" t="s">
        <v>116</v>
      </c>
      <c r="N315" s="136" t="s">
        <v>117</v>
      </c>
      <c r="O315" s="149"/>
    </row>
    <row r="316" spans="1:15" ht="27" hidden="1" customHeight="1" x14ac:dyDescent="0.3">
      <c r="A316" s="132"/>
      <c r="B316" s="133"/>
      <c r="C316" s="135"/>
      <c r="D316" s="135"/>
      <c r="E316" s="136"/>
      <c r="F316" s="136"/>
      <c r="G316" s="138"/>
      <c r="H316" s="105" t="s">
        <v>367</v>
      </c>
      <c r="I316" s="105" t="s">
        <v>368</v>
      </c>
      <c r="J316" s="105" t="s">
        <v>369</v>
      </c>
      <c r="K316" s="105" t="s">
        <v>370</v>
      </c>
      <c r="L316" s="136"/>
      <c r="M316" s="136"/>
      <c r="N316" s="136"/>
      <c r="O316" s="149"/>
    </row>
    <row r="317" spans="1:15" ht="24.75" hidden="1" customHeight="1" x14ac:dyDescent="0.3">
      <c r="A317" s="132"/>
      <c r="B317" s="133"/>
      <c r="C317" s="135"/>
      <c r="D317" s="135"/>
      <c r="E317" s="18">
        <v>0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49"/>
    </row>
    <row r="318" spans="1:15" ht="60" hidden="1" customHeight="1" x14ac:dyDescent="0.3">
      <c r="A318" s="183" t="s">
        <v>22</v>
      </c>
      <c r="B318" s="98" t="s">
        <v>48</v>
      </c>
      <c r="C318" s="104" t="s">
        <v>72</v>
      </c>
      <c r="D318" s="80" t="s">
        <v>18</v>
      </c>
      <c r="E318" s="101">
        <v>0</v>
      </c>
      <c r="F318" s="108">
        <v>0</v>
      </c>
      <c r="G318" s="139">
        <v>0</v>
      </c>
      <c r="H318" s="140"/>
      <c r="I318" s="140"/>
      <c r="J318" s="140"/>
      <c r="K318" s="141"/>
      <c r="L318" s="101">
        <v>0</v>
      </c>
      <c r="M318" s="101">
        <v>0</v>
      </c>
      <c r="N318" s="101">
        <v>0</v>
      </c>
      <c r="O318" s="177" t="s">
        <v>62</v>
      </c>
    </row>
    <row r="319" spans="1:15" ht="24.75" hidden="1" customHeight="1" x14ac:dyDescent="0.3">
      <c r="A319" s="184"/>
      <c r="B319" s="157" t="s">
        <v>122</v>
      </c>
      <c r="C319" s="135" t="s">
        <v>112</v>
      </c>
      <c r="D319" s="168" t="s">
        <v>112</v>
      </c>
      <c r="E319" s="142" t="s">
        <v>113</v>
      </c>
      <c r="F319" s="142" t="s">
        <v>114</v>
      </c>
      <c r="G319" s="137" t="s">
        <v>371</v>
      </c>
      <c r="H319" s="139" t="s">
        <v>372</v>
      </c>
      <c r="I319" s="140"/>
      <c r="J319" s="140"/>
      <c r="K319" s="141"/>
      <c r="L319" s="142" t="s">
        <v>115</v>
      </c>
      <c r="M319" s="142" t="s">
        <v>116</v>
      </c>
      <c r="N319" s="142" t="s">
        <v>117</v>
      </c>
      <c r="O319" s="178"/>
    </row>
    <row r="320" spans="1:15" ht="20.25" hidden="1" customHeight="1" x14ac:dyDescent="0.3">
      <c r="A320" s="184"/>
      <c r="B320" s="158"/>
      <c r="C320" s="135"/>
      <c r="D320" s="169"/>
      <c r="E320" s="138"/>
      <c r="F320" s="138"/>
      <c r="G320" s="138"/>
      <c r="H320" s="105" t="s">
        <v>367</v>
      </c>
      <c r="I320" s="105" t="s">
        <v>368</v>
      </c>
      <c r="J320" s="105" t="s">
        <v>369</v>
      </c>
      <c r="K320" s="105" t="s">
        <v>370</v>
      </c>
      <c r="L320" s="138"/>
      <c r="M320" s="138"/>
      <c r="N320" s="138"/>
      <c r="O320" s="178"/>
    </row>
    <row r="321" spans="1:15" ht="24.75" hidden="1" customHeight="1" x14ac:dyDescent="0.3">
      <c r="A321" s="185"/>
      <c r="B321" s="159"/>
      <c r="C321" s="135"/>
      <c r="D321" s="170"/>
      <c r="E321" s="18">
        <v>0</v>
      </c>
      <c r="F321" s="73">
        <v>0</v>
      </c>
      <c r="G321" s="73">
        <v>0</v>
      </c>
      <c r="H321" s="73">
        <v>0</v>
      </c>
      <c r="I321" s="73">
        <v>0</v>
      </c>
      <c r="J321" s="73">
        <v>0</v>
      </c>
      <c r="K321" s="73">
        <v>0</v>
      </c>
      <c r="L321" s="73">
        <v>0</v>
      </c>
      <c r="M321" s="73">
        <v>0</v>
      </c>
      <c r="N321" s="73">
        <v>0</v>
      </c>
      <c r="O321" s="179"/>
    </row>
    <row r="322" spans="1:15" ht="53.25" hidden="1" customHeight="1" x14ac:dyDescent="0.3">
      <c r="A322" s="132" t="s">
        <v>19</v>
      </c>
      <c r="B322" s="98" t="s">
        <v>49</v>
      </c>
      <c r="C322" s="104" t="s">
        <v>72</v>
      </c>
      <c r="D322" s="80" t="s">
        <v>18</v>
      </c>
      <c r="E322" s="101">
        <v>0</v>
      </c>
      <c r="F322" s="101">
        <v>0</v>
      </c>
      <c r="G322" s="139">
        <v>0</v>
      </c>
      <c r="H322" s="140"/>
      <c r="I322" s="140"/>
      <c r="J322" s="140"/>
      <c r="K322" s="141"/>
      <c r="L322" s="101">
        <v>0</v>
      </c>
      <c r="M322" s="101">
        <v>0</v>
      </c>
      <c r="N322" s="101">
        <v>0</v>
      </c>
      <c r="O322" s="149" t="s">
        <v>62</v>
      </c>
    </row>
    <row r="323" spans="1:15" ht="24.75" hidden="1" customHeight="1" x14ac:dyDescent="0.3">
      <c r="A323" s="132"/>
      <c r="B323" s="133" t="s">
        <v>123</v>
      </c>
      <c r="C323" s="135" t="s">
        <v>112</v>
      </c>
      <c r="D323" s="135" t="s">
        <v>112</v>
      </c>
      <c r="E323" s="136" t="s">
        <v>113</v>
      </c>
      <c r="F323" s="136" t="s">
        <v>114</v>
      </c>
      <c r="G323" s="137" t="s">
        <v>371</v>
      </c>
      <c r="H323" s="139" t="s">
        <v>372</v>
      </c>
      <c r="I323" s="140"/>
      <c r="J323" s="140"/>
      <c r="K323" s="141"/>
      <c r="L323" s="136" t="s">
        <v>115</v>
      </c>
      <c r="M323" s="136" t="s">
        <v>116</v>
      </c>
      <c r="N323" s="136" t="s">
        <v>117</v>
      </c>
      <c r="O323" s="149"/>
    </row>
    <row r="324" spans="1:15" ht="24.75" hidden="1" customHeight="1" x14ac:dyDescent="0.3">
      <c r="A324" s="132"/>
      <c r="B324" s="133"/>
      <c r="C324" s="135"/>
      <c r="D324" s="135"/>
      <c r="E324" s="136"/>
      <c r="F324" s="136"/>
      <c r="G324" s="138"/>
      <c r="H324" s="105" t="s">
        <v>367</v>
      </c>
      <c r="I324" s="105" t="s">
        <v>368</v>
      </c>
      <c r="J324" s="105" t="s">
        <v>369</v>
      </c>
      <c r="K324" s="105" t="s">
        <v>370</v>
      </c>
      <c r="L324" s="136"/>
      <c r="M324" s="136"/>
      <c r="N324" s="136"/>
      <c r="O324" s="149"/>
    </row>
    <row r="325" spans="1:15" ht="27.75" hidden="1" customHeight="1" x14ac:dyDescent="0.3">
      <c r="A325" s="132"/>
      <c r="B325" s="133"/>
      <c r="C325" s="135"/>
      <c r="D325" s="135"/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49"/>
    </row>
    <row r="326" spans="1:15" ht="73.5" hidden="1" customHeight="1" x14ac:dyDescent="0.3">
      <c r="A326" s="132" t="s">
        <v>30</v>
      </c>
      <c r="B326" s="98" t="s">
        <v>50</v>
      </c>
      <c r="C326" s="104" t="s">
        <v>72</v>
      </c>
      <c r="D326" s="80" t="s">
        <v>18</v>
      </c>
      <c r="E326" s="101">
        <v>0</v>
      </c>
      <c r="F326" s="101">
        <v>0</v>
      </c>
      <c r="G326" s="139">
        <v>0</v>
      </c>
      <c r="H326" s="140"/>
      <c r="I326" s="140"/>
      <c r="J326" s="140"/>
      <c r="K326" s="141"/>
      <c r="L326" s="101">
        <v>0</v>
      </c>
      <c r="M326" s="101">
        <v>0</v>
      </c>
      <c r="N326" s="101">
        <v>0</v>
      </c>
      <c r="O326" s="149" t="s">
        <v>62</v>
      </c>
    </row>
    <row r="327" spans="1:15" ht="25.5" hidden="1" customHeight="1" x14ac:dyDescent="0.3">
      <c r="A327" s="132"/>
      <c r="B327" s="133" t="s">
        <v>124</v>
      </c>
      <c r="C327" s="135" t="s">
        <v>112</v>
      </c>
      <c r="D327" s="135" t="s">
        <v>112</v>
      </c>
      <c r="E327" s="136" t="s">
        <v>113</v>
      </c>
      <c r="F327" s="136" t="s">
        <v>114</v>
      </c>
      <c r="G327" s="137" t="s">
        <v>371</v>
      </c>
      <c r="H327" s="139" t="s">
        <v>372</v>
      </c>
      <c r="I327" s="140"/>
      <c r="J327" s="140"/>
      <c r="K327" s="141"/>
      <c r="L327" s="136" t="s">
        <v>115</v>
      </c>
      <c r="M327" s="136" t="s">
        <v>116</v>
      </c>
      <c r="N327" s="136" t="s">
        <v>117</v>
      </c>
      <c r="O327" s="149"/>
    </row>
    <row r="328" spans="1:15" ht="24" hidden="1" customHeight="1" x14ac:dyDescent="0.3">
      <c r="A328" s="132"/>
      <c r="B328" s="133"/>
      <c r="C328" s="135"/>
      <c r="D328" s="135"/>
      <c r="E328" s="136"/>
      <c r="F328" s="136"/>
      <c r="G328" s="138"/>
      <c r="H328" s="105" t="s">
        <v>367</v>
      </c>
      <c r="I328" s="105" t="s">
        <v>368</v>
      </c>
      <c r="J328" s="105" t="s">
        <v>369</v>
      </c>
      <c r="K328" s="105" t="s">
        <v>370</v>
      </c>
      <c r="L328" s="136"/>
      <c r="M328" s="136"/>
      <c r="N328" s="136"/>
      <c r="O328" s="149"/>
    </row>
    <row r="329" spans="1:15" ht="30.75" hidden="1" customHeight="1" x14ac:dyDescent="0.3">
      <c r="A329" s="132"/>
      <c r="B329" s="133"/>
      <c r="C329" s="135"/>
      <c r="D329" s="135"/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49"/>
    </row>
    <row r="330" spans="1:15" ht="57.75" hidden="1" customHeight="1" x14ac:dyDescent="0.3">
      <c r="A330" s="132" t="s">
        <v>35</v>
      </c>
      <c r="B330" s="98" t="s">
        <v>51</v>
      </c>
      <c r="C330" s="104" t="s">
        <v>72</v>
      </c>
      <c r="D330" s="80" t="s">
        <v>18</v>
      </c>
      <c r="E330" s="101">
        <v>0</v>
      </c>
      <c r="F330" s="101">
        <v>0</v>
      </c>
      <c r="G330" s="139">
        <v>0</v>
      </c>
      <c r="H330" s="140"/>
      <c r="I330" s="140"/>
      <c r="J330" s="140"/>
      <c r="K330" s="141"/>
      <c r="L330" s="101">
        <v>0</v>
      </c>
      <c r="M330" s="101">
        <v>0</v>
      </c>
      <c r="N330" s="101">
        <v>0</v>
      </c>
      <c r="O330" s="149" t="s">
        <v>62</v>
      </c>
    </row>
    <row r="331" spans="1:15" ht="27" hidden="1" customHeight="1" x14ac:dyDescent="0.3">
      <c r="A331" s="132"/>
      <c r="B331" s="133" t="s">
        <v>125</v>
      </c>
      <c r="C331" s="135" t="s">
        <v>112</v>
      </c>
      <c r="D331" s="135" t="s">
        <v>112</v>
      </c>
      <c r="E331" s="136" t="s">
        <v>113</v>
      </c>
      <c r="F331" s="136" t="s">
        <v>114</v>
      </c>
      <c r="G331" s="137" t="s">
        <v>371</v>
      </c>
      <c r="H331" s="139" t="s">
        <v>372</v>
      </c>
      <c r="I331" s="140"/>
      <c r="J331" s="140"/>
      <c r="K331" s="141"/>
      <c r="L331" s="136" t="s">
        <v>115</v>
      </c>
      <c r="M331" s="136" t="s">
        <v>116</v>
      </c>
      <c r="N331" s="136" t="s">
        <v>117</v>
      </c>
      <c r="O331" s="149"/>
    </row>
    <row r="332" spans="1:15" ht="27" hidden="1" customHeight="1" x14ac:dyDescent="0.3">
      <c r="A332" s="132"/>
      <c r="B332" s="133"/>
      <c r="C332" s="135"/>
      <c r="D332" s="135"/>
      <c r="E332" s="136"/>
      <c r="F332" s="136"/>
      <c r="G332" s="138"/>
      <c r="H332" s="105" t="s">
        <v>367</v>
      </c>
      <c r="I332" s="105" t="s">
        <v>368</v>
      </c>
      <c r="J332" s="105" t="s">
        <v>369</v>
      </c>
      <c r="K332" s="105" t="s">
        <v>370</v>
      </c>
      <c r="L332" s="136"/>
      <c r="M332" s="136"/>
      <c r="N332" s="136"/>
      <c r="O332" s="149"/>
    </row>
    <row r="333" spans="1:15" ht="27" hidden="1" customHeight="1" x14ac:dyDescent="0.3">
      <c r="A333" s="132"/>
      <c r="B333" s="133"/>
      <c r="C333" s="135"/>
      <c r="D333" s="135"/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18">
        <v>0</v>
      </c>
      <c r="N333" s="18">
        <v>0</v>
      </c>
      <c r="O333" s="149"/>
    </row>
    <row r="334" spans="1:15" ht="75.75" hidden="1" customHeight="1" x14ac:dyDescent="0.3">
      <c r="A334" s="132" t="s">
        <v>36</v>
      </c>
      <c r="B334" s="98" t="s">
        <v>52</v>
      </c>
      <c r="C334" s="104" t="s">
        <v>72</v>
      </c>
      <c r="D334" s="80" t="s">
        <v>18</v>
      </c>
      <c r="E334" s="101">
        <v>0</v>
      </c>
      <c r="F334" s="101">
        <v>0</v>
      </c>
      <c r="G334" s="139">
        <v>0</v>
      </c>
      <c r="H334" s="140"/>
      <c r="I334" s="140"/>
      <c r="J334" s="140"/>
      <c r="K334" s="141"/>
      <c r="L334" s="101">
        <v>0</v>
      </c>
      <c r="M334" s="101">
        <v>0</v>
      </c>
      <c r="N334" s="101">
        <v>0</v>
      </c>
      <c r="O334" s="149" t="s">
        <v>62</v>
      </c>
    </row>
    <row r="335" spans="1:15" ht="27" hidden="1" customHeight="1" x14ac:dyDescent="0.3">
      <c r="A335" s="132"/>
      <c r="B335" s="133" t="s">
        <v>126</v>
      </c>
      <c r="C335" s="135" t="s">
        <v>112</v>
      </c>
      <c r="D335" s="135" t="s">
        <v>112</v>
      </c>
      <c r="E335" s="136" t="s">
        <v>113</v>
      </c>
      <c r="F335" s="136" t="s">
        <v>114</v>
      </c>
      <c r="G335" s="137" t="s">
        <v>371</v>
      </c>
      <c r="H335" s="139" t="s">
        <v>372</v>
      </c>
      <c r="I335" s="140"/>
      <c r="J335" s="140"/>
      <c r="K335" s="141"/>
      <c r="L335" s="136" t="s">
        <v>115</v>
      </c>
      <c r="M335" s="136" t="s">
        <v>116</v>
      </c>
      <c r="N335" s="136" t="s">
        <v>117</v>
      </c>
      <c r="O335" s="149"/>
    </row>
    <row r="336" spans="1:15" ht="27" hidden="1" customHeight="1" x14ac:dyDescent="0.3">
      <c r="A336" s="132"/>
      <c r="B336" s="133"/>
      <c r="C336" s="135"/>
      <c r="D336" s="135"/>
      <c r="E336" s="136"/>
      <c r="F336" s="136"/>
      <c r="G336" s="138"/>
      <c r="H336" s="105" t="s">
        <v>367</v>
      </c>
      <c r="I336" s="105" t="s">
        <v>368</v>
      </c>
      <c r="J336" s="105" t="s">
        <v>369</v>
      </c>
      <c r="K336" s="105" t="s">
        <v>370</v>
      </c>
      <c r="L336" s="136"/>
      <c r="M336" s="136"/>
      <c r="N336" s="136"/>
      <c r="O336" s="149"/>
    </row>
    <row r="337" spans="1:15" ht="27" hidden="1" customHeight="1" x14ac:dyDescent="0.3">
      <c r="A337" s="132"/>
      <c r="B337" s="133"/>
      <c r="C337" s="135"/>
      <c r="D337" s="135"/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49"/>
    </row>
    <row r="338" spans="1:15" ht="58.5" hidden="1" customHeight="1" x14ac:dyDescent="0.3">
      <c r="A338" s="132" t="s">
        <v>37</v>
      </c>
      <c r="B338" s="98" t="s">
        <v>53</v>
      </c>
      <c r="C338" s="104" t="s">
        <v>72</v>
      </c>
      <c r="D338" s="80" t="s">
        <v>18</v>
      </c>
      <c r="E338" s="101">
        <v>0</v>
      </c>
      <c r="F338" s="101">
        <v>0</v>
      </c>
      <c r="G338" s="139">
        <v>0</v>
      </c>
      <c r="H338" s="140"/>
      <c r="I338" s="140"/>
      <c r="J338" s="140"/>
      <c r="K338" s="141"/>
      <c r="L338" s="101">
        <v>0</v>
      </c>
      <c r="M338" s="101">
        <v>0</v>
      </c>
      <c r="N338" s="101">
        <v>0</v>
      </c>
      <c r="O338" s="149" t="s">
        <v>62</v>
      </c>
    </row>
    <row r="339" spans="1:15" ht="24.75" hidden="1" customHeight="1" x14ac:dyDescent="0.3">
      <c r="A339" s="132"/>
      <c r="B339" s="133" t="s">
        <v>127</v>
      </c>
      <c r="C339" s="135" t="s">
        <v>112</v>
      </c>
      <c r="D339" s="135" t="s">
        <v>112</v>
      </c>
      <c r="E339" s="136" t="s">
        <v>113</v>
      </c>
      <c r="F339" s="136" t="s">
        <v>114</v>
      </c>
      <c r="G339" s="137" t="s">
        <v>371</v>
      </c>
      <c r="H339" s="139" t="s">
        <v>372</v>
      </c>
      <c r="I339" s="140"/>
      <c r="J339" s="140"/>
      <c r="K339" s="141"/>
      <c r="L339" s="136" t="s">
        <v>115</v>
      </c>
      <c r="M339" s="136" t="s">
        <v>116</v>
      </c>
      <c r="N339" s="136" t="s">
        <v>117</v>
      </c>
      <c r="O339" s="149"/>
    </row>
    <row r="340" spans="1:15" ht="24.75" hidden="1" customHeight="1" x14ac:dyDescent="0.3">
      <c r="A340" s="132"/>
      <c r="B340" s="133"/>
      <c r="C340" s="135"/>
      <c r="D340" s="135"/>
      <c r="E340" s="136"/>
      <c r="F340" s="136"/>
      <c r="G340" s="138"/>
      <c r="H340" s="105" t="s">
        <v>367</v>
      </c>
      <c r="I340" s="105" t="s">
        <v>368</v>
      </c>
      <c r="J340" s="105" t="s">
        <v>369</v>
      </c>
      <c r="K340" s="105" t="s">
        <v>370</v>
      </c>
      <c r="L340" s="136"/>
      <c r="M340" s="136"/>
      <c r="N340" s="136"/>
      <c r="O340" s="149"/>
    </row>
    <row r="341" spans="1:15" ht="24.75" hidden="1" customHeight="1" x14ac:dyDescent="0.3">
      <c r="A341" s="132"/>
      <c r="B341" s="133"/>
      <c r="C341" s="135"/>
      <c r="D341" s="135"/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49"/>
    </row>
    <row r="342" spans="1:15" ht="43.5" hidden="1" customHeight="1" x14ac:dyDescent="0.3">
      <c r="A342" s="183" t="s">
        <v>38</v>
      </c>
      <c r="B342" s="98" t="s">
        <v>54</v>
      </c>
      <c r="C342" s="104" t="s">
        <v>72</v>
      </c>
      <c r="D342" s="80" t="s">
        <v>18</v>
      </c>
      <c r="E342" s="101">
        <v>0</v>
      </c>
      <c r="F342" s="108">
        <v>0</v>
      </c>
      <c r="G342" s="139">
        <v>0</v>
      </c>
      <c r="H342" s="140"/>
      <c r="I342" s="140"/>
      <c r="J342" s="140"/>
      <c r="K342" s="141"/>
      <c r="L342" s="101">
        <v>0</v>
      </c>
      <c r="M342" s="101">
        <v>0</v>
      </c>
      <c r="N342" s="101">
        <v>0</v>
      </c>
      <c r="O342" s="177" t="s">
        <v>62</v>
      </c>
    </row>
    <row r="343" spans="1:15" ht="24.75" hidden="1" customHeight="1" x14ac:dyDescent="0.3">
      <c r="A343" s="184"/>
      <c r="B343" s="157" t="s">
        <v>128</v>
      </c>
      <c r="C343" s="135" t="s">
        <v>112</v>
      </c>
      <c r="D343" s="168" t="s">
        <v>112</v>
      </c>
      <c r="E343" s="142" t="s">
        <v>113</v>
      </c>
      <c r="F343" s="142" t="s">
        <v>114</v>
      </c>
      <c r="G343" s="137" t="s">
        <v>371</v>
      </c>
      <c r="H343" s="139" t="s">
        <v>372</v>
      </c>
      <c r="I343" s="140"/>
      <c r="J343" s="140"/>
      <c r="K343" s="141"/>
      <c r="L343" s="142" t="s">
        <v>115</v>
      </c>
      <c r="M343" s="142" t="s">
        <v>116</v>
      </c>
      <c r="N343" s="142" t="s">
        <v>117</v>
      </c>
      <c r="O343" s="178"/>
    </row>
    <row r="344" spans="1:15" ht="24.75" hidden="1" customHeight="1" x14ac:dyDescent="0.3">
      <c r="A344" s="184"/>
      <c r="B344" s="158"/>
      <c r="C344" s="135"/>
      <c r="D344" s="169"/>
      <c r="E344" s="138"/>
      <c r="F344" s="138"/>
      <c r="G344" s="138"/>
      <c r="H344" s="105" t="s">
        <v>367</v>
      </c>
      <c r="I344" s="105" t="s">
        <v>368</v>
      </c>
      <c r="J344" s="105" t="s">
        <v>369</v>
      </c>
      <c r="K344" s="105" t="s">
        <v>370</v>
      </c>
      <c r="L344" s="138"/>
      <c r="M344" s="138"/>
      <c r="N344" s="138"/>
      <c r="O344" s="178"/>
    </row>
    <row r="345" spans="1:15" ht="24.75" hidden="1" customHeight="1" x14ac:dyDescent="0.3">
      <c r="A345" s="185"/>
      <c r="B345" s="159"/>
      <c r="C345" s="135"/>
      <c r="D345" s="170"/>
      <c r="E345" s="18">
        <v>0</v>
      </c>
      <c r="F345" s="73">
        <v>0</v>
      </c>
      <c r="G345" s="73">
        <v>0</v>
      </c>
      <c r="H345" s="73">
        <v>0</v>
      </c>
      <c r="I345" s="73">
        <v>0</v>
      </c>
      <c r="J345" s="73">
        <v>0</v>
      </c>
      <c r="K345" s="73">
        <v>0</v>
      </c>
      <c r="L345" s="73">
        <v>0</v>
      </c>
      <c r="M345" s="73">
        <v>0</v>
      </c>
      <c r="N345" s="73">
        <v>0</v>
      </c>
      <c r="O345" s="179"/>
    </row>
    <row r="346" spans="1:15" ht="61.5" customHeight="1" x14ac:dyDescent="0.3">
      <c r="A346" s="132" t="s">
        <v>13</v>
      </c>
      <c r="B346" s="98" t="s">
        <v>359</v>
      </c>
      <c r="C346" s="104" t="s">
        <v>72</v>
      </c>
      <c r="D346" s="80" t="s">
        <v>18</v>
      </c>
      <c r="E346" s="101">
        <v>0</v>
      </c>
      <c r="F346" s="101">
        <v>0</v>
      </c>
      <c r="G346" s="136">
        <v>0</v>
      </c>
      <c r="H346" s="136"/>
      <c r="I346" s="136"/>
      <c r="J346" s="136"/>
      <c r="K346" s="136"/>
      <c r="L346" s="101">
        <v>0</v>
      </c>
      <c r="M346" s="101">
        <v>0</v>
      </c>
      <c r="N346" s="101">
        <v>0</v>
      </c>
      <c r="O346" s="149" t="s">
        <v>104</v>
      </c>
    </row>
    <row r="347" spans="1:15" ht="21" customHeight="1" x14ac:dyDescent="0.3">
      <c r="A347" s="132"/>
      <c r="B347" s="133" t="s">
        <v>360</v>
      </c>
      <c r="C347" s="135" t="s">
        <v>112</v>
      </c>
      <c r="D347" s="135" t="s">
        <v>112</v>
      </c>
      <c r="E347" s="136" t="s">
        <v>113</v>
      </c>
      <c r="F347" s="136" t="s">
        <v>114</v>
      </c>
      <c r="G347" s="131" t="s">
        <v>371</v>
      </c>
      <c r="H347" s="136" t="s">
        <v>372</v>
      </c>
      <c r="I347" s="136"/>
      <c r="J347" s="136"/>
      <c r="K347" s="136"/>
      <c r="L347" s="136" t="s">
        <v>115</v>
      </c>
      <c r="M347" s="136" t="s">
        <v>116</v>
      </c>
      <c r="N347" s="136" t="s">
        <v>117</v>
      </c>
      <c r="O347" s="149"/>
    </row>
    <row r="348" spans="1:15" ht="21" customHeight="1" x14ac:dyDescent="0.3">
      <c r="A348" s="132"/>
      <c r="B348" s="133"/>
      <c r="C348" s="135"/>
      <c r="D348" s="135"/>
      <c r="E348" s="136"/>
      <c r="F348" s="136"/>
      <c r="G348" s="136"/>
      <c r="H348" s="101" t="s">
        <v>367</v>
      </c>
      <c r="I348" s="101" t="s">
        <v>368</v>
      </c>
      <c r="J348" s="101" t="s">
        <v>369</v>
      </c>
      <c r="K348" s="101" t="s">
        <v>370</v>
      </c>
      <c r="L348" s="136"/>
      <c r="M348" s="136"/>
      <c r="N348" s="136"/>
      <c r="O348" s="149"/>
    </row>
    <row r="349" spans="1:15" ht="43.5" customHeight="1" x14ac:dyDescent="0.3">
      <c r="A349" s="132"/>
      <c r="B349" s="133"/>
      <c r="C349" s="135"/>
      <c r="D349" s="135"/>
      <c r="E349" s="18">
        <v>75</v>
      </c>
      <c r="F349" s="18">
        <v>0</v>
      </c>
      <c r="G349" s="18">
        <v>75</v>
      </c>
      <c r="H349" s="18">
        <v>0</v>
      </c>
      <c r="I349" s="18">
        <v>0</v>
      </c>
      <c r="J349" s="18">
        <v>0</v>
      </c>
      <c r="K349" s="18">
        <v>75</v>
      </c>
      <c r="L349" s="18">
        <v>0</v>
      </c>
      <c r="M349" s="18">
        <v>0</v>
      </c>
      <c r="N349" s="18">
        <v>0</v>
      </c>
      <c r="O349" s="149"/>
    </row>
    <row r="350" spans="1:15" ht="88.5" customHeight="1" x14ac:dyDescent="0.3">
      <c r="A350" s="132" t="s">
        <v>16</v>
      </c>
      <c r="B350" s="98" t="s">
        <v>361</v>
      </c>
      <c r="C350" s="104" t="s">
        <v>72</v>
      </c>
      <c r="D350" s="80" t="s">
        <v>18</v>
      </c>
      <c r="E350" s="101">
        <v>0</v>
      </c>
      <c r="F350" s="101">
        <v>0</v>
      </c>
      <c r="G350" s="136">
        <v>0</v>
      </c>
      <c r="H350" s="136"/>
      <c r="I350" s="136"/>
      <c r="J350" s="136"/>
      <c r="K350" s="136"/>
      <c r="L350" s="101">
        <v>0</v>
      </c>
      <c r="M350" s="101">
        <v>0</v>
      </c>
      <c r="N350" s="101">
        <v>0</v>
      </c>
      <c r="O350" s="149" t="s">
        <v>31</v>
      </c>
    </row>
    <row r="351" spans="1:15" ht="21" customHeight="1" x14ac:dyDescent="0.3">
      <c r="A351" s="132"/>
      <c r="B351" s="133" t="s">
        <v>362</v>
      </c>
      <c r="C351" s="135" t="s">
        <v>112</v>
      </c>
      <c r="D351" s="135" t="s">
        <v>112</v>
      </c>
      <c r="E351" s="136" t="s">
        <v>113</v>
      </c>
      <c r="F351" s="136" t="s">
        <v>114</v>
      </c>
      <c r="G351" s="131" t="s">
        <v>371</v>
      </c>
      <c r="H351" s="136" t="s">
        <v>372</v>
      </c>
      <c r="I351" s="136"/>
      <c r="J351" s="136"/>
      <c r="K351" s="136"/>
      <c r="L351" s="136" t="s">
        <v>115</v>
      </c>
      <c r="M351" s="136" t="s">
        <v>116</v>
      </c>
      <c r="N351" s="136" t="s">
        <v>117</v>
      </c>
      <c r="O351" s="149"/>
    </row>
    <row r="352" spans="1:15" ht="21" customHeight="1" x14ac:dyDescent="0.3">
      <c r="A352" s="132"/>
      <c r="B352" s="133"/>
      <c r="C352" s="135"/>
      <c r="D352" s="135"/>
      <c r="E352" s="136"/>
      <c r="F352" s="136"/>
      <c r="G352" s="136"/>
      <c r="H352" s="101" t="s">
        <v>367</v>
      </c>
      <c r="I352" s="101" t="s">
        <v>368</v>
      </c>
      <c r="J352" s="101" t="s">
        <v>369</v>
      </c>
      <c r="K352" s="101" t="s">
        <v>370</v>
      </c>
      <c r="L352" s="136"/>
      <c r="M352" s="136"/>
      <c r="N352" s="136"/>
      <c r="O352" s="149"/>
    </row>
    <row r="353" spans="1:16" ht="46.5" customHeight="1" x14ac:dyDescent="0.3">
      <c r="A353" s="132"/>
      <c r="B353" s="133"/>
      <c r="C353" s="135"/>
      <c r="D353" s="135"/>
      <c r="E353" s="18">
        <v>6</v>
      </c>
      <c r="F353" s="18">
        <v>0</v>
      </c>
      <c r="G353" s="18">
        <v>6</v>
      </c>
      <c r="H353" s="18">
        <v>0</v>
      </c>
      <c r="I353" s="18">
        <v>0</v>
      </c>
      <c r="J353" s="18">
        <v>0</v>
      </c>
      <c r="K353" s="18">
        <v>6</v>
      </c>
      <c r="L353" s="18">
        <v>0</v>
      </c>
      <c r="M353" s="18">
        <v>0</v>
      </c>
      <c r="N353" s="18">
        <v>0</v>
      </c>
      <c r="O353" s="149"/>
    </row>
    <row r="354" spans="1:16" ht="32.25" customHeight="1" x14ac:dyDescent="0.3">
      <c r="A354" s="132" t="s">
        <v>23</v>
      </c>
      <c r="B354" s="133" t="s">
        <v>63</v>
      </c>
      <c r="C354" s="132" t="s">
        <v>72</v>
      </c>
      <c r="D354" s="74" t="s">
        <v>8</v>
      </c>
      <c r="E354" s="101">
        <f>F354+G354+L354+M354+N354</f>
        <v>30923.406130000003</v>
      </c>
      <c r="F354" s="101">
        <f>F355+F356</f>
        <v>30923.406130000003</v>
      </c>
      <c r="G354" s="139">
        <f>G355+G356</f>
        <v>0</v>
      </c>
      <c r="H354" s="140"/>
      <c r="I354" s="140"/>
      <c r="J354" s="140"/>
      <c r="K354" s="141"/>
      <c r="L354" s="101">
        <f>L355+L356</f>
        <v>0</v>
      </c>
      <c r="M354" s="101">
        <f>M355</f>
        <v>0</v>
      </c>
      <c r="N354" s="101">
        <f>N355</f>
        <v>0</v>
      </c>
      <c r="O354" s="164"/>
    </row>
    <row r="355" spans="1:16" ht="36.75" customHeight="1" x14ac:dyDescent="0.3">
      <c r="A355" s="132"/>
      <c r="B355" s="133"/>
      <c r="C355" s="132"/>
      <c r="D355" s="98" t="s">
        <v>18</v>
      </c>
      <c r="E355" s="101">
        <f>F355</f>
        <v>30923.406130000003</v>
      </c>
      <c r="F355" s="101">
        <f>F357+F364</f>
        <v>30923.406130000003</v>
      </c>
      <c r="G355" s="139">
        <f>G357</f>
        <v>0</v>
      </c>
      <c r="H355" s="140"/>
      <c r="I355" s="140"/>
      <c r="J355" s="140"/>
      <c r="K355" s="141"/>
      <c r="L355" s="101">
        <f>L357+L364</f>
        <v>0</v>
      </c>
      <c r="M355" s="101">
        <f>M357+M364</f>
        <v>0</v>
      </c>
      <c r="N355" s="101">
        <f>N357+N364</f>
        <v>0</v>
      </c>
      <c r="O355" s="164"/>
    </row>
    <row r="356" spans="1:16" ht="30" customHeight="1" x14ac:dyDescent="0.3">
      <c r="A356" s="132"/>
      <c r="B356" s="133"/>
      <c r="C356" s="132"/>
      <c r="D356" s="80" t="s">
        <v>12</v>
      </c>
      <c r="E356" s="101">
        <v>0</v>
      </c>
      <c r="F356" s="101">
        <v>0</v>
      </c>
      <c r="G356" s="139">
        <v>0</v>
      </c>
      <c r="H356" s="140"/>
      <c r="I356" s="140"/>
      <c r="J356" s="140"/>
      <c r="K356" s="141"/>
      <c r="L356" s="101">
        <v>0</v>
      </c>
      <c r="M356" s="101">
        <v>0</v>
      </c>
      <c r="N356" s="101">
        <v>0</v>
      </c>
      <c r="O356" s="164"/>
    </row>
    <row r="357" spans="1:16" ht="39" customHeight="1" x14ac:dyDescent="0.3">
      <c r="A357" s="132" t="s">
        <v>25</v>
      </c>
      <c r="B357" s="133" t="s">
        <v>55</v>
      </c>
      <c r="C357" s="132" t="s">
        <v>72</v>
      </c>
      <c r="D357" s="80" t="s">
        <v>18</v>
      </c>
      <c r="E357" s="101">
        <f>F357+G357+L357+M357+N357</f>
        <v>385.93830000000003</v>
      </c>
      <c r="F357" s="101">
        <f>400-14.0617</f>
        <v>385.93830000000003</v>
      </c>
      <c r="G357" s="136">
        <v>0</v>
      </c>
      <c r="H357" s="136"/>
      <c r="I357" s="136"/>
      <c r="J357" s="136"/>
      <c r="K357" s="136"/>
      <c r="L357" s="101">
        <v>0</v>
      </c>
      <c r="M357" s="101">
        <v>0</v>
      </c>
      <c r="N357" s="101">
        <v>0</v>
      </c>
      <c r="O357" s="164" t="s">
        <v>39</v>
      </c>
    </row>
    <row r="358" spans="1:16" ht="33" customHeight="1" x14ac:dyDescent="0.3">
      <c r="A358" s="132"/>
      <c r="B358" s="133"/>
      <c r="C358" s="132"/>
      <c r="D358" s="80" t="s">
        <v>12</v>
      </c>
      <c r="E358" s="101">
        <f>F358+G358+L358+M358+N358</f>
        <v>0</v>
      </c>
      <c r="F358" s="101">
        <v>0</v>
      </c>
      <c r="G358" s="136">
        <v>0</v>
      </c>
      <c r="H358" s="136"/>
      <c r="I358" s="136"/>
      <c r="J358" s="136"/>
      <c r="K358" s="136"/>
      <c r="L358" s="101">
        <v>0</v>
      </c>
      <c r="M358" s="101">
        <v>0</v>
      </c>
      <c r="N358" s="101">
        <v>0</v>
      </c>
      <c r="O358" s="164"/>
    </row>
    <row r="359" spans="1:16" ht="28.5" customHeight="1" x14ac:dyDescent="0.3">
      <c r="A359" s="132"/>
      <c r="B359" s="133" t="s">
        <v>363</v>
      </c>
      <c r="C359" s="135" t="s">
        <v>112</v>
      </c>
      <c r="D359" s="135" t="s">
        <v>112</v>
      </c>
      <c r="E359" s="136" t="s">
        <v>113</v>
      </c>
      <c r="F359" s="136" t="s">
        <v>114</v>
      </c>
      <c r="G359" s="131" t="s">
        <v>371</v>
      </c>
      <c r="H359" s="136" t="s">
        <v>372</v>
      </c>
      <c r="I359" s="136"/>
      <c r="J359" s="136"/>
      <c r="K359" s="136"/>
      <c r="L359" s="136" t="s">
        <v>115</v>
      </c>
      <c r="M359" s="136" t="s">
        <v>116</v>
      </c>
      <c r="N359" s="136" t="s">
        <v>117</v>
      </c>
      <c r="O359" s="164"/>
    </row>
    <row r="360" spans="1:16" ht="23.25" customHeight="1" x14ac:dyDescent="0.3">
      <c r="A360" s="132"/>
      <c r="B360" s="133"/>
      <c r="C360" s="135"/>
      <c r="D360" s="135"/>
      <c r="E360" s="136"/>
      <c r="F360" s="136"/>
      <c r="G360" s="136"/>
      <c r="H360" s="101" t="s">
        <v>367</v>
      </c>
      <c r="I360" s="101" t="s">
        <v>368</v>
      </c>
      <c r="J360" s="101" t="s">
        <v>369</v>
      </c>
      <c r="K360" s="101" t="s">
        <v>370</v>
      </c>
      <c r="L360" s="136"/>
      <c r="M360" s="136"/>
      <c r="N360" s="136"/>
      <c r="O360" s="164"/>
    </row>
    <row r="361" spans="1:16" ht="30.75" customHeight="1" x14ac:dyDescent="0.3">
      <c r="A361" s="132"/>
      <c r="B361" s="133"/>
      <c r="C361" s="135"/>
      <c r="D361" s="135"/>
      <c r="E361" s="18">
        <v>261</v>
      </c>
      <c r="F361" s="18">
        <v>50</v>
      </c>
      <c r="G361" s="18">
        <v>211</v>
      </c>
      <c r="H361" s="18">
        <v>0</v>
      </c>
      <c r="I361" s="18">
        <v>0</v>
      </c>
      <c r="J361" s="18">
        <v>0</v>
      </c>
      <c r="K361" s="18">
        <v>211</v>
      </c>
      <c r="L361" s="18">
        <v>0</v>
      </c>
      <c r="M361" s="18">
        <v>0</v>
      </c>
      <c r="N361" s="18">
        <v>0</v>
      </c>
      <c r="O361" s="164"/>
      <c r="P361" s="78"/>
    </row>
    <row r="362" spans="1:16" ht="30" customHeight="1" x14ac:dyDescent="0.3">
      <c r="A362" s="132" t="s">
        <v>26</v>
      </c>
      <c r="B362" s="133" t="s">
        <v>382</v>
      </c>
      <c r="C362" s="132" t="s">
        <v>72</v>
      </c>
      <c r="D362" s="80" t="s">
        <v>8</v>
      </c>
      <c r="E362" s="101">
        <f>E363+E364+E365</f>
        <v>30537.467830000001</v>
      </c>
      <c r="F362" s="101">
        <f t="shared" ref="F362:N362" si="53">F363+F364+F365</f>
        <v>30537.467830000001</v>
      </c>
      <c r="G362" s="136">
        <f t="shared" si="53"/>
        <v>0</v>
      </c>
      <c r="H362" s="136"/>
      <c r="I362" s="136"/>
      <c r="J362" s="136"/>
      <c r="K362" s="136"/>
      <c r="L362" s="101">
        <f t="shared" si="53"/>
        <v>0</v>
      </c>
      <c r="M362" s="101">
        <f t="shared" si="53"/>
        <v>0</v>
      </c>
      <c r="N362" s="101">
        <f t="shared" si="53"/>
        <v>0</v>
      </c>
      <c r="O362" s="164" t="s">
        <v>106</v>
      </c>
    </row>
    <row r="363" spans="1:16" ht="33" customHeight="1" x14ac:dyDescent="0.3">
      <c r="A363" s="132"/>
      <c r="B363" s="133"/>
      <c r="C363" s="132"/>
      <c r="D363" s="80" t="s">
        <v>10</v>
      </c>
      <c r="E363" s="101">
        <f>F363+G363+L363+M363+N363</f>
        <v>0</v>
      </c>
      <c r="F363" s="101">
        <v>0</v>
      </c>
      <c r="G363" s="136">
        <v>0</v>
      </c>
      <c r="H363" s="136"/>
      <c r="I363" s="136"/>
      <c r="J363" s="136"/>
      <c r="K363" s="136"/>
      <c r="L363" s="101">
        <v>0</v>
      </c>
      <c r="M363" s="101">
        <v>0</v>
      </c>
      <c r="N363" s="101">
        <v>0</v>
      </c>
      <c r="O363" s="164"/>
    </row>
    <row r="364" spans="1:16" ht="47.25" customHeight="1" x14ac:dyDescent="0.3">
      <c r="A364" s="132"/>
      <c r="B364" s="133"/>
      <c r="C364" s="132"/>
      <c r="D364" s="80" t="s">
        <v>18</v>
      </c>
      <c r="E364" s="101">
        <f>E366</f>
        <v>30537.467830000001</v>
      </c>
      <c r="F364" s="101">
        <f t="shared" ref="F364:N364" si="54">F366</f>
        <v>30537.467830000001</v>
      </c>
      <c r="G364" s="136">
        <f t="shared" si="54"/>
        <v>0</v>
      </c>
      <c r="H364" s="136"/>
      <c r="I364" s="136"/>
      <c r="J364" s="136"/>
      <c r="K364" s="136"/>
      <c r="L364" s="101">
        <f t="shared" si="54"/>
        <v>0</v>
      </c>
      <c r="M364" s="101">
        <f t="shared" si="54"/>
        <v>0</v>
      </c>
      <c r="N364" s="101">
        <f t="shared" si="54"/>
        <v>0</v>
      </c>
      <c r="O364" s="164"/>
    </row>
    <row r="365" spans="1:16" ht="27" customHeight="1" x14ac:dyDescent="0.3">
      <c r="A365" s="132"/>
      <c r="B365" s="133"/>
      <c r="C365" s="132"/>
      <c r="D365" s="80" t="s">
        <v>12</v>
      </c>
      <c r="E365" s="101">
        <f>F365+G365+L365+M365+N365</f>
        <v>0</v>
      </c>
      <c r="F365" s="101">
        <v>0</v>
      </c>
      <c r="G365" s="136">
        <v>0</v>
      </c>
      <c r="H365" s="136"/>
      <c r="I365" s="136"/>
      <c r="J365" s="136"/>
      <c r="K365" s="136"/>
      <c r="L365" s="101">
        <v>0</v>
      </c>
      <c r="M365" s="101">
        <v>0</v>
      </c>
      <c r="N365" s="101">
        <v>0</v>
      </c>
      <c r="O365" s="164"/>
    </row>
    <row r="366" spans="1:16" ht="87.75" customHeight="1" x14ac:dyDescent="0.3">
      <c r="A366" s="132" t="s">
        <v>98</v>
      </c>
      <c r="B366" s="98" t="s">
        <v>105</v>
      </c>
      <c r="C366" s="104" t="s">
        <v>72</v>
      </c>
      <c r="D366" s="80" t="s">
        <v>18</v>
      </c>
      <c r="E366" s="101">
        <f>F366+G366+L366+M366+N366</f>
        <v>30537.467830000001</v>
      </c>
      <c r="F366" s="101">
        <v>30537.467830000001</v>
      </c>
      <c r="G366" s="136">
        <v>0</v>
      </c>
      <c r="H366" s="136"/>
      <c r="I366" s="136"/>
      <c r="J366" s="136"/>
      <c r="K366" s="136"/>
      <c r="L366" s="101">
        <v>0</v>
      </c>
      <c r="M366" s="101">
        <v>0</v>
      </c>
      <c r="N366" s="101">
        <v>0</v>
      </c>
      <c r="O366" s="164" t="s">
        <v>39</v>
      </c>
    </row>
    <row r="367" spans="1:16" ht="28.5" customHeight="1" x14ac:dyDescent="0.3">
      <c r="A367" s="132"/>
      <c r="B367" s="133" t="s">
        <v>129</v>
      </c>
      <c r="C367" s="135" t="s">
        <v>112</v>
      </c>
      <c r="D367" s="135" t="s">
        <v>112</v>
      </c>
      <c r="E367" s="136" t="s">
        <v>113</v>
      </c>
      <c r="F367" s="136" t="s">
        <v>114</v>
      </c>
      <c r="G367" s="131" t="s">
        <v>371</v>
      </c>
      <c r="H367" s="136" t="s">
        <v>372</v>
      </c>
      <c r="I367" s="136"/>
      <c r="J367" s="136"/>
      <c r="K367" s="136"/>
      <c r="L367" s="136" t="s">
        <v>115</v>
      </c>
      <c r="M367" s="136" t="s">
        <v>116</v>
      </c>
      <c r="N367" s="136" t="s">
        <v>117</v>
      </c>
      <c r="O367" s="164"/>
    </row>
    <row r="368" spans="1:16" ht="23.25" customHeight="1" x14ac:dyDescent="0.3">
      <c r="A368" s="132"/>
      <c r="B368" s="133"/>
      <c r="C368" s="135"/>
      <c r="D368" s="135"/>
      <c r="E368" s="136"/>
      <c r="F368" s="136"/>
      <c r="G368" s="136"/>
      <c r="H368" s="101" t="s">
        <v>367</v>
      </c>
      <c r="I368" s="101" t="s">
        <v>368</v>
      </c>
      <c r="J368" s="101" t="s">
        <v>369</v>
      </c>
      <c r="K368" s="101" t="s">
        <v>370</v>
      </c>
      <c r="L368" s="136"/>
      <c r="M368" s="136"/>
      <c r="N368" s="136"/>
      <c r="O368" s="164"/>
    </row>
    <row r="369" spans="1:15" ht="30.75" customHeight="1" x14ac:dyDescent="0.3">
      <c r="A369" s="132"/>
      <c r="B369" s="133"/>
      <c r="C369" s="135"/>
      <c r="D369" s="135"/>
      <c r="E369" s="18">
        <v>5064</v>
      </c>
      <c r="F369" s="18">
        <v>5064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64"/>
    </row>
    <row r="370" spans="1:15" ht="25.5" customHeight="1" x14ac:dyDescent="0.3">
      <c r="A370" s="132" t="s">
        <v>27</v>
      </c>
      <c r="B370" s="133" t="s">
        <v>91</v>
      </c>
      <c r="C370" s="132" t="s">
        <v>72</v>
      </c>
      <c r="D370" s="74" t="s">
        <v>8</v>
      </c>
      <c r="E370" s="101">
        <f>E371</f>
        <v>0</v>
      </c>
      <c r="F370" s="101">
        <v>0</v>
      </c>
      <c r="G370" s="136">
        <f>G371</f>
        <v>0</v>
      </c>
      <c r="H370" s="136"/>
      <c r="I370" s="136"/>
      <c r="J370" s="136"/>
      <c r="K370" s="136"/>
      <c r="L370" s="101">
        <v>0</v>
      </c>
      <c r="M370" s="101">
        <v>0</v>
      </c>
      <c r="N370" s="101">
        <v>0</v>
      </c>
      <c r="O370" s="164"/>
    </row>
    <row r="371" spans="1:15" ht="37.5" customHeight="1" x14ac:dyDescent="0.3">
      <c r="A371" s="132"/>
      <c r="B371" s="133"/>
      <c r="C371" s="132"/>
      <c r="D371" s="80" t="s">
        <v>18</v>
      </c>
      <c r="E371" s="101">
        <f>G371</f>
        <v>0</v>
      </c>
      <c r="F371" s="101">
        <v>0</v>
      </c>
      <c r="G371" s="136">
        <v>0</v>
      </c>
      <c r="H371" s="136"/>
      <c r="I371" s="136"/>
      <c r="J371" s="136"/>
      <c r="K371" s="136"/>
      <c r="L371" s="101">
        <v>0</v>
      </c>
      <c r="M371" s="101">
        <v>0</v>
      </c>
      <c r="N371" s="101">
        <v>0</v>
      </c>
      <c r="O371" s="164"/>
    </row>
    <row r="372" spans="1:15" ht="75" customHeight="1" x14ac:dyDescent="0.3">
      <c r="A372" s="182" t="s">
        <v>28</v>
      </c>
      <c r="B372" s="98" t="s">
        <v>70</v>
      </c>
      <c r="C372" s="104" t="s">
        <v>72</v>
      </c>
      <c r="D372" s="80" t="s">
        <v>18</v>
      </c>
      <c r="E372" s="101">
        <v>0</v>
      </c>
      <c r="F372" s="101">
        <v>0</v>
      </c>
      <c r="G372" s="136">
        <v>0</v>
      </c>
      <c r="H372" s="136"/>
      <c r="I372" s="136"/>
      <c r="J372" s="136"/>
      <c r="K372" s="136"/>
      <c r="L372" s="101">
        <v>0</v>
      </c>
      <c r="M372" s="101">
        <v>0</v>
      </c>
      <c r="N372" s="101">
        <v>0</v>
      </c>
      <c r="O372" s="149" t="s">
        <v>62</v>
      </c>
    </row>
    <row r="373" spans="1:15" ht="24" customHeight="1" x14ac:dyDescent="0.3">
      <c r="A373" s="182"/>
      <c r="B373" s="133" t="s">
        <v>364</v>
      </c>
      <c r="C373" s="135" t="s">
        <v>112</v>
      </c>
      <c r="D373" s="135" t="s">
        <v>112</v>
      </c>
      <c r="E373" s="136" t="s">
        <v>113</v>
      </c>
      <c r="F373" s="136" t="s">
        <v>114</v>
      </c>
      <c r="G373" s="131" t="s">
        <v>371</v>
      </c>
      <c r="H373" s="136" t="s">
        <v>372</v>
      </c>
      <c r="I373" s="136"/>
      <c r="J373" s="136"/>
      <c r="K373" s="136"/>
      <c r="L373" s="136" t="s">
        <v>115</v>
      </c>
      <c r="M373" s="136" t="s">
        <v>116</v>
      </c>
      <c r="N373" s="136" t="s">
        <v>117</v>
      </c>
      <c r="O373" s="149"/>
    </row>
    <row r="374" spans="1:15" ht="24" customHeight="1" x14ac:dyDescent="0.3">
      <c r="A374" s="182"/>
      <c r="B374" s="133"/>
      <c r="C374" s="135"/>
      <c r="D374" s="135"/>
      <c r="E374" s="136"/>
      <c r="F374" s="136"/>
      <c r="G374" s="136"/>
      <c r="H374" s="101" t="s">
        <v>367</v>
      </c>
      <c r="I374" s="101" t="s">
        <v>368</v>
      </c>
      <c r="J374" s="101" t="s">
        <v>369</v>
      </c>
      <c r="K374" s="101" t="s">
        <v>370</v>
      </c>
      <c r="L374" s="136"/>
      <c r="M374" s="136"/>
      <c r="N374" s="136"/>
      <c r="O374" s="149"/>
    </row>
    <row r="375" spans="1:15" ht="24" customHeight="1" x14ac:dyDescent="0.3">
      <c r="A375" s="182"/>
      <c r="B375" s="133"/>
      <c r="C375" s="135"/>
      <c r="D375" s="135"/>
      <c r="E375" s="18">
        <v>44</v>
      </c>
      <c r="F375" s="18">
        <v>19</v>
      </c>
      <c r="G375" s="18">
        <v>25</v>
      </c>
      <c r="H375" s="18">
        <v>0</v>
      </c>
      <c r="I375" s="18">
        <v>0</v>
      </c>
      <c r="J375" s="18">
        <v>0</v>
      </c>
      <c r="K375" s="18">
        <v>25</v>
      </c>
      <c r="L375" s="18">
        <v>0</v>
      </c>
      <c r="M375" s="18">
        <v>0</v>
      </c>
      <c r="N375" s="18">
        <v>0</v>
      </c>
      <c r="O375" s="149"/>
    </row>
    <row r="376" spans="1:15" ht="30.75" customHeight="1" x14ac:dyDescent="0.3">
      <c r="A376" s="171"/>
      <c r="B376" s="152" t="s">
        <v>365</v>
      </c>
      <c r="C376" s="171"/>
      <c r="D376" s="79" t="s">
        <v>339</v>
      </c>
      <c r="E376" s="119">
        <f t="shared" ref="E376:N377" si="55">SUM(E378:E379)</f>
        <v>30923.406130000003</v>
      </c>
      <c r="F376" s="119">
        <f t="shared" si="55"/>
        <v>30923.406130000003</v>
      </c>
      <c r="G376" s="146">
        <f t="shared" si="55"/>
        <v>0</v>
      </c>
      <c r="H376" s="147"/>
      <c r="I376" s="147"/>
      <c r="J376" s="147"/>
      <c r="K376" s="148"/>
      <c r="L376" s="119">
        <f t="shared" si="55"/>
        <v>0</v>
      </c>
      <c r="M376" s="119">
        <f t="shared" si="55"/>
        <v>0</v>
      </c>
      <c r="N376" s="119">
        <f t="shared" si="55"/>
        <v>0</v>
      </c>
      <c r="O376" s="174"/>
    </row>
    <row r="377" spans="1:15" ht="35.25" customHeight="1" x14ac:dyDescent="0.3">
      <c r="A377" s="171"/>
      <c r="B377" s="152"/>
      <c r="C377" s="171"/>
      <c r="D377" s="79" t="s">
        <v>10</v>
      </c>
      <c r="E377" s="119">
        <f t="shared" si="55"/>
        <v>0</v>
      </c>
      <c r="F377" s="119">
        <v>0</v>
      </c>
      <c r="G377" s="146">
        <v>0</v>
      </c>
      <c r="H377" s="147"/>
      <c r="I377" s="147"/>
      <c r="J377" s="147"/>
      <c r="K377" s="148"/>
      <c r="L377" s="119">
        <v>0</v>
      </c>
      <c r="M377" s="119">
        <v>0</v>
      </c>
      <c r="N377" s="119">
        <v>0</v>
      </c>
      <c r="O377" s="174"/>
    </row>
    <row r="378" spans="1:15" ht="39" customHeight="1" x14ac:dyDescent="0.3">
      <c r="A378" s="171"/>
      <c r="B378" s="152"/>
      <c r="C378" s="171"/>
      <c r="D378" s="79" t="s">
        <v>18</v>
      </c>
      <c r="E378" s="119">
        <f>SUM(F378:N378)</f>
        <v>30923.406130000003</v>
      </c>
      <c r="F378" s="119">
        <f>F355</f>
        <v>30923.406130000003</v>
      </c>
      <c r="G378" s="146">
        <f t="shared" ref="G378:N378" si="56">G355</f>
        <v>0</v>
      </c>
      <c r="H378" s="147"/>
      <c r="I378" s="147"/>
      <c r="J378" s="147"/>
      <c r="K378" s="148"/>
      <c r="L378" s="119">
        <f t="shared" si="56"/>
        <v>0</v>
      </c>
      <c r="M378" s="119">
        <f t="shared" si="56"/>
        <v>0</v>
      </c>
      <c r="N378" s="119">
        <f t="shared" si="56"/>
        <v>0</v>
      </c>
      <c r="O378" s="174"/>
    </row>
    <row r="379" spans="1:15" ht="27" customHeight="1" x14ac:dyDescent="0.3">
      <c r="A379" s="171"/>
      <c r="B379" s="152"/>
      <c r="C379" s="171"/>
      <c r="D379" s="79" t="s">
        <v>12</v>
      </c>
      <c r="E379" s="119">
        <f>SUM(F379:N379)</f>
        <v>0</v>
      </c>
      <c r="F379" s="119">
        <f>F356</f>
        <v>0</v>
      </c>
      <c r="G379" s="146">
        <f>G356</f>
        <v>0</v>
      </c>
      <c r="H379" s="147"/>
      <c r="I379" s="147"/>
      <c r="J379" s="147"/>
      <c r="K379" s="148"/>
      <c r="L379" s="119">
        <f>L356</f>
        <v>0</v>
      </c>
      <c r="M379" s="119">
        <f>M356</f>
        <v>0</v>
      </c>
      <c r="N379" s="119">
        <f>N356</f>
        <v>0</v>
      </c>
      <c r="O379" s="174"/>
    </row>
    <row r="380" spans="1:15" ht="34.5" customHeight="1" x14ac:dyDescent="0.3">
      <c r="A380" s="118"/>
      <c r="B380" s="171" t="s">
        <v>140</v>
      </c>
      <c r="C380" s="171"/>
      <c r="D380" s="171"/>
      <c r="E380" s="171"/>
      <c r="F380" s="171"/>
      <c r="G380" s="171"/>
      <c r="H380" s="171"/>
      <c r="I380" s="171"/>
      <c r="J380" s="171"/>
      <c r="K380" s="171"/>
      <c r="L380" s="171"/>
      <c r="M380" s="171"/>
      <c r="N380" s="171"/>
      <c r="O380" s="171"/>
    </row>
    <row r="381" spans="1:15" ht="27" customHeight="1" x14ac:dyDescent="0.3">
      <c r="A381" s="183" t="s">
        <v>6</v>
      </c>
      <c r="B381" s="157" t="s">
        <v>101</v>
      </c>
      <c r="C381" s="183" t="s">
        <v>72</v>
      </c>
      <c r="D381" s="74" t="s">
        <v>8</v>
      </c>
      <c r="E381" s="101">
        <f t="shared" ref="E381:N381" si="57">E382</f>
        <v>4003.3049999999998</v>
      </c>
      <c r="F381" s="108">
        <f t="shared" si="57"/>
        <v>574.30499999999995</v>
      </c>
      <c r="G381" s="139">
        <f t="shared" si="57"/>
        <v>868</v>
      </c>
      <c r="H381" s="140"/>
      <c r="I381" s="140"/>
      <c r="J381" s="140"/>
      <c r="K381" s="141"/>
      <c r="L381" s="101">
        <f t="shared" si="57"/>
        <v>825</v>
      </c>
      <c r="M381" s="101">
        <f t="shared" si="57"/>
        <v>868</v>
      </c>
      <c r="N381" s="101">
        <f t="shared" si="57"/>
        <v>868</v>
      </c>
      <c r="O381" s="134"/>
    </row>
    <row r="382" spans="1:15" ht="43.5" customHeight="1" x14ac:dyDescent="0.3">
      <c r="A382" s="185"/>
      <c r="B382" s="159"/>
      <c r="C382" s="185"/>
      <c r="D382" s="81" t="s">
        <v>18</v>
      </c>
      <c r="E382" s="101">
        <f t="shared" ref="E382:N382" si="58">E384</f>
        <v>4003.3049999999998</v>
      </c>
      <c r="F382" s="108">
        <f t="shared" si="58"/>
        <v>574.30499999999995</v>
      </c>
      <c r="G382" s="139">
        <f t="shared" si="58"/>
        <v>868</v>
      </c>
      <c r="H382" s="140"/>
      <c r="I382" s="140"/>
      <c r="J382" s="140"/>
      <c r="K382" s="141"/>
      <c r="L382" s="105">
        <f t="shared" si="58"/>
        <v>825</v>
      </c>
      <c r="M382" s="105">
        <f t="shared" si="58"/>
        <v>868</v>
      </c>
      <c r="N382" s="105">
        <f t="shared" si="58"/>
        <v>868</v>
      </c>
      <c r="O382" s="134"/>
    </row>
    <row r="383" spans="1:15" ht="64.5" customHeight="1" x14ac:dyDescent="0.3">
      <c r="A383" s="97" t="s">
        <v>13</v>
      </c>
      <c r="B383" s="98" t="s">
        <v>56</v>
      </c>
      <c r="C383" s="104" t="s">
        <v>72</v>
      </c>
      <c r="D383" s="98" t="s">
        <v>18</v>
      </c>
      <c r="E383" s="101">
        <v>0</v>
      </c>
      <c r="F383" s="101">
        <v>0</v>
      </c>
      <c r="G383" s="136">
        <v>0</v>
      </c>
      <c r="H383" s="136"/>
      <c r="I383" s="136"/>
      <c r="J383" s="136"/>
      <c r="K383" s="136"/>
      <c r="L383" s="101">
        <v>0</v>
      </c>
      <c r="M383" s="101">
        <v>0</v>
      </c>
      <c r="N383" s="101">
        <v>0</v>
      </c>
      <c r="O383" s="97" t="s">
        <v>62</v>
      </c>
    </row>
    <row r="384" spans="1:15" ht="63" customHeight="1" x14ac:dyDescent="0.3">
      <c r="A384" s="104" t="s">
        <v>16</v>
      </c>
      <c r="B384" s="98" t="s">
        <v>57</v>
      </c>
      <c r="C384" s="104" t="s">
        <v>72</v>
      </c>
      <c r="D384" s="98" t="s">
        <v>18</v>
      </c>
      <c r="E384" s="101">
        <f>SUM(F384:N384)</f>
        <v>4003.3049999999998</v>
      </c>
      <c r="F384" s="101">
        <v>574.30499999999995</v>
      </c>
      <c r="G384" s="136">
        <v>868</v>
      </c>
      <c r="H384" s="136"/>
      <c r="I384" s="136"/>
      <c r="J384" s="136"/>
      <c r="K384" s="136"/>
      <c r="L384" s="101">
        <v>825</v>
      </c>
      <c r="M384" s="101">
        <v>868</v>
      </c>
      <c r="N384" s="101">
        <v>868</v>
      </c>
      <c r="O384" s="97" t="s">
        <v>62</v>
      </c>
    </row>
    <row r="385" spans="1:15" ht="18.75" customHeight="1" x14ac:dyDescent="0.3">
      <c r="A385" s="184"/>
      <c r="B385" s="157" t="s">
        <v>303</v>
      </c>
      <c r="C385" s="135" t="s">
        <v>112</v>
      </c>
      <c r="D385" s="168" t="s">
        <v>112</v>
      </c>
      <c r="E385" s="142" t="s">
        <v>113</v>
      </c>
      <c r="F385" s="142" t="s">
        <v>114</v>
      </c>
      <c r="G385" s="137" t="s">
        <v>371</v>
      </c>
      <c r="H385" s="139" t="s">
        <v>372</v>
      </c>
      <c r="I385" s="140"/>
      <c r="J385" s="140"/>
      <c r="K385" s="141"/>
      <c r="L385" s="142" t="s">
        <v>115</v>
      </c>
      <c r="M385" s="142" t="s">
        <v>116</v>
      </c>
      <c r="N385" s="142" t="s">
        <v>117</v>
      </c>
      <c r="O385" s="143"/>
    </row>
    <row r="386" spans="1:15" ht="18.75" customHeight="1" x14ac:dyDescent="0.3">
      <c r="A386" s="184"/>
      <c r="B386" s="158"/>
      <c r="C386" s="135"/>
      <c r="D386" s="169"/>
      <c r="E386" s="138"/>
      <c r="F386" s="138"/>
      <c r="G386" s="138"/>
      <c r="H386" s="105" t="s">
        <v>367</v>
      </c>
      <c r="I386" s="105" t="s">
        <v>368</v>
      </c>
      <c r="J386" s="105" t="s">
        <v>369</v>
      </c>
      <c r="K386" s="105" t="s">
        <v>370</v>
      </c>
      <c r="L386" s="138"/>
      <c r="M386" s="138"/>
      <c r="N386" s="138"/>
      <c r="O386" s="144"/>
    </row>
    <row r="387" spans="1:15" ht="23.25" customHeight="1" x14ac:dyDescent="0.3">
      <c r="A387" s="185"/>
      <c r="B387" s="159"/>
      <c r="C387" s="135"/>
      <c r="D387" s="170"/>
      <c r="E387" s="18">
        <v>100</v>
      </c>
      <c r="F387" s="73">
        <v>100</v>
      </c>
      <c r="G387" s="73">
        <v>100</v>
      </c>
      <c r="H387" s="73">
        <v>0</v>
      </c>
      <c r="I387" s="73">
        <v>0</v>
      </c>
      <c r="J387" s="73">
        <v>0</v>
      </c>
      <c r="K387" s="73">
        <v>100</v>
      </c>
      <c r="L387" s="73">
        <v>100</v>
      </c>
      <c r="M387" s="73">
        <v>100</v>
      </c>
      <c r="N387" s="73">
        <v>100</v>
      </c>
      <c r="O387" s="145"/>
    </row>
    <row r="388" spans="1:15" ht="78.75" customHeight="1" x14ac:dyDescent="0.3">
      <c r="A388" s="171"/>
      <c r="B388" s="171"/>
      <c r="C388" s="171"/>
      <c r="D388" s="82" t="s">
        <v>103</v>
      </c>
      <c r="E388" s="119">
        <f t="shared" ref="E388:N388" si="59">E389</f>
        <v>4003.3049999999998</v>
      </c>
      <c r="F388" s="119">
        <f t="shared" si="59"/>
        <v>574.30499999999995</v>
      </c>
      <c r="G388" s="146">
        <f t="shared" si="59"/>
        <v>868</v>
      </c>
      <c r="H388" s="147"/>
      <c r="I388" s="147"/>
      <c r="J388" s="147"/>
      <c r="K388" s="148"/>
      <c r="L388" s="119">
        <f t="shared" si="59"/>
        <v>825</v>
      </c>
      <c r="M388" s="119">
        <f t="shared" si="59"/>
        <v>868</v>
      </c>
      <c r="N388" s="119">
        <f t="shared" si="59"/>
        <v>868</v>
      </c>
      <c r="O388" s="174"/>
    </row>
    <row r="389" spans="1:15" ht="45" customHeight="1" x14ac:dyDescent="0.3">
      <c r="A389" s="171"/>
      <c r="B389" s="171"/>
      <c r="C389" s="171"/>
      <c r="D389" s="103" t="s">
        <v>18</v>
      </c>
      <c r="E389" s="119">
        <f>E382</f>
        <v>4003.3049999999998</v>
      </c>
      <c r="F389" s="119">
        <f>F382</f>
        <v>574.30499999999995</v>
      </c>
      <c r="G389" s="146">
        <f>G382</f>
        <v>868</v>
      </c>
      <c r="H389" s="147"/>
      <c r="I389" s="147"/>
      <c r="J389" s="147"/>
      <c r="K389" s="148"/>
      <c r="L389" s="119">
        <f>L382</f>
        <v>825</v>
      </c>
      <c r="M389" s="119">
        <f>M382</f>
        <v>868</v>
      </c>
      <c r="N389" s="119">
        <f>N382</f>
        <v>868</v>
      </c>
      <c r="O389" s="174"/>
    </row>
    <row r="390" spans="1:15" ht="27" customHeight="1" x14ac:dyDescent="0.3">
      <c r="A390" s="118"/>
      <c r="B390" s="171" t="s">
        <v>141</v>
      </c>
      <c r="C390" s="171"/>
      <c r="D390" s="171"/>
      <c r="E390" s="171"/>
      <c r="F390" s="171"/>
      <c r="G390" s="171"/>
      <c r="H390" s="171"/>
      <c r="I390" s="171"/>
      <c r="J390" s="171"/>
      <c r="K390" s="171"/>
      <c r="L390" s="171"/>
      <c r="M390" s="171"/>
      <c r="N390" s="171"/>
      <c r="O390" s="171"/>
    </row>
    <row r="391" spans="1:15" ht="27" customHeight="1" x14ac:dyDescent="0.3">
      <c r="A391" s="132" t="s">
        <v>6</v>
      </c>
      <c r="B391" s="133" t="s">
        <v>40</v>
      </c>
      <c r="C391" s="132" t="s">
        <v>72</v>
      </c>
      <c r="D391" s="74" t="s">
        <v>8</v>
      </c>
      <c r="E391" s="101">
        <f t="shared" ref="E391:N391" si="60">E392+E393</f>
        <v>15355.440269999999</v>
      </c>
      <c r="F391" s="101">
        <f t="shared" si="60"/>
        <v>2827.5251399999997</v>
      </c>
      <c r="G391" s="139">
        <f t="shared" si="60"/>
        <v>7845.9151299999994</v>
      </c>
      <c r="H391" s="140"/>
      <c r="I391" s="140"/>
      <c r="J391" s="140"/>
      <c r="K391" s="141"/>
      <c r="L391" s="101">
        <f t="shared" si="60"/>
        <v>1508</v>
      </c>
      <c r="M391" s="101">
        <f>M392+M393</f>
        <v>1587</v>
      </c>
      <c r="N391" s="101">
        <f t="shared" si="60"/>
        <v>1587</v>
      </c>
      <c r="O391" s="134"/>
    </row>
    <row r="392" spans="1:15" ht="33.75" customHeight="1" x14ac:dyDescent="0.3">
      <c r="A392" s="132"/>
      <c r="B392" s="133"/>
      <c r="C392" s="132"/>
      <c r="D392" s="81" t="s">
        <v>10</v>
      </c>
      <c r="E392" s="101">
        <f>F392+G392+L392+M392+N392</f>
        <v>0</v>
      </c>
      <c r="F392" s="101">
        <f>F395</f>
        <v>0</v>
      </c>
      <c r="G392" s="139">
        <f t="shared" ref="G392:N392" si="61">G395</f>
        <v>0</v>
      </c>
      <c r="H392" s="140"/>
      <c r="I392" s="140"/>
      <c r="J392" s="140"/>
      <c r="K392" s="141"/>
      <c r="L392" s="101">
        <f t="shared" si="61"/>
        <v>0</v>
      </c>
      <c r="M392" s="101">
        <f t="shared" si="61"/>
        <v>0</v>
      </c>
      <c r="N392" s="101">
        <f t="shared" si="61"/>
        <v>0</v>
      </c>
      <c r="O392" s="134"/>
    </row>
    <row r="393" spans="1:15" ht="35.25" customHeight="1" x14ac:dyDescent="0.3">
      <c r="A393" s="132"/>
      <c r="B393" s="133"/>
      <c r="C393" s="132"/>
      <c r="D393" s="81" t="s">
        <v>18</v>
      </c>
      <c r="E393" s="101">
        <f>SUM(F393:N393)</f>
        <v>15355.440269999999</v>
      </c>
      <c r="F393" s="101">
        <f>F396+F398</f>
        <v>2827.5251399999997</v>
      </c>
      <c r="G393" s="139">
        <f>G396+G398</f>
        <v>7845.9151299999994</v>
      </c>
      <c r="H393" s="140"/>
      <c r="I393" s="140"/>
      <c r="J393" s="140"/>
      <c r="K393" s="141"/>
      <c r="L393" s="101">
        <f>L396+L398</f>
        <v>1508</v>
      </c>
      <c r="M393" s="101">
        <f>M396+M398</f>
        <v>1587</v>
      </c>
      <c r="N393" s="101">
        <f>N396+N398</f>
        <v>1587</v>
      </c>
      <c r="O393" s="134"/>
    </row>
    <row r="394" spans="1:15" ht="26.25" customHeight="1" x14ac:dyDescent="0.3">
      <c r="A394" s="182" t="s">
        <v>13</v>
      </c>
      <c r="B394" s="133" t="s">
        <v>92</v>
      </c>
      <c r="C394" s="134" t="s">
        <v>72</v>
      </c>
      <c r="D394" s="80" t="s">
        <v>14</v>
      </c>
      <c r="E394" s="101">
        <f>F394+G394+L394</f>
        <v>0</v>
      </c>
      <c r="F394" s="101">
        <f>F395+F396</f>
        <v>0</v>
      </c>
      <c r="G394" s="136">
        <f>G395+G396</f>
        <v>0</v>
      </c>
      <c r="H394" s="136"/>
      <c r="I394" s="136"/>
      <c r="J394" s="136"/>
      <c r="K394" s="136"/>
      <c r="L394" s="101">
        <f>L395+L396</f>
        <v>0</v>
      </c>
      <c r="M394" s="101">
        <f>M395+M396</f>
        <v>0</v>
      </c>
      <c r="N394" s="101">
        <f>N395+N396</f>
        <v>0</v>
      </c>
      <c r="O394" s="134" t="s">
        <v>17</v>
      </c>
    </row>
    <row r="395" spans="1:15" ht="37.5" customHeight="1" x14ac:dyDescent="0.3">
      <c r="A395" s="182"/>
      <c r="B395" s="133"/>
      <c r="C395" s="134"/>
      <c r="D395" s="80" t="s">
        <v>10</v>
      </c>
      <c r="E395" s="101">
        <f>F395+G395+L395</f>
        <v>0</v>
      </c>
      <c r="F395" s="101">
        <v>0</v>
      </c>
      <c r="G395" s="136">
        <v>0</v>
      </c>
      <c r="H395" s="136"/>
      <c r="I395" s="136"/>
      <c r="J395" s="136"/>
      <c r="K395" s="136"/>
      <c r="L395" s="101">
        <v>0</v>
      </c>
      <c r="M395" s="101">
        <v>0</v>
      </c>
      <c r="N395" s="101">
        <v>0</v>
      </c>
      <c r="O395" s="134"/>
    </row>
    <row r="396" spans="1:15" ht="36.75" customHeight="1" x14ac:dyDescent="0.3">
      <c r="A396" s="182"/>
      <c r="B396" s="133"/>
      <c r="C396" s="134"/>
      <c r="D396" s="80" t="s">
        <v>18</v>
      </c>
      <c r="E396" s="101">
        <f>SUM(F396:N396)</f>
        <v>0</v>
      </c>
      <c r="F396" s="101">
        <v>0</v>
      </c>
      <c r="G396" s="136">
        <v>0</v>
      </c>
      <c r="H396" s="136"/>
      <c r="I396" s="136"/>
      <c r="J396" s="136"/>
      <c r="K396" s="136"/>
      <c r="L396" s="101">
        <v>0</v>
      </c>
      <c r="M396" s="101">
        <v>0</v>
      </c>
      <c r="N396" s="101">
        <v>0</v>
      </c>
      <c r="O396" s="134"/>
    </row>
    <row r="397" spans="1:15" ht="93" customHeight="1" x14ac:dyDescent="0.3">
      <c r="A397" s="117" t="s">
        <v>16</v>
      </c>
      <c r="B397" s="98" t="s">
        <v>93</v>
      </c>
      <c r="C397" s="97" t="s">
        <v>72</v>
      </c>
      <c r="D397" s="80" t="s">
        <v>18</v>
      </c>
      <c r="E397" s="101">
        <f>F397+G397+L397+M397+N397</f>
        <v>0</v>
      </c>
      <c r="F397" s="101">
        <v>0</v>
      </c>
      <c r="G397" s="136">
        <v>0</v>
      </c>
      <c r="H397" s="136"/>
      <c r="I397" s="136"/>
      <c r="J397" s="136"/>
      <c r="K397" s="136"/>
      <c r="L397" s="101">
        <v>0</v>
      </c>
      <c r="M397" s="101">
        <v>0</v>
      </c>
      <c r="N397" s="101">
        <v>0</v>
      </c>
      <c r="O397" s="97" t="s">
        <v>17</v>
      </c>
    </row>
    <row r="398" spans="1:15" ht="85.5" customHeight="1" x14ac:dyDescent="0.3">
      <c r="A398" s="117" t="s">
        <v>22</v>
      </c>
      <c r="B398" s="98" t="s">
        <v>94</v>
      </c>
      <c r="C398" s="97" t="s">
        <v>72</v>
      </c>
      <c r="D398" s="80" t="s">
        <v>18</v>
      </c>
      <c r="E398" s="101">
        <f>SUM(F398:N398)</f>
        <v>15355.440269999999</v>
      </c>
      <c r="F398" s="108">
        <f>F399+F2352+F400+F401+F402</f>
        <v>2827.5251399999997</v>
      </c>
      <c r="G398" s="139">
        <f>G399+G400+G403+G404</f>
        <v>7845.9151299999994</v>
      </c>
      <c r="H398" s="140"/>
      <c r="I398" s="140"/>
      <c r="J398" s="140"/>
      <c r="K398" s="141"/>
      <c r="L398" s="101">
        <f t="shared" ref="L398:N398" si="62">L399</f>
        <v>1508</v>
      </c>
      <c r="M398" s="101">
        <f t="shared" si="62"/>
        <v>1587</v>
      </c>
      <c r="N398" s="101">
        <f t="shared" si="62"/>
        <v>1587</v>
      </c>
      <c r="O398" s="97" t="s">
        <v>17</v>
      </c>
    </row>
    <row r="399" spans="1:15" ht="58.5" hidden="1" customHeight="1" x14ac:dyDescent="0.3">
      <c r="A399" s="111" t="s">
        <v>137</v>
      </c>
      <c r="B399" s="114" t="s">
        <v>67</v>
      </c>
      <c r="C399" s="102" t="s">
        <v>72</v>
      </c>
      <c r="D399" s="80" t="s">
        <v>18</v>
      </c>
      <c r="E399" s="101">
        <f>SUM(F399:N399)</f>
        <v>7771.4364800000003</v>
      </c>
      <c r="F399" s="108">
        <f>1327+153.8768</f>
        <v>1480.8768</v>
      </c>
      <c r="G399" s="139">
        <f>1481+54.15328+73.4064</f>
        <v>1608.5596800000001</v>
      </c>
      <c r="H399" s="140"/>
      <c r="I399" s="140"/>
      <c r="J399" s="140"/>
      <c r="K399" s="141"/>
      <c r="L399" s="101">
        <v>1508</v>
      </c>
      <c r="M399" s="101">
        <v>1587</v>
      </c>
      <c r="N399" s="101">
        <v>1587</v>
      </c>
      <c r="O399" s="102" t="s">
        <v>17</v>
      </c>
    </row>
    <row r="400" spans="1:15" ht="38.25" hidden="1" customHeight="1" x14ac:dyDescent="0.3">
      <c r="A400" s="117" t="s">
        <v>138</v>
      </c>
      <c r="B400" s="98" t="s">
        <v>111</v>
      </c>
      <c r="C400" s="97" t="s">
        <v>72</v>
      </c>
      <c r="D400" s="80" t="s">
        <v>18</v>
      </c>
      <c r="E400" s="101">
        <f>F400+G400+L400+M400+N400</f>
        <v>3468.4434299999998</v>
      </c>
      <c r="F400" s="101">
        <f>1202.907-77.15235</f>
        <v>1125.7546499999999</v>
      </c>
      <c r="G400" s="139">
        <f>2500-207.31122+50</f>
        <v>2342.68878</v>
      </c>
      <c r="H400" s="140"/>
      <c r="I400" s="140"/>
      <c r="J400" s="140"/>
      <c r="K400" s="141"/>
      <c r="L400" s="101">
        <v>0</v>
      </c>
      <c r="M400" s="101">
        <v>0</v>
      </c>
      <c r="N400" s="101">
        <v>0</v>
      </c>
      <c r="O400" s="97" t="s">
        <v>17</v>
      </c>
    </row>
    <row r="401" spans="1:15" ht="51" hidden="1" customHeight="1" x14ac:dyDescent="0.3">
      <c r="A401" s="117" t="s">
        <v>136</v>
      </c>
      <c r="B401" s="98" t="s">
        <v>66</v>
      </c>
      <c r="C401" s="97" t="s">
        <v>72</v>
      </c>
      <c r="D401" s="80" t="s">
        <v>18</v>
      </c>
      <c r="E401" s="101">
        <v>0</v>
      </c>
      <c r="F401" s="101">
        <v>0</v>
      </c>
      <c r="G401" s="139">
        <v>0</v>
      </c>
      <c r="H401" s="140"/>
      <c r="I401" s="140"/>
      <c r="J401" s="140"/>
      <c r="K401" s="141"/>
      <c r="L401" s="101">
        <v>0</v>
      </c>
      <c r="M401" s="101">
        <v>0</v>
      </c>
      <c r="N401" s="101">
        <v>0</v>
      </c>
      <c r="O401" s="97" t="s">
        <v>17</v>
      </c>
    </row>
    <row r="402" spans="1:15" ht="51" hidden="1" customHeight="1" x14ac:dyDescent="0.3">
      <c r="A402" s="117" t="s">
        <v>300</v>
      </c>
      <c r="B402" s="98" t="s">
        <v>305</v>
      </c>
      <c r="C402" s="97" t="s">
        <v>72</v>
      </c>
      <c r="D402" s="80" t="s">
        <v>18</v>
      </c>
      <c r="E402" s="101">
        <f>F402+G402+L402+M402+N402</f>
        <v>220.89368999999999</v>
      </c>
      <c r="F402" s="101">
        <v>220.89368999999999</v>
      </c>
      <c r="G402" s="139">
        <v>0</v>
      </c>
      <c r="H402" s="140"/>
      <c r="I402" s="140"/>
      <c r="J402" s="140"/>
      <c r="K402" s="141"/>
      <c r="L402" s="101">
        <v>0</v>
      </c>
      <c r="M402" s="101">
        <v>0</v>
      </c>
      <c r="N402" s="101">
        <v>0</v>
      </c>
      <c r="O402" s="97" t="s">
        <v>17</v>
      </c>
    </row>
    <row r="403" spans="1:15" ht="51" hidden="1" customHeight="1" x14ac:dyDescent="0.3">
      <c r="A403" s="117" t="s">
        <v>408</v>
      </c>
      <c r="B403" s="98" t="s">
        <v>409</v>
      </c>
      <c r="C403" s="97" t="s">
        <v>72</v>
      </c>
      <c r="D403" s="80" t="s">
        <v>18</v>
      </c>
      <c r="E403" s="101">
        <f>F403+G403+L403+M403+N403</f>
        <v>3450</v>
      </c>
      <c r="F403" s="101">
        <v>0</v>
      </c>
      <c r="G403" s="139">
        <v>3450</v>
      </c>
      <c r="H403" s="140"/>
      <c r="I403" s="140"/>
      <c r="J403" s="140"/>
      <c r="K403" s="141"/>
      <c r="L403" s="101">
        <v>0</v>
      </c>
      <c r="M403" s="101">
        <v>0</v>
      </c>
      <c r="N403" s="101">
        <v>0</v>
      </c>
      <c r="O403" s="97" t="s">
        <v>17</v>
      </c>
    </row>
    <row r="404" spans="1:15" ht="108" hidden="1" customHeight="1" x14ac:dyDescent="0.3">
      <c r="A404" s="117" t="s">
        <v>529</v>
      </c>
      <c r="B404" s="98" t="s">
        <v>530</v>
      </c>
      <c r="C404" s="97" t="s">
        <v>72</v>
      </c>
      <c r="D404" s="80" t="s">
        <v>18</v>
      </c>
      <c r="E404" s="101">
        <f>F404+G404+L404+M404+N404</f>
        <v>444.66667000000001</v>
      </c>
      <c r="F404" s="101">
        <v>0</v>
      </c>
      <c r="G404" s="139">
        <v>444.66667000000001</v>
      </c>
      <c r="H404" s="140"/>
      <c r="I404" s="140"/>
      <c r="J404" s="140"/>
      <c r="K404" s="141"/>
      <c r="L404" s="101">
        <v>0</v>
      </c>
      <c r="M404" s="101">
        <v>0</v>
      </c>
      <c r="N404" s="101">
        <v>0</v>
      </c>
      <c r="O404" s="97" t="s">
        <v>17</v>
      </c>
    </row>
    <row r="405" spans="1:15" ht="32.25" customHeight="1" x14ac:dyDescent="0.3">
      <c r="A405" s="171"/>
      <c r="B405" s="152" t="s">
        <v>354</v>
      </c>
      <c r="C405" s="171"/>
      <c r="D405" s="79" t="s">
        <v>339</v>
      </c>
      <c r="E405" s="119">
        <f>E406+E407</f>
        <v>15355.440269999999</v>
      </c>
      <c r="F405" s="119">
        <f t="shared" ref="F405:N405" si="63">F406+F407</f>
        <v>2827.5251399999997</v>
      </c>
      <c r="G405" s="146">
        <f t="shared" si="63"/>
        <v>7845.9151299999994</v>
      </c>
      <c r="H405" s="147"/>
      <c r="I405" s="147"/>
      <c r="J405" s="147"/>
      <c r="K405" s="148"/>
      <c r="L405" s="119">
        <f t="shared" si="63"/>
        <v>1508</v>
      </c>
      <c r="M405" s="119">
        <f t="shared" si="63"/>
        <v>1587</v>
      </c>
      <c r="N405" s="119">
        <f t="shared" si="63"/>
        <v>1587</v>
      </c>
      <c r="O405" s="174"/>
    </row>
    <row r="406" spans="1:15" ht="35.25" customHeight="1" x14ac:dyDescent="0.3">
      <c r="A406" s="171"/>
      <c r="B406" s="152"/>
      <c r="C406" s="171"/>
      <c r="D406" s="103" t="s">
        <v>10</v>
      </c>
      <c r="E406" s="119">
        <f t="shared" ref="E406:G407" si="64">E392</f>
        <v>0</v>
      </c>
      <c r="F406" s="119">
        <f t="shared" si="64"/>
        <v>0</v>
      </c>
      <c r="G406" s="146">
        <f t="shared" si="64"/>
        <v>0</v>
      </c>
      <c r="H406" s="147"/>
      <c r="I406" s="147"/>
      <c r="J406" s="147"/>
      <c r="K406" s="148"/>
      <c r="L406" s="119">
        <f t="shared" ref="L406:N407" si="65">L392</f>
        <v>0</v>
      </c>
      <c r="M406" s="119">
        <f t="shared" si="65"/>
        <v>0</v>
      </c>
      <c r="N406" s="119">
        <f t="shared" si="65"/>
        <v>0</v>
      </c>
      <c r="O406" s="174"/>
    </row>
    <row r="407" spans="1:15" ht="37.5" customHeight="1" x14ac:dyDescent="0.3">
      <c r="A407" s="171"/>
      <c r="B407" s="152"/>
      <c r="C407" s="171"/>
      <c r="D407" s="103" t="s">
        <v>18</v>
      </c>
      <c r="E407" s="119">
        <f t="shared" si="64"/>
        <v>15355.440269999999</v>
      </c>
      <c r="F407" s="119">
        <f t="shared" si="64"/>
        <v>2827.5251399999997</v>
      </c>
      <c r="G407" s="146">
        <f t="shared" si="64"/>
        <v>7845.9151299999994</v>
      </c>
      <c r="H407" s="147"/>
      <c r="I407" s="147"/>
      <c r="J407" s="147"/>
      <c r="K407" s="148"/>
      <c r="L407" s="119">
        <f t="shared" si="65"/>
        <v>1508</v>
      </c>
      <c r="M407" s="119">
        <f t="shared" si="65"/>
        <v>1587</v>
      </c>
      <c r="N407" s="119">
        <f t="shared" si="65"/>
        <v>1587</v>
      </c>
      <c r="O407" s="174"/>
    </row>
    <row r="408" spans="1:15" ht="27" customHeight="1" x14ac:dyDescent="0.3">
      <c r="A408" s="171" t="s">
        <v>142</v>
      </c>
      <c r="B408" s="171"/>
      <c r="C408" s="171"/>
      <c r="D408" s="171"/>
      <c r="E408" s="171"/>
      <c r="F408" s="171"/>
      <c r="G408" s="171"/>
      <c r="H408" s="171"/>
      <c r="I408" s="171"/>
      <c r="J408" s="171"/>
      <c r="K408" s="171"/>
      <c r="L408" s="171"/>
      <c r="M408" s="171"/>
      <c r="N408" s="171"/>
      <c r="O408" s="171"/>
    </row>
    <row r="409" spans="1:15" ht="28.5" customHeight="1" x14ac:dyDescent="0.3">
      <c r="A409" s="134" t="s">
        <v>6</v>
      </c>
      <c r="B409" s="133" t="s">
        <v>95</v>
      </c>
      <c r="C409" s="134" t="s">
        <v>72</v>
      </c>
      <c r="D409" s="98" t="s">
        <v>8</v>
      </c>
      <c r="E409" s="99">
        <f>E410+E411</f>
        <v>2984069.6942099999</v>
      </c>
      <c r="F409" s="99">
        <f t="shared" ref="F409:N409" si="66">F410+F411</f>
        <v>1074800</v>
      </c>
      <c r="G409" s="131">
        <f t="shared" si="66"/>
        <v>1752489.6942099999</v>
      </c>
      <c r="H409" s="131"/>
      <c r="I409" s="131"/>
      <c r="J409" s="131"/>
      <c r="K409" s="131"/>
      <c r="L409" s="99">
        <f t="shared" si="66"/>
        <v>47034</v>
      </c>
      <c r="M409" s="99">
        <f t="shared" si="66"/>
        <v>109746</v>
      </c>
      <c r="N409" s="99">
        <f t="shared" si="66"/>
        <v>0</v>
      </c>
      <c r="O409" s="149"/>
    </row>
    <row r="410" spans="1:15" ht="34.5" customHeight="1" x14ac:dyDescent="0.3">
      <c r="A410" s="134"/>
      <c r="B410" s="133"/>
      <c r="C410" s="134"/>
      <c r="D410" s="98" t="s">
        <v>10</v>
      </c>
      <c r="E410" s="99">
        <f>F410+G410+L410+M410+N410</f>
        <v>178580</v>
      </c>
      <c r="F410" s="99">
        <f>F413</f>
        <v>21800</v>
      </c>
      <c r="G410" s="131">
        <f t="shared" ref="G410" si="67">G455</f>
        <v>0</v>
      </c>
      <c r="H410" s="131"/>
      <c r="I410" s="131"/>
      <c r="J410" s="131"/>
      <c r="K410" s="131"/>
      <c r="L410" s="99">
        <f>L455+L458+L461</f>
        <v>47034</v>
      </c>
      <c r="M410" s="99">
        <f t="shared" ref="M410:N410" si="68">M455+M458+M461</f>
        <v>109746</v>
      </c>
      <c r="N410" s="99">
        <f t="shared" si="68"/>
        <v>0</v>
      </c>
      <c r="O410" s="149"/>
    </row>
    <row r="411" spans="1:15" ht="36.75" customHeight="1" x14ac:dyDescent="0.3">
      <c r="A411" s="134"/>
      <c r="B411" s="133"/>
      <c r="C411" s="134"/>
      <c r="D411" s="98" t="s">
        <v>18</v>
      </c>
      <c r="E411" s="99">
        <f>F411+G411+L411+M411+N411</f>
        <v>2805489.6942099999</v>
      </c>
      <c r="F411" s="99">
        <f>F456+F419</f>
        <v>1053000</v>
      </c>
      <c r="G411" s="131">
        <f>G456+G419</f>
        <v>1752489.6942099999</v>
      </c>
      <c r="H411" s="131"/>
      <c r="I411" s="131"/>
      <c r="J411" s="131"/>
      <c r="K411" s="131"/>
      <c r="L411" s="99">
        <f t="shared" ref="L411:N411" si="69">L456</f>
        <v>0</v>
      </c>
      <c r="M411" s="99">
        <f t="shared" si="69"/>
        <v>0</v>
      </c>
      <c r="N411" s="99">
        <f t="shared" si="69"/>
        <v>0</v>
      </c>
      <c r="O411" s="149"/>
    </row>
    <row r="412" spans="1:15" ht="42.75" customHeight="1" x14ac:dyDescent="0.3">
      <c r="A412" s="132" t="s">
        <v>13</v>
      </c>
      <c r="B412" s="133" t="s">
        <v>175</v>
      </c>
      <c r="C412" s="134" t="s">
        <v>72</v>
      </c>
      <c r="D412" s="98" t="s">
        <v>8</v>
      </c>
      <c r="E412" s="101">
        <f>E413</f>
        <v>21800</v>
      </c>
      <c r="F412" s="101">
        <f>F413</f>
        <v>21800</v>
      </c>
      <c r="G412" s="136">
        <f>G413</f>
        <v>0</v>
      </c>
      <c r="H412" s="136"/>
      <c r="I412" s="136"/>
      <c r="J412" s="136"/>
      <c r="K412" s="136"/>
      <c r="L412" s="101">
        <f t="shared" ref="L412" si="70">L413</f>
        <v>0</v>
      </c>
      <c r="M412" s="101">
        <f t="shared" ref="M412" si="71">M413</f>
        <v>0</v>
      </c>
      <c r="N412" s="101">
        <f t="shared" ref="N412" si="72">N413</f>
        <v>0</v>
      </c>
      <c r="O412" s="134" t="s">
        <v>17</v>
      </c>
    </row>
    <row r="413" spans="1:15" ht="379.5" customHeight="1" x14ac:dyDescent="0.3">
      <c r="A413" s="132"/>
      <c r="B413" s="133"/>
      <c r="C413" s="134"/>
      <c r="D413" s="98" t="s">
        <v>10</v>
      </c>
      <c r="E413" s="101">
        <f>F413+G413+L413+M413+N413</f>
        <v>21800</v>
      </c>
      <c r="F413" s="101">
        <v>21800</v>
      </c>
      <c r="G413" s="136">
        <v>0</v>
      </c>
      <c r="H413" s="136"/>
      <c r="I413" s="136"/>
      <c r="J413" s="136"/>
      <c r="K413" s="136"/>
      <c r="L413" s="101">
        <v>0</v>
      </c>
      <c r="M413" s="101">
        <v>0</v>
      </c>
      <c r="N413" s="101">
        <v>0</v>
      </c>
      <c r="O413" s="134"/>
    </row>
    <row r="414" spans="1:15" ht="42.75" customHeight="1" x14ac:dyDescent="0.3">
      <c r="A414" s="132"/>
      <c r="B414" s="133" t="s">
        <v>130</v>
      </c>
      <c r="C414" s="135" t="s">
        <v>112</v>
      </c>
      <c r="D414" s="135" t="s">
        <v>112</v>
      </c>
      <c r="E414" s="136" t="s">
        <v>113</v>
      </c>
      <c r="F414" s="136" t="s">
        <v>114</v>
      </c>
      <c r="G414" s="131" t="s">
        <v>371</v>
      </c>
      <c r="H414" s="136" t="s">
        <v>372</v>
      </c>
      <c r="I414" s="136"/>
      <c r="J414" s="136"/>
      <c r="K414" s="136"/>
      <c r="L414" s="136" t="s">
        <v>115</v>
      </c>
      <c r="M414" s="136" t="s">
        <v>116</v>
      </c>
      <c r="N414" s="136" t="s">
        <v>117</v>
      </c>
      <c r="O414" s="134"/>
    </row>
    <row r="415" spans="1:15" ht="42.75" customHeight="1" x14ac:dyDescent="0.3">
      <c r="A415" s="132"/>
      <c r="B415" s="133"/>
      <c r="C415" s="135"/>
      <c r="D415" s="135"/>
      <c r="E415" s="136"/>
      <c r="F415" s="136"/>
      <c r="G415" s="136"/>
      <c r="H415" s="101" t="s">
        <v>367</v>
      </c>
      <c r="I415" s="101" t="s">
        <v>368</v>
      </c>
      <c r="J415" s="101" t="s">
        <v>369</v>
      </c>
      <c r="K415" s="101" t="s">
        <v>370</v>
      </c>
      <c r="L415" s="136"/>
      <c r="M415" s="136"/>
      <c r="N415" s="136"/>
      <c r="O415" s="134"/>
    </row>
    <row r="416" spans="1:15" ht="42.75" customHeight="1" x14ac:dyDescent="0.3">
      <c r="A416" s="132"/>
      <c r="B416" s="133"/>
      <c r="C416" s="135"/>
      <c r="D416" s="135"/>
      <c r="E416" s="18">
        <v>21800</v>
      </c>
      <c r="F416" s="18">
        <v>21800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34"/>
    </row>
    <row r="417" spans="1:16" ht="27.75" customHeight="1" x14ac:dyDescent="0.3">
      <c r="A417" s="134" t="s">
        <v>16</v>
      </c>
      <c r="B417" s="133" t="s">
        <v>100</v>
      </c>
      <c r="C417" s="134" t="s">
        <v>72</v>
      </c>
      <c r="D417" s="98" t="s">
        <v>8</v>
      </c>
      <c r="E417" s="99">
        <f>F417+G417+L417+M417+N417</f>
        <v>2805489.6942099999</v>
      </c>
      <c r="F417" s="99">
        <f>F418+F419</f>
        <v>1053000</v>
      </c>
      <c r="G417" s="131">
        <f t="shared" ref="G417:N417" si="73">G418+G419</f>
        <v>1752489.6942099999</v>
      </c>
      <c r="H417" s="131"/>
      <c r="I417" s="131"/>
      <c r="J417" s="131"/>
      <c r="K417" s="131"/>
      <c r="L417" s="99">
        <f t="shared" si="73"/>
        <v>0</v>
      </c>
      <c r="M417" s="99">
        <f t="shared" si="73"/>
        <v>0</v>
      </c>
      <c r="N417" s="99">
        <f t="shared" si="73"/>
        <v>0</v>
      </c>
      <c r="O417" s="149" t="s">
        <v>17</v>
      </c>
    </row>
    <row r="418" spans="1:16" ht="37.5" customHeight="1" x14ac:dyDescent="0.3">
      <c r="A418" s="134"/>
      <c r="B418" s="133"/>
      <c r="C418" s="134"/>
      <c r="D418" s="98" t="s">
        <v>10</v>
      </c>
      <c r="E418" s="99">
        <f>F418+G418+L418+M418+N418</f>
        <v>0</v>
      </c>
      <c r="F418" s="99">
        <v>0</v>
      </c>
      <c r="G418" s="131">
        <v>0</v>
      </c>
      <c r="H418" s="131"/>
      <c r="I418" s="131"/>
      <c r="J418" s="131"/>
      <c r="K418" s="131"/>
      <c r="L418" s="99">
        <v>0</v>
      </c>
      <c r="M418" s="99">
        <v>0</v>
      </c>
      <c r="N418" s="99">
        <v>0</v>
      </c>
      <c r="O418" s="149"/>
    </row>
    <row r="419" spans="1:16" ht="37.5" customHeight="1" x14ac:dyDescent="0.3">
      <c r="A419" s="134"/>
      <c r="B419" s="133"/>
      <c r="C419" s="134"/>
      <c r="D419" s="98" t="s">
        <v>18</v>
      </c>
      <c r="E419" s="99">
        <f>E421+E429+E438</f>
        <v>2805489.6942099999</v>
      </c>
      <c r="F419" s="99">
        <f>F421+F429+F438</f>
        <v>1053000</v>
      </c>
      <c r="G419" s="131">
        <f>G421+G429+G438</f>
        <v>1752489.6942099999</v>
      </c>
      <c r="H419" s="131" t="e">
        <f>H422+H430+H439+#REF!+#REF!</f>
        <v>#REF!</v>
      </c>
      <c r="I419" s="131" t="e">
        <f>I422+I430+I439+#REF!+#REF!</f>
        <v>#REF!</v>
      </c>
      <c r="J419" s="131" t="e">
        <f>J422+J430+J439+#REF!+#REF!</f>
        <v>#REF!</v>
      </c>
      <c r="K419" s="131" t="e">
        <f>K422+K430+K439+#REF!+#REF!</f>
        <v>#REF!</v>
      </c>
      <c r="L419" s="99">
        <f>L421+L429+L438</f>
        <v>0</v>
      </c>
      <c r="M419" s="99">
        <f>M421+M429+M438</f>
        <v>0</v>
      </c>
      <c r="N419" s="99">
        <f>N421+N429+N438</f>
        <v>0</v>
      </c>
      <c r="O419" s="149"/>
    </row>
    <row r="420" spans="1:16" ht="23.25" customHeight="1" x14ac:dyDescent="0.3">
      <c r="A420" s="143" t="s">
        <v>21</v>
      </c>
      <c r="B420" s="172" t="s">
        <v>505</v>
      </c>
      <c r="C420" s="143" t="s">
        <v>72</v>
      </c>
      <c r="D420" s="98" t="s">
        <v>8</v>
      </c>
      <c r="E420" s="99">
        <f>F420+G420+L420+M420+N420</f>
        <v>1925788.9942099999</v>
      </c>
      <c r="F420" s="99">
        <f>F421</f>
        <v>798000</v>
      </c>
      <c r="G420" s="154">
        <f>G421</f>
        <v>1127788.9942099999</v>
      </c>
      <c r="H420" s="175"/>
      <c r="I420" s="175"/>
      <c r="J420" s="175"/>
      <c r="K420" s="176"/>
      <c r="L420" s="99">
        <f>L421</f>
        <v>0</v>
      </c>
      <c r="M420" s="99">
        <f t="shared" ref="M420:N420" si="74">M421</f>
        <v>0</v>
      </c>
      <c r="N420" s="99">
        <f t="shared" si="74"/>
        <v>0</v>
      </c>
      <c r="O420" s="177" t="s">
        <v>17</v>
      </c>
    </row>
    <row r="421" spans="1:16" ht="37.5" customHeight="1" x14ac:dyDescent="0.3">
      <c r="A421" s="144"/>
      <c r="B421" s="173"/>
      <c r="C421" s="145"/>
      <c r="D421" s="80" t="s">
        <v>18</v>
      </c>
      <c r="E421" s="99">
        <f>E422+E423+E424</f>
        <v>1925788.9942099999</v>
      </c>
      <c r="F421" s="99">
        <f>F422+F423</f>
        <v>798000</v>
      </c>
      <c r="G421" s="154">
        <f>G422+G423+G424</f>
        <v>1127788.9942099999</v>
      </c>
      <c r="H421" s="175"/>
      <c r="I421" s="175"/>
      <c r="J421" s="175"/>
      <c r="K421" s="176"/>
      <c r="L421" s="99">
        <f>L422+L423</f>
        <v>0</v>
      </c>
      <c r="M421" s="99">
        <f t="shared" ref="M421:N421" si="75">M422+M423</f>
        <v>0</v>
      </c>
      <c r="N421" s="99">
        <f t="shared" si="75"/>
        <v>0</v>
      </c>
      <c r="O421" s="178"/>
    </row>
    <row r="422" spans="1:16" ht="177" customHeight="1" x14ac:dyDescent="0.3">
      <c r="A422" s="144"/>
      <c r="B422" s="98" t="s">
        <v>109</v>
      </c>
      <c r="C422" s="97" t="s">
        <v>72</v>
      </c>
      <c r="D422" s="98" t="s">
        <v>18</v>
      </c>
      <c r="E422" s="99">
        <f>F422+G422+L422+M422+N422</f>
        <v>798000</v>
      </c>
      <c r="F422" s="99">
        <f>773000+25000</f>
        <v>798000</v>
      </c>
      <c r="G422" s="131">
        <v>0</v>
      </c>
      <c r="H422" s="131"/>
      <c r="I422" s="131"/>
      <c r="J422" s="131"/>
      <c r="K422" s="131"/>
      <c r="L422" s="99">
        <v>0</v>
      </c>
      <c r="M422" s="99">
        <v>0</v>
      </c>
      <c r="N422" s="99">
        <v>0</v>
      </c>
      <c r="O422" s="178"/>
      <c r="P422" s="78"/>
    </row>
    <row r="423" spans="1:16" ht="75" customHeight="1" x14ac:dyDescent="0.3">
      <c r="A423" s="144"/>
      <c r="B423" s="98" t="s">
        <v>411</v>
      </c>
      <c r="C423" s="97" t="s">
        <v>72</v>
      </c>
      <c r="D423" s="98" t="s">
        <v>18</v>
      </c>
      <c r="E423" s="99">
        <f>F423+G423+L423+M423+N423</f>
        <v>1103000</v>
      </c>
      <c r="F423" s="99">
        <v>0</v>
      </c>
      <c r="G423" s="131">
        <f>250000+200000+353000+200000+100000</f>
        <v>1103000</v>
      </c>
      <c r="H423" s="131"/>
      <c r="I423" s="131"/>
      <c r="J423" s="131"/>
      <c r="K423" s="131"/>
      <c r="L423" s="99">
        <v>0</v>
      </c>
      <c r="M423" s="99">
        <v>0</v>
      </c>
      <c r="N423" s="99">
        <v>0</v>
      </c>
      <c r="O423" s="178"/>
    </row>
    <row r="424" spans="1:16" ht="144" customHeight="1" x14ac:dyDescent="0.3">
      <c r="A424" s="144"/>
      <c r="B424" s="98" t="s">
        <v>579</v>
      </c>
      <c r="C424" s="97" t="s">
        <v>72</v>
      </c>
      <c r="D424" s="98" t="s">
        <v>18</v>
      </c>
      <c r="E424" s="99">
        <f>F424+G424+L424+M424+N424</f>
        <v>24788.994210000001</v>
      </c>
      <c r="F424" s="99">
        <v>0</v>
      </c>
      <c r="G424" s="131">
        <v>24788.994210000001</v>
      </c>
      <c r="H424" s="131"/>
      <c r="I424" s="131"/>
      <c r="J424" s="131"/>
      <c r="K424" s="131"/>
      <c r="L424" s="99">
        <v>0</v>
      </c>
      <c r="M424" s="99">
        <v>0</v>
      </c>
      <c r="N424" s="99">
        <v>0</v>
      </c>
      <c r="O424" s="178"/>
    </row>
    <row r="425" spans="1:16" ht="40.5" customHeight="1" x14ac:dyDescent="0.3">
      <c r="A425" s="144"/>
      <c r="B425" s="133" t="s">
        <v>149</v>
      </c>
      <c r="C425" s="135" t="s">
        <v>112</v>
      </c>
      <c r="D425" s="135" t="s">
        <v>112</v>
      </c>
      <c r="E425" s="136" t="s">
        <v>113</v>
      </c>
      <c r="F425" s="136" t="s">
        <v>114</v>
      </c>
      <c r="G425" s="131" t="s">
        <v>371</v>
      </c>
      <c r="H425" s="136" t="s">
        <v>372</v>
      </c>
      <c r="I425" s="136"/>
      <c r="J425" s="136"/>
      <c r="K425" s="136"/>
      <c r="L425" s="136" t="s">
        <v>115</v>
      </c>
      <c r="M425" s="136" t="s">
        <v>116</v>
      </c>
      <c r="N425" s="136" t="s">
        <v>117</v>
      </c>
      <c r="O425" s="178"/>
    </row>
    <row r="426" spans="1:16" ht="40.5" customHeight="1" x14ac:dyDescent="0.3">
      <c r="A426" s="144"/>
      <c r="B426" s="133"/>
      <c r="C426" s="135"/>
      <c r="D426" s="135"/>
      <c r="E426" s="136"/>
      <c r="F426" s="136"/>
      <c r="G426" s="136"/>
      <c r="H426" s="101" t="s">
        <v>367</v>
      </c>
      <c r="I426" s="101" t="s">
        <v>368</v>
      </c>
      <c r="J426" s="101" t="s">
        <v>369</v>
      </c>
      <c r="K426" s="101" t="s">
        <v>370</v>
      </c>
      <c r="L426" s="136"/>
      <c r="M426" s="136"/>
      <c r="N426" s="136"/>
      <c r="O426" s="178"/>
    </row>
    <row r="427" spans="1:16" ht="49.5" customHeight="1" x14ac:dyDescent="0.3">
      <c r="A427" s="145"/>
      <c r="B427" s="133"/>
      <c r="C427" s="135"/>
      <c r="D427" s="135"/>
      <c r="E427" s="18">
        <f>F427+G427</f>
        <v>1825788.9942100001</v>
      </c>
      <c r="F427" s="18">
        <v>798000</v>
      </c>
      <c r="G427" s="18">
        <f>I427+J427+K427</f>
        <v>1027788.99421</v>
      </c>
      <c r="H427" s="18">
        <v>0</v>
      </c>
      <c r="I427" s="18">
        <v>803000</v>
      </c>
      <c r="J427" s="18">
        <v>200000</v>
      </c>
      <c r="K427" s="18">
        <v>24788.994210000001</v>
      </c>
      <c r="L427" s="18">
        <v>0</v>
      </c>
      <c r="M427" s="18">
        <v>0</v>
      </c>
      <c r="N427" s="18">
        <v>0</v>
      </c>
      <c r="O427" s="179"/>
    </row>
    <row r="428" spans="1:16" ht="23.25" customHeight="1" x14ac:dyDescent="0.3">
      <c r="A428" s="134" t="s">
        <v>313</v>
      </c>
      <c r="B428" s="199" t="s">
        <v>506</v>
      </c>
      <c r="C428" s="134" t="s">
        <v>72</v>
      </c>
      <c r="D428" s="98" t="s">
        <v>8</v>
      </c>
      <c r="E428" s="99">
        <f>E430+E431+E432+E433</f>
        <v>722820.7</v>
      </c>
      <c r="F428" s="99">
        <f>F430+F431+F432</f>
        <v>185000</v>
      </c>
      <c r="G428" s="131">
        <f>G429</f>
        <v>537820.69999999995</v>
      </c>
      <c r="H428" s="135"/>
      <c r="I428" s="135"/>
      <c r="J428" s="135"/>
      <c r="K428" s="135"/>
      <c r="L428" s="99">
        <f>L429</f>
        <v>0</v>
      </c>
      <c r="M428" s="99">
        <f t="shared" ref="M428" si="76">M429</f>
        <v>0</v>
      </c>
      <c r="N428" s="99">
        <f t="shared" ref="N428" si="77">N429</f>
        <v>0</v>
      </c>
      <c r="O428" s="149" t="s">
        <v>17</v>
      </c>
    </row>
    <row r="429" spans="1:16" ht="37.5" customHeight="1" x14ac:dyDescent="0.3">
      <c r="A429" s="134"/>
      <c r="B429" s="199"/>
      <c r="C429" s="134"/>
      <c r="D429" s="80" t="s">
        <v>18</v>
      </c>
      <c r="E429" s="99">
        <f>E430+E431+E432+E433</f>
        <v>722820.7</v>
      </c>
      <c r="F429" s="99">
        <f>F430+F431+F432</f>
        <v>185000</v>
      </c>
      <c r="G429" s="131">
        <f>G430+G431+G432+G433</f>
        <v>537820.69999999995</v>
      </c>
      <c r="H429" s="135"/>
      <c r="I429" s="135"/>
      <c r="J429" s="135"/>
      <c r="K429" s="135"/>
      <c r="L429" s="99">
        <f>L430+L431+L432</f>
        <v>0</v>
      </c>
      <c r="M429" s="99">
        <f t="shared" ref="M429:N429" si="78">M430+M431+M432</f>
        <v>0</v>
      </c>
      <c r="N429" s="99">
        <f t="shared" si="78"/>
        <v>0</v>
      </c>
      <c r="O429" s="149"/>
    </row>
    <row r="430" spans="1:16" ht="107.25" customHeight="1" x14ac:dyDescent="0.3">
      <c r="A430" s="134"/>
      <c r="B430" s="98" t="s">
        <v>311</v>
      </c>
      <c r="C430" s="97" t="s">
        <v>72</v>
      </c>
      <c r="D430" s="98" t="s">
        <v>18</v>
      </c>
      <c r="E430" s="99">
        <f>F430+G430+L430+M430+N430</f>
        <v>185000</v>
      </c>
      <c r="F430" s="99">
        <v>185000</v>
      </c>
      <c r="G430" s="131">
        <v>0</v>
      </c>
      <c r="H430" s="131"/>
      <c r="I430" s="131"/>
      <c r="J430" s="131"/>
      <c r="K430" s="131"/>
      <c r="L430" s="99">
        <v>0</v>
      </c>
      <c r="M430" s="99">
        <v>0</v>
      </c>
      <c r="N430" s="99">
        <v>0</v>
      </c>
      <c r="O430" s="149"/>
    </row>
    <row r="431" spans="1:16" ht="110.25" customHeight="1" x14ac:dyDescent="0.3">
      <c r="A431" s="134"/>
      <c r="B431" s="98" t="s">
        <v>410</v>
      </c>
      <c r="C431" s="97" t="s">
        <v>72</v>
      </c>
      <c r="D431" s="98" t="s">
        <v>18</v>
      </c>
      <c r="E431" s="99">
        <f>F431+G431+L431+M431+N431</f>
        <v>347000</v>
      </c>
      <c r="F431" s="99">
        <v>0</v>
      </c>
      <c r="G431" s="131">
        <f>150000+50000+147000</f>
        <v>347000</v>
      </c>
      <c r="H431" s="131"/>
      <c r="I431" s="131"/>
      <c r="J431" s="131"/>
      <c r="K431" s="131"/>
      <c r="L431" s="99">
        <v>0</v>
      </c>
      <c r="M431" s="99">
        <v>0</v>
      </c>
      <c r="N431" s="99">
        <v>0</v>
      </c>
      <c r="O431" s="149"/>
    </row>
    <row r="432" spans="1:16" ht="110.25" customHeight="1" x14ac:dyDescent="0.3">
      <c r="A432" s="134"/>
      <c r="B432" s="98" t="s">
        <v>504</v>
      </c>
      <c r="C432" s="97" t="s">
        <v>72</v>
      </c>
      <c r="D432" s="98" t="s">
        <v>18</v>
      </c>
      <c r="E432" s="99">
        <f>F432+G432+L432+M432+N432</f>
        <v>103000</v>
      </c>
      <c r="F432" s="99">
        <v>0</v>
      </c>
      <c r="G432" s="131">
        <v>103000</v>
      </c>
      <c r="H432" s="131"/>
      <c r="I432" s="131"/>
      <c r="J432" s="131"/>
      <c r="K432" s="131"/>
      <c r="L432" s="99">
        <v>0</v>
      </c>
      <c r="M432" s="99">
        <v>0</v>
      </c>
      <c r="N432" s="99">
        <v>0</v>
      </c>
      <c r="O432" s="149"/>
    </row>
    <row r="433" spans="1:15" ht="144" customHeight="1" x14ac:dyDescent="0.3">
      <c r="A433" s="134"/>
      <c r="B433" s="98" t="s">
        <v>580</v>
      </c>
      <c r="C433" s="97" t="s">
        <v>72</v>
      </c>
      <c r="D433" s="98" t="s">
        <v>18</v>
      </c>
      <c r="E433" s="99">
        <f>F433+G433+L433+M433+N433</f>
        <v>87820.7</v>
      </c>
      <c r="F433" s="99">
        <v>0</v>
      </c>
      <c r="G433" s="131">
        <v>87820.7</v>
      </c>
      <c r="H433" s="131"/>
      <c r="I433" s="131"/>
      <c r="J433" s="131"/>
      <c r="K433" s="131"/>
      <c r="L433" s="99">
        <v>0</v>
      </c>
      <c r="M433" s="99">
        <v>0</v>
      </c>
      <c r="N433" s="99">
        <v>0</v>
      </c>
      <c r="O433" s="149"/>
    </row>
    <row r="434" spans="1:15" ht="40.5" customHeight="1" x14ac:dyDescent="0.3">
      <c r="A434" s="134"/>
      <c r="B434" s="133" t="s">
        <v>149</v>
      </c>
      <c r="C434" s="135" t="s">
        <v>112</v>
      </c>
      <c r="D434" s="135" t="s">
        <v>112</v>
      </c>
      <c r="E434" s="136" t="s">
        <v>113</v>
      </c>
      <c r="F434" s="136" t="s">
        <v>114</v>
      </c>
      <c r="G434" s="131" t="s">
        <v>371</v>
      </c>
      <c r="H434" s="136" t="s">
        <v>372</v>
      </c>
      <c r="I434" s="136"/>
      <c r="J434" s="136"/>
      <c r="K434" s="136"/>
      <c r="L434" s="136" t="s">
        <v>115</v>
      </c>
      <c r="M434" s="136" t="s">
        <v>116</v>
      </c>
      <c r="N434" s="136" t="s">
        <v>117</v>
      </c>
      <c r="O434" s="149"/>
    </row>
    <row r="435" spans="1:15" ht="40.5" customHeight="1" x14ac:dyDescent="0.3">
      <c r="A435" s="134"/>
      <c r="B435" s="133"/>
      <c r="C435" s="135"/>
      <c r="D435" s="135"/>
      <c r="E435" s="136"/>
      <c r="F435" s="136"/>
      <c r="G435" s="136"/>
      <c r="H435" s="101" t="s">
        <v>367</v>
      </c>
      <c r="I435" s="101" t="s">
        <v>368</v>
      </c>
      <c r="J435" s="101" t="s">
        <v>369</v>
      </c>
      <c r="K435" s="101" t="s">
        <v>370</v>
      </c>
      <c r="L435" s="136"/>
      <c r="M435" s="136"/>
      <c r="N435" s="136"/>
      <c r="O435" s="149"/>
    </row>
    <row r="436" spans="1:15" ht="49.5" customHeight="1" x14ac:dyDescent="0.3">
      <c r="A436" s="134"/>
      <c r="B436" s="133"/>
      <c r="C436" s="135"/>
      <c r="D436" s="135"/>
      <c r="E436" s="18">
        <f>F436+G436</f>
        <v>722820.7</v>
      </c>
      <c r="F436" s="18">
        <v>185000</v>
      </c>
      <c r="G436" s="18">
        <f>I436+J436+K436</f>
        <v>537820.69999999995</v>
      </c>
      <c r="H436" s="18">
        <v>0</v>
      </c>
      <c r="I436" s="18">
        <v>347000</v>
      </c>
      <c r="J436" s="18">
        <v>103000</v>
      </c>
      <c r="K436" s="18">
        <v>87820.7</v>
      </c>
      <c r="L436" s="18">
        <v>0</v>
      </c>
      <c r="M436" s="18">
        <v>0</v>
      </c>
      <c r="N436" s="18">
        <v>0</v>
      </c>
      <c r="O436" s="149"/>
    </row>
    <row r="437" spans="1:15" ht="23.25" customHeight="1" x14ac:dyDescent="0.3">
      <c r="A437" s="134" t="s">
        <v>314</v>
      </c>
      <c r="B437" s="199" t="s">
        <v>507</v>
      </c>
      <c r="C437" s="134" t="s">
        <v>72</v>
      </c>
      <c r="D437" s="98" t="s">
        <v>8</v>
      </c>
      <c r="E437" s="99">
        <f>E439+E440+E441</f>
        <v>156880</v>
      </c>
      <c r="F437" s="99">
        <f>F439+F440</f>
        <v>70000</v>
      </c>
      <c r="G437" s="131">
        <f>G438</f>
        <v>86880</v>
      </c>
      <c r="H437" s="135"/>
      <c r="I437" s="135"/>
      <c r="J437" s="135"/>
      <c r="K437" s="135"/>
      <c r="L437" s="99">
        <f>L438</f>
        <v>0</v>
      </c>
      <c r="M437" s="99">
        <f t="shared" ref="M437" si="79">M438</f>
        <v>0</v>
      </c>
      <c r="N437" s="99">
        <f t="shared" ref="N437" si="80">N438</f>
        <v>0</v>
      </c>
      <c r="O437" s="149" t="s">
        <v>17</v>
      </c>
    </row>
    <row r="438" spans="1:15" ht="37.5" customHeight="1" x14ac:dyDescent="0.3">
      <c r="A438" s="134"/>
      <c r="B438" s="199"/>
      <c r="C438" s="134"/>
      <c r="D438" s="80" t="s">
        <v>18</v>
      </c>
      <c r="E438" s="99">
        <f>E439+E440+E441</f>
        <v>156880</v>
      </c>
      <c r="F438" s="99">
        <f>F439+F440</f>
        <v>70000</v>
      </c>
      <c r="G438" s="131">
        <f>G439+G440+G441</f>
        <v>86880</v>
      </c>
      <c r="H438" s="135"/>
      <c r="I438" s="135"/>
      <c r="J438" s="135"/>
      <c r="K438" s="135"/>
      <c r="L438" s="99">
        <f>L439+L440</f>
        <v>0</v>
      </c>
      <c r="M438" s="99">
        <f t="shared" ref="M438:N438" si="81">M439+M440</f>
        <v>0</v>
      </c>
      <c r="N438" s="99">
        <f t="shared" si="81"/>
        <v>0</v>
      </c>
      <c r="O438" s="149"/>
    </row>
    <row r="439" spans="1:15" ht="117" customHeight="1" x14ac:dyDescent="0.3">
      <c r="A439" s="134"/>
      <c r="B439" s="98" t="s">
        <v>312</v>
      </c>
      <c r="C439" s="97" t="s">
        <v>72</v>
      </c>
      <c r="D439" s="98" t="s">
        <v>18</v>
      </c>
      <c r="E439" s="99">
        <f>F439+G439+L439+M439+N439</f>
        <v>70000</v>
      </c>
      <c r="F439" s="99">
        <v>70000</v>
      </c>
      <c r="G439" s="131">
        <v>0</v>
      </c>
      <c r="H439" s="131"/>
      <c r="I439" s="131"/>
      <c r="J439" s="131"/>
      <c r="K439" s="131"/>
      <c r="L439" s="99">
        <v>0</v>
      </c>
      <c r="M439" s="99">
        <v>0</v>
      </c>
      <c r="N439" s="99">
        <v>0</v>
      </c>
      <c r="O439" s="149"/>
    </row>
    <row r="440" spans="1:15" ht="117" customHeight="1" x14ac:dyDescent="0.3">
      <c r="A440" s="134"/>
      <c r="B440" s="98" t="s">
        <v>312</v>
      </c>
      <c r="C440" s="97" t="s">
        <v>72</v>
      </c>
      <c r="D440" s="98" t="s">
        <v>18</v>
      </c>
      <c r="E440" s="99">
        <f>F440+G440+L440+M440+N440</f>
        <v>70000</v>
      </c>
      <c r="F440" s="99">
        <v>0</v>
      </c>
      <c r="G440" s="131">
        <v>70000</v>
      </c>
      <c r="H440" s="131"/>
      <c r="I440" s="131"/>
      <c r="J440" s="131"/>
      <c r="K440" s="131"/>
      <c r="L440" s="99">
        <v>0</v>
      </c>
      <c r="M440" s="99">
        <v>0</v>
      </c>
      <c r="N440" s="99">
        <v>0</v>
      </c>
      <c r="O440" s="149"/>
    </row>
    <row r="441" spans="1:15" ht="148.5" customHeight="1" x14ac:dyDescent="0.3">
      <c r="A441" s="134"/>
      <c r="B441" s="98" t="s">
        <v>581</v>
      </c>
      <c r="C441" s="97" t="s">
        <v>72</v>
      </c>
      <c r="D441" s="98" t="s">
        <v>18</v>
      </c>
      <c r="E441" s="99">
        <f>F441+G441+L441+M441+N441</f>
        <v>16880</v>
      </c>
      <c r="F441" s="99">
        <v>0</v>
      </c>
      <c r="G441" s="131">
        <v>16880</v>
      </c>
      <c r="H441" s="131"/>
      <c r="I441" s="131"/>
      <c r="J441" s="131"/>
      <c r="K441" s="131"/>
      <c r="L441" s="99">
        <v>0</v>
      </c>
      <c r="M441" s="99">
        <v>0</v>
      </c>
      <c r="N441" s="99">
        <v>0</v>
      </c>
      <c r="O441" s="149"/>
    </row>
    <row r="442" spans="1:15" ht="40.5" customHeight="1" x14ac:dyDescent="0.3">
      <c r="A442" s="134"/>
      <c r="B442" s="133" t="s">
        <v>149</v>
      </c>
      <c r="C442" s="135" t="s">
        <v>112</v>
      </c>
      <c r="D442" s="135" t="s">
        <v>112</v>
      </c>
      <c r="E442" s="136" t="s">
        <v>113</v>
      </c>
      <c r="F442" s="136" t="s">
        <v>114</v>
      </c>
      <c r="G442" s="131" t="s">
        <v>371</v>
      </c>
      <c r="H442" s="136" t="s">
        <v>372</v>
      </c>
      <c r="I442" s="136"/>
      <c r="J442" s="136"/>
      <c r="K442" s="136"/>
      <c r="L442" s="136" t="s">
        <v>115</v>
      </c>
      <c r="M442" s="136" t="s">
        <v>116</v>
      </c>
      <c r="N442" s="136" t="s">
        <v>117</v>
      </c>
      <c r="O442" s="149"/>
    </row>
    <row r="443" spans="1:15" ht="40.5" customHeight="1" x14ac:dyDescent="0.3">
      <c r="A443" s="134"/>
      <c r="B443" s="133"/>
      <c r="C443" s="135"/>
      <c r="D443" s="135"/>
      <c r="E443" s="136"/>
      <c r="F443" s="136"/>
      <c r="G443" s="136"/>
      <c r="H443" s="101" t="s">
        <v>367</v>
      </c>
      <c r="I443" s="101" t="s">
        <v>368</v>
      </c>
      <c r="J443" s="101" t="s">
        <v>369</v>
      </c>
      <c r="K443" s="101" t="s">
        <v>370</v>
      </c>
      <c r="L443" s="136"/>
      <c r="M443" s="136"/>
      <c r="N443" s="136"/>
      <c r="O443" s="149"/>
    </row>
    <row r="444" spans="1:15" ht="49.5" customHeight="1" x14ac:dyDescent="0.3">
      <c r="A444" s="134"/>
      <c r="B444" s="133"/>
      <c r="C444" s="135"/>
      <c r="D444" s="135"/>
      <c r="E444" s="18">
        <f>F444+G444</f>
        <v>156880</v>
      </c>
      <c r="F444" s="18">
        <v>70000</v>
      </c>
      <c r="G444" s="18">
        <f>J444+K444</f>
        <v>86880</v>
      </c>
      <c r="H444" s="18">
        <v>0</v>
      </c>
      <c r="I444" s="18">
        <v>0</v>
      </c>
      <c r="J444" s="18">
        <v>70000</v>
      </c>
      <c r="K444" s="18">
        <v>16880</v>
      </c>
      <c r="L444" s="18">
        <v>0</v>
      </c>
      <c r="M444" s="18">
        <v>0</v>
      </c>
      <c r="N444" s="18">
        <v>0</v>
      </c>
      <c r="O444" s="149"/>
    </row>
    <row r="445" spans="1:15" ht="42.75" customHeight="1" x14ac:dyDescent="0.3">
      <c r="A445" s="134" t="s">
        <v>22</v>
      </c>
      <c r="B445" s="133" t="s">
        <v>357</v>
      </c>
      <c r="C445" s="134" t="s">
        <v>72</v>
      </c>
      <c r="D445" s="98" t="s">
        <v>8</v>
      </c>
      <c r="E445" s="99">
        <f>E446+E447</f>
        <v>0</v>
      </c>
      <c r="F445" s="99">
        <f t="shared" ref="F445:G445" si="82">F446+F447</f>
        <v>0</v>
      </c>
      <c r="G445" s="131">
        <f t="shared" si="82"/>
        <v>0</v>
      </c>
      <c r="H445" s="131"/>
      <c r="I445" s="131"/>
      <c r="J445" s="131"/>
      <c r="K445" s="131"/>
      <c r="L445" s="99">
        <f t="shared" ref="L445:N445" si="83">L446+L447</f>
        <v>0</v>
      </c>
      <c r="M445" s="99">
        <f t="shared" si="83"/>
        <v>0</v>
      </c>
      <c r="N445" s="99">
        <f t="shared" si="83"/>
        <v>0</v>
      </c>
      <c r="O445" s="149" t="s">
        <v>17</v>
      </c>
    </row>
    <row r="446" spans="1:15" ht="57.75" customHeight="1" x14ac:dyDescent="0.3">
      <c r="A446" s="134"/>
      <c r="B446" s="133"/>
      <c r="C446" s="134"/>
      <c r="D446" s="98" t="s">
        <v>10</v>
      </c>
      <c r="E446" s="101">
        <f>SUM(F446:N446)</f>
        <v>0</v>
      </c>
      <c r="F446" s="101">
        <v>0</v>
      </c>
      <c r="G446" s="136">
        <v>0</v>
      </c>
      <c r="H446" s="136"/>
      <c r="I446" s="136"/>
      <c r="J446" s="136"/>
      <c r="K446" s="136"/>
      <c r="L446" s="101">
        <v>0</v>
      </c>
      <c r="M446" s="101">
        <v>0</v>
      </c>
      <c r="N446" s="101">
        <v>0</v>
      </c>
      <c r="O446" s="149"/>
    </row>
    <row r="447" spans="1:15" ht="77.25" customHeight="1" x14ac:dyDescent="0.3">
      <c r="A447" s="134"/>
      <c r="B447" s="133"/>
      <c r="C447" s="134"/>
      <c r="D447" s="98" t="s">
        <v>18</v>
      </c>
      <c r="E447" s="101">
        <f>SUM(F447:N447)</f>
        <v>0</v>
      </c>
      <c r="F447" s="99">
        <v>0</v>
      </c>
      <c r="G447" s="131">
        <v>0</v>
      </c>
      <c r="H447" s="131"/>
      <c r="I447" s="131"/>
      <c r="J447" s="131"/>
      <c r="K447" s="131"/>
      <c r="L447" s="99">
        <v>0</v>
      </c>
      <c r="M447" s="99">
        <v>0</v>
      </c>
      <c r="N447" s="99">
        <v>0</v>
      </c>
      <c r="O447" s="149"/>
    </row>
    <row r="448" spans="1:15" ht="33" customHeight="1" x14ac:dyDescent="0.3">
      <c r="A448" s="134" t="s">
        <v>19</v>
      </c>
      <c r="B448" s="133" t="s">
        <v>383</v>
      </c>
      <c r="C448" s="134" t="s">
        <v>72</v>
      </c>
      <c r="D448" s="98" t="s">
        <v>8</v>
      </c>
      <c r="E448" s="99">
        <f>E449+E450</f>
        <v>0</v>
      </c>
      <c r="F448" s="99">
        <f t="shared" ref="F448:G448" si="84">F449+F450</f>
        <v>0</v>
      </c>
      <c r="G448" s="131">
        <f t="shared" si="84"/>
        <v>0</v>
      </c>
      <c r="H448" s="131"/>
      <c r="I448" s="131"/>
      <c r="J448" s="131"/>
      <c r="K448" s="131"/>
      <c r="L448" s="99">
        <f t="shared" ref="L448:N448" si="85">L449+L450</f>
        <v>0</v>
      </c>
      <c r="M448" s="99">
        <f t="shared" si="85"/>
        <v>0</v>
      </c>
      <c r="N448" s="99">
        <f t="shared" si="85"/>
        <v>0</v>
      </c>
      <c r="O448" s="149" t="s">
        <v>17</v>
      </c>
    </row>
    <row r="449" spans="1:15" ht="42.75" customHeight="1" x14ac:dyDescent="0.3">
      <c r="A449" s="134"/>
      <c r="B449" s="133"/>
      <c r="C449" s="134"/>
      <c r="D449" s="98" t="s">
        <v>10</v>
      </c>
      <c r="E449" s="101">
        <f>SUM(F449:N449)</f>
        <v>0</v>
      </c>
      <c r="F449" s="101">
        <v>0</v>
      </c>
      <c r="G449" s="136">
        <v>0</v>
      </c>
      <c r="H449" s="136"/>
      <c r="I449" s="136"/>
      <c r="J449" s="136"/>
      <c r="K449" s="136"/>
      <c r="L449" s="101">
        <v>0</v>
      </c>
      <c r="M449" s="101">
        <v>0</v>
      </c>
      <c r="N449" s="101">
        <v>0</v>
      </c>
      <c r="O449" s="149"/>
    </row>
    <row r="450" spans="1:15" ht="39.75" customHeight="1" x14ac:dyDescent="0.3">
      <c r="A450" s="134"/>
      <c r="B450" s="133"/>
      <c r="C450" s="134"/>
      <c r="D450" s="98" t="s">
        <v>18</v>
      </c>
      <c r="E450" s="101">
        <f>SUM(F450:N450)</f>
        <v>0</v>
      </c>
      <c r="F450" s="99">
        <v>0</v>
      </c>
      <c r="G450" s="131">
        <v>0</v>
      </c>
      <c r="H450" s="131"/>
      <c r="I450" s="131"/>
      <c r="J450" s="131"/>
      <c r="K450" s="131"/>
      <c r="L450" s="99">
        <v>0</v>
      </c>
      <c r="M450" s="99">
        <v>0</v>
      </c>
      <c r="N450" s="99">
        <v>0</v>
      </c>
      <c r="O450" s="149"/>
    </row>
    <row r="451" spans="1:15" ht="37.5" customHeight="1" x14ac:dyDescent="0.3">
      <c r="A451" s="134"/>
      <c r="B451" s="133" t="s">
        <v>384</v>
      </c>
      <c r="C451" s="135" t="s">
        <v>112</v>
      </c>
      <c r="D451" s="135" t="s">
        <v>112</v>
      </c>
      <c r="E451" s="136" t="s">
        <v>113</v>
      </c>
      <c r="F451" s="136" t="s">
        <v>114</v>
      </c>
      <c r="G451" s="131" t="s">
        <v>371</v>
      </c>
      <c r="H451" s="136" t="s">
        <v>372</v>
      </c>
      <c r="I451" s="136"/>
      <c r="J451" s="136"/>
      <c r="K451" s="136"/>
      <c r="L451" s="136" t="s">
        <v>115</v>
      </c>
      <c r="M451" s="136" t="s">
        <v>116</v>
      </c>
      <c r="N451" s="136" t="s">
        <v>117</v>
      </c>
      <c r="O451" s="149"/>
    </row>
    <row r="452" spans="1:15" ht="33" customHeight="1" x14ac:dyDescent="0.3">
      <c r="A452" s="134"/>
      <c r="B452" s="133"/>
      <c r="C452" s="135"/>
      <c r="D452" s="135"/>
      <c r="E452" s="136"/>
      <c r="F452" s="136"/>
      <c r="G452" s="136"/>
      <c r="H452" s="101" t="s">
        <v>367</v>
      </c>
      <c r="I452" s="101" t="s">
        <v>368</v>
      </c>
      <c r="J452" s="101" t="s">
        <v>369</v>
      </c>
      <c r="K452" s="101" t="s">
        <v>370</v>
      </c>
      <c r="L452" s="136"/>
      <c r="M452" s="136"/>
      <c r="N452" s="136"/>
      <c r="O452" s="149"/>
    </row>
    <row r="453" spans="1:15" ht="39.75" customHeight="1" x14ac:dyDescent="0.3">
      <c r="A453" s="134"/>
      <c r="B453" s="133"/>
      <c r="C453" s="135"/>
      <c r="D453" s="135"/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0</v>
      </c>
      <c r="O453" s="149"/>
    </row>
    <row r="454" spans="1:15" ht="80.25" customHeight="1" x14ac:dyDescent="0.3">
      <c r="A454" s="134" t="s">
        <v>30</v>
      </c>
      <c r="B454" s="133" t="s">
        <v>532</v>
      </c>
      <c r="C454" s="134" t="s">
        <v>72</v>
      </c>
      <c r="D454" s="98" t="s">
        <v>8</v>
      </c>
      <c r="E454" s="99">
        <f>E455+E456</f>
        <v>0</v>
      </c>
      <c r="F454" s="99">
        <f t="shared" ref="F454:N454" si="86">F455+F456</f>
        <v>0</v>
      </c>
      <c r="G454" s="131">
        <f t="shared" si="86"/>
        <v>0</v>
      </c>
      <c r="H454" s="131"/>
      <c r="I454" s="131"/>
      <c r="J454" s="131"/>
      <c r="K454" s="131"/>
      <c r="L454" s="99">
        <f t="shared" si="86"/>
        <v>0</v>
      </c>
      <c r="M454" s="99">
        <f t="shared" si="86"/>
        <v>0</v>
      </c>
      <c r="N454" s="99">
        <f t="shared" si="86"/>
        <v>0</v>
      </c>
      <c r="O454" s="149" t="s">
        <v>17</v>
      </c>
    </row>
    <row r="455" spans="1:15" ht="97.5" customHeight="1" x14ac:dyDescent="0.3">
      <c r="A455" s="134"/>
      <c r="B455" s="133"/>
      <c r="C455" s="134"/>
      <c r="D455" s="98" t="s">
        <v>10</v>
      </c>
      <c r="E455" s="99">
        <f>F455+G455+L455+M455+N455</f>
        <v>0</v>
      </c>
      <c r="F455" s="99">
        <v>0</v>
      </c>
      <c r="G455" s="131">
        <v>0</v>
      </c>
      <c r="H455" s="131"/>
      <c r="I455" s="131"/>
      <c r="J455" s="131"/>
      <c r="K455" s="131"/>
      <c r="L455" s="99">
        <v>0</v>
      </c>
      <c r="M455" s="99">
        <v>0</v>
      </c>
      <c r="N455" s="99">
        <v>0</v>
      </c>
      <c r="O455" s="149"/>
    </row>
    <row r="456" spans="1:15" ht="95.25" customHeight="1" x14ac:dyDescent="0.3">
      <c r="A456" s="134"/>
      <c r="B456" s="133"/>
      <c r="C456" s="134"/>
      <c r="D456" s="98" t="s">
        <v>18</v>
      </c>
      <c r="E456" s="99">
        <f>F456+G456+L456+M456+N456</f>
        <v>0</v>
      </c>
      <c r="F456" s="99">
        <v>0</v>
      </c>
      <c r="G456" s="131">
        <v>0</v>
      </c>
      <c r="H456" s="131"/>
      <c r="I456" s="131"/>
      <c r="J456" s="131"/>
      <c r="K456" s="131"/>
      <c r="L456" s="99">
        <v>0</v>
      </c>
      <c r="M456" s="99">
        <v>0</v>
      </c>
      <c r="N456" s="99">
        <v>0</v>
      </c>
      <c r="O456" s="149"/>
    </row>
    <row r="457" spans="1:15" ht="31.5" customHeight="1" x14ac:dyDescent="0.3">
      <c r="A457" s="134" t="s">
        <v>35</v>
      </c>
      <c r="B457" s="133" t="s">
        <v>559</v>
      </c>
      <c r="C457" s="134" t="s">
        <v>72</v>
      </c>
      <c r="D457" s="98" t="s">
        <v>8</v>
      </c>
      <c r="E457" s="99">
        <f>E458+E459</f>
        <v>13600</v>
      </c>
      <c r="F457" s="99">
        <f t="shared" ref="F457:G457" si="87">F458+F459</f>
        <v>0</v>
      </c>
      <c r="G457" s="131">
        <f t="shared" si="87"/>
        <v>0</v>
      </c>
      <c r="H457" s="131"/>
      <c r="I457" s="131"/>
      <c r="J457" s="131"/>
      <c r="K457" s="131"/>
      <c r="L457" s="99">
        <f t="shared" ref="L457:N457" si="88">L458+L459</f>
        <v>4080</v>
      </c>
      <c r="M457" s="99">
        <f t="shared" si="88"/>
        <v>9520</v>
      </c>
      <c r="N457" s="99">
        <f t="shared" si="88"/>
        <v>0</v>
      </c>
      <c r="O457" s="149" t="s">
        <v>17</v>
      </c>
    </row>
    <row r="458" spans="1:15" ht="40.5" customHeight="1" x14ac:dyDescent="0.3">
      <c r="A458" s="134"/>
      <c r="B458" s="133"/>
      <c r="C458" s="134"/>
      <c r="D458" s="98" t="s">
        <v>10</v>
      </c>
      <c r="E458" s="99">
        <f>F458+G458+L458+M458+N458</f>
        <v>13600</v>
      </c>
      <c r="F458" s="99">
        <v>0</v>
      </c>
      <c r="G458" s="131">
        <v>0</v>
      </c>
      <c r="H458" s="131"/>
      <c r="I458" s="131"/>
      <c r="J458" s="131"/>
      <c r="K458" s="131"/>
      <c r="L458" s="99">
        <v>4080</v>
      </c>
      <c r="M458" s="99">
        <v>9520</v>
      </c>
      <c r="N458" s="99">
        <v>0</v>
      </c>
      <c r="O458" s="149"/>
    </row>
    <row r="459" spans="1:15" ht="43.5" customHeight="1" x14ac:dyDescent="0.3">
      <c r="A459" s="134"/>
      <c r="B459" s="133"/>
      <c r="C459" s="134"/>
      <c r="D459" s="98" t="s">
        <v>18</v>
      </c>
      <c r="E459" s="99">
        <f>F459+G459+L459+M459+N459</f>
        <v>0</v>
      </c>
      <c r="F459" s="99">
        <v>0</v>
      </c>
      <c r="G459" s="131">
        <v>0</v>
      </c>
      <c r="H459" s="131"/>
      <c r="I459" s="131"/>
      <c r="J459" s="131"/>
      <c r="K459" s="131"/>
      <c r="L459" s="99">
        <v>0</v>
      </c>
      <c r="M459" s="99">
        <v>0</v>
      </c>
      <c r="N459" s="99">
        <v>0</v>
      </c>
      <c r="O459" s="149"/>
    </row>
    <row r="460" spans="1:15" ht="31.5" customHeight="1" x14ac:dyDescent="0.3">
      <c r="A460" s="134" t="s">
        <v>36</v>
      </c>
      <c r="B460" s="133" t="s">
        <v>560</v>
      </c>
      <c r="C460" s="134" t="s">
        <v>72</v>
      </c>
      <c r="D460" s="98" t="s">
        <v>8</v>
      </c>
      <c r="E460" s="99">
        <f>E461+E462</f>
        <v>143180</v>
      </c>
      <c r="F460" s="99">
        <f t="shared" ref="F460:G460" si="89">F461+F462</f>
        <v>0</v>
      </c>
      <c r="G460" s="131">
        <f t="shared" si="89"/>
        <v>0</v>
      </c>
      <c r="H460" s="131"/>
      <c r="I460" s="131"/>
      <c r="J460" s="131"/>
      <c r="K460" s="131"/>
      <c r="L460" s="99">
        <f t="shared" ref="L460:N460" si="90">L461+L462</f>
        <v>42954</v>
      </c>
      <c r="M460" s="99">
        <f t="shared" si="90"/>
        <v>100226</v>
      </c>
      <c r="N460" s="99">
        <f t="shared" si="90"/>
        <v>0</v>
      </c>
      <c r="O460" s="149" t="s">
        <v>17</v>
      </c>
    </row>
    <row r="461" spans="1:15" ht="40.5" customHeight="1" x14ac:dyDescent="0.3">
      <c r="A461" s="134"/>
      <c r="B461" s="133"/>
      <c r="C461" s="134"/>
      <c r="D461" s="98" t="s">
        <v>10</v>
      </c>
      <c r="E461" s="99">
        <f>F461+G461+L461+M461+N461</f>
        <v>143180</v>
      </c>
      <c r="F461" s="99">
        <v>0</v>
      </c>
      <c r="G461" s="131">
        <v>0</v>
      </c>
      <c r="H461" s="131"/>
      <c r="I461" s="131"/>
      <c r="J461" s="131"/>
      <c r="K461" s="131"/>
      <c r="L461" s="99">
        <v>42954</v>
      </c>
      <c r="M461" s="99">
        <v>100226</v>
      </c>
      <c r="N461" s="99">
        <v>0</v>
      </c>
      <c r="O461" s="149"/>
    </row>
    <row r="462" spans="1:15" ht="43.5" customHeight="1" x14ac:dyDescent="0.3">
      <c r="A462" s="134"/>
      <c r="B462" s="133"/>
      <c r="C462" s="134"/>
      <c r="D462" s="98" t="s">
        <v>18</v>
      </c>
      <c r="E462" s="99">
        <f>F462+G462+L462+M462+N462</f>
        <v>0</v>
      </c>
      <c r="F462" s="99">
        <v>0</v>
      </c>
      <c r="G462" s="131">
        <v>0</v>
      </c>
      <c r="H462" s="131"/>
      <c r="I462" s="131"/>
      <c r="J462" s="131"/>
      <c r="K462" s="131"/>
      <c r="L462" s="99">
        <v>0</v>
      </c>
      <c r="M462" s="99">
        <v>0</v>
      </c>
      <c r="N462" s="99">
        <v>0</v>
      </c>
      <c r="O462" s="149"/>
    </row>
    <row r="463" spans="1:15" ht="30" customHeight="1" x14ac:dyDescent="0.3">
      <c r="A463" s="134" t="s">
        <v>23</v>
      </c>
      <c r="B463" s="133" t="s">
        <v>96</v>
      </c>
      <c r="C463" s="134" t="s">
        <v>72</v>
      </c>
      <c r="D463" s="98" t="s">
        <v>8</v>
      </c>
      <c r="E463" s="99">
        <f>E464+E465</f>
        <v>2190.93001</v>
      </c>
      <c r="F463" s="99">
        <f t="shared" ref="F463:N463" si="91">F464+F465</f>
        <v>2190.93001</v>
      </c>
      <c r="G463" s="131">
        <f t="shared" si="91"/>
        <v>0</v>
      </c>
      <c r="H463" s="131"/>
      <c r="I463" s="131"/>
      <c r="J463" s="131"/>
      <c r="K463" s="131"/>
      <c r="L463" s="99">
        <f t="shared" si="91"/>
        <v>0</v>
      </c>
      <c r="M463" s="99">
        <f t="shared" si="91"/>
        <v>0</v>
      </c>
      <c r="N463" s="99">
        <f t="shared" si="91"/>
        <v>0</v>
      </c>
      <c r="O463" s="149"/>
    </row>
    <row r="464" spans="1:15" ht="37.5" customHeight="1" x14ac:dyDescent="0.3">
      <c r="A464" s="134"/>
      <c r="B464" s="133"/>
      <c r="C464" s="134"/>
      <c r="D464" s="98" t="s">
        <v>10</v>
      </c>
      <c r="E464" s="99">
        <f>F464+G464+L464+M464+N464</f>
        <v>1945</v>
      </c>
      <c r="F464" s="99">
        <f>F467</f>
        <v>1945</v>
      </c>
      <c r="G464" s="131">
        <f t="shared" ref="G464:N464" si="92">G467</f>
        <v>0</v>
      </c>
      <c r="H464" s="131"/>
      <c r="I464" s="131"/>
      <c r="J464" s="131"/>
      <c r="K464" s="131"/>
      <c r="L464" s="99">
        <f t="shared" si="92"/>
        <v>0</v>
      </c>
      <c r="M464" s="99">
        <f t="shared" si="92"/>
        <v>0</v>
      </c>
      <c r="N464" s="99">
        <f t="shared" si="92"/>
        <v>0</v>
      </c>
      <c r="O464" s="149"/>
    </row>
    <row r="465" spans="1:16" ht="37.5" customHeight="1" x14ac:dyDescent="0.3">
      <c r="A465" s="134"/>
      <c r="B465" s="133"/>
      <c r="C465" s="134"/>
      <c r="D465" s="98" t="s">
        <v>18</v>
      </c>
      <c r="E465" s="99">
        <f>F465+G465+L465+M465+N465</f>
        <v>245.93001000000001</v>
      </c>
      <c r="F465" s="99">
        <f>F468</f>
        <v>245.93001000000001</v>
      </c>
      <c r="G465" s="131">
        <v>0</v>
      </c>
      <c r="H465" s="131"/>
      <c r="I465" s="131"/>
      <c r="J465" s="131"/>
      <c r="K465" s="131"/>
      <c r="L465" s="99">
        <v>0</v>
      </c>
      <c r="M465" s="99">
        <v>0</v>
      </c>
      <c r="N465" s="99">
        <v>0</v>
      </c>
      <c r="O465" s="149"/>
    </row>
    <row r="466" spans="1:16" ht="30.75" customHeight="1" x14ac:dyDescent="0.3">
      <c r="A466" s="134" t="s">
        <v>25</v>
      </c>
      <c r="B466" s="133" t="s">
        <v>97</v>
      </c>
      <c r="C466" s="134" t="s">
        <v>72</v>
      </c>
      <c r="D466" s="98" t="s">
        <v>8</v>
      </c>
      <c r="E466" s="99">
        <f>E467+E468</f>
        <v>2190.93001</v>
      </c>
      <c r="F466" s="99">
        <f t="shared" ref="F466:N466" si="93">F467+F468</f>
        <v>2190.93001</v>
      </c>
      <c r="G466" s="131">
        <f t="shared" si="93"/>
        <v>0</v>
      </c>
      <c r="H466" s="131"/>
      <c r="I466" s="131"/>
      <c r="J466" s="131"/>
      <c r="K466" s="131"/>
      <c r="L466" s="99">
        <f t="shared" si="93"/>
        <v>0</v>
      </c>
      <c r="M466" s="99">
        <f t="shared" si="93"/>
        <v>0</v>
      </c>
      <c r="N466" s="99">
        <f t="shared" si="93"/>
        <v>0</v>
      </c>
      <c r="O466" s="149" t="s">
        <v>17</v>
      </c>
    </row>
    <row r="467" spans="1:16" ht="39.75" customHeight="1" x14ac:dyDescent="0.3">
      <c r="A467" s="134"/>
      <c r="B467" s="133"/>
      <c r="C467" s="134"/>
      <c r="D467" s="98" t="s">
        <v>10</v>
      </c>
      <c r="E467" s="101">
        <f>SUM(F467:N467)</f>
        <v>1945</v>
      </c>
      <c r="F467" s="101">
        <f>2190.93001-245.93001</f>
        <v>1945</v>
      </c>
      <c r="G467" s="136">
        <v>0</v>
      </c>
      <c r="H467" s="136"/>
      <c r="I467" s="136"/>
      <c r="J467" s="136"/>
      <c r="K467" s="136"/>
      <c r="L467" s="101">
        <v>0</v>
      </c>
      <c r="M467" s="101">
        <v>0</v>
      </c>
      <c r="N467" s="101">
        <v>0</v>
      </c>
      <c r="O467" s="149"/>
    </row>
    <row r="468" spans="1:16" ht="54.75" customHeight="1" x14ac:dyDescent="0.3">
      <c r="A468" s="134"/>
      <c r="B468" s="133"/>
      <c r="C468" s="134"/>
      <c r="D468" s="98" t="s">
        <v>18</v>
      </c>
      <c r="E468" s="101">
        <f>SUM(F468:N468)</f>
        <v>245.93001000000001</v>
      </c>
      <c r="F468" s="99">
        <v>245.93001000000001</v>
      </c>
      <c r="G468" s="131">
        <v>0</v>
      </c>
      <c r="H468" s="131"/>
      <c r="I468" s="131"/>
      <c r="J468" s="131"/>
      <c r="K468" s="131"/>
      <c r="L468" s="99">
        <v>0</v>
      </c>
      <c r="M468" s="99">
        <v>0</v>
      </c>
      <c r="N468" s="99">
        <v>0</v>
      </c>
      <c r="O468" s="149"/>
    </row>
    <row r="469" spans="1:16" ht="30" customHeight="1" x14ac:dyDescent="0.3">
      <c r="A469" s="134"/>
      <c r="B469" s="133" t="s">
        <v>356</v>
      </c>
      <c r="C469" s="135" t="s">
        <v>112</v>
      </c>
      <c r="D469" s="135" t="s">
        <v>112</v>
      </c>
      <c r="E469" s="136" t="s">
        <v>113</v>
      </c>
      <c r="F469" s="136" t="s">
        <v>114</v>
      </c>
      <c r="G469" s="131" t="s">
        <v>371</v>
      </c>
      <c r="H469" s="136" t="s">
        <v>372</v>
      </c>
      <c r="I469" s="136"/>
      <c r="J469" s="136"/>
      <c r="K469" s="136"/>
      <c r="L469" s="136" t="s">
        <v>115</v>
      </c>
      <c r="M469" s="136" t="s">
        <v>116</v>
      </c>
      <c r="N469" s="136" t="s">
        <v>117</v>
      </c>
      <c r="O469" s="149"/>
    </row>
    <row r="470" spans="1:16" ht="27.75" customHeight="1" x14ac:dyDescent="0.3">
      <c r="A470" s="134"/>
      <c r="B470" s="133"/>
      <c r="C470" s="135"/>
      <c r="D470" s="135"/>
      <c r="E470" s="136"/>
      <c r="F470" s="136"/>
      <c r="G470" s="136"/>
      <c r="H470" s="101" t="s">
        <v>367</v>
      </c>
      <c r="I470" s="101" t="s">
        <v>368</v>
      </c>
      <c r="J470" s="101" t="s">
        <v>369</v>
      </c>
      <c r="K470" s="101" t="s">
        <v>370</v>
      </c>
      <c r="L470" s="136"/>
      <c r="M470" s="136"/>
      <c r="N470" s="136"/>
      <c r="O470" s="149"/>
    </row>
    <row r="471" spans="1:16" ht="27.75" customHeight="1" x14ac:dyDescent="0.3">
      <c r="A471" s="134"/>
      <c r="B471" s="133"/>
      <c r="C471" s="135"/>
      <c r="D471" s="135"/>
      <c r="E471" s="18">
        <v>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0</v>
      </c>
      <c r="M471" s="18">
        <v>0</v>
      </c>
      <c r="N471" s="18">
        <v>0</v>
      </c>
      <c r="O471" s="149"/>
    </row>
    <row r="472" spans="1:16" ht="33" customHeight="1" x14ac:dyDescent="0.3">
      <c r="A472" s="143"/>
      <c r="B472" s="196" t="s">
        <v>355</v>
      </c>
      <c r="C472" s="143"/>
      <c r="D472" s="103" t="s">
        <v>339</v>
      </c>
      <c r="E472" s="119">
        <f>E473+E474</f>
        <v>2986260.6242199996</v>
      </c>
      <c r="F472" s="115">
        <f t="shared" ref="F472:N472" si="94">F473+F474</f>
        <v>1076990.93001</v>
      </c>
      <c r="G472" s="146">
        <f t="shared" si="94"/>
        <v>1752489.6942099999</v>
      </c>
      <c r="H472" s="147"/>
      <c r="I472" s="147"/>
      <c r="J472" s="147"/>
      <c r="K472" s="148"/>
      <c r="L472" s="119">
        <f t="shared" si="94"/>
        <v>47034</v>
      </c>
      <c r="M472" s="119">
        <f t="shared" si="94"/>
        <v>109746</v>
      </c>
      <c r="N472" s="119">
        <f t="shared" si="94"/>
        <v>0</v>
      </c>
      <c r="O472" s="177"/>
    </row>
    <row r="473" spans="1:16" ht="39.75" customHeight="1" x14ac:dyDescent="0.3">
      <c r="A473" s="144"/>
      <c r="B473" s="197"/>
      <c r="C473" s="144"/>
      <c r="D473" s="103" t="s">
        <v>10</v>
      </c>
      <c r="E473" s="119">
        <f>F473+G473+L473+M473+N473</f>
        <v>180525</v>
      </c>
      <c r="F473" s="115">
        <f>F410+F464</f>
        <v>23745</v>
      </c>
      <c r="G473" s="146">
        <f>G410+G464</f>
        <v>0</v>
      </c>
      <c r="H473" s="147"/>
      <c r="I473" s="147"/>
      <c r="J473" s="147"/>
      <c r="K473" s="148"/>
      <c r="L473" s="119">
        <f t="shared" ref="L473:N474" si="95">L410+L464</f>
        <v>47034</v>
      </c>
      <c r="M473" s="119">
        <f t="shared" si="95"/>
        <v>109746</v>
      </c>
      <c r="N473" s="119">
        <f t="shared" si="95"/>
        <v>0</v>
      </c>
      <c r="O473" s="178"/>
    </row>
    <row r="474" spans="1:16" ht="39.75" customHeight="1" x14ac:dyDescent="0.3">
      <c r="A474" s="145"/>
      <c r="B474" s="198"/>
      <c r="C474" s="145"/>
      <c r="D474" s="103" t="s">
        <v>18</v>
      </c>
      <c r="E474" s="119">
        <f>F474+G474+L474+M474+N474</f>
        <v>2805735.6242199996</v>
      </c>
      <c r="F474" s="115">
        <f>F411+F465</f>
        <v>1053245.93001</v>
      </c>
      <c r="G474" s="146">
        <f>G411+G465</f>
        <v>1752489.6942099999</v>
      </c>
      <c r="H474" s="147"/>
      <c r="I474" s="147"/>
      <c r="J474" s="147"/>
      <c r="K474" s="148"/>
      <c r="L474" s="119">
        <f t="shared" si="95"/>
        <v>0</v>
      </c>
      <c r="M474" s="119">
        <f t="shared" si="95"/>
        <v>0</v>
      </c>
      <c r="N474" s="119">
        <f t="shared" si="95"/>
        <v>0</v>
      </c>
      <c r="O474" s="179"/>
    </row>
    <row r="475" spans="1:16" ht="28.5" customHeight="1" x14ac:dyDescent="0.3">
      <c r="A475" s="192"/>
      <c r="B475" s="192"/>
      <c r="C475" s="192"/>
      <c r="D475" s="109" t="s">
        <v>41</v>
      </c>
      <c r="E475" s="106">
        <f>SUM(E476:E479)</f>
        <v>22674933.281610001</v>
      </c>
      <c r="F475" s="110">
        <f>SUM(F476:F479)</f>
        <v>1839675.3227999997</v>
      </c>
      <c r="G475" s="188">
        <f t="shared" ref="G475:N475" si="96">SUM(G476:G479)</f>
        <v>4766941.9788699998</v>
      </c>
      <c r="H475" s="189"/>
      <c r="I475" s="189"/>
      <c r="J475" s="189"/>
      <c r="K475" s="190"/>
      <c r="L475" s="106">
        <f t="shared" si="96"/>
        <v>5916706.2991600009</v>
      </c>
      <c r="M475" s="106">
        <f t="shared" si="96"/>
        <v>6310758.3407800002</v>
      </c>
      <c r="N475" s="106">
        <f t="shared" si="96"/>
        <v>3840851.34</v>
      </c>
      <c r="O475" s="200"/>
    </row>
    <row r="476" spans="1:16" ht="31.5" customHeight="1" x14ac:dyDescent="0.3">
      <c r="A476" s="193"/>
      <c r="B476" s="193"/>
      <c r="C476" s="193"/>
      <c r="D476" s="82" t="s">
        <v>9</v>
      </c>
      <c r="E476" s="106">
        <f>F476+G476+L476+M476+N476</f>
        <v>700000</v>
      </c>
      <c r="F476" s="110">
        <f>F53+F135</f>
        <v>200000</v>
      </c>
      <c r="G476" s="188">
        <f>G53+G135</f>
        <v>312943.8</v>
      </c>
      <c r="H476" s="189"/>
      <c r="I476" s="189"/>
      <c r="J476" s="189"/>
      <c r="K476" s="190"/>
      <c r="L476" s="106">
        <f>L53+L135</f>
        <v>187056.2</v>
      </c>
      <c r="M476" s="106">
        <f>M53+M135</f>
        <v>0</v>
      </c>
      <c r="N476" s="106">
        <f>N53+N135</f>
        <v>0</v>
      </c>
      <c r="O476" s="201"/>
    </row>
    <row r="477" spans="1:16" ht="35.25" customHeight="1" x14ac:dyDescent="0.3">
      <c r="A477" s="193"/>
      <c r="B477" s="193"/>
      <c r="C477" s="193"/>
      <c r="D477" s="109" t="s">
        <v>10</v>
      </c>
      <c r="E477" s="106">
        <f>F477+G477+L477+M477+N477</f>
        <v>14367459.253000002</v>
      </c>
      <c r="F477" s="110">
        <f>F284+F406+F54+F136+F473+F377</f>
        <v>414319.61</v>
      </c>
      <c r="G477" s="188">
        <f>G284+G406+G54+G136+G473+G377</f>
        <v>1955515.8199999998</v>
      </c>
      <c r="H477" s="189"/>
      <c r="I477" s="189"/>
      <c r="J477" s="189"/>
      <c r="K477" s="190"/>
      <c r="L477" s="106">
        <f>L284+L406+L54+L136+L473+L377</f>
        <v>3885072.9630000005</v>
      </c>
      <c r="M477" s="106">
        <f>M284+M406+M54+M136+M473+M377</f>
        <v>5107087.49</v>
      </c>
      <c r="N477" s="106">
        <f>N284+N406+N54+N136+N473+N377</f>
        <v>3005463.37</v>
      </c>
      <c r="O477" s="201"/>
      <c r="P477" s="83"/>
    </row>
    <row r="478" spans="1:16" ht="35.25" customHeight="1" x14ac:dyDescent="0.3">
      <c r="A478" s="193"/>
      <c r="B478" s="193"/>
      <c r="C478" s="193"/>
      <c r="D478" s="103" t="s">
        <v>18</v>
      </c>
      <c r="E478" s="106">
        <f>SUM(F478:N478)</f>
        <v>7607474.0286099995</v>
      </c>
      <c r="F478" s="110">
        <f>F285+F407+F55+F137+F378+F389+F474</f>
        <v>1225355.7127999999</v>
      </c>
      <c r="G478" s="188">
        <f>G285+G407+G55+G137+G378+G389+G474</f>
        <v>2498482.3588700001</v>
      </c>
      <c r="H478" s="189"/>
      <c r="I478" s="189"/>
      <c r="J478" s="189"/>
      <c r="K478" s="190"/>
      <c r="L478" s="106">
        <f>L285+L407+L55+L137+L378+L389+L474</f>
        <v>1844577.13616</v>
      </c>
      <c r="M478" s="106">
        <f>M285+M407+M55+M137+M378+M389+M474</f>
        <v>1203670.85078</v>
      </c>
      <c r="N478" s="106">
        <f>N285+N407+N55+N137+N378+N389+N474</f>
        <v>835387.97</v>
      </c>
      <c r="O478" s="201"/>
      <c r="P478" s="83"/>
    </row>
    <row r="479" spans="1:16" ht="28.5" customHeight="1" x14ac:dyDescent="0.3">
      <c r="A479" s="194"/>
      <c r="B479" s="194"/>
      <c r="C479" s="194"/>
      <c r="D479" s="109" t="s">
        <v>12</v>
      </c>
      <c r="E479" s="106">
        <f>SUM(F479:N479)</f>
        <v>0</v>
      </c>
      <c r="F479" s="110">
        <f>F138+F286</f>
        <v>0</v>
      </c>
      <c r="G479" s="188">
        <f>G138+G286</f>
        <v>0</v>
      </c>
      <c r="H479" s="189"/>
      <c r="I479" s="189"/>
      <c r="J479" s="189"/>
      <c r="K479" s="190"/>
      <c r="L479" s="106">
        <f>L138+L286</f>
        <v>0</v>
      </c>
      <c r="M479" s="106">
        <f>M138+M286</f>
        <v>0</v>
      </c>
      <c r="N479" s="106">
        <f>N138+N286</f>
        <v>0</v>
      </c>
      <c r="O479" s="202"/>
    </row>
    <row r="480" spans="1:16" ht="28.5" customHeight="1" x14ac:dyDescent="0.3">
      <c r="A480" s="84"/>
      <c r="B480" s="84"/>
      <c r="C480" s="84"/>
      <c r="D480" s="85"/>
      <c r="E480" s="86"/>
      <c r="F480" s="87"/>
      <c r="G480" s="87"/>
      <c r="H480" s="87"/>
      <c r="I480" s="87"/>
      <c r="J480" s="87"/>
      <c r="K480" s="87"/>
      <c r="L480" s="87"/>
      <c r="M480" s="87"/>
      <c r="N480" s="87"/>
      <c r="O480" s="88" t="s">
        <v>169</v>
      </c>
    </row>
    <row r="481" spans="1:15" ht="18" customHeight="1" x14ac:dyDescent="0.3">
      <c r="B481" s="68"/>
      <c r="C481" s="68"/>
      <c r="D481" s="68"/>
      <c r="E481" s="90"/>
      <c r="F481" s="90"/>
      <c r="G481" s="91"/>
      <c r="H481" s="90"/>
      <c r="I481" s="90"/>
      <c r="J481" s="90"/>
      <c r="K481" s="90"/>
      <c r="L481" s="68"/>
      <c r="M481" s="68"/>
      <c r="N481" s="68"/>
    </row>
    <row r="482" spans="1:15" ht="21" customHeight="1" x14ac:dyDescent="0.3">
      <c r="B482" s="68" t="s">
        <v>403</v>
      </c>
      <c r="C482" s="68"/>
      <c r="D482" s="68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68" t="s">
        <v>404</v>
      </c>
    </row>
    <row r="483" spans="1:15" ht="21.75" customHeight="1" x14ac:dyDescent="0.3">
      <c r="B483" s="68"/>
      <c r="C483" s="68"/>
      <c r="D483" s="68"/>
      <c r="E483" s="68"/>
      <c r="F483" s="90"/>
      <c r="G483" s="91"/>
      <c r="H483" s="90"/>
      <c r="I483" s="90"/>
      <c r="J483" s="90"/>
      <c r="K483" s="90"/>
      <c r="L483" s="90"/>
      <c r="M483" s="68"/>
      <c r="N483" s="68"/>
      <c r="O483" s="68"/>
    </row>
    <row r="484" spans="1:15" ht="23.65" customHeight="1" x14ac:dyDescent="0.3">
      <c r="B484" s="68"/>
      <c r="C484" s="68"/>
      <c r="D484" s="68"/>
      <c r="E484" s="68"/>
      <c r="F484" s="90"/>
      <c r="G484" s="91"/>
      <c r="H484" s="90"/>
      <c r="I484" s="90"/>
      <c r="J484" s="90"/>
      <c r="K484" s="90"/>
      <c r="L484" s="90"/>
      <c r="M484" s="68"/>
      <c r="N484" s="68"/>
      <c r="O484" s="68"/>
    </row>
    <row r="485" spans="1:15" ht="21" customHeight="1" x14ac:dyDescent="0.3">
      <c r="B485" s="68" t="s">
        <v>572</v>
      </c>
      <c r="C485" s="68"/>
      <c r="D485" s="68"/>
      <c r="E485" s="68"/>
      <c r="F485" s="90"/>
      <c r="G485" s="68"/>
      <c r="H485" s="90"/>
      <c r="I485" s="90"/>
      <c r="J485" s="90"/>
      <c r="K485" s="90"/>
      <c r="L485" s="68"/>
      <c r="M485" s="68"/>
      <c r="N485" s="68"/>
      <c r="O485" s="68" t="s">
        <v>573</v>
      </c>
    </row>
    <row r="486" spans="1:15" ht="21" customHeight="1" x14ac:dyDescent="0.3">
      <c r="B486" s="68"/>
      <c r="C486" s="68"/>
      <c r="D486" s="68"/>
      <c r="E486" s="68"/>
      <c r="F486" s="90"/>
      <c r="G486" s="91"/>
      <c r="H486" s="90"/>
      <c r="I486" s="90"/>
      <c r="J486" s="90"/>
      <c r="K486" s="90"/>
      <c r="L486" s="68"/>
      <c r="M486" s="68"/>
      <c r="N486" s="68"/>
      <c r="O486" s="68"/>
    </row>
    <row r="487" spans="1:15" ht="21" customHeight="1" x14ac:dyDescent="0.3">
      <c r="C487" s="68"/>
    </row>
    <row r="488" spans="1:15" ht="21" customHeight="1" x14ac:dyDescent="0.3">
      <c r="A488" s="70"/>
    </row>
    <row r="489" spans="1:15" ht="75" customHeight="1" x14ac:dyDescent="0.3">
      <c r="G489" s="92"/>
      <c r="L489" s="83"/>
    </row>
  </sheetData>
  <mergeCells count="1225">
    <mergeCell ref="A457:A459"/>
    <mergeCell ref="B457:B459"/>
    <mergeCell ref="C457:C459"/>
    <mergeCell ref="G457:K457"/>
    <mergeCell ref="O457:O459"/>
    <mergeCell ref="G458:K458"/>
    <mergeCell ref="G459:K459"/>
    <mergeCell ref="A460:A462"/>
    <mergeCell ref="B460:B462"/>
    <mergeCell ref="C460:C462"/>
    <mergeCell ref="G460:K460"/>
    <mergeCell ref="O460:O462"/>
    <mergeCell ref="G461:K461"/>
    <mergeCell ref="G462:K462"/>
    <mergeCell ref="O192:O198"/>
    <mergeCell ref="O185:O191"/>
    <mergeCell ref="C97:C99"/>
    <mergeCell ref="D166:D168"/>
    <mergeCell ref="E166:E167"/>
    <mergeCell ref="F166:F167"/>
    <mergeCell ref="G166:G167"/>
    <mergeCell ref="H166:K166"/>
    <mergeCell ref="A420:A427"/>
    <mergeCell ref="O420:O427"/>
    <mergeCell ref="B428:B429"/>
    <mergeCell ref="C428:C429"/>
    <mergeCell ref="G428:K428"/>
    <mergeCell ref="G429:K429"/>
    <mergeCell ref="G431:K431"/>
    <mergeCell ref="G440:K440"/>
    <mergeCell ref="B442:B444"/>
    <mergeCell ref="C442:C444"/>
    <mergeCell ref="A87:A93"/>
    <mergeCell ref="A123:A126"/>
    <mergeCell ref="A140:A143"/>
    <mergeCell ref="B144:B147"/>
    <mergeCell ref="G148:G149"/>
    <mergeCell ref="F131:F132"/>
    <mergeCell ref="G134:K134"/>
    <mergeCell ref="L120:L121"/>
    <mergeCell ref="B157:B159"/>
    <mergeCell ref="C157:C159"/>
    <mergeCell ref="G157:K157"/>
    <mergeCell ref="G144:K144"/>
    <mergeCell ref="G145:K145"/>
    <mergeCell ref="G128:K128"/>
    <mergeCell ref="G127:K127"/>
    <mergeCell ref="G126:K126"/>
    <mergeCell ref="G136:K136"/>
    <mergeCell ref="B131:B133"/>
    <mergeCell ref="B123:B126"/>
    <mergeCell ref="E131:E132"/>
    <mergeCell ref="G130:K130"/>
    <mergeCell ref="B139:O139"/>
    <mergeCell ref="A157:A162"/>
    <mergeCell ref="G160:G161"/>
    <mergeCell ref="B151:B153"/>
    <mergeCell ref="C131:C133"/>
    <mergeCell ref="A116:A122"/>
    <mergeCell ref="C151:C153"/>
    <mergeCell ref="B148:B150"/>
    <mergeCell ref="B120:B122"/>
    <mergeCell ref="B134:B138"/>
    <mergeCell ref="A106:A109"/>
    <mergeCell ref="F442:F443"/>
    <mergeCell ref="G442:G443"/>
    <mergeCell ref="D172:D174"/>
    <mergeCell ref="B238:B241"/>
    <mergeCell ref="C238:C241"/>
    <mergeCell ref="G238:K238"/>
    <mergeCell ref="O238:O244"/>
    <mergeCell ref="G239:K239"/>
    <mergeCell ref="G240:K240"/>
    <mergeCell ref="G241:K241"/>
    <mergeCell ref="B242:B244"/>
    <mergeCell ref="C242:C244"/>
    <mergeCell ref="A437:A444"/>
    <mergeCell ref="A238:A244"/>
    <mergeCell ref="O199:O202"/>
    <mergeCell ref="O181:O184"/>
    <mergeCell ref="A181:A184"/>
    <mergeCell ref="G268:K268"/>
    <mergeCell ref="C272:C274"/>
    <mergeCell ref="C251:C253"/>
    <mergeCell ref="N196:N197"/>
    <mergeCell ref="C172:C174"/>
    <mergeCell ref="O169:O174"/>
    <mergeCell ref="E196:E197"/>
    <mergeCell ref="G233:K233"/>
    <mergeCell ref="B199:B202"/>
    <mergeCell ref="G224:K224"/>
    <mergeCell ref="E251:E252"/>
    <mergeCell ref="E257:E258"/>
    <mergeCell ref="B228:B230"/>
    <mergeCell ref="B192:B195"/>
    <mergeCell ref="G250:K250"/>
    <mergeCell ref="B106:B109"/>
    <mergeCell ref="B113:B115"/>
    <mergeCell ref="C113:C115"/>
    <mergeCell ref="D113:D115"/>
    <mergeCell ref="C163:C165"/>
    <mergeCell ref="A151:A156"/>
    <mergeCell ref="A134:A138"/>
    <mergeCell ref="G141:K141"/>
    <mergeCell ref="M148:M149"/>
    <mergeCell ref="C148:C150"/>
    <mergeCell ref="C123:C126"/>
    <mergeCell ref="G192:K192"/>
    <mergeCell ref="G184:K184"/>
    <mergeCell ref="G185:K185"/>
    <mergeCell ref="C127:C130"/>
    <mergeCell ref="N148:N149"/>
    <mergeCell ref="G131:G132"/>
    <mergeCell ref="B172:B174"/>
    <mergeCell ref="B185:B188"/>
    <mergeCell ref="L189:L190"/>
    <mergeCell ref="N166:N167"/>
    <mergeCell ref="G152:K152"/>
    <mergeCell ref="A127:A133"/>
    <mergeCell ref="A144:A150"/>
    <mergeCell ref="A163:A168"/>
    <mergeCell ref="B166:B168"/>
    <mergeCell ref="G186:K186"/>
    <mergeCell ref="C134:C138"/>
    <mergeCell ref="N172:N173"/>
    <mergeCell ref="G164:K164"/>
    <mergeCell ref="G165:K165"/>
    <mergeCell ref="B110:B112"/>
    <mergeCell ref="B103:B105"/>
    <mergeCell ref="A94:A99"/>
    <mergeCell ref="B94:B96"/>
    <mergeCell ref="A100:A105"/>
    <mergeCell ref="A110:A115"/>
    <mergeCell ref="G55:K55"/>
    <mergeCell ref="E49:E50"/>
    <mergeCell ref="B52:B56"/>
    <mergeCell ref="C110:C112"/>
    <mergeCell ref="B76:B78"/>
    <mergeCell ref="G89:K89"/>
    <mergeCell ref="H131:K131"/>
    <mergeCell ref="H148:K148"/>
    <mergeCell ref="H80:K80"/>
    <mergeCell ref="H120:K120"/>
    <mergeCell ref="G117:K117"/>
    <mergeCell ref="B116:B119"/>
    <mergeCell ref="B87:B90"/>
    <mergeCell ref="D148:D150"/>
    <mergeCell ref="E148:E149"/>
    <mergeCell ref="G146:K146"/>
    <mergeCell ref="G147:K147"/>
    <mergeCell ref="B97:B99"/>
    <mergeCell ref="A62:A68"/>
    <mergeCell ref="A52:A56"/>
    <mergeCell ref="C66:C68"/>
    <mergeCell ref="G60:K60"/>
    <mergeCell ref="G80:G81"/>
    <mergeCell ref="B80:B82"/>
    <mergeCell ref="B84:B86"/>
    <mergeCell ref="B127:B130"/>
    <mergeCell ref="C144:C147"/>
    <mergeCell ref="F30:F31"/>
    <mergeCell ref="G56:K56"/>
    <mergeCell ref="B49:B51"/>
    <mergeCell ref="B30:B32"/>
    <mergeCell ref="G30:G31"/>
    <mergeCell ref="G35:K35"/>
    <mergeCell ref="A83:A86"/>
    <mergeCell ref="A46:A51"/>
    <mergeCell ref="A40:A45"/>
    <mergeCell ref="A27:A32"/>
    <mergeCell ref="A58:A61"/>
    <mergeCell ref="A73:A78"/>
    <mergeCell ref="C43:C45"/>
    <mergeCell ref="E30:E31"/>
    <mergeCell ref="D30:D32"/>
    <mergeCell ref="E37:E38"/>
    <mergeCell ref="A79:A82"/>
    <mergeCell ref="C62:C65"/>
    <mergeCell ref="B69:B72"/>
    <mergeCell ref="B40:B42"/>
    <mergeCell ref="C37:C39"/>
    <mergeCell ref="B37:B39"/>
    <mergeCell ref="C33:C36"/>
    <mergeCell ref="G83:K83"/>
    <mergeCell ref="E80:E81"/>
    <mergeCell ref="C80:C82"/>
    <mergeCell ref="G29:K29"/>
    <mergeCell ref="H43:K43"/>
    <mergeCell ref="H49:K49"/>
    <mergeCell ref="G36:K36"/>
    <mergeCell ref="B46:B48"/>
    <mergeCell ref="F37:F38"/>
    <mergeCell ref="D84:D86"/>
    <mergeCell ref="D91:D93"/>
    <mergeCell ref="G37:G38"/>
    <mergeCell ref="G43:G44"/>
    <mergeCell ref="G84:G85"/>
    <mergeCell ref="G53:K53"/>
    <mergeCell ref="C84:C86"/>
    <mergeCell ref="H37:K37"/>
    <mergeCell ref="G42:K42"/>
    <mergeCell ref="G46:K46"/>
    <mergeCell ref="G47:K47"/>
    <mergeCell ref="F43:F44"/>
    <mergeCell ref="G48:K48"/>
    <mergeCell ref="G90:K90"/>
    <mergeCell ref="G87:K87"/>
    <mergeCell ref="H84:K84"/>
    <mergeCell ref="G88:K88"/>
    <mergeCell ref="G75:K75"/>
    <mergeCell ref="E43:E44"/>
    <mergeCell ref="G49:G50"/>
    <mergeCell ref="F80:F81"/>
    <mergeCell ref="C40:C42"/>
    <mergeCell ref="G66:G67"/>
    <mergeCell ref="B27:B29"/>
    <mergeCell ref="H30:K30"/>
    <mergeCell ref="N2:O2"/>
    <mergeCell ref="O79:O82"/>
    <mergeCell ref="O46:O51"/>
    <mergeCell ref="D76:D78"/>
    <mergeCell ref="O52:O56"/>
    <mergeCell ref="C73:C75"/>
    <mergeCell ref="C30:C32"/>
    <mergeCell ref="N84:N85"/>
    <mergeCell ref="L103:L104"/>
    <mergeCell ref="G69:K69"/>
    <mergeCell ref="G65:K65"/>
    <mergeCell ref="G64:K64"/>
    <mergeCell ref="C16:C19"/>
    <mergeCell ref="B11:O11"/>
    <mergeCell ref="D37:D39"/>
    <mergeCell ref="O40:O45"/>
    <mergeCell ref="G20:G21"/>
    <mergeCell ref="L20:L21"/>
    <mergeCell ref="B91:B93"/>
    <mergeCell ref="C94:C96"/>
    <mergeCell ref="D80:D82"/>
    <mergeCell ref="M20:M21"/>
    <mergeCell ref="H20:K20"/>
    <mergeCell ref="G41:K41"/>
    <mergeCell ref="G23:K23"/>
    <mergeCell ref="G40:K40"/>
    <mergeCell ref="D43:D45"/>
    <mergeCell ref="C23:C26"/>
    <mergeCell ref="E91:E92"/>
    <mergeCell ref="B23:B26"/>
    <mergeCell ref="G34:K34"/>
    <mergeCell ref="B154:B156"/>
    <mergeCell ref="N189:N190"/>
    <mergeCell ref="L166:L167"/>
    <mergeCell ref="M166:M167"/>
    <mergeCell ref="B140:B143"/>
    <mergeCell ref="C140:C143"/>
    <mergeCell ref="L131:L132"/>
    <mergeCell ref="C192:C195"/>
    <mergeCell ref="B181:B184"/>
    <mergeCell ref="G125:K125"/>
    <mergeCell ref="D131:D133"/>
    <mergeCell ref="M160:M161"/>
    <mergeCell ref="N160:N161"/>
    <mergeCell ref="B160:B162"/>
    <mergeCell ref="C160:C162"/>
    <mergeCell ref="G143:K143"/>
    <mergeCell ref="C166:C168"/>
    <mergeCell ref="L172:L173"/>
    <mergeCell ref="C185:C188"/>
    <mergeCell ref="G140:K140"/>
    <mergeCell ref="G193:K193"/>
    <mergeCell ref="G189:G190"/>
    <mergeCell ref="E172:E173"/>
    <mergeCell ref="F172:F173"/>
    <mergeCell ref="G154:G155"/>
    <mergeCell ref="B58:B61"/>
    <mergeCell ref="B43:B45"/>
    <mergeCell ref="B33:B36"/>
    <mergeCell ref="B62:B65"/>
    <mergeCell ref="L84:L85"/>
    <mergeCell ref="L76:L77"/>
    <mergeCell ref="A472:A474"/>
    <mergeCell ref="A475:A479"/>
    <mergeCell ref="B472:B474"/>
    <mergeCell ref="B463:B465"/>
    <mergeCell ref="C475:C479"/>
    <mergeCell ref="O454:O456"/>
    <mergeCell ref="G472:K472"/>
    <mergeCell ref="G468:K468"/>
    <mergeCell ref="G467:K467"/>
    <mergeCell ref="G466:K466"/>
    <mergeCell ref="G465:K465"/>
    <mergeCell ref="B451:B453"/>
    <mergeCell ref="C451:C453"/>
    <mergeCell ref="C463:C465"/>
    <mergeCell ref="H442:K442"/>
    <mergeCell ref="A412:A416"/>
    <mergeCell ref="A417:A419"/>
    <mergeCell ref="B437:B438"/>
    <mergeCell ref="C437:C438"/>
    <mergeCell ref="G437:K437"/>
    <mergeCell ref="O437:O444"/>
    <mergeCell ref="A434:A436"/>
    <mergeCell ref="O434:O436"/>
    <mergeCell ref="M425:M426"/>
    <mergeCell ref="O475:O479"/>
    <mergeCell ref="O472:O474"/>
    <mergeCell ref="C472:C474"/>
    <mergeCell ref="O463:O465"/>
    <mergeCell ref="G473:K473"/>
    <mergeCell ref="G474:K474"/>
    <mergeCell ref="D442:D444"/>
    <mergeCell ref="E442:E443"/>
    <mergeCell ref="C8:C9"/>
    <mergeCell ref="O8:O9"/>
    <mergeCell ref="A8:A9"/>
    <mergeCell ref="B8:B9"/>
    <mergeCell ref="D8:D9"/>
    <mergeCell ref="O12:O15"/>
    <mergeCell ref="B16:B19"/>
    <mergeCell ref="N20:N21"/>
    <mergeCell ref="G9:K9"/>
    <mergeCell ref="G10:K10"/>
    <mergeCell ref="G12:K12"/>
    <mergeCell ref="A16:A22"/>
    <mergeCell ref="E20:E21"/>
    <mergeCell ref="G13:K13"/>
    <mergeCell ref="G14:K14"/>
    <mergeCell ref="G15:K15"/>
    <mergeCell ref="G16:K16"/>
    <mergeCell ref="G17:K17"/>
    <mergeCell ref="G18:K18"/>
    <mergeCell ref="G19:K19"/>
    <mergeCell ref="C12:C15"/>
    <mergeCell ref="F20:F21"/>
    <mergeCell ref="B20:B22"/>
    <mergeCell ref="C20:C22"/>
    <mergeCell ref="A12:A15"/>
    <mergeCell ref="O16:O22"/>
    <mergeCell ref="D20:D22"/>
    <mergeCell ref="B12:B15"/>
    <mergeCell ref="G479:K479"/>
    <mergeCell ref="G478:K478"/>
    <mergeCell ref="G477:K477"/>
    <mergeCell ref="G476:K476"/>
    <mergeCell ref="G475:K475"/>
    <mergeCell ref="L469:L470"/>
    <mergeCell ref="B475:B479"/>
    <mergeCell ref="B454:B456"/>
    <mergeCell ref="C454:C456"/>
    <mergeCell ref="M207:M208"/>
    <mergeCell ref="N207:N208"/>
    <mergeCell ref="N280:N281"/>
    <mergeCell ref="O245:O247"/>
    <mergeCell ref="G245:K245"/>
    <mergeCell ref="G438:K438"/>
    <mergeCell ref="D242:D244"/>
    <mergeCell ref="E242:E243"/>
    <mergeCell ref="F242:F243"/>
    <mergeCell ref="M242:M243"/>
    <mergeCell ref="N242:N243"/>
    <mergeCell ref="L235:L236"/>
    <mergeCell ref="G257:G258"/>
    <mergeCell ref="C257:C259"/>
    <mergeCell ref="O224:O230"/>
    <mergeCell ref="G225:K225"/>
    <mergeCell ref="G226:K226"/>
    <mergeCell ref="N251:N252"/>
    <mergeCell ref="N228:N229"/>
    <mergeCell ref="N214:N215"/>
    <mergeCell ref="G246:K246"/>
    <mergeCell ref="N235:N236"/>
    <mergeCell ref="N221:N222"/>
    <mergeCell ref="L30:L31"/>
    <mergeCell ref="G24:K24"/>
    <mergeCell ref="G25:K25"/>
    <mergeCell ref="G26:K26"/>
    <mergeCell ref="G27:K27"/>
    <mergeCell ref="G28:K28"/>
    <mergeCell ref="M30:M31"/>
    <mergeCell ref="C69:C72"/>
    <mergeCell ref="D49:D51"/>
    <mergeCell ref="A23:A26"/>
    <mergeCell ref="C52:C56"/>
    <mergeCell ref="C27:C29"/>
    <mergeCell ref="E66:E67"/>
    <mergeCell ref="F66:F67"/>
    <mergeCell ref="G62:K62"/>
    <mergeCell ref="G79:K79"/>
    <mergeCell ref="C46:C48"/>
    <mergeCell ref="B57:O57"/>
    <mergeCell ref="G74:K74"/>
    <mergeCell ref="M37:M38"/>
    <mergeCell ref="B73:B75"/>
    <mergeCell ref="C76:C78"/>
    <mergeCell ref="N43:N44"/>
    <mergeCell ref="O23:O26"/>
    <mergeCell ref="O33:O39"/>
    <mergeCell ref="N76:N77"/>
    <mergeCell ref="O73:O78"/>
    <mergeCell ref="N37:N38"/>
    <mergeCell ref="G52:K52"/>
    <mergeCell ref="B66:B68"/>
    <mergeCell ref="O62:O68"/>
    <mergeCell ref="L37:L38"/>
    <mergeCell ref="N113:N114"/>
    <mergeCell ref="O144:O150"/>
    <mergeCell ref="O83:O86"/>
    <mergeCell ref="G138:K138"/>
    <mergeCell ref="G137:K137"/>
    <mergeCell ref="H154:K154"/>
    <mergeCell ref="L148:L149"/>
    <mergeCell ref="G110:K110"/>
    <mergeCell ref="O106:O109"/>
    <mergeCell ref="G120:G121"/>
    <mergeCell ref="G151:K151"/>
    <mergeCell ref="O69:O72"/>
    <mergeCell ref="L154:L155"/>
    <mergeCell ref="N49:N50"/>
    <mergeCell ref="H97:K97"/>
    <mergeCell ref="M120:M121"/>
    <mergeCell ref="M80:M81"/>
    <mergeCell ref="M97:M98"/>
    <mergeCell ref="N91:N92"/>
    <mergeCell ref="G54:K54"/>
    <mergeCell ref="L97:L98"/>
    <mergeCell ref="O116:O122"/>
    <mergeCell ref="O134:O138"/>
    <mergeCell ref="M43:M44"/>
    <mergeCell ref="C49:C51"/>
    <mergeCell ref="M91:M92"/>
    <mergeCell ref="C248:C250"/>
    <mergeCell ref="F91:F92"/>
    <mergeCell ref="L91:L92"/>
    <mergeCell ref="F76:F77"/>
    <mergeCell ref="C91:C93"/>
    <mergeCell ref="G73:K73"/>
    <mergeCell ref="G72:K72"/>
    <mergeCell ref="L113:L114"/>
    <mergeCell ref="L80:L81"/>
    <mergeCell ref="D103:D105"/>
    <mergeCell ref="E103:E104"/>
    <mergeCell ref="F103:F104"/>
    <mergeCell ref="G119:K119"/>
    <mergeCell ref="G113:G114"/>
    <mergeCell ref="L43:L44"/>
    <mergeCell ref="G103:G104"/>
    <mergeCell ref="G112:K112"/>
    <mergeCell ref="G76:G77"/>
    <mergeCell ref="G123:K123"/>
    <mergeCell ref="G97:G98"/>
    <mergeCell ref="L228:L229"/>
    <mergeCell ref="M228:M229"/>
    <mergeCell ref="D120:D122"/>
    <mergeCell ref="F189:F190"/>
    <mergeCell ref="G205:K205"/>
    <mergeCell ref="G153:K153"/>
    <mergeCell ref="M84:M85"/>
    <mergeCell ref="L196:L197"/>
    <mergeCell ref="G227:K227"/>
    <mergeCell ref="C87:C90"/>
    <mergeCell ref="C106:C109"/>
    <mergeCell ref="H103:K103"/>
    <mergeCell ref="C100:C102"/>
    <mergeCell ref="G142:K142"/>
    <mergeCell ref="G124:K124"/>
    <mergeCell ref="G100:K100"/>
    <mergeCell ref="H189:K189"/>
    <mergeCell ref="C207:C209"/>
    <mergeCell ref="D207:D209"/>
    <mergeCell ref="G102:K102"/>
    <mergeCell ref="G118:K118"/>
    <mergeCell ref="H91:K91"/>
    <mergeCell ref="G109:K109"/>
    <mergeCell ref="E113:E114"/>
    <mergeCell ref="G116:K116"/>
    <mergeCell ref="G170:K170"/>
    <mergeCell ref="G135:K135"/>
    <mergeCell ref="G129:K129"/>
    <mergeCell ref="G101:K101"/>
    <mergeCell ref="E120:E121"/>
    <mergeCell ref="F120:F121"/>
    <mergeCell ref="F113:F114"/>
    <mergeCell ref="C103:C105"/>
    <mergeCell ref="C154:C156"/>
    <mergeCell ref="D160:D162"/>
    <mergeCell ref="N103:N104"/>
    <mergeCell ref="L160:L161"/>
    <mergeCell ref="F160:F161"/>
    <mergeCell ref="F49:F50"/>
    <mergeCell ref="G94:K94"/>
    <mergeCell ref="G95:K95"/>
    <mergeCell ref="G96:K96"/>
    <mergeCell ref="O163:O168"/>
    <mergeCell ref="O140:O143"/>
    <mergeCell ref="G108:K108"/>
    <mergeCell ref="O157:O162"/>
    <mergeCell ref="G158:K158"/>
    <mergeCell ref="G159:K159"/>
    <mergeCell ref="G91:G92"/>
    <mergeCell ref="O123:O126"/>
    <mergeCell ref="O110:O115"/>
    <mergeCell ref="O100:O105"/>
    <mergeCell ref="O87:O93"/>
    <mergeCell ref="O94:O99"/>
    <mergeCell ref="O151:O156"/>
    <mergeCell ref="H113:K113"/>
    <mergeCell ref="G111:K111"/>
    <mergeCell ref="N97:N98"/>
    <mergeCell ref="M103:M104"/>
    <mergeCell ref="H160:K160"/>
    <mergeCell ref="F97:F98"/>
    <mergeCell ref="O58:O61"/>
    <mergeCell ref="L66:L67"/>
    <mergeCell ref="M66:M67"/>
    <mergeCell ref="O127:O133"/>
    <mergeCell ref="L49:L50"/>
    <mergeCell ref="N80:N81"/>
    <mergeCell ref="A33:A39"/>
    <mergeCell ref="E76:E77"/>
    <mergeCell ref="N131:N132"/>
    <mergeCell ref="M131:M132"/>
    <mergeCell ref="A224:A230"/>
    <mergeCell ref="B224:B227"/>
    <mergeCell ref="C224:C227"/>
    <mergeCell ref="A69:A72"/>
    <mergeCell ref="A192:A198"/>
    <mergeCell ref="F148:F149"/>
    <mergeCell ref="M196:M197"/>
    <mergeCell ref="M49:M50"/>
    <mergeCell ref="G61:K61"/>
    <mergeCell ref="D97:D99"/>
    <mergeCell ref="E97:E98"/>
    <mergeCell ref="M113:M114"/>
    <mergeCell ref="G59:K59"/>
    <mergeCell ref="E84:E85"/>
    <mergeCell ref="F84:F85"/>
    <mergeCell ref="N120:N121"/>
    <mergeCell ref="H66:K66"/>
    <mergeCell ref="H76:K76"/>
    <mergeCell ref="C120:C122"/>
    <mergeCell ref="C116:C119"/>
    <mergeCell ref="C58:C61"/>
    <mergeCell ref="G58:K58"/>
    <mergeCell ref="G71:K71"/>
    <mergeCell ref="G70:K70"/>
    <mergeCell ref="G63:K63"/>
    <mergeCell ref="G107:K107"/>
    <mergeCell ref="M76:M77"/>
    <mergeCell ref="N66:N67"/>
    <mergeCell ref="A231:A237"/>
    <mergeCell ref="A245:A247"/>
    <mergeCell ref="E207:E208"/>
    <mergeCell ref="B251:B253"/>
    <mergeCell ref="C254:C256"/>
    <mergeCell ref="A210:A216"/>
    <mergeCell ref="B210:B213"/>
    <mergeCell ref="B248:B250"/>
    <mergeCell ref="C228:C230"/>
    <mergeCell ref="D228:D230"/>
    <mergeCell ref="B100:B102"/>
    <mergeCell ref="O27:O32"/>
    <mergeCell ref="N30:N31"/>
    <mergeCell ref="D66:D68"/>
    <mergeCell ref="A271:A274"/>
    <mergeCell ref="F265:F266"/>
    <mergeCell ref="B231:B234"/>
    <mergeCell ref="B207:B209"/>
    <mergeCell ref="G232:K232"/>
    <mergeCell ref="G194:K194"/>
    <mergeCell ref="C189:C191"/>
    <mergeCell ref="D189:D191"/>
    <mergeCell ref="E189:E190"/>
    <mergeCell ref="F207:F208"/>
    <mergeCell ref="B257:B259"/>
    <mergeCell ref="B245:B247"/>
    <mergeCell ref="G207:G208"/>
    <mergeCell ref="H207:K207"/>
    <mergeCell ref="G199:K199"/>
    <mergeCell ref="G200:K200"/>
    <mergeCell ref="M257:M258"/>
    <mergeCell ref="M251:M252"/>
    <mergeCell ref="H331:K331"/>
    <mergeCell ref="G330:K330"/>
    <mergeCell ref="C319:C321"/>
    <mergeCell ref="H335:K335"/>
    <mergeCell ref="G334:K334"/>
    <mergeCell ref="C343:C345"/>
    <mergeCell ref="H343:K343"/>
    <mergeCell ref="A350:A353"/>
    <mergeCell ref="A169:A174"/>
    <mergeCell ref="A254:A259"/>
    <mergeCell ref="G214:G215"/>
    <mergeCell ref="A248:A253"/>
    <mergeCell ref="D235:D237"/>
    <mergeCell ref="H172:K172"/>
    <mergeCell ref="B189:B191"/>
    <mergeCell ref="A199:A202"/>
    <mergeCell ref="G196:G197"/>
    <mergeCell ref="G201:K201"/>
    <mergeCell ref="G247:K247"/>
    <mergeCell ref="A185:A191"/>
    <mergeCell ref="G206:K206"/>
    <mergeCell ref="B214:B216"/>
    <mergeCell ref="C214:C216"/>
    <mergeCell ref="G212:K212"/>
    <mergeCell ref="E235:E236"/>
    <mergeCell ref="C231:C234"/>
    <mergeCell ref="C210:C213"/>
    <mergeCell ref="C199:C202"/>
    <mergeCell ref="B254:B256"/>
    <mergeCell ref="E214:E215"/>
    <mergeCell ref="F251:F252"/>
    <mergeCell ref="F228:F229"/>
    <mergeCell ref="A354:A356"/>
    <mergeCell ref="A370:A371"/>
    <mergeCell ref="G382:K382"/>
    <mergeCell ref="A372:A375"/>
    <mergeCell ref="M347:M348"/>
    <mergeCell ref="A346:A349"/>
    <mergeCell ref="D347:D349"/>
    <mergeCell ref="E319:E320"/>
    <mergeCell ref="L335:L336"/>
    <mergeCell ref="A334:A337"/>
    <mergeCell ref="A338:A341"/>
    <mergeCell ref="C339:C341"/>
    <mergeCell ref="D339:D341"/>
    <mergeCell ref="E347:E348"/>
    <mergeCell ref="F339:F340"/>
    <mergeCell ref="G338:K338"/>
    <mergeCell ref="A322:A325"/>
    <mergeCell ref="A342:A345"/>
    <mergeCell ref="G346:K346"/>
    <mergeCell ref="B335:B337"/>
    <mergeCell ref="A381:A382"/>
    <mergeCell ref="B323:B325"/>
    <mergeCell ref="G359:G360"/>
    <mergeCell ref="H373:K373"/>
    <mergeCell ref="H359:K359"/>
    <mergeCell ref="F331:F332"/>
    <mergeCell ref="L331:L332"/>
    <mergeCell ref="E323:E324"/>
    <mergeCell ref="D323:D325"/>
    <mergeCell ref="B319:B321"/>
    <mergeCell ref="L343:L344"/>
    <mergeCell ref="D343:D345"/>
    <mergeCell ref="L434:L435"/>
    <mergeCell ref="M434:M435"/>
    <mergeCell ref="G423:K423"/>
    <mergeCell ref="B425:B427"/>
    <mergeCell ref="C425:C427"/>
    <mergeCell ref="D425:D427"/>
    <mergeCell ref="H339:K339"/>
    <mergeCell ref="G358:K358"/>
    <mergeCell ref="M359:M360"/>
    <mergeCell ref="G339:G340"/>
    <mergeCell ref="L373:L374"/>
    <mergeCell ref="F347:F348"/>
    <mergeCell ref="F343:F344"/>
    <mergeCell ref="G405:K405"/>
    <mergeCell ref="A388:A389"/>
    <mergeCell ref="C376:C379"/>
    <mergeCell ref="B394:B396"/>
    <mergeCell ref="A408:O408"/>
    <mergeCell ref="A391:A393"/>
    <mergeCell ref="A376:A379"/>
    <mergeCell ref="A405:A407"/>
    <mergeCell ref="C388:C389"/>
    <mergeCell ref="A394:A396"/>
    <mergeCell ref="O381:O382"/>
    <mergeCell ref="B381:B382"/>
    <mergeCell ref="A385:A387"/>
    <mergeCell ref="A409:A411"/>
    <mergeCell ref="O417:O419"/>
    <mergeCell ref="G425:G426"/>
    <mergeCell ref="H425:K425"/>
    <mergeCell ref="B380:O380"/>
    <mergeCell ref="A357:A361"/>
    <mergeCell ref="D335:D337"/>
    <mergeCell ref="A308:A309"/>
    <mergeCell ref="A292:A298"/>
    <mergeCell ref="B390:O390"/>
    <mergeCell ref="O388:O389"/>
    <mergeCell ref="L385:L386"/>
    <mergeCell ref="B376:B379"/>
    <mergeCell ref="C394:C396"/>
    <mergeCell ref="O391:O393"/>
    <mergeCell ref="G407:K407"/>
    <mergeCell ref="G406:K406"/>
    <mergeCell ref="H385:K385"/>
    <mergeCell ref="G379:K379"/>
    <mergeCell ref="B347:B349"/>
    <mergeCell ref="C347:C349"/>
    <mergeCell ref="C335:C337"/>
    <mergeCell ref="G322:K322"/>
    <mergeCell ref="G318:K318"/>
    <mergeCell ref="B391:B393"/>
    <mergeCell ref="G404:K404"/>
    <mergeCell ref="O330:O333"/>
    <mergeCell ref="C381:C382"/>
    <mergeCell ref="M343:M344"/>
    <mergeCell ref="B370:B371"/>
    <mergeCell ref="B362:B365"/>
    <mergeCell ref="C351:C353"/>
    <mergeCell ref="G331:G332"/>
    <mergeCell ref="G335:G336"/>
    <mergeCell ref="G370:K370"/>
    <mergeCell ref="B367:B369"/>
    <mergeCell ref="H323:K323"/>
    <mergeCell ref="B315:B317"/>
    <mergeCell ref="A268:A270"/>
    <mergeCell ref="B331:B333"/>
    <mergeCell ref="C331:C333"/>
    <mergeCell ref="D331:D333"/>
    <mergeCell ref="A279:A282"/>
    <mergeCell ref="A318:A321"/>
    <mergeCell ref="C268:C270"/>
    <mergeCell ref="F315:F316"/>
    <mergeCell ref="G326:K326"/>
    <mergeCell ref="G327:G328"/>
    <mergeCell ref="O322:O325"/>
    <mergeCell ref="F327:F328"/>
    <mergeCell ref="G272:G273"/>
    <mergeCell ref="L272:L273"/>
    <mergeCell ref="M272:M273"/>
    <mergeCell ref="N272:N273"/>
    <mergeCell ref="O299:O302"/>
    <mergeCell ref="F296:F297"/>
    <mergeCell ref="O314:O317"/>
    <mergeCell ref="B272:B274"/>
    <mergeCell ref="G290:K290"/>
    <mergeCell ref="G291:K291"/>
    <mergeCell ref="O279:O282"/>
    <mergeCell ref="M327:M328"/>
    <mergeCell ref="B327:B329"/>
    <mergeCell ref="O268:O270"/>
    <mergeCell ref="N327:N328"/>
    <mergeCell ref="N331:N332"/>
    <mergeCell ref="N311:N312"/>
    <mergeCell ref="A326:A329"/>
    <mergeCell ref="A330:A333"/>
    <mergeCell ref="A299:A302"/>
    <mergeCell ref="A288:A291"/>
    <mergeCell ref="B311:B313"/>
    <mergeCell ref="M296:M297"/>
    <mergeCell ref="H315:K315"/>
    <mergeCell ref="O292:O298"/>
    <mergeCell ref="M276:M277"/>
    <mergeCell ref="N276:N277"/>
    <mergeCell ref="G295:K295"/>
    <mergeCell ref="O275:O278"/>
    <mergeCell ref="O303:O306"/>
    <mergeCell ref="G289:K289"/>
    <mergeCell ref="C280:C282"/>
    <mergeCell ref="A275:A278"/>
    <mergeCell ref="A283:A286"/>
    <mergeCell ref="B299:B302"/>
    <mergeCell ref="C311:C313"/>
    <mergeCell ref="L296:L297"/>
    <mergeCell ref="C308:C309"/>
    <mergeCell ref="A310:A313"/>
    <mergeCell ref="N296:N297"/>
    <mergeCell ref="C315:C317"/>
    <mergeCell ref="E276:E277"/>
    <mergeCell ref="M315:M316"/>
    <mergeCell ref="A314:A317"/>
    <mergeCell ref="B308:B309"/>
    <mergeCell ref="G294:K294"/>
    <mergeCell ref="N257:N258"/>
    <mergeCell ref="G260:K260"/>
    <mergeCell ref="G261:K261"/>
    <mergeCell ref="O264:O267"/>
    <mergeCell ref="G296:G297"/>
    <mergeCell ref="G306:K306"/>
    <mergeCell ref="G293:K293"/>
    <mergeCell ref="C303:C306"/>
    <mergeCell ref="B303:B306"/>
    <mergeCell ref="B296:B298"/>
    <mergeCell ref="O288:O291"/>
    <mergeCell ref="H276:K276"/>
    <mergeCell ref="B288:B291"/>
    <mergeCell ref="C288:C291"/>
    <mergeCell ref="C283:C286"/>
    <mergeCell ref="G299:K299"/>
    <mergeCell ref="G300:K300"/>
    <mergeCell ref="L265:L266"/>
    <mergeCell ref="F257:F258"/>
    <mergeCell ref="G355:K355"/>
    <mergeCell ref="G354:K354"/>
    <mergeCell ref="A287:O287"/>
    <mergeCell ref="M280:M281"/>
    <mergeCell ref="E280:E281"/>
    <mergeCell ref="O308:O309"/>
    <mergeCell ref="O310:O313"/>
    <mergeCell ref="O260:O263"/>
    <mergeCell ref="D251:D253"/>
    <mergeCell ref="L327:L328"/>
    <mergeCell ref="G311:G312"/>
    <mergeCell ref="L311:L312"/>
    <mergeCell ref="M311:M312"/>
    <mergeCell ref="G269:K269"/>
    <mergeCell ref="G270:K270"/>
    <mergeCell ref="O326:O329"/>
    <mergeCell ref="G301:K301"/>
    <mergeCell ref="G271:K271"/>
    <mergeCell ref="M335:M336"/>
    <mergeCell ref="G280:G281"/>
    <mergeCell ref="F323:F324"/>
    <mergeCell ref="H327:K327"/>
    <mergeCell ref="F311:F312"/>
    <mergeCell ref="L257:L258"/>
    <mergeCell ref="L251:L252"/>
    <mergeCell ref="D319:D321"/>
    <mergeCell ref="F335:F336"/>
    <mergeCell ref="O271:O274"/>
    <mergeCell ref="O254:O259"/>
    <mergeCell ref="N265:N266"/>
    <mergeCell ref="H280:K280"/>
    <mergeCell ref="H265:K265"/>
    <mergeCell ref="C354:C356"/>
    <mergeCell ref="F359:F360"/>
    <mergeCell ref="H347:K347"/>
    <mergeCell ref="L351:L352"/>
    <mergeCell ref="G356:K356"/>
    <mergeCell ref="N351:N352"/>
    <mergeCell ref="G343:G344"/>
    <mergeCell ref="O334:O337"/>
    <mergeCell ref="O342:O345"/>
    <mergeCell ref="O346:O349"/>
    <mergeCell ref="E343:E344"/>
    <mergeCell ref="B359:B361"/>
    <mergeCell ref="B354:B356"/>
    <mergeCell ref="B351:B353"/>
    <mergeCell ref="B292:B295"/>
    <mergeCell ref="B276:B278"/>
    <mergeCell ref="O338:O341"/>
    <mergeCell ref="M339:M340"/>
    <mergeCell ref="E339:E340"/>
    <mergeCell ref="C323:C325"/>
    <mergeCell ref="N315:N316"/>
    <mergeCell ref="E296:E297"/>
    <mergeCell ref="H296:K296"/>
    <mergeCell ref="G283:K283"/>
    <mergeCell ref="G292:K292"/>
    <mergeCell ref="C296:C298"/>
    <mergeCell ref="C299:C302"/>
    <mergeCell ref="D276:D278"/>
    <mergeCell ref="G276:G277"/>
    <mergeCell ref="D315:D317"/>
    <mergeCell ref="F280:F281"/>
    <mergeCell ref="G315:G316"/>
    <mergeCell ref="N335:N336"/>
    <mergeCell ref="M323:M324"/>
    <mergeCell ref="G314:K314"/>
    <mergeCell ref="F425:F426"/>
    <mergeCell ref="D359:D361"/>
    <mergeCell ref="G362:K362"/>
    <mergeCell ref="M351:M352"/>
    <mergeCell ref="C362:C365"/>
    <mergeCell ref="H311:K311"/>
    <mergeCell ref="N347:N348"/>
    <mergeCell ref="L347:L348"/>
    <mergeCell ref="C370:C371"/>
    <mergeCell ref="F367:F368"/>
    <mergeCell ref="L339:L340"/>
    <mergeCell ref="L323:L324"/>
    <mergeCell ref="E335:E336"/>
    <mergeCell ref="M331:M332"/>
    <mergeCell ref="E331:E332"/>
    <mergeCell ref="G351:G352"/>
    <mergeCell ref="G397:K397"/>
    <mergeCell ref="G396:K396"/>
    <mergeCell ref="N367:N368"/>
    <mergeCell ref="G365:K365"/>
    <mergeCell ref="G364:K364"/>
    <mergeCell ref="G363:K363"/>
    <mergeCell ref="C367:C369"/>
    <mergeCell ref="D367:D369"/>
    <mergeCell ref="E367:E368"/>
    <mergeCell ref="N343:N344"/>
    <mergeCell ref="G347:G348"/>
    <mergeCell ref="N339:N340"/>
    <mergeCell ref="C359:C361"/>
    <mergeCell ref="C292:C295"/>
    <mergeCell ref="L319:L320"/>
    <mergeCell ref="M319:M320"/>
    <mergeCell ref="D296:D298"/>
    <mergeCell ref="F319:F320"/>
    <mergeCell ref="G323:G324"/>
    <mergeCell ref="E311:E312"/>
    <mergeCell ref="G304:K304"/>
    <mergeCell ref="G303:K303"/>
    <mergeCell ref="G302:K302"/>
    <mergeCell ref="N323:N324"/>
    <mergeCell ref="L315:L316"/>
    <mergeCell ref="G305:K305"/>
    <mergeCell ref="A307:O307"/>
    <mergeCell ref="H319:K319"/>
    <mergeCell ref="O318:O321"/>
    <mergeCell ref="G376:K376"/>
    <mergeCell ref="O376:O379"/>
    <mergeCell ref="O362:O365"/>
    <mergeCell ref="O350:O353"/>
    <mergeCell ref="O354:O356"/>
    <mergeCell ref="L359:L360"/>
    <mergeCell ref="G366:K366"/>
    <mergeCell ref="N359:N360"/>
    <mergeCell ref="N319:N320"/>
    <mergeCell ref="C327:C329"/>
    <mergeCell ref="D327:D329"/>
    <mergeCell ref="E327:E328"/>
    <mergeCell ref="D311:D313"/>
    <mergeCell ref="G310:K310"/>
    <mergeCell ref="G309:K309"/>
    <mergeCell ref="G308:K308"/>
    <mergeCell ref="E434:E435"/>
    <mergeCell ref="F434:F435"/>
    <mergeCell ref="B373:B375"/>
    <mergeCell ref="C420:C421"/>
    <mergeCell ref="G421:K421"/>
    <mergeCell ref="G420:K420"/>
    <mergeCell ref="E385:E386"/>
    <mergeCell ref="F385:F386"/>
    <mergeCell ref="G385:G386"/>
    <mergeCell ref="B388:B389"/>
    <mergeCell ref="G389:K389"/>
    <mergeCell ref="O394:O396"/>
    <mergeCell ref="N434:N435"/>
    <mergeCell ref="L367:L368"/>
    <mergeCell ref="O372:O375"/>
    <mergeCell ref="O370:O371"/>
    <mergeCell ref="L414:L415"/>
    <mergeCell ref="G383:K383"/>
    <mergeCell ref="E425:E426"/>
    <mergeCell ref="G424:K424"/>
    <mergeCell ref="G433:K433"/>
    <mergeCell ref="O428:O431"/>
    <mergeCell ref="O432:O433"/>
    <mergeCell ref="H367:K367"/>
    <mergeCell ref="G367:G368"/>
    <mergeCell ref="D434:D436"/>
    <mergeCell ref="C391:C393"/>
    <mergeCell ref="E414:E415"/>
    <mergeCell ref="F414:F415"/>
    <mergeCell ref="C409:C411"/>
    <mergeCell ref="B414:B416"/>
    <mergeCell ref="G434:G435"/>
    <mergeCell ref="G448:K448"/>
    <mergeCell ref="G449:K449"/>
    <mergeCell ref="B169:B171"/>
    <mergeCell ref="G373:G374"/>
    <mergeCell ref="G350:K350"/>
    <mergeCell ref="C373:C375"/>
    <mergeCell ref="O412:O416"/>
    <mergeCell ref="G402:K402"/>
    <mergeCell ref="G401:K401"/>
    <mergeCell ref="G400:K400"/>
    <mergeCell ref="G399:K399"/>
    <mergeCell ref="G398:K398"/>
    <mergeCell ref="G414:G415"/>
    <mergeCell ref="C405:C407"/>
    <mergeCell ref="C414:C416"/>
    <mergeCell ref="N373:N374"/>
    <mergeCell ref="M414:M415"/>
    <mergeCell ref="C412:C413"/>
    <mergeCell ref="C417:C419"/>
    <mergeCell ref="N414:N415"/>
    <mergeCell ref="B420:B421"/>
    <mergeCell ref="D414:D416"/>
    <mergeCell ref="H414:K414"/>
    <mergeCell ref="M373:M374"/>
    <mergeCell ref="D373:D375"/>
    <mergeCell ref="F373:F374"/>
    <mergeCell ref="G395:K395"/>
    <mergeCell ref="O405:O407"/>
    <mergeCell ref="M385:M386"/>
    <mergeCell ref="L442:L443"/>
    <mergeCell ref="M442:M443"/>
    <mergeCell ref="N442:N443"/>
    <mergeCell ref="F272:F273"/>
    <mergeCell ref="H272:K272"/>
    <mergeCell ref="H257:K257"/>
    <mergeCell ref="H214:K214"/>
    <mergeCell ref="G256:K256"/>
    <mergeCell ref="M214:M215"/>
    <mergeCell ref="L280:L281"/>
    <mergeCell ref="L425:L426"/>
    <mergeCell ref="B417:B419"/>
    <mergeCell ref="N425:N426"/>
    <mergeCell ref="F154:F155"/>
    <mergeCell ref="G454:K454"/>
    <mergeCell ref="C469:C471"/>
    <mergeCell ref="D469:D471"/>
    <mergeCell ref="E469:E470"/>
    <mergeCell ref="F469:F470"/>
    <mergeCell ref="G469:G470"/>
    <mergeCell ref="B339:B341"/>
    <mergeCell ref="B434:B436"/>
    <mergeCell ref="C434:C436"/>
    <mergeCell ref="F451:F452"/>
    <mergeCell ref="C466:C468"/>
    <mergeCell ref="G455:K455"/>
    <mergeCell ref="B385:B387"/>
    <mergeCell ref="C385:C387"/>
    <mergeCell ref="D385:D387"/>
    <mergeCell ref="D351:D353"/>
    <mergeCell ref="B469:B471"/>
    <mergeCell ref="B409:B411"/>
    <mergeCell ref="D451:D453"/>
    <mergeCell ref="E351:E352"/>
    <mergeCell ref="F351:F352"/>
    <mergeCell ref="H251:K251"/>
    <mergeCell ref="F214:F215"/>
    <mergeCell ref="D214:D216"/>
    <mergeCell ref="G254:K254"/>
    <mergeCell ref="G255:K255"/>
    <mergeCell ref="G249:K249"/>
    <mergeCell ref="G163:K163"/>
    <mergeCell ref="E154:E155"/>
    <mergeCell ref="C181:C184"/>
    <mergeCell ref="D196:D198"/>
    <mergeCell ref="D154:D156"/>
    <mergeCell ref="E160:E161"/>
    <mergeCell ref="G187:K187"/>
    <mergeCell ref="F235:F236"/>
    <mergeCell ref="G251:G252"/>
    <mergeCell ref="M172:M173"/>
    <mergeCell ref="C265:C267"/>
    <mergeCell ref="D265:D267"/>
    <mergeCell ref="L242:L243"/>
    <mergeCell ref="L207:L208"/>
    <mergeCell ref="G228:G229"/>
    <mergeCell ref="H228:K228"/>
    <mergeCell ref="C245:C247"/>
    <mergeCell ref="G195:K195"/>
    <mergeCell ref="B163:B165"/>
    <mergeCell ref="G181:K181"/>
    <mergeCell ref="G182:K182"/>
    <mergeCell ref="G183:K183"/>
    <mergeCell ref="E272:E273"/>
    <mergeCell ref="G188:K188"/>
    <mergeCell ref="E265:E266"/>
    <mergeCell ref="G264:K264"/>
    <mergeCell ref="B265:B267"/>
    <mergeCell ref="G211:K211"/>
    <mergeCell ref="H196:K196"/>
    <mergeCell ref="C196:C198"/>
    <mergeCell ref="G203:K203"/>
    <mergeCell ref="G235:G236"/>
    <mergeCell ref="H235:K235"/>
    <mergeCell ref="G265:G266"/>
    <mergeCell ref="G248:K248"/>
    <mergeCell ref="C169:C171"/>
    <mergeCell ref="G169:K169"/>
    <mergeCell ref="G262:K262"/>
    <mergeCell ref="C203:C206"/>
    <mergeCell ref="G202:K202"/>
    <mergeCell ref="B203:B206"/>
    <mergeCell ref="F196:F197"/>
    <mergeCell ref="G204:K204"/>
    <mergeCell ref="B196:B198"/>
    <mergeCell ref="G172:G173"/>
    <mergeCell ref="G171:K171"/>
    <mergeCell ref="E228:E229"/>
    <mergeCell ref="G242:G243"/>
    <mergeCell ref="H242:K242"/>
    <mergeCell ref="G210:K210"/>
    <mergeCell ref="F2:G2"/>
    <mergeCell ref="G439:K439"/>
    <mergeCell ref="G430:K430"/>
    <mergeCell ref="G422:K422"/>
    <mergeCell ref="G419:K419"/>
    <mergeCell ref="G418:K418"/>
    <mergeCell ref="G417:K417"/>
    <mergeCell ref="G413:K413"/>
    <mergeCell ref="G412:K412"/>
    <mergeCell ref="G411:K411"/>
    <mergeCell ref="G410:K410"/>
    <mergeCell ref="G409:K409"/>
    <mergeCell ref="G33:K33"/>
    <mergeCell ref="G106:K106"/>
    <mergeCell ref="G384:K384"/>
    <mergeCell ref="G388:K388"/>
    <mergeCell ref="G391:K391"/>
    <mergeCell ref="G392:K392"/>
    <mergeCell ref="G393:K393"/>
    <mergeCell ref="G372:K372"/>
    <mergeCell ref="G371:K371"/>
    <mergeCell ref="A4:O4"/>
    <mergeCell ref="B260:B263"/>
    <mergeCell ref="G263:K263"/>
    <mergeCell ref="F276:F277"/>
    <mergeCell ref="D280:D282"/>
    <mergeCell ref="B268:B270"/>
    <mergeCell ref="G279:K279"/>
    <mergeCell ref="C260:C263"/>
    <mergeCell ref="G275:K275"/>
    <mergeCell ref="D257:D259"/>
    <mergeCell ref="A5:O5"/>
    <mergeCell ref="A6:O6"/>
    <mergeCell ref="E8:E9"/>
    <mergeCell ref="F8:N8"/>
    <mergeCell ref="A7:O7"/>
    <mergeCell ref="M189:M190"/>
    <mergeCell ref="M154:M155"/>
    <mergeCell ref="M235:M236"/>
    <mergeCell ref="O283:O286"/>
    <mergeCell ref="N154:N155"/>
    <mergeCell ref="O357:O361"/>
    <mergeCell ref="O366:O369"/>
    <mergeCell ref="N469:N470"/>
    <mergeCell ref="A445:A447"/>
    <mergeCell ref="B445:B447"/>
    <mergeCell ref="C445:C447"/>
    <mergeCell ref="G445:K445"/>
    <mergeCell ref="O445:O447"/>
    <mergeCell ref="A463:A465"/>
    <mergeCell ref="G446:K446"/>
    <mergeCell ref="G447:K447"/>
    <mergeCell ref="B448:B450"/>
    <mergeCell ref="C448:C450"/>
    <mergeCell ref="O448:O450"/>
    <mergeCell ref="G464:K464"/>
    <mergeCell ref="G463:K463"/>
    <mergeCell ref="C357:C358"/>
    <mergeCell ref="E373:E374"/>
    <mergeCell ref="G403:K403"/>
    <mergeCell ref="G381:K381"/>
    <mergeCell ref="M367:M368"/>
    <mergeCell ref="H451:K451"/>
    <mergeCell ref="M451:M452"/>
    <mergeCell ref="O451:O453"/>
    <mergeCell ref="A203:A209"/>
    <mergeCell ref="G456:K456"/>
    <mergeCell ref="A454:A456"/>
    <mergeCell ref="G450:K450"/>
    <mergeCell ref="B466:B468"/>
    <mergeCell ref="E451:E452"/>
    <mergeCell ref="O203:O209"/>
    <mergeCell ref="G231:K231"/>
    <mergeCell ref="B283:B286"/>
    <mergeCell ref="A448:A453"/>
    <mergeCell ref="O231:O237"/>
    <mergeCell ref="G234:K234"/>
    <mergeCell ref="B235:B237"/>
    <mergeCell ref="C235:C237"/>
    <mergeCell ref="G432:K432"/>
    <mergeCell ref="O210:O216"/>
    <mergeCell ref="A260:A263"/>
    <mergeCell ref="A264:A267"/>
    <mergeCell ref="E315:E316"/>
    <mergeCell ref="G286:K286"/>
    <mergeCell ref="G285:K285"/>
    <mergeCell ref="G284:K284"/>
    <mergeCell ref="G288:K288"/>
    <mergeCell ref="B343:B345"/>
    <mergeCell ref="A303:A306"/>
    <mergeCell ref="O248:O253"/>
    <mergeCell ref="L214:L215"/>
    <mergeCell ref="B280:B282"/>
    <mergeCell ref="H434:K434"/>
    <mergeCell ref="E359:E360"/>
    <mergeCell ref="M265:M266"/>
    <mergeCell ref="O466:O471"/>
    <mergeCell ref="A466:A471"/>
    <mergeCell ref="P214:P216"/>
    <mergeCell ref="A217:A223"/>
    <mergeCell ref="B217:B220"/>
    <mergeCell ref="C217:C220"/>
    <mergeCell ref="G217:K217"/>
    <mergeCell ref="O217:O223"/>
    <mergeCell ref="G218:K218"/>
    <mergeCell ref="G219:K219"/>
    <mergeCell ref="G220:K220"/>
    <mergeCell ref="B221:B223"/>
    <mergeCell ref="C221:C223"/>
    <mergeCell ref="D221:D223"/>
    <mergeCell ref="E221:E222"/>
    <mergeCell ref="F221:F222"/>
    <mergeCell ref="G221:G222"/>
    <mergeCell ref="H221:K221"/>
    <mergeCell ref="L221:L222"/>
    <mergeCell ref="M221:M222"/>
    <mergeCell ref="O409:O411"/>
    <mergeCell ref="B405:B407"/>
    <mergeCell ref="G394:K394"/>
    <mergeCell ref="A366:A369"/>
    <mergeCell ref="A362:A365"/>
    <mergeCell ref="B357:B358"/>
    <mergeCell ref="L451:L452"/>
    <mergeCell ref="G357:K357"/>
    <mergeCell ref="H469:K469"/>
    <mergeCell ref="G451:G452"/>
    <mergeCell ref="N451:N452"/>
    <mergeCell ref="M469:M470"/>
    <mergeCell ref="G441:K441"/>
    <mergeCell ref="A175:A180"/>
    <mergeCell ref="B175:B177"/>
    <mergeCell ref="C175:C177"/>
    <mergeCell ref="G175:K175"/>
    <mergeCell ref="O175:O180"/>
    <mergeCell ref="G176:K176"/>
    <mergeCell ref="G177:K177"/>
    <mergeCell ref="B178:B180"/>
    <mergeCell ref="C178:C180"/>
    <mergeCell ref="D178:D180"/>
    <mergeCell ref="E178:E179"/>
    <mergeCell ref="F178:F179"/>
    <mergeCell ref="G178:G179"/>
    <mergeCell ref="H178:K178"/>
    <mergeCell ref="L178:L179"/>
    <mergeCell ref="M178:M179"/>
    <mergeCell ref="N178:N179"/>
    <mergeCell ref="G319:G320"/>
    <mergeCell ref="G342:K342"/>
    <mergeCell ref="L276:L277"/>
    <mergeCell ref="C276:C278"/>
    <mergeCell ref="B412:B413"/>
    <mergeCell ref="H351:K351"/>
    <mergeCell ref="N385:N386"/>
    <mergeCell ref="O385:O387"/>
    <mergeCell ref="G378:K378"/>
    <mergeCell ref="G377:K377"/>
    <mergeCell ref="A428:A431"/>
    <mergeCell ref="A432:A433"/>
    <mergeCell ref="D272:D274"/>
    <mergeCell ref="G213:K213"/>
  </mergeCells>
  <printOptions horizontalCentered="1"/>
  <pageMargins left="0.25" right="0.25" top="0.75" bottom="0.75" header="0.3" footer="0.3"/>
  <pageSetup paperSize="9" scale="46" fitToHeight="0" orientation="landscape" r:id="rId1"/>
  <headerFooter differentFirst="1">
    <oddHeader>&amp;C&amp;P</oddHeader>
  </headerFooter>
  <rowBreaks count="18" manualBreakCount="18">
    <brk id="32" min="1" max="14" man="1"/>
    <brk id="61" min="1" max="14" man="1"/>
    <brk id="86" min="1" max="14" man="1"/>
    <brk id="115" min="1" max="14" man="1"/>
    <brk id="138" min="1" max="14" man="1"/>
    <brk id="168" max="14" man="1"/>
    <brk id="198" max="14" man="1"/>
    <brk id="223" max="14" man="1"/>
    <brk id="253" max="14" man="1"/>
    <brk id="263" max="14" man="1"/>
    <brk id="286" max="14" man="1"/>
    <brk id="349" max="14" man="1"/>
    <brk id="371" max="14" man="1"/>
    <brk id="396" max="14" man="1"/>
    <brk id="416" max="14" man="1"/>
    <brk id="431" max="14" man="1"/>
    <brk id="444" max="14" man="1"/>
    <brk id="46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08"/>
  <sheetViews>
    <sheetView view="pageBreakPreview" zoomScale="55" zoomScaleNormal="55" zoomScaleSheetLayoutView="55" workbookViewId="0">
      <selection sqref="A1:XFD1048576"/>
    </sheetView>
  </sheetViews>
  <sheetFormatPr defaultRowHeight="15" x14ac:dyDescent="0.25"/>
  <cols>
    <col min="1" max="1" width="9.140625" style="15"/>
    <col min="2" max="2" width="37" style="15" customWidth="1"/>
    <col min="3" max="3" width="22.42578125" style="15" customWidth="1"/>
    <col min="4" max="4" width="20.85546875" style="15" customWidth="1"/>
    <col min="5" max="5" width="21.7109375" style="15" customWidth="1"/>
    <col min="6" max="6" width="19.42578125" style="15" customWidth="1"/>
    <col min="7" max="7" width="18" style="15" customWidth="1"/>
    <col min="8" max="8" width="24.85546875" style="15" customWidth="1"/>
    <col min="9" max="9" width="20" style="15" customWidth="1"/>
    <col min="10" max="10" width="31.28515625" style="22" customWidth="1"/>
    <col min="11" max="11" width="26.42578125" style="15" customWidth="1"/>
    <col min="12" max="12" width="23.28515625" style="15" customWidth="1"/>
    <col min="13" max="13" width="25.5703125" style="15" customWidth="1"/>
    <col min="14" max="14" width="25.28515625" style="15" customWidth="1"/>
    <col min="15" max="15" width="22.7109375" style="15" customWidth="1"/>
    <col min="16" max="16" width="23.85546875" style="15" customWidth="1"/>
    <col min="17" max="17" width="24.42578125" style="15" customWidth="1"/>
    <col min="18" max="18" width="21.28515625" style="15" customWidth="1"/>
    <col min="19" max="19" width="28.85546875" style="15" customWidth="1"/>
    <col min="20" max="20" width="27.140625" style="15" bestFit="1" customWidth="1"/>
    <col min="21" max="21" width="35.42578125" style="15" bestFit="1" customWidth="1"/>
    <col min="22" max="262" width="9.140625" style="15"/>
    <col min="263" max="263" width="25.28515625" style="15" customWidth="1"/>
    <col min="264" max="265" width="44.7109375" style="15" customWidth="1"/>
    <col min="266" max="266" width="34.5703125" style="15" customWidth="1"/>
    <col min="267" max="267" width="36.7109375" style="15" customWidth="1"/>
    <col min="268" max="268" width="31.85546875" style="15" customWidth="1"/>
    <col min="269" max="518" width="9.140625" style="15"/>
    <col min="519" max="519" width="25.28515625" style="15" customWidth="1"/>
    <col min="520" max="521" width="44.7109375" style="15" customWidth="1"/>
    <col min="522" max="522" width="34.5703125" style="15" customWidth="1"/>
    <col min="523" max="523" width="36.7109375" style="15" customWidth="1"/>
    <col min="524" max="524" width="31.85546875" style="15" customWidth="1"/>
    <col min="525" max="774" width="9.140625" style="15"/>
    <col min="775" max="775" width="25.28515625" style="15" customWidth="1"/>
    <col min="776" max="777" width="44.7109375" style="15" customWidth="1"/>
    <col min="778" max="778" width="34.5703125" style="15" customWidth="1"/>
    <col min="779" max="779" width="36.7109375" style="15" customWidth="1"/>
    <col min="780" max="780" width="31.85546875" style="15" customWidth="1"/>
    <col min="781" max="1030" width="9.140625" style="15"/>
    <col min="1031" max="1031" width="25.28515625" style="15" customWidth="1"/>
    <col min="1032" max="1033" width="44.7109375" style="15" customWidth="1"/>
    <col min="1034" max="1034" width="34.5703125" style="15" customWidth="1"/>
    <col min="1035" max="1035" width="36.7109375" style="15" customWidth="1"/>
    <col min="1036" max="1036" width="31.85546875" style="15" customWidth="1"/>
    <col min="1037" max="1286" width="9.140625" style="15"/>
    <col min="1287" max="1287" width="25.28515625" style="15" customWidth="1"/>
    <col min="1288" max="1289" width="44.7109375" style="15" customWidth="1"/>
    <col min="1290" max="1290" width="34.5703125" style="15" customWidth="1"/>
    <col min="1291" max="1291" width="36.7109375" style="15" customWidth="1"/>
    <col min="1292" max="1292" width="31.85546875" style="15" customWidth="1"/>
    <col min="1293" max="1542" width="9.140625" style="15"/>
    <col min="1543" max="1543" width="25.28515625" style="15" customWidth="1"/>
    <col min="1544" max="1545" width="44.7109375" style="15" customWidth="1"/>
    <col min="1546" max="1546" width="34.5703125" style="15" customWidth="1"/>
    <col min="1547" max="1547" width="36.7109375" style="15" customWidth="1"/>
    <col min="1548" max="1548" width="31.85546875" style="15" customWidth="1"/>
    <col min="1549" max="1798" width="9.140625" style="15"/>
    <col min="1799" max="1799" width="25.28515625" style="15" customWidth="1"/>
    <col min="1800" max="1801" width="44.7109375" style="15" customWidth="1"/>
    <col min="1802" max="1802" width="34.5703125" style="15" customWidth="1"/>
    <col min="1803" max="1803" width="36.7109375" style="15" customWidth="1"/>
    <col min="1804" max="1804" width="31.85546875" style="15" customWidth="1"/>
    <col min="1805" max="2054" width="9.140625" style="15"/>
    <col min="2055" max="2055" width="25.28515625" style="15" customWidth="1"/>
    <col min="2056" max="2057" width="44.7109375" style="15" customWidth="1"/>
    <col min="2058" max="2058" width="34.5703125" style="15" customWidth="1"/>
    <col min="2059" max="2059" width="36.7109375" style="15" customWidth="1"/>
    <col min="2060" max="2060" width="31.85546875" style="15" customWidth="1"/>
    <col min="2061" max="2310" width="9.140625" style="15"/>
    <col min="2311" max="2311" width="25.28515625" style="15" customWidth="1"/>
    <col min="2312" max="2313" width="44.7109375" style="15" customWidth="1"/>
    <col min="2314" max="2314" width="34.5703125" style="15" customWidth="1"/>
    <col min="2315" max="2315" width="36.7109375" style="15" customWidth="1"/>
    <col min="2316" max="2316" width="31.85546875" style="15" customWidth="1"/>
    <col min="2317" max="2566" width="9.140625" style="15"/>
    <col min="2567" max="2567" width="25.28515625" style="15" customWidth="1"/>
    <col min="2568" max="2569" width="44.7109375" style="15" customWidth="1"/>
    <col min="2570" max="2570" width="34.5703125" style="15" customWidth="1"/>
    <col min="2571" max="2571" width="36.7109375" style="15" customWidth="1"/>
    <col min="2572" max="2572" width="31.85546875" style="15" customWidth="1"/>
    <col min="2573" max="2822" width="9.140625" style="15"/>
    <col min="2823" max="2823" width="25.28515625" style="15" customWidth="1"/>
    <col min="2824" max="2825" width="44.7109375" style="15" customWidth="1"/>
    <col min="2826" max="2826" width="34.5703125" style="15" customWidth="1"/>
    <col min="2827" max="2827" width="36.7109375" style="15" customWidth="1"/>
    <col min="2828" max="2828" width="31.85546875" style="15" customWidth="1"/>
    <col min="2829" max="3078" width="9.140625" style="15"/>
    <col min="3079" max="3079" width="25.28515625" style="15" customWidth="1"/>
    <col min="3080" max="3081" width="44.7109375" style="15" customWidth="1"/>
    <col min="3082" max="3082" width="34.5703125" style="15" customWidth="1"/>
    <col min="3083" max="3083" width="36.7109375" style="15" customWidth="1"/>
    <col min="3084" max="3084" width="31.85546875" style="15" customWidth="1"/>
    <col min="3085" max="3334" width="9.140625" style="15"/>
    <col min="3335" max="3335" width="25.28515625" style="15" customWidth="1"/>
    <col min="3336" max="3337" width="44.7109375" style="15" customWidth="1"/>
    <col min="3338" max="3338" width="34.5703125" style="15" customWidth="1"/>
    <col min="3339" max="3339" width="36.7109375" style="15" customWidth="1"/>
    <col min="3340" max="3340" width="31.85546875" style="15" customWidth="1"/>
    <col min="3341" max="3590" width="9.140625" style="15"/>
    <col min="3591" max="3591" width="25.28515625" style="15" customWidth="1"/>
    <col min="3592" max="3593" width="44.7109375" style="15" customWidth="1"/>
    <col min="3594" max="3594" width="34.5703125" style="15" customWidth="1"/>
    <col min="3595" max="3595" width="36.7109375" style="15" customWidth="1"/>
    <col min="3596" max="3596" width="31.85546875" style="15" customWidth="1"/>
    <col min="3597" max="3846" width="9.140625" style="15"/>
    <col min="3847" max="3847" width="25.28515625" style="15" customWidth="1"/>
    <col min="3848" max="3849" width="44.7109375" style="15" customWidth="1"/>
    <col min="3850" max="3850" width="34.5703125" style="15" customWidth="1"/>
    <col min="3851" max="3851" width="36.7109375" style="15" customWidth="1"/>
    <col min="3852" max="3852" width="31.85546875" style="15" customWidth="1"/>
    <col min="3853" max="4102" width="9.140625" style="15"/>
    <col min="4103" max="4103" width="25.28515625" style="15" customWidth="1"/>
    <col min="4104" max="4105" width="44.7109375" style="15" customWidth="1"/>
    <col min="4106" max="4106" width="34.5703125" style="15" customWidth="1"/>
    <col min="4107" max="4107" width="36.7109375" style="15" customWidth="1"/>
    <col min="4108" max="4108" width="31.85546875" style="15" customWidth="1"/>
    <col min="4109" max="4358" width="9.140625" style="15"/>
    <col min="4359" max="4359" width="25.28515625" style="15" customWidth="1"/>
    <col min="4360" max="4361" width="44.7109375" style="15" customWidth="1"/>
    <col min="4362" max="4362" width="34.5703125" style="15" customWidth="1"/>
    <col min="4363" max="4363" width="36.7109375" style="15" customWidth="1"/>
    <col min="4364" max="4364" width="31.85546875" style="15" customWidth="1"/>
    <col min="4365" max="4614" width="9.140625" style="15"/>
    <col min="4615" max="4615" width="25.28515625" style="15" customWidth="1"/>
    <col min="4616" max="4617" width="44.7109375" style="15" customWidth="1"/>
    <col min="4618" max="4618" width="34.5703125" style="15" customWidth="1"/>
    <col min="4619" max="4619" width="36.7109375" style="15" customWidth="1"/>
    <col min="4620" max="4620" width="31.85546875" style="15" customWidth="1"/>
    <col min="4621" max="4870" width="9.140625" style="15"/>
    <col min="4871" max="4871" width="25.28515625" style="15" customWidth="1"/>
    <col min="4872" max="4873" width="44.7109375" style="15" customWidth="1"/>
    <col min="4874" max="4874" width="34.5703125" style="15" customWidth="1"/>
    <col min="4875" max="4875" width="36.7109375" style="15" customWidth="1"/>
    <col min="4876" max="4876" width="31.85546875" style="15" customWidth="1"/>
    <col min="4877" max="5126" width="9.140625" style="15"/>
    <col min="5127" max="5127" width="25.28515625" style="15" customWidth="1"/>
    <col min="5128" max="5129" width="44.7109375" style="15" customWidth="1"/>
    <col min="5130" max="5130" width="34.5703125" style="15" customWidth="1"/>
    <col min="5131" max="5131" width="36.7109375" style="15" customWidth="1"/>
    <col min="5132" max="5132" width="31.85546875" style="15" customWidth="1"/>
    <col min="5133" max="5382" width="9.140625" style="15"/>
    <col min="5383" max="5383" width="25.28515625" style="15" customWidth="1"/>
    <col min="5384" max="5385" width="44.7109375" style="15" customWidth="1"/>
    <col min="5386" max="5386" width="34.5703125" style="15" customWidth="1"/>
    <col min="5387" max="5387" width="36.7109375" style="15" customWidth="1"/>
    <col min="5388" max="5388" width="31.85546875" style="15" customWidth="1"/>
    <col min="5389" max="5638" width="9.140625" style="15"/>
    <col min="5639" max="5639" width="25.28515625" style="15" customWidth="1"/>
    <col min="5640" max="5641" width="44.7109375" style="15" customWidth="1"/>
    <col min="5642" max="5642" width="34.5703125" style="15" customWidth="1"/>
    <col min="5643" max="5643" width="36.7109375" style="15" customWidth="1"/>
    <col min="5644" max="5644" width="31.85546875" style="15" customWidth="1"/>
    <col min="5645" max="5894" width="9.140625" style="15"/>
    <col min="5895" max="5895" width="25.28515625" style="15" customWidth="1"/>
    <col min="5896" max="5897" width="44.7109375" style="15" customWidth="1"/>
    <col min="5898" max="5898" width="34.5703125" style="15" customWidth="1"/>
    <col min="5899" max="5899" width="36.7109375" style="15" customWidth="1"/>
    <col min="5900" max="5900" width="31.85546875" style="15" customWidth="1"/>
    <col min="5901" max="6150" width="9.140625" style="15"/>
    <col min="6151" max="6151" width="25.28515625" style="15" customWidth="1"/>
    <col min="6152" max="6153" width="44.7109375" style="15" customWidth="1"/>
    <col min="6154" max="6154" width="34.5703125" style="15" customWidth="1"/>
    <col min="6155" max="6155" width="36.7109375" style="15" customWidth="1"/>
    <col min="6156" max="6156" width="31.85546875" style="15" customWidth="1"/>
    <col min="6157" max="6406" width="9.140625" style="15"/>
    <col min="6407" max="6407" width="25.28515625" style="15" customWidth="1"/>
    <col min="6408" max="6409" width="44.7109375" style="15" customWidth="1"/>
    <col min="6410" max="6410" width="34.5703125" style="15" customWidth="1"/>
    <col min="6411" max="6411" width="36.7109375" style="15" customWidth="1"/>
    <col min="6412" max="6412" width="31.85546875" style="15" customWidth="1"/>
    <col min="6413" max="6662" width="9.140625" style="15"/>
    <col min="6663" max="6663" width="25.28515625" style="15" customWidth="1"/>
    <col min="6664" max="6665" width="44.7109375" style="15" customWidth="1"/>
    <col min="6666" max="6666" width="34.5703125" style="15" customWidth="1"/>
    <col min="6667" max="6667" width="36.7109375" style="15" customWidth="1"/>
    <col min="6668" max="6668" width="31.85546875" style="15" customWidth="1"/>
    <col min="6669" max="6918" width="9.140625" style="15"/>
    <col min="6919" max="6919" width="25.28515625" style="15" customWidth="1"/>
    <col min="6920" max="6921" width="44.7109375" style="15" customWidth="1"/>
    <col min="6922" max="6922" width="34.5703125" style="15" customWidth="1"/>
    <col min="6923" max="6923" width="36.7109375" style="15" customWidth="1"/>
    <col min="6924" max="6924" width="31.85546875" style="15" customWidth="1"/>
    <col min="6925" max="7174" width="9.140625" style="15"/>
    <col min="7175" max="7175" width="25.28515625" style="15" customWidth="1"/>
    <col min="7176" max="7177" width="44.7109375" style="15" customWidth="1"/>
    <col min="7178" max="7178" width="34.5703125" style="15" customWidth="1"/>
    <col min="7179" max="7179" width="36.7109375" style="15" customWidth="1"/>
    <col min="7180" max="7180" width="31.85546875" style="15" customWidth="1"/>
    <col min="7181" max="7430" width="9.140625" style="15"/>
    <col min="7431" max="7431" width="25.28515625" style="15" customWidth="1"/>
    <col min="7432" max="7433" width="44.7109375" style="15" customWidth="1"/>
    <col min="7434" max="7434" width="34.5703125" style="15" customWidth="1"/>
    <col min="7435" max="7435" width="36.7109375" style="15" customWidth="1"/>
    <col min="7436" max="7436" width="31.85546875" style="15" customWidth="1"/>
    <col min="7437" max="7686" width="9.140625" style="15"/>
    <col min="7687" max="7687" width="25.28515625" style="15" customWidth="1"/>
    <col min="7688" max="7689" width="44.7109375" style="15" customWidth="1"/>
    <col min="7690" max="7690" width="34.5703125" style="15" customWidth="1"/>
    <col min="7691" max="7691" width="36.7109375" style="15" customWidth="1"/>
    <col min="7692" max="7692" width="31.85546875" style="15" customWidth="1"/>
    <col min="7693" max="7942" width="9.140625" style="15"/>
    <col min="7943" max="7943" width="25.28515625" style="15" customWidth="1"/>
    <col min="7944" max="7945" width="44.7109375" style="15" customWidth="1"/>
    <col min="7946" max="7946" width="34.5703125" style="15" customWidth="1"/>
    <col min="7947" max="7947" width="36.7109375" style="15" customWidth="1"/>
    <col min="7948" max="7948" width="31.85546875" style="15" customWidth="1"/>
    <col min="7949" max="8198" width="9.140625" style="15"/>
    <col min="8199" max="8199" width="25.28515625" style="15" customWidth="1"/>
    <col min="8200" max="8201" width="44.7109375" style="15" customWidth="1"/>
    <col min="8202" max="8202" width="34.5703125" style="15" customWidth="1"/>
    <col min="8203" max="8203" width="36.7109375" style="15" customWidth="1"/>
    <col min="8204" max="8204" width="31.85546875" style="15" customWidth="1"/>
    <col min="8205" max="8454" width="9.140625" style="15"/>
    <col min="8455" max="8455" width="25.28515625" style="15" customWidth="1"/>
    <col min="8456" max="8457" width="44.7109375" style="15" customWidth="1"/>
    <col min="8458" max="8458" width="34.5703125" style="15" customWidth="1"/>
    <col min="8459" max="8459" width="36.7109375" style="15" customWidth="1"/>
    <col min="8460" max="8460" width="31.85546875" style="15" customWidth="1"/>
    <col min="8461" max="8710" width="9.140625" style="15"/>
    <col min="8711" max="8711" width="25.28515625" style="15" customWidth="1"/>
    <col min="8712" max="8713" width="44.7109375" style="15" customWidth="1"/>
    <col min="8714" max="8714" width="34.5703125" style="15" customWidth="1"/>
    <col min="8715" max="8715" width="36.7109375" style="15" customWidth="1"/>
    <col min="8716" max="8716" width="31.85546875" style="15" customWidth="1"/>
    <col min="8717" max="8966" width="9.140625" style="15"/>
    <col min="8967" max="8967" width="25.28515625" style="15" customWidth="1"/>
    <col min="8968" max="8969" width="44.7109375" style="15" customWidth="1"/>
    <col min="8970" max="8970" width="34.5703125" style="15" customWidth="1"/>
    <col min="8971" max="8971" width="36.7109375" style="15" customWidth="1"/>
    <col min="8972" max="8972" width="31.85546875" style="15" customWidth="1"/>
    <col min="8973" max="9222" width="9.140625" style="15"/>
    <col min="9223" max="9223" width="25.28515625" style="15" customWidth="1"/>
    <col min="9224" max="9225" width="44.7109375" style="15" customWidth="1"/>
    <col min="9226" max="9226" width="34.5703125" style="15" customWidth="1"/>
    <col min="9227" max="9227" width="36.7109375" style="15" customWidth="1"/>
    <col min="9228" max="9228" width="31.85546875" style="15" customWidth="1"/>
    <col min="9229" max="9478" width="9.140625" style="15"/>
    <col min="9479" max="9479" width="25.28515625" style="15" customWidth="1"/>
    <col min="9480" max="9481" width="44.7109375" style="15" customWidth="1"/>
    <col min="9482" max="9482" width="34.5703125" style="15" customWidth="1"/>
    <col min="9483" max="9483" width="36.7109375" style="15" customWidth="1"/>
    <col min="9484" max="9484" width="31.85546875" style="15" customWidth="1"/>
    <col min="9485" max="9734" width="9.140625" style="15"/>
    <col min="9735" max="9735" width="25.28515625" style="15" customWidth="1"/>
    <col min="9736" max="9737" width="44.7109375" style="15" customWidth="1"/>
    <col min="9738" max="9738" width="34.5703125" style="15" customWidth="1"/>
    <col min="9739" max="9739" width="36.7109375" style="15" customWidth="1"/>
    <col min="9740" max="9740" width="31.85546875" style="15" customWidth="1"/>
    <col min="9741" max="9990" width="9.140625" style="15"/>
    <col min="9991" max="9991" width="25.28515625" style="15" customWidth="1"/>
    <col min="9992" max="9993" width="44.7109375" style="15" customWidth="1"/>
    <col min="9994" max="9994" width="34.5703125" style="15" customWidth="1"/>
    <col min="9995" max="9995" width="36.7109375" style="15" customWidth="1"/>
    <col min="9996" max="9996" width="31.85546875" style="15" customWidth="1"/>
    <col min="9997" max="10246" width="9.140625" style="15"/>
    <col min="10247" max="10247" width="25.28515625" style="15" customWidth="1"/>
    <col min="10248" max="10249" width="44.7109375" style="15" customWidth="1"/>
    <col min="10250" max="10250" width="34.5703125" style="15" customWidth="1"/>
    <col min="10251" max="10251" width="36.7109375" style="15" customWidth="1"/>
    <col min="10252" max="10252" width="31.85546875" style="15" customWidth="1"/>
    <col min="10253" max="10502" width="9.140625" style="15"/>
    <col min="10503" max="10503" width="25.28515625" style="15" customWidth="1"/>
    <col min="10504" max="10505" width="44.7109375" style="15" customWidth="1"/>
    <col min="10506" max="10506" width="34.5703125" style="15" customWidth="1"/>
    <col min="10507" max="10507" width="36.7109375" style="15" customWidth="1"/>
    <col min="10508" max="10508" width="31.85546875" style="15" customWidth="1"/>
    <col min="10509" max="10758" width="9.140625" style="15"/>
    <col min="10759" max="10759" width="25.28515625" style="15" customWidth="1"/>
    <col min="10760" max="10761" width="44.7109375" style="15" customWidth="1"/>
    <col min="10762" max="10762" width="34.5703125" style="15" customWidth="1"/>
    <col min="10763" max="10763" width="36.7109375" style="15" customWidth="1"/>
    <col min="10764" max="10764" width="31.85546875" style="15" customWidth="1"/>
    <col min="10765" max="11014" width="9.140625" style="15"/>
    <col min="11015" max="11015" width="25.28515625" style="15" customWidth="1"/>
    <col min="11016" max="11017" width="44.7109375" style="15" customWidth="1"/>
    <col min="11018" max="11018" width="34.5703125" style="15" customWidth="1"/>
    <col min="11019" max="11019" width="36.7109375" style="15" customWidth="1"/>
    <col min="11020" max="11020" width="31.85546875" style="15" customWidth="1"/>
    <col min="11021" max="11270" width="9.140625" style="15"/>
    <col min="11271" max="11271" width="25.28515625" style="15" customWidth="1"/>
    <col min="11272" max="11273" width="44.7109375" style="15" customWidth="1"/>
    <col min="11274" max="11274" width="34.5703125" style="15" customWidth="1"/>
    <col min="11275" max="11275" width="36.7109375" style="15" customWidth="1"/>
    <col min="11276" max="11276" width="31.85546875" style="15" customWidth="1"/>
    <col min="11277" max="11526" width="9.140625" style="15"/>
    <col min="11527" max="11527" width="25.28515625" style="15" customWidth="1"/>
    <col min="11528" max="11529" width="44.7109375" style="15" customWidth="1"/>
    <col min="11530" max="11530" width="34.5703125" style="15" customWidth="1"/>
    <col min="11531" max="11531" width="36.7109375" style="15" customWidth="1"/>
    <col min="11532" max="11532" width="31.85546875" style="15" customWidth="1"/>
    <col min="11533" max="11782" width="9.140625" style="15"/>
    <col min="11783" max="11783" width="25.28515625" style="15" customWidth="1"/>
    <col min="11784" max="11785" width="44.7109375" style="15" customWidth="1"/>
    <col min="11786" max="11786" width="34.5703125" style="15" customWidth="1"/>
    <col min="11787" max="11787" width="36.7109375" style="15" customWidth="1"/>
    <col min="11788" max="11788" width="31.85546875" style="15" customWidth="1"/>
    <col min="11789" max="12038" width="9.140625" style="15"/>
    <col min="12039" max="12039" width="25.28515625" style="15" customWidth="1"/>
    <col min="12040" max="12041" width="44.7109375" style="15" customWidth="1"/>
    <col min="12042" max="12042" width="34.5703125" style="15" customWidth="1"/>
    <col min="12043" max="12043" width="36.7109375" style="15" customWidth="1"/>
    <col min="12044" max="12044" width="31.85546875" style="15" customWidth="1"/>
    <col min="12045" max="12294" width="9.140625" style="15"/>
    <col min="12295" max="12295" width="25.28515625" style="15" customWidth="1"/>
    <col min="12296" max="12297" width="44.7109375" style="15" customWidth="1"/>
    <col min="12298" max="12298" width="34.5703125" style="15" customWidth="1"/>
    <col min="12299" max="12299" width="36.7109375" style="15" customWidth="1"/>
    <col min="12300" max="12300" width="31.85546875" style="15" customWidth="1"/>
    <col min="12301" max="12550" width="9.140625" style="15"/>
    <col min="12551" max="12551" width="25.28515625" style="15" customWidth="1"/>
    <col min="12552" max="12553" width="44.7109375" style="15" customWidth="1"/>
    <col min="12554" max="12554" width="34.5703125" style="15" customWidth="1"/>
    <col min="12555" max="12555" width="36.7109375" style="15" customWidth="1"/>
    <col min="12556" max="12556" width="31.85546875" style="15" customWidth="1"/>
    <col min="12557" max="12806" width="9.140625" style="15"/>
    <col min="12807" max="12807" width="25.28515625" style="15" customWidth="1"/>
    <col min="12808" max="12809" width="44.7109375" style="15" customWidth="1"/>
    <col min="12810" max="12810" width="34.5703125" style="15" customWidth="1"/>
    <col min="12811" max="12811" width="36.7109375" style="15" customWidth="1"/>
    <col min="12812" max="12812" width="31.85546875" style="15" customWidth="1"/>
    <col min="12813" max="13062" width="9.140625" style="15"/>
    <col min="13063" max="13063" width="25.28515625" style="15" customWidth="1"/>
    <col min="13064" max="13065" width="44.7109375" style="15" customWidth="1"/>
    <col min="13066" max="13066" width="34.5703125" style="15" customWidth="1"/>
    <col min="13067" max="13067" width="36.7109375" style="15" customWidth="1"/>
    <col min="13068" max="13068" width="31.85546875" style="15" customWidth="1"/>
    <col min="13069" max="13318" width="9.140625" style="15"/>
    <col min="13319" max="13319" width="25.28515625" style="15" customWidth="1"/>
    <col min="13320" max="13321" width="44.7109375" style="15" customWidth="1"/>
    <col min="13322" max="13322" width="34.5703125" style="15" customWidth="1"/>
    <col min="13323" max="13323" width="36.7109375" style="15" customWidth="1"/>
    <col min="13324" max="13324" width="31.85546875" style="15" customWidth="1"/>
    <col min="13325" max="13574" width="9.140625" style="15"/>
    <col min="13575" max="13575" width="25.28515625" style="15" customWidth="1"/>
    <col min="13576" max="13577" width="44.7109375" style="15" customWidth="1"/>
    <col min="13578" max="13578" width="34.5703125" style="15" customWidth="1"/>
    <col min="13579" max="13579" width="36.7109375" style="15" customWidth="1"/>
    <col min="13580" max="13580" width="31.85546875" style="15" customWidth="1"/>
    <col min="13581" max="13830" width="9.140625" style="15"/>
    <col min="13831" max="13831" width="25.28515625" style="15" customWidth="1"/>
    <col min="13832" max="13833" width="44.7109375" style="15" customWidth="1"/>
    <col min="13834" max="13834" width="34.5703125" style="15" customWidth="1"/>
    <col min="13835" max="13835" width="36.7109375" style="15" customWidth="1"/>
    <col min="13836" max="13836" width="31.85546875" style="15" customWidth="1"/>
    <col min="13837" max="14086" width="9.140625" style="15"/>
    <col min="14087" max="14087" width="25.28515625" style="15" customWidth="1"/>
    <col min="14088" max="14089" width="44.7109375" style="15" customWidth="1"/>
    <col min="14090" max="14090" width="34.5703125" style="15" customWidth="1"/>
    <col min="14091" max="14091" width="36.7109375" style="15" customWidth="1"/>
    <col min="14092" max="14092" width="31.85546875" style="15" customWidth="1"/>
    <col min="14093" max="14342" width="9.140625" style="15"/>
    <col min="14343" max="14343" width="25.28515625" style="15" customWidth="1"/>
    <col min="14344" max="14345" width="44.7109375" style="15" customWidth="1"/>
    <col min="14346" max="14346" width="34.5703125" style="15" customWidth="1"/>
    <col min="14347" max="14347" width="36.7109375" style="15" customWidth="1"/>
    <col min="14348" max="14348" width="31.85546875" style="15" customWidth="1"/>
    <col min="14349" max="14598" width="9.140625" style="15"/>
    <col min="14599" max="14599" width="25.28515625" style="15" customWidth="1"/>
    <col min="14600" max="14601" width="44.7109375" style="15" customWidth="1"/>
    <col min="14602" max="14602" width="34.5703125" style="15" customWidth="1"/>
    <col min="14603" max="14603" width="36.7109375" style="15" customWidth="1"/>
    <col min="14604" max="14604" width="31.85546875" style="15" customWidth="1"/>
    <col min="14605" max="14854" width="9.140625" style="15"/>
    <col min="14855" max="14855" width="25.28515625" style="15" customWidth="1"/>
    <col min="14856" max="14857" width="44.7109375" style="15" customWidth="1"/>
    <col min="14858" max="14858" width="34.5703125" style="15" customWidth="1"/>
    <col min="14859" max="14859" width="36.7109375" style="15" customWidth="1"/>
    <col min="14860" max="14860" width="31.85546875" style="15" customWidth="1"/>
    <col min="14861" max="15110" width="9.140625" style="15"/>
    <col min="15111" max="15111" width="25.28515625" style="15" customWidth="1"/>
    <col min="15112" max="15113" width="44.7109375" style="15" customWidth="1"/>
    <col min="15114" max="15114" width="34.5703125" style="15" customWidth="1"/>
    <col min="15115" max="15115" width="36.7109375" style="15" customWidth="1"/>
    <col min="15116" max="15116" width="31.85546875" style="15" customWidth="1"/>
    <col min="15117" max="15366" width="9.140625" style="15"/>
    <col min="15367" max="15367" width="25.28515625" style="15" customWidth="1"/>
    <col min="15368" max="15369" width="44.7109375" style="15" customWidth="1"/>
    <col min="15370" max="15370" width="34.5703125" style="15" customWidth="1"/>
    <col min="15371" max="15371" width="36.7109375" style="15" customWidth="1"/>
    <col min="15372" max="15372" width="31.85546875" style="15" customWidth="1"/>
    <col min="15373" max="15622" width="9.140625" style="15"/>
    <col min="15623" max="15623" width="25.28515625" style="15" customWidth="1"/>
    <col min="15624" max="15625" width="44.7109375" style="15" customWidth="1"/>
    <col min="15626" max="15626" width="34.5703125" style="15" customWidth="1"/>
    <col min="15627" max="15627" width="36.7109375" style="15" customWidth="1"/>
    <col min="15628" max="15628" width="31.85546875" style="15" customWidth="1"/>
    <col min="15629" max="15878" width="9.140625" style="15"/>
    <col min="15879" max="15879" width="25.28515625" style="15" customWidth="1"/>
    <col min="15880" max="15881" width="44.7109375" style="15" customWidth="1"/>
    <col min="15882" max="15882" width="34.5703125" style="15" customWidth="1"/>
    <col min="15883" max="15883" width="36.7109375" style="15" customWidth="1"/>
    <col min="15884" max="15884" width="31.85546875" style="15" customWidth="1"/>
    <col min="15885" max="16134" width="9.140625" style="15"/>
    <col min="16135" max="16135" width="25.28515625" style="15" customWidth="1"/>
    <col min="16136" max="16137" width="44.7109375" style="15" customWidth="1"/>
    <col min="16138" max="16138" width="34.5703125" style="15" customWidth="1"/>
    <col min="16139" max="16139" width="36.7109375" style="15" customWidth="1"/>
    <col min="16140" max="16140" width="31.85546875" style="15" customWidth="1"/>
    <col min="16141" max="16384" width="9.140625" style="15"/>
  </cols>
  <sheetData>
    <row r="1" spans="1:18" ht="46.5" customHeight="1" x14ac:dyDescent="0.3">
      <c r="J1" s="20" t="s">
        <v>585</v>
      </c>
      <c r="P1" s="255" t="s">
        <v>569</v>
      </c>
      <c r="Q1" s="255"/>
      <c r="R1" s="255"/>
    </row>
    <row r="2" spans="1:18" ht="87.75" customHeight="1" x14ac:dyDescent="0.3">
      <c r="I2" s="21"/>
      <c r="P2" s="256" t="s">
        <v>474</v>
      </c>
      <c r="Q2" s="256"/>
      <c r="R2" s="256"/>
    </row>
    <row r="3" spans="1:18" ht="34.5" customHeight="1" x14ac:dyDescent="0.3">
      <c r="B3" s="23"/>
      <c r="C3" s="23"/>
      <c r="D3" s="23"/>
      <c r="E3" s="23"/>
      <c r="F3" s="23"/>
      <c r="G3" s="23"/>
      <c r="H3" s="23"/>
      <c r="I3" s="24"/>
      <c r="J3" s="25"/>
      <c r="K3" s="26"/>
      <c r="L3" s="27"/>
      <c r="M3" s="26"/>
      <c r="N3" s="26"/>
      <c r="O3" s="26"/>
      <c r="P3" s="129"/>
      <c r="Q3" s="28"/>
      <c r="R3" s="129" t="s">
        <v>270</v>
      </c>
    </row>
    <row r="4" spans="1:18" ht="19.5" x14ac:dyDescent="0.3">
      <c r="B4" s="23"/>
      <c r="C4" s="23"/>
      <c r="D4" s="23"/>
      <c r="E4" s="23"/>
      <c r="F4" s="23"/>
      <c r="G4" s="23"/>
      <c r="H4" s="23"/>
      <c r="I4" s="26"/>
      <c r="J4" s="29"/>
      <c r="K4" s="26"/>
      <c r="L4" s="27"/>
      <c r="M4" s="26"/>
      <c r="N4" s="26"/>
      <c r="O4" s="26"/>
      <c r="P4" s="244" t="s">
        <v>176</v>
      </c>
      <c r="Q4" s="244"/>
      <c r="R4" s="244"/>
    </row>
    <row r="5" spans="1:18" ht="111" customHeight="1" x14ac:dyDescent="0.25">
      <c r="A5" s="30"/>
      <c r="B5" s="30"/>
      <c r="C5" s="245" t="s">
        <v>177</v>
      </c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30"/>
      <c r="Q5" s="30"/>
      <c r="R5" s="30"/>
    </row>
    <row r="6" spans="1:18" x14ac:dyDescent="0.25">
      <c r="A6" s="31"/>
      <c r="B6" s="32"/>
      <c r="C6" s="32"/>
      <c r="D6" s="32"/>
      <c r="E6" s="32"/>
      <c r="F6" s="32"/>
      <c r="G6" s="32"/>
      <c r="H6" s="32"/>
      <c r="I6" s="33"/>
      <c r="J6" s="34"/>
      <c r="K6" s="33"/>
      <c r="L6" s="33"/>
    </row>
    <row r="7" spans="1:18" ht="42" customHeight="1" x14ac:dyDescent="0.25">
      <c r="A7" s="249" t="s">
        <v>178</v>
      </c>
      <c r="B7" s="249" t="s">
        <v>179</v>
      </c>
      <c r="C7" s="249" t="s">
        <v>180</v>
      </c>
      <c r="D7" s="249" t="s">
        <v>181</v>
      </c>
      <c r="E7" s="249" t="s">
        <v>182</v>
      </c>
      <c r="F7" s="249" t="s">
        <v>183</v>
      </c>
      <c r="G7" s="249" t="s">
        <v>184</v>
      </c>
      <c r="H7" s="249" t="s">
        <v>185</v>
      </c>
      <c r="I7" s="249" t="s">
        <v>186</v>
      </c>
      <c r="J7" s="249" t="s">
        <v>2</v>
      </c>
      <c r="K7" s="251" t="s">
        <v>187</v>
      </c>
      <c r="L7" s="252"/>
      <c r="M7" s="252"/>
      <c r="N7" s="252"/>
      <c r="O7" s="252"/>
      <c r="P7" s="253"/>
      <c r="Q7" s="249" t="s">
        <v>188</v>
      </c>
      <c r="R7" s="249" t="s">
        <v>189</v>
      </c>
    </row>
    <row r="8" spans="1:18" ht="156.75" customHeight="1" x14ac:dyDescent="0.25">
      <c r="A8" s="250"/>
      <c r="B8" s="250"/>
      <c r="C8" s="250"/>
      <c r="D8" s="250"/>
      <c r="E8" s="250"/>
      <c r="F8" s="250"/>
      <c r="G8" s="250"/>
      <c r="H8" s="250"/>
      <c r="I8" s="250"/>
      <c r="J8" s="250"/>
      <c r="K8" s="128" t="s">
        <v>190</v>
      </c>
      <c r="L8" s="122">
        <v>2023</v>
      </c>
      <c r="M8" s="122">
        <v>2024</v>
      </c>
      <c r="N8" s="122">
        <v>2025</v>
      </c>
      <c r="O8" s="122">
        <v>2026</v>
      </c>
      <c r="P8" s="122">
        <v>2027</v>
      </c>
      <c r="Q8" s="250"/>
      <c r="R8" s="254"/>
    </row>
    <row r="9" spans="1:18" ht="23.25" customHeight="1" x14ac:dyDescent="0.25">
      <c r="A9" s="126">
        <v>1</v>
      </c>
      <c r="B9" s="126">
        <v>2</v>
      </c>
      <c r="C9" s="126">
        <v>3</v>
      </c>
      <c r="D9" s="126">
        <v>4</v>
      </c>
      <c r="E9" s="126">
        <v>5</v>
      </c>
      <c r="F9" s="126">
        <v>6</v>
      </c>
      <c r="G9" s="126">
        <v>7</v>
      </c>
      <c r="H9" s="126">
        <v>8</v>
      </c>
      <c r="I9" s="126">
        <v>9</v>
      </c>
      <c r="J9" s="126">
        <v>10</v>
      </c>
      <c r="K9" s="126">
        <v>11</v>
      </c>
      <c r="L9" s="126">
        <v>12</v>
      </c>
      <c r="M9" s="126">
        <v>13</v>
      </c>
      <c r="N9" s="126">
        <v>14</v>
      </c>
      <c r="O9" s="126">
        <v>15</v>
      </c>
      <c r="P9" s="126">
        <v>16</v>
      </c>
      <c r="Q9" s="126">
        <v>17</v>
      </c>
      <c r="R9" s="126">
        <v>18</v>
      </c>
    </row>
    <row r="10" spans="1:18" ht="23.25" customHeight="1" x14ac:dyDescent="0.3">
      <c r="A10" s="246" t="s">
        <v>143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8"/>
    </row>
    <row r="11" spans="1:18" ht="24.75" customHeight="1" x14ac:dyDescent="0.3">
      <c r="A11" s="246" t="s">
        <v>74</v>
      </c>
      <c r="B11" s="247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8"/>
    </row>
    <row r="12" spans="1:18" ht="25.5" customHeight="1" x14ac:dyDescent="0.25">
      <c r="A12" s="215">
        <v>1</v>
      </c>
      <c r="B12" s="211" t="s">
        <v>64</v>
      </c>
      <c r="C12" s="211" t="s">
        <v>306</v>
      </c>
      <c r="D12" s="216" t="s">
        <v>209</v>
      </c>
      <c r="E12" s="216" t="s">
        <v>193</v>
      </c>
      <c r="F12" s="216" t="s">
        <v>308</v>
      </c>
      <c r="G12" s="219">
        <v>45990</v>
      </c>
      <c r="H12" s="213">
        <f>K12+I12</f>
        <v>99227.539499999999</v>
      </c>
      <c r="I12" s="127">
        <v>8473.1494999999995</v>
      </c>
      <c r="J12" s="126" t="s">
        <v>14</v>
      </c>
      <c r="K12" s="127">
        <f>L12+M12+N12+O12+P12</f>
        <v>90754.39</v>
      </c>
      <c r="L12" s="127">
        <f>L13+L14</f>
        <v>960.78</v>
      </c>
      <c r="M12" s="127">
        <f t="shared" ref="M12:P12" si="0">M13+M14</f>
        <v>43437.279999999999</v>
      </c>
      <c r="N12" s="127">
        <f t="shared" si="0"/>
        <v>46356.33</v>
      </c>
      <c r="O12" s="127">
        <f t="shared" si="0"/>
        <v>0</v>
      </c>
      <c r="P12" s="127">
        <f t="shared" si="0"/>
        <v>0</v>
      </c>
      <c r="Q12" s="35">
        <v>0</v>
      </c>
      <c r="R12" s="211" t="s">
        <v>195</v>
      </c>
    </row>
    <row r="13" spans="1:18" ht="42.75" customHeight="1" x14ac:dyDescent="0.25">
      <c r="A13" s="215"/>
      <c r="B13" s="211"/>
      <c r="C13" s="211"/>
      <c r="D13" s="217"/>
      <c r="E13" s="217"/>
      <c r="F13" s="217"/>
      <c r="G13" s="217"/>
      <c r="H13" s="213"/>
      <c r="I13" s="123">
        <v>5295.7184399999996</v>
      </c>
      <c r="J13" s="122" t="s">
        <v>211</v>
      </c>
      <c r="K13" s="127">
        <f>L13+M13+N13+O13+P13</f>
        <v>53022.59</v>
      </c>
      <c r="L13" s="127">
        <v>600.49</v>
      </c>
      <c r="M13" s="127">
        <v>25350</v>
      </c>
      <c r="N13" s="36">
        <v>27072.1</v>
      </c>
      <c r="O13" s="36">
        <v>0</v>
      </c>
      <c r="P13" s="36">
        <v>0</v>
      </c>
      <c r="Q13" s="35">
        <v>0</v>
      </c>
      <c r="R13" s="211"/>
    </row>
    <row r="14" spans="1:18" ht="69" customHeight="1" x14ac:dyDescent="0.25">
      <c r="A14" s="215"/>
      <c r="B14" s="211"/>
      <c r="C14" s="211"/>
      <c r="D14" s="218"/>
      <c r="E14" s="218"/>
      <c r="F14" s="218"/>
      <c r="G14" s="218"/>
      <c r="H14" s="213"/>
      <c r="I14" s="123">
        <v>3177.4310599999999</v>
      </c>
      <c r="J14" s="122" t="s">
        <v>18</v>
      </c>
      <c r="K14" s="127">
        <f t="shared" ref="K14:K32" si="1">L14+M14+N14+O14+P14</f>
        <v>37731.800000000003</v>
      </c>
      <c r="L14" s="127">
        <v>360.29</v>
      </c>
      <c r="M14" s="127">
        <f>18087.28</f>
        <v>18087.28</v>
      </c>
      <c r="N14" s="36">
        <v>19284.23</v>
      </c>
      <c r="O14" s="36">
        <v>0</v>
      </c>
      <c r="P14" s="36">
        <v>0</v>
      </c>
      <c r="Q14" s="35">
        <v>0</v>
      </c>
      <c r="R14" s="211"/>
    </row>
    <row r="15" spans="1:18" ht="54" customHeight="1" x14ac:dyDescent="0.25">
      <c r="A15" s="215">
        <v>2</v>
      </c>
      <c r="B15" s="211" t="s">
        <v>546</v>
      </c>
      <c r="C15" s="211" t="s">
        <v>212</v>
      </c>
      <c r="D15" s="216" t="s">
        <v>213</v>
      </c>
      <c r="E15" s="216" t="s">
        <v>193</v>
      </c>
      <c r="F15" s="216" t="s">
        <v>307</v>
      </c>
      <c r="G15" s="219">
        <v>47087</v>
      </c>
      <c r="H15" s="213">
        <v>143175.45000000001</v>
      </c>
      <c r="I15" s="127">
        <v>0</v>
      </c>
      <c r="J15" s="126" t="s">
        <v>14</v>
      </c>
      <c r="K15" s="127">
        <f t="shared" si="1"/>
        <v>15288.510000000002</v>
      </c>
      <c r="L15" s="127">
        <v>0</v>
      </c>
      <c r="M15" s="127">
        <v>0</v>
      </c>
      <c r="N15" s="127">
        <v>0</v>
      </c>
      <c r="O15" s="127">
        <v>0</v>
      </c>
      <c r="P15" s="127">
        <v>15288.510000000002</v>
      </c>
      <c r="Q15" s="35">
        <v>0</v>
      </c>
      <c r="R15" s="211" t="s">
        <v>195</v>
      </c>
    </row>
    <row r="16" spans="1:18" ht="53.25" customHeight="1" x14ac:dyDescent="0.25">
      <c r="A16" s="215"/>
      <c r="B16" s="211"/>
      <c r="C16" s="211"/>
      <c r="D16" s="217"/>
      <c r="E16" s="217"/>
      <c r="F16" s="217"/>
      <c r="G16" s="224"/>
      <c r="H16" s="213"/>
      <c r="I16" s="123">
        <v>0</v>
      </c>
      <c r="J16" s="122" t="s">
        <v>211</v>
      </c>
      <c r="K16" s="127">
        <f t="shared" si="1"/>
        <v>9601.2000000000007</v>
      </c>
      <c r="L16" s="127">
        <v>0</v>
      </c>
      <c r="M16" s="127">
        <v>0</v>
      </c>
      <c r="N16" s="36">
        <v>0</v>
      </c>
      <c r="O16" s="36">
        <v>0</v>
      </c>
      <c r="P16" s="36">
        <v>9601.2000000000007</v>
      </c>
      <c r="Q16" s="35">
        <v>0</v>
      </c>
      <c r="R16" s="211"/>
    </row>
    <row r="17" spans="1:18" ht="65.45" customHeight="1" x14ac:dyDescent="0.25">
      <c r="A17" s="215"/>
      <c r="B17" s="211"/>
      <c r="C17" s="211"/>
      <c r="D17" s="218"/>
      <c r="E17" s="218"/>
      <c r="F17" s="218"/>
      <c r="G17" s="225"/>
      <c r="H17" s="213"/>
      <c r="I17" s="123">
        <v>0</v>
      </c>
      <c r="J17" s="122" t="s">
        <v>18</v>
      </c>
      <c r="K17" s="127">
        <f t="shared" si="1"/>
        <v>5687.31</v>
      </c>
      <c r="L17" s="127">
        <v>0</v>
      </c>
      <c r="M17" s="127">
        <v>0</v>
      </c>
      <c r="N17" s="36">
        <v>0</v>
      </c>
      <c r="O17" s="36">
        <v>0</v>
      </c>
      <c r="P17" s="36">
        <v>5687.31</v>
      </c>
      <c r="Q17" s="35">
        <v>0</v>
      </c>
      <c r="R17" s="211"/>
    </row>
    <row r="18" spans="1:18" ht="26.25" customHeight="1" x14ac:dyDescent="0.25">
      <c r="A18" s="215">
        <v>3</v>
      </c>
      <c r="B18" s="216" t="s">
        <v>107</v>
      </c>
      <c r="C18" s="211" t="s">
        <v>197</v>
      </c>
      <c r="D18" s="216" t="s">
        <v>214</v>
      </c>
      <c r="E18" s="216" t="s">
        <v>193</v>
      </c>
      <c r="F18" s="216" t="s">
        <v>307</v>
      </c>
      <c r="G18" s="219">
        <v>47087</v>
      </c>
      <c r="H18" s="213">
        <v>53980.639999999999</v>
      </c>
      <c r="I18" s="127">
        <v>0</v>
      </c>
      <c r="J18" s="126" t="s">
        <v>14</v>
      </c>
      <c r="K18" s="127">
        <f t="shared" si="1"/>
        <v>36010</v>
      </c>
      <c r="L18" s="127">
        <v>0</v>
      </c>
      <c r="M18" s="127">
        <v>0</v>
      </c>
      <c r="N18" s="127">
        <v>0</v>
      </c>
      <c r="O18" s="127">
        <v>0</v>
      </c>
      <c r="P18" s="127">
        <v>36010</v>
      </c>
      <c r="Q18" s="35">
        <v>0</v>
      </c>
      <c r="R18" s="211" t="s">
        <v>195</v>
      </c>
    </row>
    <row r="19" spans="1:18" ht="46.5" customHeight="1" x14ac:dyDescent="0.25">
      <c r="A19" s="215"/>
      <c r="B19" s="217"/>
      <c r="C19" s="211"/>
      <c r="D19" s="217"/>
      <c r="E19" s="217"/>
      <c r="F19" s="217"/>
      <c r="G19" s="217"/>
      <c r="H19" s="213"/>
      <c r="I19" s="123">
        <v>0</v>
      </c>
      <c r="J19" s="122" t="s">
        <v>211</v>
      </c>
      <c r="K19" s="127">
        <f t="shared" si="1"/>
        <v>22038.12</v>
      </c>
      <c r="L19" s="127">
        <v>0</v>
      </c>
      <c r="M19" s="127">
        <v>0</v>
      </c>
      <c r="N19" s="36">
        <v>0</v>
      </c>
      <c r="O19" s="36">
        <v>0</v>
      </c>
      <c r="P19" s="36">
        <v>22038.12</v>
      </c>
      <c r="Q19" s="35">
        <v>0</v>
      </c>
      <c r="R19" s="211"/>
    </row>
    <row r="20" spans="1:18" ht="62.25" customHeight="1" x14ac:dyDescent="0.25">
      <c r="A20" s="215"/>
      <c r="B20" s="218"/>
      <c r="C20" s="211"/>
      <c r="D20" s="218"/>
      <c r="E20" s="218"/>
      <c r="F20" s="218"/>
      <c r="G20" s="218"/>
      <c r="H20" s="213"/>
      <c r="I20" s="123">
        <v>0</v>
      </c>
      <c r="J20" s="122" t="s">
        <v>18</v>
      </c>
      <c r="K20" s="127">
        <f t="shared" si="1"/>
        <v>13971.88</v>
      </c>
      <c r="L20" s="127">
        <v>0</v>
      </c>
      <c r="M20" s="127">
        <v>0</v>
      </c>
      <c r="N20" s="36">
        <v>0</v>
      </c>
      <c r="O20" s="36">
        <v>0</v>
      </c>
      <c r="P20" s="36">
        <v>13971.88</v>
      </c>
      <c r="Q20" s="35">
        <v>0</v>
      </c>
      <c r="R20" s="211"/>
    </row>
    <row r="21" spans="1:18" ht="29.25" customHeight="1" x14ac:dyDescent="0.25">
      <c r="A21" s="215">
        <v>4</v>
      </c>
      <c r="B21" s="211" t="s">
        <v>150</v>
      </c>
      <c r="C21" s="211" t="s">
        <v>215</v>
      </c>
      <c r="D21" s="211" t="s">
        <v>216</v>
      </c>
      <c r="E21" s="211" t="s">
        <v>193</v>
      </c>
      <c r="F21" s="211" t="s">
        <v>307</v>
      </c>
      <c r="G21" s="212">
        <v>47087</v>
      </c>
      <c r="H21" s="213">
        <v>258497.99</v>
      </c>
      <c r="I21" s="127">
        <v>0</v>
      </c>
      <c r="J21" s="126" t="s">
        <v>14</v>
      </c>
      <c r="K21" s="127">
        <f t="shared" si="1"/>
        <v>172331.99</v>
      </c>
      <c r="L21" s="127">
        <v>0</v>
      </c>
      <c r="M21" s="127">
        <v>0</v>
      </c>
      <c r="N21" s="127">
        <v>0</v>
      </c>
      <c r="O21" s="127">
        <v>0</v>
      </c>
      <c r="P21" s="127">
        <v>172331.99</v>
      </c>
      <c r="Q21" s="35">
        <v>0</v>
      </c>
      <c r="R21" s="211" t="s">
        <v>195</v>
      </c>
    </row>
    <row r="22" spans="1:18" ht="42" customHeight="1" x14ac:dyDescent="0.25">
      <c r="A22" s="215"/>
      <c r="B22" s="211"/>
      <c r="C22" s="211"/>
      <c r="D22" s="211"/>
      <c r="E22" s="211"/>
      <c r="F22" s="211"/>
      <c r="G22" s="211"/>
      <c r="H22" s="213"/>
      <c r="I22" s="123">
        <v>0</v>
      </c>
      <c r="J22" s="122" t="s">
        <v>211</v>
      </c>
      <c r="K22" s="127">
        <f t="shared" si="1"/>
        <v>105467.18</v>
      </c>
      <c r="L22" s="127">
        <v>0</v>
      </c>
      <c r="M22" s="127">
        <v>0</v>
      </c>
      <c r="N22" s="36">
        <v>0</v>
      </c>
      <c r="O22" s="36">
        <v>0</v>
      </c>
      <c r="P22" s="36">
        <v>105467.18</v>
      </c>
      <c r="Q22" s="35">
        <v>0</v>
      </c>
      <c r="R22" s="211"/>
    </row>
    <row r="23" spans="1:18" ht="66.75" customHeight="1" x14ac:dyDescent="0.25">
      <c r="A23" s="215"/>
      <c r="B23" s="211"/>
      <c r="C23" s="211"/>
      <c r="D23" s="211"/>
      <c r="E23" s="211"/>
      <c r="F23" s="211"/>
      <c r="G23" s="211"/>
      <c r="H23" s="213"/>
      <c r="I23" s="123">
        <v>0</v>
      </c>
      <c r="J23" s="122" t="s">
        <v>18</v>
      </c>
      <c r="K23" s="127">
        <f t="shared" si="1"/>
        <v>66864.81</v>
      </c>
      <c r="L23" s="127">
        <v>0</v>
      </c>
      <c r="M23" s="127">
        <v>0</v>
      </c>
      <c r="N23" s="36">
        <v>0</v>
      </c>
      <c r="O23" s="36">
        <v>0</v>
      </c>
      <c r="P23" s="36">
        <v>66864.81</v>
      </c>
      <c r="Q23" s="35">
        <v>0</v>
      </c>
      <c r="R23" s="211"/>
    </row>
    <row r="24" spans="1:18" ht="30" customHeight="1" x14ac:dyDescent="0.25">
      <c r="A24" s="215">
        <v>5</v>
      </c>
      <c r="B24" s="211" t="s">
        <v>545</v>
      </c>
      <c r="C24" s="211" t="s">
        <v>217</v>
      </c>
      <c r="D24" s="211" t="s">
        <v>218</v>
      </c>
      <c r="E24" s="211" t="s">
        <v>193</v>
      </c>
      <c r="F24" s="211" t="s">
        <v>307</v>
      </c>
      <c r="G24" s="212">
        <v>47087</v>
      </c>
      <c r="H24" s="213">
        <v>270590</v>
      </c>
      <c r="I24" s="127">
        <v>0</v>
      </c>
      <c r="J24" s="126" t="s">
        <v>14</v>
      </c>
      <c r="K24" s="127">
        <f t="shared" si="1"/>
        <v>135295</v>
      </c>
      <c r="L24" s="127">
        <v>0</v>
      </c>
      <c r="M24" s="127">
        <v>0</v>
      </c>
      <c r="N24" s="127">
        <v>0</v>
      </c>
      <c r="O24" s="127">
        <v>0</v>
      </c>
      <c r="P24" s="127">
        <v>135295</v>
      </c>
      <c r="Q24" s="35">
        <v>0</v>
      </c>
      <c r="R24" s="211" t="s">
        <v>195</v>
      </c>
    </row>
    <row r="25" spans="1:18" ht="44.25" customHeight="1" x14ac:dyDescent="0.25">
      <c r="A25" s="215"/>
      <c r="B25" s="211"/>
      <c r="C25" s="211"/>
      <c r="D25" s="211"/>
      <c r="E25" s="211"/>
      <c r="F25" s="211"/>
      <c r="G25" s="211"/>
      <c r="H25" s="213"/>
      <c r="I25" s="123">
        <v>0</v>
      </c>
      <c r="J25" s="122" t="s">
        <v>211</v>
      </c>
      <c r="K25" s="127">
        <f t="shared" si="1"/>
        <v>82800.539999999994</v>
      </c>
      <c r="L25" s="127">
        <v>0</v>
      </c>
      <c r="M25" s="127">
        <v>0</v>
      </c>
      <c r="N25" s="36">
        <v>0</v>
      </c>
      <c r="O25" s="36">
        <v>0</v>
      </c>
      <c r="P25" s="36">
        <v>82800.539999999994</v>
      </c>
      <c r="Q25" s="35">
        <v>0</v>
      </c>
      <c r="R25" s="211"/>
    </row>
    <row r="26" spans="1:18" ht="65.25" customHeight="1" x14ac:dyDescent="0.25">
      <c r="A26" s="215"/>
      <c r="B26" s="211"/>
      <c r="C26" s="211"/>
      <c r="D26" s="211"/>
      <c r="E26" s="211"/>
      <c r="F26" s="211"/>
      <c r="G26" s="211"/>
      <c r="H26" s="213"/>
      <c r="I26" s="123">
        <v>0</v>
      </c>
      <c r="J26" s="122" t="s">
        <v>18</v>
      </c>
      <c r="K26" s="127">
        <f t="shared" si="1"/>
        <v>52494.46</v>
      </c>
      <c r="L26" s="127">
        <v>0</v>
      </c>
      <c r="M26" s="127">
        <v>0</v>
      </c>
      <c r="N26" s="36">
        <v>0</v>
      </c>
      <c r="O26" s="36">
        <v>0</v>
      </c>
      <c r="P26" s="36">
        <v>52494.46</v>
      </c>
      <c r="Q26" s="35">
        <v>0</v>
      </c>
      <c r="R26" s="211"/>
    </row>
    <row r="27" spans="1:18" ht="27.75" customHeight="1" x14ac:dyDescent="0.25">
      <c r="A27" s="215">
        <v>6</v>
      </c>
      <c r="B27" s="211" t="s">
        <v>543</v>
      </c>
      <c r="C27" s="211" t="s">
        <v>219</v>
      </c>
      <c r="D27" s="211" t="s">
        <v>220</v>
      </c>
      <c r="E27" s="211" t="s">
        <v>193</v>
      </c>
      <c r="F27" s="211" t="s">
        <v>307</v>
      </c>
      <c r="G27" s="212">
        <v>47087</v>
      </c>
      <c r="H27" s="213">
        <v>154000</v>
      </c>
      <c r="I27" s="127">
        <v>0</v>
      </c>
      <c r="J27" s="126" t="s">
        <v>14</v>
      </c>
      <c r="K27" s="127">
        <f t="shared" si="1"/>
        <v>77000</v>
      </c>
      <c r="L27" s="127">
        <v>0</v>
      </c>
      <c r="M27" s="127">
        <v>0</v>
      </c>
      <c r="N27" s="127">
        <v>0</v>
      </c>
      <c r="O27" s="127">
        <v>0</v>
      </c>
      <c r="P27" s="127">
        <v>77000</v>
      </c>
      <c r="Q27" s="35">
        <v>0</v>
      </c>
      <c r="R27" s="211" t="s">
        <v>195</v>
      </c>
    </row>
    <row r="28" spans="1:18" ht="49.5" customHeight="1" x14ac:dyDescent="0.25">
      <c r="A28" s="215"/>
      <c r="B28" s="211"/>
      <c r="C28" s="211"/>
      <c r="D28" s="211"/>
      <c r="E28" s="211"/>
      <c r="F28" s="211"/>
      <c r="G28" s="211"/>
      <c r="H28" s="213"/>
      <c r="I28" s="123">
        <v>0</v>
      </c>
      <c r="J28" s="122" t="s">
        <v>211</v>
      </c>
      <c r="K28" s="127">
        <f t="shared" si="1"/>
        <v>47124</v>
      </c>
      <c r="L28" s="127">
        <v>0</v>
      </c>
      <c r="M28" s="127">
        <v>0</v>
      </c>
      <c r="N28" s="36">
        <v>0</v>
      </c>
      <c r="O28" s="36">
        <v>0</v>
      </c>
      <c r="P28" s="36">
        <v>47124</v>
      </c>
      <c r="Q28" s="35">
        <v>0</v>
      </c>
      <c r="R28" s="211"/>
    </row>
    <row r="29" spans="1:18" ht="61.5" customHeight="1" x14ac:dyDescent="0.25">
      <c r="A29" s="215"/>
      <c r="B29" s="211"/>
      <c r="C29" s="211"/>
      <c r="D29" s="211"/>
      <c r="E29" s="211"/>
      <c r="F29" s="211"/>
      <c r="G29" s="211"/>
      <c r="H29" s="213"/>
      <c r="I29" s="123">
        <v>0</v>
      </c>
      <c r="J29" s="122" t="s">
        <v>18</v>
      </c>
      <c r="K29" s="127">
        <f t="shared" si="1"/>
        <v>29876</v>
      </c>
      <c r="L29" s="127">
        <v>0</v>
      </c>
      <c r="M29" s="127">
        <v>0</v>
      </c>
      <c r="N29" s="36">
        <v>0</v>
      </c>
      <c r="O29" s="36">
        <v>0</v>
      </c>
      <c r="P29" s="36">
        <v>29876</v>
      </c>
      <c r="Q29" s="35">
        <v>0</v>
      </c>
      <c r="R29" s="211"/>
    </row>
    <row r="30" spans="1:18" ht="35.25" customHeight="1" x14ac:dyDescent="0.25">
      <c r="A30" s="215">
        <v>7</v>
      </c>
      <c r="B30" s="211" t="s">
        <v>544</v>
      </c>
      <c r="C30" s="211" t="s">
        <v>191</v>
      </c>
      <c r="D30" s="211" t="s">
        <v>221</v>
      </c>
      <c r="E30" s="211" t="s">
        <v>193</v>
      </c>
      <c r="F30" s="211" t="s">
        <v>307</v>
      </c>
      <c r="G30" s="212">
        <v>47087</v>
      </c>
      <c r="H30" s="213">
        <v>154000</v>
      </c>
      <c r="I30" s="127">
        <v>0</v>
      </c>
      <c r="J30" s="126" t="s">
        <v>14</v>
      </c>
      <c r="K30" s="127">
        <f t="shared" si="1"/>
        <v>77000</v>
      </c>
      <c r="L30" s="127">
        <v>0</v>
      </c>
      <c r="M30" s="127">
        <v>0</v>
      </c>
      <c r="N30" s="127">
        <v>0</v>
      </c>
      <c r="O30" s="127">
        <v>0</v>
      </c>
      <c r="P30" s="127">
        <v>77000</v>
      </c>
      <c r="Q30" s="35">
        <v>0</v>
      </c>
      <c r="R30" s="211" t="s">
        <v>195</v>
      </c>
    </row>
    <row r="31" spans="1:18" ht="45.75" customHeight="1" x14ac:dyDescent="0.25">
      <c r="A31" s="215"/>
      <c r="B31" s="211"/>
      <c r="C31" s="211"/>
      <c r="D31" s="211"/>
      <c r="E31" s="211"/>
      <c r="F31" s="211"/>
      <c r="G31" s="211"/>
      <c r="H31" s="213"/>
      <c r="I31" s="123">
        <v>0</v>
      </c>
      <c r="J31" s="122" t="s">
        <v>211</v>
      </c>
      <c r="K31" s="127">
        <f t="shared" si="1"/>
        <v>47124</v>
      </c>
      <c r="L31" s="127">
        <v>0</v>
      </c>
      <c r="M31" s="127">
        <v>0</v>
      </c>
      <c r="N31" s="36">
        <v>0</v>
      </c>
      <c r="O31" s="36">
        <v>0</v>
      </c>
      <c r="P31" s="36">
        <v>47124</v>
      </c>
      <c r="Q31" s="35">
        <v>0</v>
      </c>
      <c r="R31" s="211"/>
    </row>
    <row r="32" spans="1:18" ht="62.25" customHeight="1" x14ac:dyDescent="0.25">
      <c r="A32" s="215"/>
      <c r="B32" s="211"/>
      <c r="C32" s="211"/>
      <c r="D32" s="211"/>
      <c r="E32" s="211"/>
      <c r="F32" s="211"/>
      <c r="G32" s="211"/>
      <c r="H32" s="213"/>
      <c r="I32" s="123">
        <v>0</v>
      </c>
      <c r="J32" s="122" t="s">
        <v>18</v>
      </c>
      <c r="K32" s="127">
        <f t="shared" si="1"/>
        <v>29876</v>
      </c>
      <c r="L32" s="127">
        <v>0</v>
      </c>
      <c r="M32" s="127">
        <v>0</v>
      </c>
      <c r="N32" s="36">
        <v>0</v>
      </c>
      <c r="O32" s="36">
        <v>0</v>
      </c>
      <c r="P32" s="36">
        <v>29876</v>
      </c>
      <c r="Q32" s="35">
        <v>0</v>
      </c>
      <c r="R32" s="211"/>
    </row>
    <row r="33" spans="1:20" ht="32.25" customHeight="1" x14ac:dyDescent="0.25">
      <c r="A33" s="215">
        <v>8</v>
      </c>
      <c r="B33" s="211" t="s">
        <v>542</v>
      </c>
      <c r="C33" s="211" t="s">
        <v>204</v>
      </c>
      <c r="D33" s="216" t="s">
        <v>205</v>
      </c>
      <c r="E33" s="216" t="s">
        <v>193</v>
      </c>
      <c r="F33" s="216" t="s">
        <v>307</v>
      </c>
      <c r="G33" s="219">
        <v>47087</v>
      </c>
      <c r="H33" s="220">
        <v>158169.93</v>
      </c>
      <c r="I33" s="123">
        <v>0</v>
      </c>
      <c r="J33" s="122" t="s">
        <v>8</v>
      </c>
      <c r="K33" s="127">
        <f t="shared" ref="K33" si="2">P33</f>
        <v>100169.93</v>
      </c>
      <c r="L33" s="127">
        <v>0</v>
      </c>
      <c r="M33" s="127">
        <v>0</v>
      </c>
      <c r="N33" s="127">
        <v>0</v>
      </c>
      <c r="O33" s="127">
        <v>0</v>
      </c>
      <c r="P33" s="127">
        <v>100169.93</v>
      </c>
      <c r="Q33" s="127">
        <v>0</v>
      </c>
      <c r="R33" s="211" t="s">
        <v>195</v>
      </c>
    </row>
    <row r="34" spans="1:20" ht="36" customHeight="1" x14ac:dyDescent="0.25">
      <c r="A34" s="215"/>
      <c r="B34" s="211"/>
      <c r="C34" s="211"/>
      <c r="D34" s="217"/>
      <c r="E34" s="217"/>
      <c r="F34" s="217"/>
      <c r="G34" s="217"/>
      <c r="H34" s="215"/>
      <c r="I34" s="123">
        <v>0</v>
      </c>
      <c r="J34" s="122" t="s">
        <v>10</v>
      </c>
      <c r="K34" s="127">
        <f>P34</f>
        <v>61304</v>
      </c>
      <c r="L34" s="127">
        <v>0</v>
      </c>
      <c r="M34" s="127">
        <v>0</v>
      </c>
      <c r="N34" s="127">
        <v>0</v>
      </c>
      <c r="O34" s="127">
        <v>0</v>
      </c>
      <c r="P34" s="127">
        <v>61304</v>
      </c>
      <c r="Q34" s="127">
        <v>0</v>
      </c>
      <c r="R34" s="211"/>
    </row>
    <row r="35" spans="1:20" ht="63" customHeight="1" x14ac:dyDescent="0.25">
      <c r="A35" s="215"/>
      <c r="B35" s="211"/>
      <c r="C35" s="211"/>
      <c r="D35" s="218"/>
      <c r="E35" s="218"/>
      <c r="F35" s="218"/>
      <c r="G35" s="218"/>
      <c r="H35" s="215"/>
      <c r="I35" s="123">
        <v>0</v>
      </c>
      <c r="J35" s="122" t="s">
        <v>11</v>
      </c>
      <c r="K35" s="127">
        <f t="shared" ref="K35" si="3">P35</f>
        <v>38865.93</v>
      </c>
      <c r="L35" s="127">
        <v>0</v>
      </c>
      <c r="M35" s="127">
        <v>0</v>
      </c>
      <c r="N35" s="127">
        <v>0</v>
      </c>
      <c r="O35" s="127">
        <v>0</v>
      </c>
      <c r="P35" s="127">
        <v>38865.93</v>
      </c>
      <c r="Q35" s="127">
        <v>0</v>
      </c>
      <c r="R35" s="211"/>
    </row>
    <row r="36" spans="1:20" ht="36.75" customHeight="1" x14ac:dyDescent="0.25">
      <c r="A36" s="215">
        <v>9</v>
      </c>
      <c r="B36" s="211" t="s">
        <v>547</v>
      </c>
      <c r="C36" s="211" t="s">
        <v>206</v>
      </c>
      <c r="D36" s="211" t="s">
        <v>205</v>
      </c>
      <c r="E36" s="211" t="s">
        <v>193</v>
      </c>
      <c r="F36" s="211" t="s">
        <v>307</v>
      </c>
      <c r="G36" s="212">
        <v>47087</v>
      </c>
      <c r="H36" s="220">
        <v>150150.32999999999</v>
      </c>
      <c r="I36" s="123">
        <v>0</v>
      </c>
      <c r="J36" s="122" t="s">
        <v>8</v>
      </c>
      <c r="K36" s="127">
        <f>P36</f>
        <v>80000</v>
      </c>
      <c r="L36" s="127">
        <v>0</v>
      </c>
      <c r="M36" s="127">
        <v>0</v>
      </c>
      <c r="N36" s="127">
        <v>0</v>
      </c>
      <c r="O36" s="127">
        <v>0</v>
      </c>
      <c r="P36" s="127">
        <v>80000</v>
      </c>
      <c r="Q36" s="127">
        <v>0</v>
      </c>
      <c r="R36" s="211" t="s">
        <v>195</v>
      </c>
    </row>
    <row r="37" spans="1:20" ht="48" customHeight="1" x14ac:dyDescent="0.25">
      <c r="A37" s="215"/>
      <c r="B37" s="211"/>
      <c r="C37" s="211"/>
      <c r="D37" s="211"/>
      <c r="E37" s="211"/>
      <c r="F37" s="211"/>
      <c r="G37" s="211"/>
      <c r="H37" s="215"/>
      <c r="I37" s="123">
        <v>0</v>
      </c>
      <c r="J37" s="122" t="s">
        <v>10</v>
      </c>
      <c r="K37" s="127">
        <f t="shared" ref="K37:K38" si="4">P37</f>
        <v>48960</v>
      </c>
      <c r="L37" s="127">
        <v>0</v>
      </c>
      <c r="M37" s="127">
        <v>0</v>
      </c>
      <c r="N37" s="127">
        <v>0</v>
      </c>
      <c r="O37" s="127">
        <v>0</v>
      </c>
      <c r="P37" s="127">
        <v>48960</v>
      </c>
      <c r="Q37" s="127">
        <v>0</v>
      </c>
      <c r="R37" s="211"/>
    </row>
    <row r="38" spans="1:20" ht="60" customHeight="1" x14ac:dyDescent="0.25">
      <c r="A38" s="215"/>
      <c r="B38" s="211"/>
      <c r="C38" s="211"/>
      <c r="D38" s="211"/>
      <c r="E38" s="211"/>
      <c r="F38" s="211"/>
      <c r="G38" s="211"/>
      <c r="H38" s="215"/>
      <c r="I38" s="123">
        <v>0</v>
      </c>
      <c r="J38" s="122" t="s">
        <v>11</v>
      </c>
      <c r="K38" s="127">
        <f t="shared" si="4"/>
        <v>31040</v>
      </c>
      <c r="L38" s="127">
        <v>0</v>
      </c>
      <c r="M38" s="127">
        <v>0</v>
      </c>
      <c r="N38" s="127">
        <v>0</v>
      </c>
      <c r="O38" s="127">
        <v>0</v>
      </c>
      <c r="P38" s="127">
        <v>31040</v>
      </c>
      <c r="Q38" s="127">
        <v>0</v>
      </c>
      <c r="R38" s="211"/>
    </row>
    <row r="39" spans="1:20" ht="34.5" customHeight="1" x14ac:dyDescent="0.25">
      <c r="A39" s="215">
        <v>10</v>
      </c>
      <c r="B39" s="211" t="s">
        <v>552</v>
      </c>
      <c r="C39" s="211" t="s">
        <v>199</v>
      </c>
      <c r="D39" s="211" t="s">
        <v>200</v>
      </c>
      <c r="E39" s="211" t="s">
        <v>193</v>
      </c>
      <c r="F39" s="211" t="s">
        <v>307</v>
      </c>
      <c r="G39" s="212">
        <v>47087</v>
      </c>
      <c r="H39" s="220">
        <v>44000</v>
      </c>
      <c r="I39" s="123">
        <v>0</v>
      </c>
      <c r="J39" s="122" t="s">
        <v>8</v>
      </c>
      <c r="K39" s="127">
        <f>P39</f>
        <v>22000</v>
      </c>
      <c r="L39" s="127">
        <v>0</v>
      </c>
      <c r="M39" s="127">
        <v>0</v>
      </c>
      <c r="N39" s="127">
        <v>0</v>
      </c>
      <c r="O39" s="127">
        <v>0</v>
      </c>
      <c r="P39" s="127">
        <v>22000</v>
      </c>
      <c r="Q39" s="127">
        <v>0</v>
      </c>
      <c r="R39" s="211" t="s">
        <v>195</v>
      </c>
    </row>
    <row r="40" spans="1:20" ht="47.25" customHeight="1" x14ac:dyDescent="0.25">
      <c r="A40" s="215"/>
      <c r="B40" s="211"/>
      <c r="C40" s="211"/>
      <c r="D40" s="211"/>
      <c r="E40" s="211"/>
      <c r="F40" s="211"/>
      <c r="G40" s="211"/>
      <c r="H40" s="215"/>
      <c r="I40" s="123">
        <v>0</v>
      </c>
      <c r="J40" s="122" t="s">
        <v>10</v>
      </c>
      <c r="K40" s="127">
        <f t="shared" ref="K40:K41" si="5">P40</f>
        <v>13464</v>
      </c>
      <c r="L40" s="127">
        <v>0</v>
      </c>
      <c r="M40" s="127">
        <v>0</v>
      </c>
      <c r="N40" s="127">
        <v>0</v>
      </c>
      <c r="O40" s="127">
        <v>0</v>
      </c>
      <c r="P40" s="127">
        <v>13464</v>
      </c>
      <c r="Q40" s="127">
        <v>0</v>
      </c>
      <c r="R40" s="211"/>
    </row>
    <row r="41" spans="1:20" ht="74.25" customHeight="1" x14ac:dyDescent="0.25">
      <c r="A41" s="215"/>
      <c r="B41" s="211"/>
      <c r="C41" s="211"/>
      <c r="D41" s="211"/>
      <c r="E41" s="211"/>
      <c r="F41" s="211"/>
      <c r="G41" s="211"/>
      <c r="H41" s="215"/>
      <c r="I41" s="123">
        <v>0</v>
      </c>
      <c r="J41" s="122" t="s">
        <v>11</v>
      </c>
      <c r="K41" s="127">
        <f t="shared" si="5"/>
        <v>8536</v>
      </c>
      <c r="L41" s="127">
        <v>0</v>
      </c>
      <c r="M41" s="127">
        <v>0</v>
      </c>
      <c r="N41" s="127">
        <v>0</v>
      </c>
      <c r="O41" s="127">
        <v>0</v>
      </c>
      <c r="P41" s="127">
        <v>8536</v>
      </c>
      <c r="Q41" s="127">
        <v>0</v>
      </c>
      <c r="R41" s="211"/>
    </row>
    <row r="42" spans="1:20" ht="25.5" customHeight="1" x14ac:dyDescent="0.25">
      <c r="A42" s="215">
        <v>11</v>
      </c>
      <c r="B42" s="211" t="s">
        <v>319</v>
      </c>
      <c r="C42" s="211" t="s">
        <v>304</v>
      </c>
      <c r="D42" s="211" t="s">
        <v>320</v>
      </c>
      <c r="E42" s="211" t="s">
        <v>193</v>
      </c>
      <c r="F42" s="211" t="s">
        <v>565</v>
      </c>
      <c r="G42" s="212">
        <v>46356</v>
      </c>
      <c r="H42" s="213">
        <f>K42+I42</f>
        <v>254999.99578</v>
      </c>
      <c r="I42" s="127">
        <f>I43+I44</f>
        <v>0</v>
      </c>
      <c r="J42" s="126" t="s">
        <v>14</v>
      </c>
      <c r="K42" s="127">
        <f>L42+M42+N42+O42+P42</f>
        <v>254999.99578</v>
      </c>
      <c r="L42" s="127">
        <f>L43+L44</f>
        <v>0</v>
      </c>
      <c r="M42" s="127">
        <f t="shared" ref="M42:P42" si="6">M43+M44</f>
        <v>0</v>
      </c>
      <c r="N42" s="127">
        <f t="shared" si="6"/>
        <v>72743.58</v>
      </c>
      <c r="O42" s="127">
        <f t="shared" si="6"/>
        <v>182256.41577999998</v>
      </c>
      <c r="P42" s="127">
        <f t="shared" si="6"/>
        <v>0</v>
      </c>
      <c r="Q42" s="35">
        <v>0</v>
      </c>
      <c r="R42" s="211" t="s">
        <v>195</v>
      </c>
      <c r="S42" s="259"/>
    </row>
    <row r="43" spans="1:20" ht="42.75" customHeight="1" x14ac:dyDescent="0.25">
      <c r="A43" s="215"/>
      <c r="B43" s="211"/>
      <c r="C43" s="211"/>
      <c r="D43" s="211"/>
      <c r="E43" s="211"/>
      <c r="F43" s="211"/>
      <c r="G43" s="211"/>
      <c r="H43" s="213"/>
      <c r="I43" s="123">
        <v>0</v>
      </c>
      <c r="J43" s="122" t="s">
        <v>211</v>
      </c>
      <c r="K43" s="127">
        <f t="shared" ref="K43:K44" si="7">L43+M43+N43+O43+P43</f>
        <v>159119.99578</v>
      </c>
      <c r="L43" s="127">
        <v>0</v>
      </c>
      <c r="M43" s="127">
        <v>0</v>
      </c>
      <c r="N43" s="36">
        <v>45392</v>
      </c>
      <c r="O43" s="36">
        <f>113727.99578</f>
        <v>113727.99578</v>
      </c>
      <c r="P43" s="36">
        <v>0</v>
      </c>
      <c r="Q43" s="35">
        <v>0</v>
      </c>
      <c r="R43" s="211"/>
      <c r="S43" s="259"/>
      <c r="T43" s="93"/>
    </row>
    <row r="44" spans="1:20" ht="57" customHeight="1" x14ac:dyDescent="0.25">
      <c r="A44" s="215"/>
      <c r="B44" s="211"/>
      <c r="C44" s="211"/>
      <c r="D44" s="211"/>
      <c r="E44" s="211"/>
      <c r="F44" s="211"/>
      <c r="G44" s="211"/>
      <c r="H44" s="213"/>
      <c r="I44" s="123">
        <v>0</v>
      </c>
      <c r="J44" s="122" t="s">
        <v>18</v>
      </c>
      <c r="K44" s="127">
        <f t="shared" si="7"/>
        <v>95880</v>
      </c>
      <c r="L44" s="127">
        <v>0</v>
      </c>
      <c r="M44" s="127">
        <v>0</v>
      </c>
      <c r="N44" s="36">
        <v>27351.58</v>
      </c>
      <c r="O44" s="36">
        <f>60256.42+8272</f>
        <v>68528.42</v>
      </c>
      <c r="P44" s="36">
        <v>0</v>
      </c>
      <c r="Q44" s="35">
        <v>0</v>
      </c>
      <c r="R44" s="211"/>
      <c r="S44" s="259"/>
      <c r="T44" s="93"/>
    </row>
    <row r="45" spans="1:20" ht="25.5" customHeight="1" x14ac:dyDescent="0.25">
      <c r="A45" s="215">
        <v>12</v>
      </c>
      <c r="B45" s="211" t="s">
        <v>476</v>
      </c>
      <c r="C45" s="211" t="s">
        <v>477</v>
      </c>
      <c r="D45" s="211" t="s">
        <v>317</v>
      </c>
      <c r="E45" s="211" t="s">
        <v>227</v>
      </c>
      <c r="F45" s="211" t="s">
        <v>478</v>
      </c>
      <c r="G45" s="212">
        <v>45991</v>
      </c>
      <c r="H45" s="213">
        <f>K45+I45</f>
        <v>114008.48999999999</v>
      </c>
      <c r="I45" s="127">
        <f>I46+I47</f>
        <v>0</v>
      </c>
      <c r="J45" s="126" t="s">
        <v>14</v>
      </c>
      <c r="K45" s="127">
        <f t="shared" ref="K45:K50" si="8">L45+M45+N45+O45+P45</f>
        <v>114008.48999999999</v>
      </c>
      <c r="L45" s="127">
        <f>L46+L47</f>
        <v>0</v>
      </c>
      <c r="M45" s="127">
        <f t="shared" ref="M45:P45" si="9">M46+M47</f>
        <v>2212.39</v>
      </c>
      <c r="N45" s="127">
        <f t="shared" si="9"/>
        <v>111796.09999999999</v>
      </c>
      <c r="O45" s="127">
        <f t="shared" si="9"/>
        <v>0</v>
      </c>
      <c r="P45" s="127">
        <f t="shared" si="9"/>
        <v>0</v>
      </c>
      <c r="Q45" s="35">
        <v>0</v>
      </c>
      <c r="R45" s="211" t="s">
        <v>195</v>
      </c>
      <c r="S45" s="259"/>
    </row>
    <row r="46" spans="1:20" ht="42.75" customHeight="1" x14ac:dyDescent="0.25">
      <c r="A46" s="215"/>
      <c r="B46" s="211"/>
      <c r="C46" s="211"/>
      <c r="D46" s="211"/>
      <c r="E46" s="211"/>
      <c r="F46" s="211"/>
      <c r="G46" s="211"/>
      <c r="H46" s="213"/>
      <c r="I46" s="123">
        <v>0</v>
      </c>
      <c r="J46" s="122" t="s">
        <v>211</v>
      </c>
      <c r="K46" s="127">
        <f t="shared" si="8"/>
        <v>69760.759999999995</v>
      </c>
      <c r="L46" s="127">
        <v>0</v>
      </c>
      <c r="M46" s="127">
        <v>0</v>
      </c>
      <c r="N46" s="36">
        <v>69760.759999999995</v>
      </c>
      <c r="O46" s="36">
        <v>0</v>
      </c>
      <c r="P46" s="36">
        <v>0</v>
      </c>
      <c r="Q46" s="35">
        <v>0</v>
      </c>
      <c r="R46" s="211"/>
      <c r="S46" s="259"/>
    </row>
    <row r="47" spans="1:20" ht="57" customHeight="1" x14ac:dyDescent="0.25">
      <c r="A47" s="215"/>
      <c r="B47" s="211"/>
      <c r="C47" s="211"/>
      <c r="D47" s="211"/>
      <c r="E47" s="211"/>
      <c r="F47" s="211"/>
      <c r="G47" s="211"/>
      <c r="H47" s="213"/>
      <c r="I47" s="123">
        <v>0</v>
      </c>
      <c r="J47" s="122" t="s">
        <v>18</v>
      </c>
      <c r="K47" s="127">
        <f t="shared" si="8"/>
        <v>44247.729999999996</v>
      </c>
      <c r="L47" s="127">
        <v>0</v>
      </c>
      <c r="M47" s="127">
        <v>2212.39</v>
      </c>
      <c r="N47" s="36">
        <v>42035.34</v>
      </c>
      <c r="O47" s="36">
        <v>0</v>
      </c>
      <c r="P47" s="36">
        <v>0</v>
      </c>
      <c r="Q47" s="35">
        <v>0</v>
      </c>
      <c r="R47" s="211"/>
      <c r="S47" s="259"/>
    </row>
    <row r="48" spans="1:20" ht="25.5" customHeight="1" x14ac:dyDescent="0.25">
      <c r="A48" s="215">
        <v>13</v>
      </c>
      <c r="B48" s="211" t="s">
        <v>540</v>
      </c>
      <c r="C48" s="211" t="s">
        <v>119</v>
      </c>
      <c r="D48" s="211" t="s">
        <v>541</v>
      </c>
      <c r="E48" s="211" t="s">
        <v>227</v>
      </c>
      <c r="F48" s="211" t="s">
        <v>536</v>
      </c>
      <c r="G48" s="212">
        <v>46356</v>
      </c>
      <c r="H48" s="213">
        <f>K48+I48</f>
        <v>385000</v>
      </c>
      <c r="I48" s="127">
        <f>I49+I50</f>
        <v>0</v>
      </c>
      <c r="J48" s="126" t="s">
        <v>14</v>
      </c>
      <c r="K48" s="127">
        <f>L48+M48+N48+O48+P48</f>
        <v>385000</v>
      </c>
      <c r="L48" s="127">
        <f>L49+L50</f>
        <v>0</v>
      </c>
      <c r="M48" s="127">
        <f t="shared" ref="M48:P48" si="10">M49+M50</f>
        <v>0</v>
      </c>
      <c r="N48" s="127">
        <f t="shared" si="10"/>
        <v>35000</v>
      </c>
      <c r="O48" s="127">
        <f t="shared" si="10"/>
        <v>350000</v>
      </c>
      <c r="P48" s="127">
        <f t="shared" si="10"/>
        <v>0</v>
      </c>
      <c r="Q48" s="35">
        <v>0</v>
      </c>
      <c r="R48" s="211" t="s">
        <v>195</v>
      </c>
      <c r="S48" s="214"/>
    </row>
    <row r="49" spans="1:19" ht="42.75" customHeight="1" x14ac:dyDescent="0.25">
      <c r="A49" s="215"/>
      <c r="B49" s="211"/>
      <c r="C49" s="211"/>
      <c r="D49" s="211"/>
      <c r="E49" s="211"/>
      <c r="F49" s="211"/>
      <c r="G49" s="211"/>
      <c r="H49" s="213"/>
      <c r="I49" s="123">
        <v>0</v>
      </c>
      <c r="J49" s="122" t="s">
        <v>211</v>
      </c>
      <c r="K49" s="127">
        <f t="shared" si="8"/>
        <v>216650</v>
      </c>
      <c r="L49" s="127">
        <v>0</v>
      </c>
      <c r="M49" s="127">
        <v>0</v>
      </c>
      <c r="N49" s="36">
        <v>0</v>
      </c>
      <c r="O49" s="36">
        <v>216650</v>
      </c>
      <c r="P49" s="36">
        <v>0</v>
      </c>
      <c r="Q49" s="35">
        <v>0</v>
      </c>
      <c r="R49" s="211"/>
      <c r="S49" s="214"/>
    </row>
    <row r="50" spans="1:19" ht="57" customHeight="1" x14ac:dyDescent="0.25">
      <c r="A50" s="215"/>
      <c r="B50" s="211"/>
      <c r="C50" s="211"/>
      <c r="D50" s="211"/>
      <c r="E50" s="211"/>
      <c r="F50" s="211"/>
      <c r="G50" s="211"/>
      <c r="H50" s="213"/>
      <c r="I50" s="123">
        <v>0</v>
      </c>
      <c r="J50" s="122" t="s">
        <v>18</v>
      </c>
      <c r="K50" s="127">
        <f t="shared" si="8"/>
        <v>168350</v>
      </c>
      <c r="L50" s="127">
        <v>0</v>
      </c>
      <c r="M50" s="127">
        <v>0</v>
      </c>
      <c r="N50" s="36">
        <v>35000</v>
      </c>
      <c r="O50" s="36">
        <v>133350</v>
      </c>
      <c r="P50" s="36">
        <v>0</v>
      </c>
      <c r="Q50" s="35">
        <v>0</v>
      </c>
      <c r="R50" s="211"/>
      <c r="S50" s="214"/>
    </row>
    <row r="51" spans="1:19" ht="27" customHeight="1" x14ac:dyDescent="0.25">
      <c r="A51" s="215">
        <v>14</v>
      </c>
      <c r="B51" s="211" t="s">
        <v>548</v>
      </c>
      <c r="C51" s="211" t="s">
        <v>207</v>
      </c>
      <c r="D51" s="211" t="s">
        <v>208</v>
      </c>
      <c r="E51" s="211" t="s">
        <v>193</v>
      </c>
      <c r="F51" s="211" t="s">
        <v>307</v>
      </c>
      <c r="G51" s="212">
        <v>47086</v>
      </c>
      <c r="H51" s="220">
        <v>136000</v>
      </c>
      <c r="I51" s="123">
        <v>0</v>
      </c>
      <c r="J51" s="122" t="s">
        <v>8</v>
      </c>
      <c r="K51" s="127">
        <f>P51</f>
        <v>36000</v>
      </c>
      <c r="L51" s="127">
        <v>0</v>
      </c>
      <c r="M51" s="127">
        <v>0</v>
      </c>
      <c r="N51" s="127">
        <v>0</v>
      </c>
      <c r="O51" s="127">
        <v>0</v>
      </c>
      <c r="P51" s="127">
        <f>P52+P53</f>
        <v>36000</v>
      </c>
      <c r="Q51" s="127">
        <v>0</v>
      </c>
      <c r="R51" s="211" t="s">
        <v>195</v>
      </c>
    </row>
    <row r="52" spans="1:19" ht="39.75" customHeight="1" x14ac:dyDescent="0.35">
      <c r="A52" s="215"/>
      <c r="B52" s="211"/>
      <c r="C52" s="211"/>
      <c r="D52" s="211"/>
      <c r="E52" s="211"/>
      <c r="F52" s="211"/>
      <c r="G52" s="211"/>
      <c r="H52" s="215"/>
      <c r="I52" s="123">
        <v>0</v>
      </c>
      <c r="J52" s="122" t="s">
        <v>10</v>
      </c>
      <c r="K52" s="127">
        <f t="shared" ref="K52:K53" si="11">P52</f>
        <v>22032</v>
      </c>
      <c r="L52" s="127">
        <v>0</v>
      </c>
      <c r="M52" s="127">
        <v>0</v>
      </c>
      <c r="N52" s="127">
        <v>0</v>
      </c>
      <c r="O52" s="127">
        <v>0</v>
      </c>
      <c r="P52" s="127">
        <v>22032</v>
      </c>
      <c r="Q52" s="127">
        <v>0</v>
      </c>
      <c r="R52" s="211"/>
      <c r="S52" s="94"/>
    </row>
    <row r="53" spans="1:19" ht="60" customHeight="1" x14ac:dyDescent="0.35">
      <c r="A53" s="215"/>
      <c r="B53" s="211"/>
      <c r="C53" s="211"/>
      <c r="D53" s="211"/>
      <c r="E53" s="211"/>
      <c r="F53" s="211"/>
      <c r="G53" s="211"/>
      <c r="H53" s="215"/>
      <c r="I53" s="123">
        <v>0</v>
      </c>
      <c r="J53" s="122" t="s">
        <v>11</v>
      </c>
      <c r="K53" s="127">
        <f t="shared" si="11"/>
        <v>13968</v>
      </c>
      <c r="L53" s="127">
        <v>0</v>
      </c>
      <c r="M53" s="127">
        <v>0</v>
      </c>
      <c r="N53" s="127">
        <v>0</v>
      </c>
      <c r="O53" s="127">
        <v>0</v>
      </c>
      <c r="P53" s="127">
        <v>13968</v>
      </c>
      <c r="Q53" s="127">
        <v>0</v>
      </c>
      <c r="R53" s="211"/>
      <c r="S53" s="94"/>
    </row>
    <row r="54" spans="1:19" ht="38.25" customHeight="1" x14ac:dyDescent="0.25">
      <c r="A54" s="215">
        <v>15</v>
      </c>
      <c r="B54" s="211" t="s">
        <v>551</v>
      </c>
      <c r="C54" s="211" t="s">
        <v>119</v>
      </c>
      <c r="D54" s="211" t="s">
        <v>549</v>
      </c>
      <c r="E54" s="211" t="s">
        <v>225</v>
      </c>
      <c r="F54" s="211" t="s">
        <v>550</v>
      </c>
      <c r="G54" s="212">
        <v>47087</v>
      </c>
      <c r="H54" s="213">
        <f>K54</f>
        <v>314260.59416000004</v>
      </c>
      <c r="I54" s="127">
        <f>I55+I56</f>
        <v>0</v>
      </c>
      <c r="J54" s="126" t="s">
        <v>14</v>
      </c>
      <c r="K54" s="127">
        <f>L54+M54+N54+O54+P54</f>
        <v>314260.59416000004</v>
      </c>
      <c r="L54" s="127">
        <f>L55+L56</f>
        <v>0</v>
      </c>
      <c r="M54" s="127">
        <f t="shared" ref="M54:P54" si="12">M55+M56</f>
        <v>0</v>
      </c>
      <c r="N54" s="127">
        <f t="shared" si="12"/>
        <v>13605.889160000001</v>
      </c>
      <c r="O54" s="127">
        <f t="shared" si="12"/>
        <v>68029.434999999998</v>
      </c>
      <c r="P54" s="127">
        <f t="shared" si="12"/>
        <v>232625.27000000002</v>
      </c>
      <c r="Q54" s="35">
        <v>0</v>
      </c>
      <c r="R54" s="211" t="s">
        <v>195</v>
      </c>
      <c r="S54" s="214"/>
    </row>
    <row r="55" spans="1:19" ht="60.75" customHeight="1" x14ac:dyDescent="0.25">
      <c r="A55" s="215"/>
      <c r="B55" s="211"/>
      <c r="C55" s="211"/>
      <c r="D55" s="211"/>
      <c r="E55" s="211"/>
      <c r="F55" s="211"/>
      <c r="G55" s="211"/>
      <c r="H55" s="213"/>
      <c r="I55" s="123">
        <v>0</v>
      </c>
      <c r="J55" s="122" t="s">
        <v>211</v>
      </c>
      <c r="K55" s="127">
        <f t="shared" ref="K55:K56" si="13">L55+M55+N55+O55+P55</f>
        <v>193230.13922000001</v>
      </c>
      <c r="L55" s="127">
        <v>0</v>
      </c>
      <c r="M55" s="127">
        <v>0</v>
      </c>
      <c r="N55" s="36">
        <v>8326.8050000000003</v>
      </c>
      <c r="O55" s="36">
        <v>41634.014219999997</v>
      </c>
      <c r="P55" s="36">
        <v>143269.32</v>
      </c>
      <c r="Q55" s="35">
        <v>0</v>
      </c>
      <c r="R55" s="211"/>
      <c r="S55" s="214"/>
    </row>
    <row r="56" spans="1:19" ht="72.75" customHeight="1" x14ac:dyDescent="0.25">
      <c r="A56" s="215"/>
      <c r="B56" s="211"/>
      <c r="C56" s="211"/>
      <c r="D56" s="211"/>
      <c r="E56" s="211"/>
      <c r="F56" s="211"/>
      <c r="G56" s="211"/>
      <c r="H56" s="213"/>
      <c r="I56" s="123">
        <v>0</v>
      </c>
      <c r="J56" s="122" t="s">
        <v>18</v>
      </c>
      <c r="K56" s="127">
        <f t="shared" si="13"/>
        <v>121030.45494</v>
      </c>
      <c r="L56" s="127">
        <v>0</v>
      </c>
      <c r="M56" s="127">
        <v>0</v>
      </c>
      <c r="N56" s="36">
        <v>5279.0841600000003</v>
      </c>
      <c r="O56" s="36">
        <v>26395.42078</v>
      </c>
      <c r="P56" s="36">
        <v>89355.95</v>
      </c>
      <c r="Q56" s="35">
        <v>0</v>
      </c>
      <c r="R56" s="211"/>
      <c r="S56" s="214"/>
    </row>
    <row r="57" spans="1:19" ht="27" customHeight="1" x14ac:dyDescent="0.25">
      <c r="A57" s="215">
        <v>16</v>
      </c>
      <c r="B57" s="211" t="s">
        <v>196</v>
      </c>
      <c r="C57" s="211" t="s">
        <v>197</v>
      </c>
      <c r="D57" s="216" t="s">
        <v>198</v>
      </c>
      <c r="E57" s="216" t="s">
        <v>193</v>
      </c>
      <c r="F57" s="216" t="s">
        <v>307</v>
      </c>
      <c r="G57" s="219">
        <v>47086</v>
      </c>
      <c r="H57" s="220">
        <v>45496.73</v>
      </c>
      <c r="I57" s="123">
        <v>0</v>
      </c>
      <c r="J57" s="122" t="s">
        <v>8</v>
      </c>
      <c r="K57" s="127">
        <f t="shared" ref="K57:K59" si="14">P57</f>
        <v>20000</v>
      </c>
      <c r="L57" s="127">
        <v>0</v>
      </c>
      <c r="M57" s="127">
        <v>0</v>
      </c>
      <c r="N57" s="127">
        <v>0</v>
      </c>
      <c r="O57" s="127">
        <v>0</v>
      </c>
      <c r="P57" s="127">
        <v>20000</v>
      </c>
      <c r="Q57" s="127">
        <v>0</v>
      </c>
      <c r="R57" s="211" t="s">
        <v>195</v>
      </c>
    </row>
    <row r="58" spans="1:19" ht="49.5" customHeight="1" x14ac:dyDescent="0.35">
      <c r="A58" s="215"/>
      <c r="B58" s="211"/>
      <c r="C58" s="211"/>
      <c r="D58" s="217"/>
      <c r="E58" s="217"/>
      <c r="F58" s="217"/>
      <c r="G58" s="217"/>
      <c r="H58" s="215"/>
      <c r="I58" s="123">
        <v>0</v>
      </c>
      <c r="J58" s="122" t="s">
        <v>10</v>
      </c>
      <c r="K58" s="127">
        <f t="shared" si="14"/>
        <v>12240</v>
      </c>
      <c r="L58" s="127">
        <v>0</v>
      </c>
      <c r="M58" s="127">
        <v>0</v>
      </c>
      <c r="N58" s="127">
        <v>0</v>
      </c>
      <c r="O58" s="127">
        <v>0</v>
      </c>
      <c r="P58" s="127">
        <v>12240</v>
      </c>
      <c r="Q58" s="127">
        <v>0</v>
      </c>
      <c r="R58" s="211"/>
      <c r="S58" s="94"/>
    </row>
    <row r="59" spans="1:19" ht="74.25" customHeight="1" x14ac:dyDescent="0.25">
      <c r="A59" s="215"/>
      <c r="B59" s="211"/>
      <c r="C59" s="211"/>
      <c r="D59" s="218"/>
      <c r="E59" s="218"/>
      <c r="F59" s="218"/>
      <c r="G59" s="218"/>
      <c r="H59" s="215"/>
      <c r="I59" s="123">
        <v>0</v>
      </c>
      <c r="J59" s="122" t="s">
        <v>11</v>
      </c>
      <c r="K59" s="127">
        <f t="shared" si="14"/>
        <v>7760</v>
      </c>
      <c r="L59" s="127">
        <v>0</v>
      </c>
      <c r="M59" s="127">
        <v>0</v>
      </c>
      <c r="N59" s="127">
        <v>0</v>
      </c>
      <c r="O59" s="127">
        <v>0</v>
      </c>
      <c r="P59" s="127">
        <v>7760</v>
      </c>
      <c r="Q59" s="127">
        <v>0</v>
      </c>
      <c r="R59" s="211"/>
    </row>
    <row r="60" spans="1:19" ht="27" customHeight="1" x14ac:dyDescent="0.25">
      <c r="A60" s="215">
        <v>17</v>
      </c>
      <c r="B60" s="211" t="s">
        <v>553</v>
      </c>
      <c r="C60" s="211" t="s">
        <v>197</v>
      </c>
      <c r="D60" s="216" t="s">
        <v>200</v>
      </c>
      <c r="E60" s="216" t="s">
        <v>193</v>
      </c>
      <c r="F60" s="216" t="s">
        <v>307</v>
      </c>
      <c r="G60" s="219">
        <v>47086</v>
      </c>
      <c r="H60" s="220">
        <f>K60</f>
        <v>180485.625</v>
      </c>
      <c r="I60" s="123">
        <v>0</v>
      </c>
      <c r="J60" s="122" t="s">
        <v>8</v>
      </c>
      <c r="K60" s="127">
        <f>P60+N60+O60</f>
        <v>180485.625</v>
      </c>
      <c r="L60" s="127">
        <v>0</v>
      </c>
      <c r="M60" s="127">
        <v>0</v>
      </c>
      <c r="N60" s="127">
        <f>N61+N62</f>
        <v>45121.404999999999</v>
      </c>
      <c r="O60" s="127">
        <f t="shared" ref="O60:P60" si="15">O61+O62</f>
        <v>90242.81</v>
      </c>
      <c r="P60" s="127">
        <f t="shared" si="15"/>
        <v>45121.41</v>
      </c>
      <c r="Q60" s="127">
        <v>0</v>
      </c>
      <c r="R60" s="211" t="s">
        <v>195</v>
      </c>
    </row>
    <row r="61" spans="1:19" ht="49.5" customHeight="1" x14ac:dyDescent="0.35">
      <c r="A61" s="215"/>
      <c r="B61" s="211"/>
      <c r="C61" s="211"/>
      <c r="D61" s="217"/>
      <c r="E61" s="217"/>
      <c r="F61" s="217"/>
      <c r="G61" s="217"/>
      <c r="H61" s="215"/>
      <c r="I61" s="123">
        <v>0</v>
      </c>
      <c r="J61" s="122" t="s">
        <v>10</v>
      </c>
      <c r="K61" s="127">
        <f>P61+N61+O61</f>
        <v>111720.58499999999</v>
      </c>
      <c r="L61" s="127">
        <v>0</v>
      </c>
      <c r="M61" s="127">
        <v>0</v>
      </c>
      <c r="N61" s="127">
        <v>27930.145</v>
      </c>
      <c r="O61" s="127">
        <v>55860.29</v>
      </c>
      <c r="P61" s="127">
        <v>27930.15</v>
      </c>
      <c r="Q61" s="127">
        <v>0</v>
      </c>
      <c r="R61" s="211"/>
      <c r="S61" s="94"/>
    </row>
    <row r="62" spans="1:19" ht="74.25" customHeight="1" x14ac:dyDescent="0.25">
      <c r="A62" s="215"/>
      <c r="B62" s="211"/>
      <c r="C62" s="211"/>
      <c r="D62" s="218"/>
      <c r="E62" s="218"/>
      <c r="F62" s="218"/>
      <c r="G62" s="218"/>
      <c r="H62" s="215"/>
      <c r="I62" s="123">
        <v>0</v>
      </c>
      <c r="J62" s="122" t="s">
        <v>11</v>
      </c>
      <c r="K62" s="127">
        <f>P62+N62+O62</f>
        <v>68765.039999999994</v>
      </c>
      <c r="L62" s="127">
        <v>0</v>
      </c>
      <c r="M62" s="127">
        <v>0</v>
      </c>
      <c r="N62" s="127">
        <v>17191.259999999998</v>
      </c>
      <c r="O62" s="127">
        <v>34382.519999999997</v>
      </c>
      <c r="P62" s="127">
        <v>17191.259999999998</v>
      </c>
      <c r="Q62" s="127">
        <v>0</v>
      </c>
      <c r="R62" s="211"/>
    </row>
    <row r="63" spans="1:19" ht="21" customHeight="1" x14ac:dyDescent="0.25">
      <c r="A63" s="215">
        <v>18</v>
      </c>
      <c r="B63" s="211" t="s">
        <v>554</v>
      </c>
      <c r="C63" s="211" t="s">
        <v>199</v>
      </c>
      <c r="D63" s="216" t="s">
        <v>202</v>
      </c>
      <c r="E63" s="216" t="s">
        <v>193</v>
      </c>
      <c r="F63" s="216" t="s">
        <v>307</v>
      </c>
      <c r="G63" s="219">
        <v>47086</v>
      </c>
      <c r="H63" s="220">
        <v>44000</v>
      </c>
      <c r="I63" s="123">
        <v>0</v>
      </c>
      <c r="J63" s="122" t="s">
        <v>8</v>
      </c>
      <c r="K63" s="127">
        <f t="shared" ref="K63:K68" si="16">P63</f>
        <v>22000</v>
      </c>
      <c r="L63" s="127">
        <v>0</v>
      </c>
      <c r="M63" s="127">
        <v>0</v>
      </c>
      <c r="N63" s="127">
        <v>0</v>
      </c>
      <c r="O63" s="127">
        <v>0</v>
      </c>
      <c r="P63" s="127">
        <v>22000</v>
      </c>
      <c r="Q63" s="127">
        <v>0</v>
      </c>
      <c r="R63" s="211" t="s">
        <v>195</v>
      </c>
    </row>
    <row r="64" spans="1:19" ht="36.75" customHeight="1" x14ac:dyDescent="0.35">
      <c r="A64" s="215"/>
      <c r="B64" s="211"/>
      <c r="C64" s="211"/>
      <c r="D64" s="217"/>
      <c r="E64" s="217"/>
      <c r="F64" s="217"/>
      <c r="G64" s="217"/>
      <c r="H64" s="215"/>
      <c r="I64" s="123">
        <v>0</v>
      </c>
      <c r="J64" s="122" t="s">
        <v>10</v>
      </c>
      <c r="K64" s="127">
        <f t="shared" si="16"/>
        <v>13464</v>
      </c>
      <c r="L64" s="127">
        <v>0</v>
      </c>
      <c r="M64" s="127">
        <v>0</v>
      </c>
      <c r="N64" s="127">
        <v>0</v>
      </c>
      <c r="O64" s="127">
        <v>0</v>
      </c>
      <c r="P64" s="127">
        <v>13464</v>
      </c>
      <c r="Q64" s="127">
        <v>0</v>
      </c>
      <c r="R64" s="211"/>
      <c r="S64" s="94"/>
    </row>
    <row r="65" spans="1:19" ht="63" customHeight="1" x14ac:dyDescent="0.25">
      <c r="A65" s="215"/>
      <c r="B65" s="211"/>
      <c r="C65" s="211"/>
      <c r="D65" s="218"/>
      <c r="E65" s="218"/>
      <c r="F65" s="218"/>
      <c r="G65" s="218"/>
      <c r="H65" s="215"/>
      <c r="I65" s="123">
        <v>0</v>
      </c>
      <c r="J65" s="122" t="s">
        <v>11</v>
      </c>
      <c r="K65" s="127">
        <f t="shared" si="16"/>
        <v>8536</v>
      </c>
      <c r="L65" s="127">
        <v>0</v>
      </c>
      <c r="M65" s="127">
        <v>0</v>
      </c>
      <c r="N65" s="127">
        <v>0</v>
      </c>
      <c r="O65" s="127">
        <v>0</v>
      </c>
      <c r="P65" s="127">
        <v>8536</v>
      </c>
      <c r="Q65" s="127">
        <v>0</v>
      </c>
      <c r="R65" s="211"/>
    </row>
    <row r="66" spans="1:19" ht="21" customHeight="1" x14ac:dyDescent="0.25">
      <c r="A66" s="215">
        <v>19</v>
      </c>
      <c r="B66" s="211" t="s">
        <v>555</v>
      </c>
      <c r="C66" s="211" t="s">
        <v>119</v>
      </c>
      <c r="D66" s="216" t="s">
        <v>556</v>
      </c>
      <c r="E66" s="216" t="s">
        <v>119</v>
      </c>
      <c r="F66" s="216" t="s">
        <v>307</v>
      </c>
      <c r="G66" s="219">
        <v>47086</v>
      </c>
      <c r="H66" s="220">
        <v>167660</v>
      </c>
      <c r="I66" s="123">
        <v>0</v>
      </c>
      <c r="J66" s="122" t="s">
        <v>8</v>
      </c>
      <c r="K66" s="127">
        <f t="shared" si="16"/>
        <v>83830</v>
      </c>
      <c r="L66" s="127">
        <v>0</v>
      </c>
      <c r="M66" s="127">
        <v>0</v>
      </c>
      <c r="N66" s="127">
        <v>0</v>
      </c>
      <c r="O66" s="127">
        <v>0</v>
      </c>
      <c r="P66" s="127">
        <f>P67+P68</f>
        <v>83830</v>
      </c>
      <c r="Q66" s="127">
        <v>0</v>
      </c>
      <c r="R66" s="211" t="s">
        <v>195</v>
      </c>
    </row>
    <row r="67" spans="1:19" ht="36.75" customHeight="1" x14ac:dyDescent="0.35">
      <c r="A67" s="215"/>
      <c r="B67" s="211"/>
      <c r="C67" s="211"/>
      <c r="D67" s="217"/>
      <c r="E67" s="217"/>
      <c r="F67" s="217"/>
      <c r="G67" s="217"/>
      <c r="H67" s="215"/>
      <c r="I67" s="123">
        <v>0</v>
      </c>
      <c r="J67" s="122" t="s">
        <v>10</v>
      </c>
      <c r="K67" s="127">
        <f t="shared" si="16"/>
        <v>51890.77</v>
      </c>
      <c r="L67" s="127">
        <v>0</v>
      </c>
      <c r="M67" s="127">
        <v>0</v>
      </c>
      <c r="N67" s="127">
        <v>0</v>
      </c>
      <c r="O67" s="127">
        <v>0</v>
      </c>
      <c r="P67" s="127">
        <v>51890.77</v>
      </c>
      <c r="Q67" s="127">
        <v>0</v>
      </c>
      <c r="R67" s="211"/>
      <c r="S67" s="94"/>
    </row>
    <row r="68" spans="1:19" ht="63" customHeight="1" x14ac:dyDescent="0.25">
      <c r="A68" s="215"/>
      <c r="B68" s="211"/>
      <c r="C68" s="211"/>
      <c r="D68" s="218"/>
      <c r="E68" s="218"/>
      <c r="F68" s="218"/>
      <c r="G68" s="218"/>
      <c r="H68" s="215"/>
      <c r="I68" s="123">
        <v>0</v>
      </c>
      <c r="J68" s="122" t="s">
        <v>11</v>
      </c>
      <c r="K68" s="127">
        <f t="shared" si="16"/>
        <v>31939.23</v>
      </c>
      <c r="L68" s="127">
        <v>0</v>
      </c>
      <c r="M68" s="127">
        <v>0</v>
      </c>
      <c r="N68" s="127">
        <v>0</v>
      </c>
      <c r="O68" s="127">
        <v>0</v>
      </c>
      <c r="P68" s="127">
        <v>31939.23</v>
      </c>
      <c r="Q68" s="127">
        <v>0</v>
      </c>
      <c r="R68" s="211"/>
    </row>
    <row r="69" spans="1:19" ht="33" customHeight="1" x14ac:dyDescent="0.25">
      <c r="A69" s="215">
        <v>20</v>
      </c>
      <c r="B69" s="211" t="s">
        <v>564</v>
      </c>
      <c r="C69" s="211" t="s">
        <v>191</v>
      </c>
      <c r="D69" s="216" t="s">
        <v>192</v>
      </c>
      <c r="E69" s="216" t="s">
        <v>119</v>
      </c>
      <c r="F69" s="216" t="s">
        <v>307</v>
      </c>
      <c r="G69" s="219">
        <v>47087</v>
      </c>
      <c r="H69" s="220">
        <v>124948.37</v>
      </c>
      <c r="I69" s="123">
        <v>0</v>
      </c>
      <c r="J69" s="122" t="s">
        <v>8</v>
      </c>
      <c r="K69" s="127">
        <f t="shared" ref="K69:K71" si="17">P69</f>
        <v>25673.86</v>
      </c>
      <c r="L69" s="127">
        <v>0</v>
      </c>
      <c r="M69" s="127">
        <v>0</v>
      </c>
      <c r="N69" s="127">
        <v>0</v>
      </c>
      <c r="O69" s="127">
        <v>0</v>
      </c>
      <c r="P69" s="127">
        <f>P70+P71</f>
        <v>25673.86</v>
      </c>
      <c r="Q69" s="127">
        <v>0</v>
      </c>
      <c r="R69" s="211" t="s">
        <v>195</v>
      </c>
    </row>
    <row r="70" spans="1:19" ht="46.5" customHeight="1" x14ac:dyDescent="0.35">
      <c r="A70" s="215"/>
      <c r="B70" s="211"/>
      <c r="C70" s="211"/>
      <c r="D70" s="217"/>
      <c r="E70" s="217"/>
      <c r="F70" s="217"/>
      <c r="G70" s="217"/>
      <c r="H70" s="215"/>
      <c r="I70" s="123">
        <v>0</v>
      </c>
      <c r="J70" s="122" t="s">
        <v>10</v>
      </c>
      <c r="K70" s="127">
        <f t="shared" si="17"/>
        <v>15712.4</v>
      </c>
      <c r="L70" s="127">
        <v>0</v>
      </c>
      <c r="M70" s="127">
        <v>0</v>
      </c>
      <c r="N70" s="127">
        <v>0</v>
      </c>
      <c r="O70" s="127">
        <v>0</v>
      </c>
      <c r="P70" s="127">
        <v>15712.4</v>
      </c>
      <c r="Q70" s="127">
        <v>0</v>
      </c>
      <c r="R70" s="211"/>
      <c r="S70" s="94"/>
    </row>
    <row r="71" spans="1:19" ht="87.75" customHeight="1" x14ac:dyDescent="0.25">
      <c r="A71" s="215"/>
      <c r="B71" s="211"/>
      <c r="C71" s="211"/>
      <c r="D71" s="218"/>
      <c r="E71" s="218"/>
      <c r="F71" s="218"/>
      <c r="G71" s="218"/>
      <c r="H71" s="215"/>
      <c r="I71" s="123">
        <v>0</v>
      </c>
      <c r="J71" s="122" t="s">
        <v>11</v>
      </c>
      <c r="K71" s="127">
        <f t="shared" si="17"/>
        <v>9961.4599999999991</v>
      </c>
      <c r="L71" s="127">
        <v>0</v>
      </c>
      <c r="M71" s="127">
        <v>0</v>
      </c>
      <c r="N71" s="127">
        <v>0</v>
      </c>
      <c r="O71" s="127">
        <v>0</v>
      </c>
      <c r="P71" s="127">
        <v>9961.4599999999991</v>
      </c>
      <c r="Q71" s="127">
        <v>0</v>
      </c>
      <c r="R71" s="211"/>
    </row>
    <row r="72" spans="1:19" ht="32.25" customHeight="1" x14ac:dyDescent="0.35">
      <c r="A72" s="221" t="s">
        <v>258</v>
      </c>
      <c r="B72" s="221"/>
      <c r="C72" s="221"/>
      <c r="D72" s="221"/>
      <c r="E72" s="221"/>
      <c r="F72" s="221"/>
      <c r="G72" s="221"/>
      <c r="H72" s="221"/>
      <c r="I72" s="221"/>
      <c r="J72" s="122" t="s">
        <v>8</v>
      </c>
      <c r="K72" s="127">
        <f>K12+K15+K18+K21+K24+K27+K30+K33+K36+K39+K42+K45+K48+K51+K54+K57+K60+K63+K66+K69</f>
        <v>2242108.3849399998</v>
      </c>
      <c r="L72" s="127">
        <f t="shared" ref="L72:Q72" si="18">L12+L15+L18+L21+L24+L27+L30+L33+L36+L39+L42+L45+L48+L51+L54+L57+L60+L63+L66+L69</f>
        <v>960.78</v>
      </c>
      <c r="M72" s="127">
        <f t="shared" si="18"/>
        <v>45649.67</v>
      </c>
      <c r="N72" s="127">
        <f t="shared" si="18"/>
        <v>324623.30416000006</v>
      </c>
      <c r="O72" s="127">
        <f t="shared" si="18"/>
        <v>690528.66078000003</v>
      </c>
      <c r="P72" s="127">
        <f t="shared" si="18"/>
        <v>1180345.97</v>
      </c>
      <c r="Q72" s="127">
        <f t="shared" si="18"/>
        <v>0</v>
      </c>
      <c r="R72" s="211"/>
      <c r="S72" s="96"/>
    </row>
    <row r="73" spans="1:19" ht="44.25" customHeight="1" x14ac:dyDescent="0.25">
      <c r="A73" s="221"/>
      <c r="B73" s="221"/>
      <c r="C73" s="221"/>
      <c r="D73" s="221"/>
      <c r="E73" s="221"/>
      <c r="F73" s="221"/>
      <c r="G73" s="221"/>
      <c r="H73" s="221"/>
      <c r="I73" s="221"/>
      <c r="J73" s="122" t="s">
        <v>10</v>
      </c>
      <c r="K73" s="127">
        <f t="shared" ref="K73:Q74" si="19">K13+K16+K19+K22+K25+K28+K31+K34+K37+K40+K43+K46+K49+K52+K55+K58+K61+K64+K67+K70</f>
        <v>1356726.2799999998</v>
      </c>
      <c r="L73" s="127">
        <f t="shared" si="19"/>
        <v>600.49</v>
      </c>
      <c r="M73" s="127">
        <f t="shared" si="19"/>
        <v>25350</v>
      </c>
      <c r="N73" s="127">
        <f t="shared" si="19"/>
        <v>178481.80999999997</v>
      </c>
      <c r="O73" s="127">
        <f t="shared" si="19"/>
        <v>427872.3</v>
      </c>
      <c r="P73" s="127">
        <f t="shared" si="19"/>
        <v>724421.68</v>
      </c>
      <c r="Q73" s="127">
        <f t="shared" si="19"/>
        <v>0</v>
      </c>
      <c r="R73" s="211"/>
    </row>
    <row r="74" spans="1:19" ht="62.25" customHeight="1" x14ac:dyDescent="0.25">
      <c r="A74" s="221"/>
      <c r="B74" s="221"/>
      <c r="C74" s="221"/>
      <c r="D74" s="221"/>
      <c r="E74" s="221"/>
      <c r="F74" s="221"/>
      <c r="G74" s="221"/>
      <c r="H74" s="221"/>
      <c r="I74" s="221"/>
      <c r="J74" s="122" t="s">
        <v>11</v>
      </c>
      <c r="K74" s="127">
        <f t="shared" si="19"/>
        <v>885382.10493999987</v>
      </c>
      <c r="L74" s="127">
        <f t="shared" si="19"/>
        <v>360.29</v>
      </c>
      <c r="M74" s="127">
        <f t="shared" si="19"/>
        <v>20299.669999999998</v>
      </c>
      <c r="N74" s="127">
        <f t="shared" si="19"/>
        <v>146141.49416</v>
      </c>
      <c r="O74" s="127">
        <f t="shared" si="19"/>
        <v>262656.36077999999</v>
      </c>
      <c r="P74" s="127">
        <f t="shared" si="19"/>
        <v>455924.29000000004</v>
      </c>
      <c r="Q74" s="127">
        <f t="shared" si="19"/>
        <v>0</v>
      </c>
      <c r="R74" s="211"/>
    </row>
    <row r="75" spans="1:19" ht="33" customHeight="1" x14ac:dyDescent="0.25">
      <c r="A75" s="229" t="s">
        <v>75</v>
      </c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</row>
    <row r="76" spans="1:19" ht="25.5" customHeight="1" x14ac:dyDescent="0.25">
      <c r="A76" s="215">
        <v>21</v>
      </c>
      <c r="B76" s="211" t="s">
        <v>534</v>
      </c>
      <c r="C76" s="211" t="s">
        <v>119</v>
      </c>
      <c r="D76" s="211" t="s">
        <v>538</v>
      </c>
      <c r="E76" s="211" t="s">
        <v>535</v>
      </c>
      <c r="F76" s="211" t="s">
        <v>567</v>
      </c>
      <c r="G76" s="212">
        <v>46721</v>
      </c>
      <c r="H76" s="213">
        <f>K76</f>
        <v>200000</v>
      </c>
      <c r="I76" s="127">
        <f>I77+I78</f>
        <v>0</v>
      </c>
      <c r="J76" s="126" t="s">
        <v>14</v>
      </c>
      <c r="K76" s="127">
        <f t="shared" ref="K76:K78" si="20">L76+M76+N76+O76+P76</f>
        <v>200000</v>
      </c>
      <c r="L76" s="127">
        <f>L77+L78</f>
        <v>0</v>
      </c>
      <c r="M76" s="127">
        <f t="shared" ref="M76:N76" si="21">M77+M78</f>
        <v>0</v>
      </c>
      <c r="N76" s="127">
        <f t="shared" si="21"/>
        <v>0</v>
      </c>
      <c r="O76" s="127">
        <f t="shared" ref="O76" si="22">O77+O78</f>
        <v>100000</v>
      </c>
      <c r="P76" s="127">
        <f>P77+P78</f>
        <v>100000</v>
      </c>
      <c r="Q76" s="35">
        <v>0</v>
      </c>
      <c r="R76" s="216" t="s">
        <v>195</v>
      </c>
    </row>
    <row r="77" spans="1:19" ht="45.75" customHeight="1" x14ac:dyDescent="0.35">
      <c r="A77" s="215"/>
      <c r="B77" s="211"/>
      <c r="C77" s="211"/>
      <c r="D77" s="211"/>
      <c r="E77" s="211"/>
      <c r="F77" s="211"/>
      <c r="G77" s="212"/>
      <c r="H77" s="213"/>
      <c r="I77" s="127">
        <v>0</v>
      </c>
      <c r="J77" s="122" t="s">
        <v>211</v>
      </c>
      <c r="K77" s="127">
        <f t="shared" si="20"/>
        <v>124800</v>
      </c>
      <c r="L77" s="35">
        <v>0</v>
      </c>
      <c r="M77" s="35">
        <v>0</v>
      </c>
      <c r="N77" s="127">
        <v>0</v>
      </c>
      <c r="O77" s="127">
        <v>62400</v>
      </c>
      <c r="P77" s="127">
        <v>62400</v>
      </c>
      <c r="Q77" s="35">
        <v>0</v>
      </c>
      <c r="R77" s="217"/>
      <c r="S77" s="94"/>
    </row>
    <row r="78" spans="1:19" ht="64.5" customHeight="1" x14ac:dyDescent="0.35">
      <c r="A78" s="215"/>
      <c r="B78" s="211"/>
      <c r="C78" s="211"/>
      <c r="D78" s="211"/>
      <c r="E78" s="211"/>
      <c r="F78" s="211"/>
      <c r="G78" s="212"/>
      <c r="H78" s="213"/>
      <c r="I78" s="123">
        <v>0</v>
      </c>
      <c r="J78" s="122" t="s">
        <v>18</v>
      </c>
      <c r="K78" s="127">
        <f t="shared" si="20"/>
        <v>75200</v>
      </c>
      <c r="L78" s="127">
        <v>0</v>
      </c>
      <c r="M78" s="127">
        <v>0</v>
      </c>
      <c r="N78" s="36">
        <v>0</v>
      </c>
      <c r="O78" s="36">
        <v>37600</v>
      </c>
      <c r="P78" s="36">
        <v>37600</v>
      </c>
      <c r="Q78" s="35">
        <v>0</v>
      </c>
      <c r="R78" s="218"/>
      <c r="S78" s="94"/>
    </row>
    <row r="79" spans="1:19" ht="25.5" customHeight="1" x14ac:dyDescent="0.35">
      <c r="A79" s="215">
        <v>22</v>
      </c>
      <c r="B79" s="211" t="s">
        <v>537</v>
      </c>
      <c r="C79" s="211" t="s">
        <v>119</v>
      </c>
      <c r="D79" s="211" t="s">
        <v>539</v>
      </c>
      <c r="E79" s="211" t="s">
        <v>535</v>
      </c>
      <c r="F79" s="211" t="s">
        <v>567</v>
      </c>
      <c r="G79" s="212">
        <v>46721</v>
      </c>
      <c r="H79" s="213">
        <f>K79</f>
        <v>80000</v>
      </c>
      <c r="I79" s="127">
        <f>I80+I81</f>
        <v>0</v>
      </c>
      <c r="J79" s="126" t="s">
        <v>14</v>
      </c>
      <c r="K79" s="127">
        <f t="shared" ref="K79:K81" si="23">L79+M79+N79+O79+P79</f>
        <v>80000</v>
      </c>
      <c r="L79" s="127">
        <f>L80+L81</f>
        <v>0</v>
      </c>
      <c r="M79" s="127">
        <f t="shared" ref="M79:N79" si="24">M80+M81</f>
        <v>0</v>
      </c>
      <c r="N79" s="127">
        <f t="shared" si="24"/>
        <v>0</v>
      </c>
      <c r="O79" s="127">
        <f t="shared" ref="O79:P79" si="25">O80+O81</f>
        <v>40000</v>
      </c>
      <c r="P79" s="127">
        <f t="shared" si="25"/>
        <v>40000</v>
      </c>
      <c r="Q79" s="35">
        <v>0</v>
      </c>
      <c r="R79" s="216" t="s">
        <v>195</v>
      </c>
      <c r="S79" s="94"/>
    </row>
    <row r="80" spans="1:19" ht="45.75" customHeight="1" x14ac:dyDescent="0.35">
      <c r="A80" s="215"/>
      <c r="B80" s="211"/>
      <c r="C80" s="211"/>
      <c r="D80" s="211"/>
      <c r="E80" s="211"/>
      <c r="F80" s="211"/>
      <c r="G80" s="212"/>
      <c r="H80" s="213"/>
      <c r="I80" s="127">
        <v>0</v>
      </c>
      <c r="J80" s="122" t="s">
        <v>211</v>
      </c>
      <c r="K80" s="127">
        <f>L80+M80+N80+O80+P80</f>
        <v>49920</v>
      </c>
      <c r="L80" s="35">
        <v>0</v>
      </c>
      <c r="M80" s="35">
        <v>0</v>
      </c>
      <c r="N80" s="127">
        <v>0</v>
      </c>
      <c r="O80" s="127">
        <v>24960</v>
      </c>
      <c r="P80" s="127">
        <v>24960</v>
      </c>
      <c r="Q80" s="35">
        <v>0</v>
      </c>
      <c r="R80" s="217"/>
      <c r="S80" s="94"/>
    </row>
    <row r="81" spans="1:19" ht="64.5" customHeight="1" x14ac:dyDescent="0.35">
      <c r="A81" s="215"/>
      <c r="B81" s="211"/>
      <c r="C81" s="211"/>
      <c r="D81" s="211"/>
      <c r="E81" s="211"/>
      <c r="F81" s="211"/>
      <c r="G81" s="212"/>
      <c r="H81" s="213"/>
      <c r="I81" s="123">
        <v>0</v>
      </c>
      <c r="J81" s="122" t="s">
        <v>18</v>
      </c>
      <c r="K81" s="127">
        <f t="shared" si="23"/>
        <v>30080</v>
      </c>
      <c r="L81" s="127">
        <v>0</v>
      </c>
      <c r="M81" s="127">
        <v>0</v>
      </c>
      <c r="N81" s="36">
        <v>0</v>
      </c>
      <c r="O81" s="36">
        <v>15040</v>
      </c>
      <c r="P81" s="36">
        <v>15040</v>
      </c>
      <c r="Q81" s="35">
        <v>0</v>
      </c>
      <c r="R81" s="218"/>
      <c r="S81" s="94"/>
    </row>
    <row r="82" spans="1:19" ht="44.25" customHeight="1" x14ac:dyDescent="0.35">
      <c r="A82" s="215">
        <v>23</v>
      </c>
      <c r="B82" s="211" t="s">
        <v>582</v>
      </c>
      <c r="C82" s="211" t="s">
        <v>119</v>
      </c>
      <c r="D82" s="211" t="s">
        <v>475</v>
      </c>
      <c r="E82" s="211" t="s">
        <v>535</v>
      </c>
      <c r="F82" s="211" t="s">
        <v>583</v>
      </c>
      <c r="G82" s="212">
        <v>47087</v>
      </c>
      <c r="H82" s="213">
        <f>K82</f>
        <v>108340</v>
      </c>
      <c r="I82" s="127">
        <f>I83+I84</f>
        <v>0</v>
      </c>
      <c r="J82" s="126" t="s">
        <v>14</v>
      </c>
      <c r="K82" s="127">
        <f t="shared" ref="K82" si="26">L82+M82+N82+O82+P82</f>
        <v>108340</v>
      </c>
      <c r="L82" s="127">
        <f>L83+L84</f>
        <v>0</v>
      </c>
      <c r="M82" s="127">
        <f t="shared" ref="M82:P82" si="27">M83+M84</f>
        <v>0</v>
      </c>
      <c r="N82" s="127">
        <f t="shared" si="27"/>
        <v>0</v>
      </c>
      <c r="O82" s="127">
        <f t="shared" si="27"/>
        <v>0</v>
      </c>
      <c r="P82" s="127">
        <f t="shared" si="27"/>
        <v>108340</v>
      </c>
      <c r="Q82" s="35">
        <v>0</v>
      </c>
      <c r="R82" s="216" t="s">
        <v>195</v>
      </c>
      <c r="S82" s="94"/>
    </row>
    <row r="83" spans="1:19" ht="54" customHeight="1" x14ac:dyDescent="0.35">
      <c r="A83" s="215"/>
      <c r="B83" s="211"/>
      <c r="C83" s="211"/>
      <c r="D83" s="211"/>
      <c r="E83" s="211"/>
      <c r="F83" s="211"/>
      <c r="G83" s="212"/>
      <c r="H83" s="213"/>
      <c r="I83" s="127">
        <v>0</v>
      </c>
      <c r="J83" s="122" t="s">
        <v>211</v>
      </c>
      <c r="K83" s="127">
        <f>L83+M83+N83+O83+P83</f>
        <v>67604.160000000003</v>
      </c>
      <c r="L83" s="35">
        <v>0</v>
      </c>
      <c r="M83" s="35">
        <v>0</v>
      </c>
      <c r="N83" s="127">
        <v>0</v>
      </c>
      <c r="O83" s="127">
        <v>0</v>
      </c>
      <c r="P83" s="127">
        <v>67604.160000000003</v>
      </c>
      <c r="Q83" s="35">
        <v>0</v>
      </c>
      <c r="R83" s="217"/>
      <c r="S83" s="94"/>
    </row>
    <row r="84" spans="1:19" ht="74.25" customHeight="1" x14ac:dyDescent="0.35">
      <c r="A84" s="215"/>
      <c r="B84" s="211"/>
      <c r="C84" s="211"/>
      <c r="D84" s="211"/>
      <c r="E84" s="211"/>
      <c r="F84" s="211"/>
      <c r="G84" s="212"/>
      <c r="H84" s="213"/>
      <c r="I84" s="123">
        <v>0</v>
      </c>
      <c r="J84" s="122" t="s">
        <v>18</v>
      </c>
      <c r="K84" s="127">
        <f t="shared" ref="K84" si="28">L84+M84+N84+O84+P84</f>
        <v>40735.839999999997</v>
      </c>
      <c r="L84" s="127">
        <v>0</v>
      </c>
      <c r="M84" s="127">
        <v>0</v>
      </c>
      <c r="N84" s="36">
        <v>0</v>
      </c>
      <c r="O84" s="36">
        <v>0</v>
      </c>
      <c r="P84" s="36">
        <v>40735.839999999997</v>
      </c>
      <c r="Q84" s="35">
        <v>0</v>
      </c>
      <c r="R84" s="218"/>
      <c r="S84" s="94"/>
    </row>
    <row r="85" spans="1:19" ht="32.25" customHeight="1" x14ac:dyDescent="0.25">
      <c r="A85" s="234" t="s">
        <v>533</v>
      </c>
      <c r="B85" s="235"/>
      <c r="C85" s="235"/>
      <c r="D85" s="235"/>
      <c r="E85" s="235"/>
      <c r="F85" s="235"/>
      <c r="G85" s="235"/>
      <c r="H85" s="235"/>
      <c r="I85" s="236"/>
      <c r="J85" s="122" t="s">
        <v>8</v>
      </c>
      <c r="K85" s="127">
        <f>K76+K79+K82</f>
        <v>388340</v>
      </c>
      <c r="L85" s="127">
        <f t="shared" ref="L85:Q85" si="29">L76</f>
        <v>0</v>
      </c>
      <c r="M85" s="127">
        <f t="shared" si="29"/>
        <v>0</v>
      </c>
      <c r="N85" s="127">
        <f>N76+N79</f>
        <v>0</v>
      </c>
      <c r="O85" s="127">
        <f>O76+O79</f>
        <v>140000</v>
      </c>
      <c r="P85" s="127">
        <f>P76+P79+P82</f>
        <v>248340</v>
      </c>
      <c r="Q85" s="127">
        <f t="shared" si="29"/>
        <v>0</v>
      </c>
      <c r="R85" s="216"/>
    </row>
    <row r="86" spans="1:19" ht="40.5" customHeight="1" x14ac:dyDescent="0.25">
      <c r="A86" s="237"/>
      <c r="B86" s="238"/>
      <c r="C86" s="238"/>
      <c r="D86" s="238"/>
      <c r="E86" s="238"/>
      <c r="F86" s="238"/>
      <c r="G86" s="238"/>
      <c r="H86" s="238"/>
      <c r="I86" s="239"/>
      <c r="J86" s="122" t="s">
        <v>10</v>
      </c>
      <c r="K86" s="127">
        <f t="shared" ref="K86:K87" si="30">K77+K80+K83</f>
        <v>242324.16</v>
      </c>
      <c r="L86" s="127">
        <f t="shared" ref="L86:Q86" si="31">L77</f>
        <v>0</v>
      </c>
      <c r="M86" s="127">
        <f t="shared" si="31"/>
        <v>0</v>
      </c>
      <c r="N86" s="127">
        <f t="shared" ref="N86:O86" si="32">N77+N80</f>
        <v>0</v>
      </c>
      <c r="O86" s="127">
        <f t="shared" si="32"/>
        <v>87360</v>
      </c>
      <c r="P86" s="127">
        <f t="shared" ref="P86:P87" si="33">P77+P80+P83</f>
        <v>154964.16</v>
      </c>
      <c r="Q86" s="127">
        <f t="shared" si="31"/>
        <v>0</v>
      </c>
      <c r="R86" s="217"/>
    </row>
    <row r="87" spans="1:19" ht="60" customHeight="1" x14ac:dyDescent="0.25">
      <c r="A87" s="240"/>
      <c r="B87" s="241"/>
      <c r="C87" s="241"/>
      <c r="D87" s="241"/>
      <c r="E87" s="241"/>
      <c r="F87" s="241"/>
      <c r="G87" s="241"/>
      <c r="H87" s="241"/>
      <c r="I87" s="242"/>
      <c r="J87" s="122" t="s">
        <v>11</v>
      </c>
      <c r="K87" s="127">
        <f t="shared" si="30"/>
        <v>146015.84</v>
      </c>
      <c r="L87" s="127">
        <f t="shared" ref="L87:Q87" si="34">L78</f>
        <v>0</v>
      </c>
      <c r="M87" s="127">
        <f t="shared" si="34"/>
        <v>0</v>
      </c>
      <c r="N87" s="127">
        <f t="shared" ref="N87:O87" si="35">N78+N81</f>
        <v>0</v>
      </c>
      <c r="O87" s="127">
        <f t="shared" si="35"/>
        <v>52640</v>
      </c>
      <c r="P87" s="127">
        <f t="shared" si="33"/>
        <v>93375.84</v>
      </c>
      <c r="Q87" s="127">
        <f t="shared" si="34"/>
        <v>0</v>
      </c>
      <c r="R87" s="218"/>
    </row>
    <row r="88" spans="1:19" ht="33" customHeight="1" x14ac:dyDescent="0.25">
      <c r="A88" s="229" t="s">
        <v>110</v>
      </c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</row>
    <row r="89" spans="1:19" ht="25.5" customHeight="1" x14ac:dyDescent="0.25">
      <c r="A89" s="215">
        <v>24</v>
      </c>
      <c r="B89" s="211" t="s">
        <v>222</v>
      </c>
      <c r="C89" s="211" t="s">
        <v>223</v>
      </c>
      <c r="D89" s="211" t="s">
        <v>224</v>
      </c>
      <c r="E89" s="211" t="s">
        <v>225</v>
      </c>
      <c r="F89" s="211" t="s">
        <v>453</v>
      </c>
      <c r="G89" s="212">
        <v>45412</v>
      </c>
      <c r="H89" s="213">
        <f>I91+M91</f>
        <v>16672.55</v>
      </c>
      <c r="I89" s="127">
        <f>I90+I91</f>
        <v>14701.768</v>
      </c>
      <c r="J89" s="126" t="s">
        <v>14</v>
      </c>
      <c r="K89" s="127">
        <f t="shared" ref="K89:K91" si="36">L89+M89+N89+O89+P89</f>
        <v>3941.5639999999999</v>
      </c>
      <c r="L89" s="127">
        <f>L90+L91</f>
        <v>1970.7819999999999</v>
      </c>
      <c r="M89" s="127">
        <f t="shared" ref="M89:P89" si="37">M90+M91</f>
        <v>1970.7819999999999</v>
      </c>
      <c r="N89" s="127">
        <f t="shared" si="37"/>
        <v>0</v>
      </c>
      <c r="O89" s="127">
        <f t="shared" si="37"/>
        <v>0</v>
      </c>
      <c r="P89" s="127">
        <f t="shared" si="37"/>
        <v>0</v>
      </c>
      <c r="Q89" s="35">
        <v>0</v>
      </c>
      <c r="R89" s="216" t="s">
        <v>195</v>
      </c>
    </row>
    <row r="90" spans="1:19" ht="45.75" customHeight="1" x14ac:dyDescent="0.25">
      <c r="A90" s="215"/>
      <c r="B90" s="211"/>
      <c r="C90" s="211"/>
      <c r="D90" s="211"/>
      <c r="E90" s="211"/>
      <c r="F90" s="211"/>
      <c r="G90" s="212"/>
      <c r="H90" s="213"/>
      <c r="I90" s="127">
        <v>0</v>
      </c>
      <c r="J90" s="122" t="s">
        <v>211</v>
      </c>
      <c r="K90" s="127">
        <f t="shared" si="36"/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217"/>
    </row>
    <row r="91" spans="1:19" ht="64.5" customHeight="1" x14ac:dyDescent="0.25">
      <c r="A91" s="215"/>
      <c r="B91" s="211"/>
      <c r="C91" s="211"/>
      <c r="D91" s="211"/>
      <c r="E91" s="211"/>
      <c r="F91" s="211"/>
      <c r="G91" s="212"/>
      <c r="H91" s="213"/>
      <c r="I91" s="123">
        <v>14701.768</v>
      </c>
      <c r="J91" s="122" t="s">
        <v>18</v>
      </c>
      <c r="K91" s="127">
        <f t="shared" si="36"/>
        <v>3941.5639999999999</v>
      </c>
      <c r="L91" s="127">
        <v>1970.7819999999999</v>
      </c>
      <c r="M91" s="127">
        <v>1970.7819999999999</v>
      </c>
      <c r="N91" s="36">
        <v>0</v>
      </c>
      <c r="O91" s="36">
        <v>0</v>
      </c>
      <c r="P91" s="36">
        <v>0</v>
      </c>
      <c r="Q91" s="35">
        <v>0</v>
      </c>
      <c r="R91" s="218"/>
    </row>
    <row r="92" spans="1:19" ht="32.25" customHeight="1" x14ac:dyDescent="0.25">
      <c r="A92" s="234" t="s">
        <v>259</v>
      </c>
      <c r="B92" s="235"/>
      <c r="C92" s="235"/>
      <c r="D92" s="235"/>
      <c r="E92" s="235"/>
      <c r="F92" s="235"/>
      <c r="G92" s="235"/>
      <c r="H92" s="235"/>
      <c r="I92" s="236"/>
      <c r="J92" s="122" t="s">
        <v>8</v>
      </c>
      <c r="K92" s="127">
        <f t="shared" ref="K92:Q94" si="38">K89</f>
        <v>3941.5639999999999</v>
      </c>
      <c r="L92" s="127">
        <f t="shared" si="38"/>
        <v>1970.7819999999999</v>
      </c>
      <c r="M92" s="127">
        <f t="shared" si="38"/>
        <v>1970.7819999999999</v>
      </c>
      <c r="N92" s="127">
        <f t="shared" si="38"/>
        <v>0</v>
      </c>
      <c r="O92" s="127">
        <f t="shared" si="38"/>
        <v>0</v>
      </c>
      <c r="P92" s="127">
        <f t="shared" si="38"/>
        <v>0</v>
      </c>
      <c r="Q92" s="127">
        <f>Q11+Q15+Q19+Q23+Q24+Q28+Q32+Q88</f>
        <v>0</v>
      </c>
      <c r="R92" s="216"/>
    </row>
    <row r="93" spans="1:19" ht="40.5" customHeight="1" x14ac:dyDescent="0.25">
      <c r="A93" s="237"/>
      <c r="B93" s="238"/>
      <c r="C93" s="238"/>
      <c r="D93" s="238"/>
      <c r="E93" s="238"/>
      <c r="F93" s="238"/>
      <c r="G93" s="238"/>
      <c r="H93" s="238"/>
      <c r="I93" s="239"/>
      <c r="J93" s="122" t="s">
        <v>10</v>
      </c>
      <c r="K93" s="127">
        <f t="shared" si="38"/>
        <v>0</v>
      </c>
      <c r="L93" s="127">
        <f t="shared" si="38"/>
        <v>0</v>
      </c>
      <c r="M93" s="127">
        <f t="shared" si="38"/>
        <v>0</v>
      </c>
      <c r="N93" s="127">
        <f t="shared" si="38"/>
        <v>0</v>
      </c>
      <c r="O93" s="127">
        <f t="shared" si="38"/>
        <v>0</v>
      </c>
      <c r="P93" s="127">
        <f t="shared" si="38"/>
        <v>0</v>
      </c>
      <c r="Q93" s="127">
        <f t="shared" si="38"/>
        <v>0</v>
      </c>
      <c r="R93" s="217"/>
    </row>
    <row r="94" spans="1:19" ht="60" customHeight="1" x14ac:dyDescent="0.25">
      <c r="A94" s="240"/>
      <c r="B94" s="241"/>
      <c r="C94" s="241"/>
      <c r="D94" s="241"/>
      <c r="E94" s="241"/>
      <c r="F94" s="241"/>
      <c r="G94" s="241"/>
      <c r="H94" s="241"/>
      <c r="I94" s="242"/>
      <c r="J94" s="122" t="s">
        <v>11</v>
      </c>
      <c r="K94" s="127">
        <f t="shared" si="38"/>
        <v>3941.5639999999999</v>
      </c>
      <c r="L94" s="127">
        <f t="shared" si="38"/>
        <v>1970.7819999999999</v>
      </c>
      <c r="M94" s="127">
        <f t="shared" si="38"/>
        <v>1970.7819999999999</v>
      </c>
      <c r="N94" s="127">
        <f t="shared" si="38"/>
        <v>0</v>
      </c>
      <c r="O94" s="127">
        <f t="shared" si="38"/>
        <v>0</v>
      </c>
      <c r="P94" s="127">
        <f t="shared" si="38"/>
        <v>0</v>
      </c>
      <c r="Q94" s="127">
        <f t="shared" si="38"/>
        <v>0</v>
      </c>
      <c r="R94" s="218"/>
    </row>
    <row r="95" spans="1:19" ht="21" customHeight="1" x14ac:dyDescent="0.3">
      <c r="A95" s="243" t="s">
        <v>144</v>
      </c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</row>
    <row r="96" spans="1:19" ht="23.25" customHeight="1" x14ac:dyDescent="0.3">
      <c r="A96" s="243" t="s">
        <v>77</v>
      </c>
      <c r="B96" s="258"/>
      <c r="C96" s="258"/>
      <c r="D96" s="258"/>
      <c r="E96" s="258"/>
      <c r="F96" s="258"/>
      <c r="G96" s="258"/>
      <c r="H96" s="258"/>
      <c r="I96" s="258"/>
      <c r="J96" s="243"/>
      <c r="K96" s="243"/>
      <c r="L96" s="243"/>
      <c r="M96" s="243"/>
      <c r="N96" s="243"/>
      <c r="O96" s="243"/>
      <c r="P96" s="243"/>
      <c r="Q96" s="243"/>
      <c r="R96" s="243"/>
    </row>
    <row r="97" spans="1:19" ht="30" customHeight="1" x14ac:dyDescent="0.25">
      <c r="A97" s="211">
        <v>25</v>
      </c>
      <c r="B97" s="211" t="s">
        <v>65</v>
      </c>
      <c r="C97" s="211" t="s">
        <v>226</v>
      </c>
      <c r="D97" s="211" t="s">
        <v>209</v>
      </c>
      <c r="E97" s="211" t="s">
        <v>227</v>
      </c>
      <c r="F97" s="211" t="s">
        <v>315</v>
      </c>
      <c r="G97" s="212">
        <v>46021</v>
      </c>
      <c r="H97" s="213">
        <f>K97+I97</f>
        <v>283386.755</v>
      </c>
      <c r="I97" s="127">
        <v>7554.99</v>
      </c>
      <c r="J97" s="122" t="s">
        <v>14</v>
      </c>
      <c r="K97" s="123">
        <f>K98+K99</f>
        <v>275831.76500000001</v>
      </c>
      <c r="L97" s="123">
        <f t="shared" ref="L97:M97" si="39">L98+L99</f>
        <v>60000</v>
      </c>
      <c r="M97" s="123">
        <f t="shared" si="39"/>
        <v>62021.54</v>
      </c>
      <c r="N97" s="36">
        <f>N98+N99</f>
        <v>109617.22500000001</v>
      </c>
      <c r="O97" s="36">
        <f>O98+O99</f>
        <v>0</v>
      </c>
      <c r="P97" s="36">
        <f>P98+P99</f>
        <v>44193</v>
      </c>
      <c r="Q97" s="123">
        <v>0</v>
      </c>
      <c r="R97" s="211" t="s">
        <v>195</v>
      </c>
    </row>
    <row r="98" spans="1:19" ht="40.5" customHeight="1" x14ac:dyDescent="0.35">
      <c r="A98" s="211"/>
      <c r="B98" s="211"/>
      <c r="C98" s="211"/>
      <c r="D98" s="211"/>
      <c r="E98" s="211"/>
      <c r="F98" s="211"/>
      <c r="G98" s="211"/>
      <c r="H98" s="213"/>
      <c r="I98" s="127">
        <v>4721.87</v>
      </c>
      <c r="J98" s="122" t="s">
        <v>211</v>
      </c>
      <c r="K98" s="123">
        <f>L98+M98+N98+O98+P98</f>
        <v>150203.76300000001</v>
      </c>
      <c r="L98" s="123">
        <v>37500</v>
      </c>
      <c r="M98" s="123">
        <v>0</v>
      </c>
      <c r="N98" s="36">
        <v>68510.763000000006</v>
      </c>
      <c r="O98" s="36">
        <v>0</v>
      </c>
      <c r="P98" s="36">
        <v>44193</v>
      </c>
      <c r="Q98" s="123">
        <v>0</v>
      </c>
      <c r="R98" s="211"/>
      <c r="S98" s="94"/>
    </row>
    <row r="99" spans="1:19" ht="65.25" customHeight="1" x14ac:dyDescent="0.25">
      <c r="A99" s="211"/>
      <c r="B99" s="211"/>
      <c r="C99" s="211"/>
      <c r="D99" s="211"/>
      <c r="E99" s="211"/>
      <c r="F99" s="211"/>
      <c r="G99" s="211"/>
      <c r="H99" s="213"/>
      <c r="I99" s="127">
        <v>2833.12</v>
      </c>
      <c r="J99" s="122" t="s">
        <v>18</v>
      </c>
      <c r="K99" s="123">
        <f t="shared" ref="K99:K116" si="40">SUM(L99:P99)</f>
        <v>125628.00200000001</v>
      </c>
      <c r="L99" s="123">
        <v>22500</v>
      </c>
      <c r="M99" s="123">
        <v>62021.54</v>
      </c>
      <c r="N99" s="36">
        <v>41106.462</v>
      </c>
      <c r="O99" s="36">
        <v>0</v>
      </c>
      <c r="P99" s="36">
        <v>0</v>
      </c>
      <c r="Q99" s="123">
        <v>0</v>
      </c>
      <c r="R99" s="211"/>
    </row>
    <row r="100" spans="1:19" ht="30" customHeight="1" x14ac:dyDescent="0.25">
      <c r="A100" s="211">
        <v>26</v>
      </c>
      <c r="B100" s="211" t="s">
        <v>134</v>
      </c>
      <c r="C100" s="211" t="s">
        <v>119</v>
      </c>
      <c r="D100" s="211" t="s">
        <v>209</v>
      </c>
      <c r="E100" s="211" t="s">
        <v>227</v>
      </c>
      <c r="F100" s="211" t="s">
        <v>210</v>
      </c>
      <c r="G100" s="212">
        <v>45626</v>
      </c>
      <c r="H100" s="213">
        <f>K100+I100</f>
        <v>0.182</v>
      </c>
      <c r="I100" s="127">
        <v>0</v>
      </c>
      <c r="J100" s="122" t="s">
        <v>14</v>
      </c>
      <c r="K100" s="123">
        <f>K101+K102</f>
        <v>0.182</v>
      </c>
      <c r="L100" s="123">
        <f t="shared" ref="L100:M100" si="41">L101+L102</f>
        <v>0.182</v>
      </c>
      <c r="M100" s="123">
        <f t="shared" si="41"/>
        <v>0</v>
      </c>
      <c r="N100" s="36">
        <f>N101+N102</f>
        <v>0</v>
      </c>
      <c r="O100" s="36">
        <f>O101+O102</f>
        <v>0</v>
      </c>
      <c r="P100" s="36">
        <f>P101+P102</f>
        <v>0</v>
      </c>
      <c r="Q100" s="123">
        <v>0</v>
      </c>
      <c r="R100" s="211" t="s">
        <v>195</v>
      </c>
    </row>
    <row r="101" spans="1:19" ht="40.5" customHeight="1" x14ac:dyDescent="0.25">
      <c r="A101" s="211"/>
      <c r="B101" s="211"/>
      <c r="C101" s="211"/>
      <c r="D101" s="211"/>
      <c r="E101" s="211"/>
      <c r="F101" s="211"/>
      <c r="G101" s="211"/>
      <c r="H101" s="213"/>
      <c r="I101" s="127">
        <v>0</v>
      </c>
      <c r="J101" s="122" t="s">
        <v>211</v>
      </c>
      <c r="K101" s="123">
        <f>L101+M101+N101+O101+P101</f>
        <v>0</v>
      </c>
      <c r="L101" s="123">
        <v>0</v>
      </c>
      <c r="M101" s="123">
        <v>0</v>
      </c>
      <c r="N101" s="36">
        <v>0</v>
      </c>
      <c r="O101" s="36">
        <v>0</v>
      </c>
      <c r="P101" s="36">
        <v>0</v>
      </c>
      <c r="Q101" s="123">
        <v>0</v>
      </c>
      <c r="R101" s="211"/>
    </row>
    <row r="102" spans="1:19" ht="65.25" customHeight="1" x14ac:dyDescent="0.25">
      <c r="A102" s="211"/>
      <c r="B102" s="211"/>
      <c r="C102" s="211"/>
      <c r="D102" s="211"/>
      <c r="E102" s="211"/>
      <c r="F102" s="211"/>
      <c r="G102" s="211"/>
      <c r="H102" s="213"/>
      <c r="I102" s="127">
        <v>0</v>
      </c>
      <c r="J102" s="122" t="s">
        <v>18</v>
      </c>
      <c r="K102" s="123">
        <f t="shared" ref="K102" si="42">SUM(L102:P102)</f>
        <v>0.182</v>
      </c>
      <c r="L102" s="123">
        <v>0.182</v>
      </c>
      <c r="M102" s="123">
        <v>0</v>
      </c>
      <c r="N102" s="36">
        <v>0</v>
      </c>
      <c r="O102" s="36">
        <v>0</v>
      </c>
      <c r="P102" s="36">
        <v>0</v>
      </c>
      <c r="Q102" s="123">
        <v>0</v>
      </c>
      <c r="R102" s="211"/>
    </row>
    <row r="103" spans="1:19" ht="40.5" customHeight="1" x14ac:dyDescent="0.25">
      <c r="A103" s="211">
        <v>27</v>
      </c>
      <c r="B103" s="211" t="s">
        <v>69</v>
      </c>
      <c r="C103" s="211" t="s">
        <v>228</v>
      </c>
      <c r="D103" s="211" t="s">
        <v>229</v>
      </c>
      <c r="E103" s="211" t="s">
        <v>230</v>
      </c>
      <c r="F103" s="211" t="s">
        <v>316</v>
      </c>
      <c r="G103" s="212">
        <v>45991</v>
      </c>
      <c r="H103" s="213">
        <f>K103+I103</f>
        <v>1024835.22</v>
      </c>
      <c r="I103" s="127">
        <v>206180.81</v>
      </c>
      <c r="J103" s="122" t="s">
        <v>14</v>
      </c>
      <c r="K103" s="123">
        <f>SUM(L103:P103)</f>
        <v>818654.40999999992</v>
      </c>
      <c r="L103" s="123">
        <f>L104+L105</f>
        <v>137453.88</v>
      </c>
      <c r="M103" s="123">
        <f t="shared" ref="M103:P103" si="43">M104+M105</f>
        <v>107081.34</v>
      </c>
      <c r="N103" s="123">
        <f t="shared" si="43"/>
        <v>287037.84999999998</v>
      </c>
      <c r="O103" s="123">
        <f t="shared" si="43"/>
        <v>287081.33999999997</v>
      </c>
      <c r="P103" s="123">
        <f t="shared" si="43"/>
        <v>0</v>
      </c>
      <c r="Q103" s="123">
        <v>0</v>
      </c>
      <c r="R103" s="216" t="s">
        <v>195</v>
      </c>
    </row>
    <row r="104" spans="1:19" ht="58.5" customHeight="1" x14ac:dyDescent="0.25">
      <c r="A104" s="211"/>
      <c r="B104" s="211"/>
      <c r="C104" s="211"/>
      <c r="D104" s="211"/>
      <c r="E104" s="211"/>
      <c r="F104" s="211"/>
      <c r="G104" s="211"/>
      <c r="H104" s="213"/>
      <c r="I104" s="127">
        <v>129275.37</v>
      </c>
      <c r="J104" s="122" t="s">
        <v>211</v>
      </c>
      <c r="K104" s="123">
        <f>SUM(L104:P104)</f>
        <v>473451.91000000003</v>
      </c>
      <c r="L104" s="123">
        <v>113479.18</v>
      </c>
      <c r="M104" s="123">
        <v>0</v>
      </c>
      <c r="N104" s="36">
        <v>179972.73</v>
      </c>
      <c r="O104" s="36">
        <v>180000</v>
      </c>
      <c r="P104" s="36">
        <v>0</v>
      </c>
      <c r="Q104" s="123">
        <v>0</v>
      </c>
      <c r="R104" s="217"/>
    </row>
    <row r="105" spans="1:19" ht="69" customHeight="1" x14ac:dyDescent="0.25">
      <c r="A105" s="211"/>
      <c r="B105" s="211"/>
      <c r="C105" s="211"/>
      <c r="D105" s="211"/>
      <c r="E105" s="211"/>
      <c r="F105" s="211"/>
      <c r="G105" s="211"/>
      <c r="H105" s="213"/>
      <c r="I105" s="127">
        <v>76905.440000000002</v>
      </c>
      <c r="J105" s="122" t="s">
        <v>18</v>
      </c>
      <c r="K105" s="123">
        <f t="shared" si="40"/>
        <v>345202.5</v>
      </c>
      <c r="L105" s="123">
        <f>23974.7</f>
        <v>23974.7</v>
      </c>
      <c r="M105" s="123">
        <v>107081.34</v>
      </c>
      <c r="N105" s="36">
        <v>107065.12</v>
      </c>
      <c r="O105" s="36">
        <v>107081.34</v>
      </c>
      <c r="P105" s="36">
        <v>0</v>
      </c>
      <c r="Q105" s="123">
        <v>0</v>
      </c>
      <c r="R105" s="218"/>
    </row>
    <row r="106" spans="1:19" ht="30" customHeight="1" x14ac:dyDescent="0.25">
      <c r="A106" s="211">
        <v>28</v>
      </c>
      <c r="B106" s="211" t="s">
        <v>561</v>
      </c>
      <c r="C106" s="211" t="s">
        <v>119</v>
      </c>
      <c r="D106" s="211" t="s">
        <v>562</v>
      </c>
      <c r="E106" s="211" t="s">
        <v>225</v>
      </c>
      <c r="F106" s="211" t="s">
        <v>563</v>
      </c>
      <c r="G106" s="212">
        <v>47117</v>
      </c>
      <c r="H106" s="213">
        <v>4823277.8099999996</v>
      </c>
      <c r="I106" s="127">
        <v>0</v>
      </c>
      <c r="J106" s="122" t="s">
        <v>14</v>
      </c>
      <c r="K106" s="123">
        <f>K107+K108</f>
        <v>3213699.24</v>
      </c>
      <c r="L106" s="123">
        <f t="shared" ref="L106:M106" si="44">L107+L108</f>
        <v>0</v>
      </c>
      <c r="M106" s="123">
        <f t="shared" si="44"/>
        <v>0</v>
      </c>
      <c r="N106" s="36">
        <f>N107+N108</f>
        <v>0</v>
      </c>
      <c r="O106" s="36">
        <f>O107+O108</f>
        <v>1605062.65</v>
      </c>
      <c r="P106" s="36">
        <f>P107+P108</f>
        <v>1608636.59</v>
      </c>
      <c r="Q106" s="123">
        <v>0</v>
      </c>
      <c r="R106" s="211" t="s">
        <v>195</v>
      </c>
    </row>
    <row r="107" spans="1:19" ht="40.5" customHeight="1" x14ac:dyDescent="0.35">
      <c r="A107" s="211"/>
      <c r="B107" s="211"/>
      <c r="C107" s="211"/>
      <c r="D107" s="211"/>
      <c r="E107" s="211"/>
      <c r="F107" s="211"/>
      <c r="G107" s="211"/>
      <c r="H107" s="213"/>
      <c r="I107" s="127">
        <v>0</v>
      </c>
      <c r="J107" s="122" t="s">
        <v>211</v>
      </c>
      <c r="K107" s="123">
        <f>L107+M107+N107+O107+P107</f>
        <v>3178024.04</v>
      </c>
      <c r="L107" s="123">
        <v>0</v>
      </c>
      <c r="M107" s="123">
        <v>0</v>
      </c>
      <c r="N107" s="36">
        <v>0</v>
      </c>
      <c r="O107" s="36">
        <v>1589012.02</v>
      </c>
      <c r="P107" s="36">
        <v>1589012.02</v>
      </c>
      <c r="Q107" s="123">
        <v>0</v>
      </c>
      <c r="R107" s="211"/>
      <c r="S107" s="94"/>
    </row>
    <row r="108" spans="1:19" ht="65.25" customHeight="1" x14ac:dyDescent="0.25">
      <c r="A108" s="211"/>
      <c r="B108" s="211"/>
      <c r="C108" s="211"/>
      <c r="D108" s="211"/>
      <c r="E108" s="211"/>
      <c r="F108" s="211"/>
      <c r="G108" s="211"/>
      <c r="H108" s="213"/>
      <c r="I108" s="127">
        <v>0</v>
      </c>
      <c r="J108" s="122" t="s">
        <v>18</v>
      </c>
      <c r="K108" s="123">
        <f t="shared" ref="K108" si="45">SUM(L108:P108)</f>
        <v>35675.199999999997</v>
      </c>
      <c r="L108" s="123">
        <v>0</v>
      </c>
      <c r="M108" s="123">
        <v>0</v>
      </c>
      <c r="N108" s="36">
        <v>0</v>
      </c>
      <c r="O108" s="36">
        <v>16050.63</v>
      </c>
      <c r="P108" s="36">
        <v>19624.57</v>
      </c>
      <c r="Q108" s="123">
        <v>0</v>
      </c>
      <c r="R108" s="211"/>
    </row>
    <row r="109" spans="1:19" ht="32.25" customHeight="1" x14ac:dyDescent="0.25">
      <c r="A109" s="221" t="s">
        <v>260</v>
      </c>
      <c r="B109" s="221"/>
      <c r="C109" s="221"/>
      <c r="D109" s="221"/>
      <c r="E109" s="221"/>
      <c r="F109" s="221"/>
      <c r="G109" s="221"/>
      <c r="H109" s="221"/>
      <c r="I109" s="221"/>
      <c r="J109" s="122" t="s">
        <v>8</v>
      </c>
      <c r="K109" s="127">
        <f>K97+K103+K100+K106</f>
        <v>4308185.5970000001</v>
      </c>
      <c r="L109" s="127">
        <f t="shared" ref="L109:P109" si="46">L97+L103+L100+L106</f>
        <v>197454.06200000001</v>
      </c>
      <c r="M109" s="127">
        <f t="shared" si="46"/>
        <v>169102.88</v>
      </c>
      <c r="N109" s="127">
        <f t="shared" si="46"/>
        <v>396655.07499999995</v>
      </c>
      <c r="O109" s="127">
        <f t="shared" si="46"/>
        <v>1892143.9899999998</v>
      </c>
      <c r="P109" s="127">
        <f t="shared" si="46"/>
        <v>1652829.59</v>
      </c>
      <c r="Q109" s="127">
        <f>Q97+Q103+Q100</f>
        <v>0</v>
      </c>
      <c r="R109" s="211"/>
    </row>
    <row r="110" spans="1:19" ht="40.5" customHeight="1" x14ac:dyDescent="0.25">
      <c r="A110" s="221"/>
      <c r="B110" s="221"/>
      <c r="C110" s="221"/>
      <c r="D110" s="221"/>
      <c r="E110" s="221"/>
      <c r="F110" s="221"/>
      <c r="G110" s="221"/>
      <c r="H110" s="221"/>
      <c r="I110" s="221"/>
      <c r="J110" s="122" t="s">
        <v>10</v>
      </c>
      <c r="K110" s="127">
        <f t="shared" ref="K110:P111" si="47">K98+K104+K101+K107</f>
        <v>3801679.713</v>
      </c>
      <c r="L110" s="127">
        <f t="shared" si="47"/>
        <v>150979.18</v>
      </c>
      <c r="M110" s="127">
        <f t="shared" si="47"/>
        <v>0</v>
      </c>
      <c r="N110" s="127">
        <f t="shared" si="47"/>
        <v>248483.49300000002</v>
      </c>
      <c r="O110" s="127">
        <f t="shared" si="47"/>
        <v>1769012.02</v>
      </c>
      <c r="P110" s="127">
        <f t="shared" si="47"/>
        <v>1633205.02</v>
      </c>
      <c r="Q110" s="127">
        <f>Q98+Q104</f>
        <v>0</v>
      </c>
      <c r="R110" s="211"/>
    </row>
    <row r="111" spans="1:19" ht="60" customHeight="1" x14ac:dyDescent="0.25">
      <c r="A111" s="221"/>
      <c r="B111" s="221"/>
      <c r="C111" s="221"/>
      <c r="D111" s="221"/>
      <c r="E111" s="221"/>
      <c r="F111" s="221"/>
      <c r="G111" s="221"/>
      <c r="H111" s="221"/>
      <c r="I111" s="221"/>
      <c r="J111" s="122" t="s">
        <v>11</v>
      </c>
      <c r="K111" s="127">
        <f t="shared" si="47"/>
        <v>506505.88399999996</v>
      </c>
      <c r="L111" s="127">
        <f t="shared" si="47"/>
        <v>46474.881999999998</v>
      </c>
      <c r="M111" s="127">
        <f t="shared" si="47"/>
        <v>169102.88</v>
      </c>
      <c r="N111" s="127">
        <f t="shared" si="47"/>
        <v>148171.58199999999</v>
      </c>
      <c r="O111" s="127">
        <f t="shared" si="47"/>
        <v>123131.97</v>
      </c>
      <c r="P111" s="127">
        <f t="shared" si="47"/>
        <v>19624.57</v>
      </c>
      <c r="Q111" s="127">
        <f>Q99+Q105+Q102</f>
        <v>0</v>
      </c>
      <c r="R111" s="211"/>
    </row>
    <row r="112" spans="1:19" ht="34.5" customHeight="1" x14ac:dyDescent="0.25">
      <c r="A112" s="257" t="s">
        <v>135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</row>
    <row r="113" spans="1:21" ht="33" customHeight="1" x14ac:dyDescent="0.25">
      <c r="A113" s="211">
        <v>29</v>
      </c>
      <c r="B113" s="211" t="s">
        <v>99</v>
      </c>
      <c r="C113" s="216" t="s">
        <v>231</v>
      </c>
      <c r="D113" s="216" t="s">
        <v>232</v>
      </c>
      <c r="E113" s="216" t="s">
        <v>225</v>
      </c>
      <c r="F113" s="216" t="s">
        <v>568</v>
      </c>
      <c r="G113" s="219">
        <v>46356</v>
      </c>
      <c r="H113" s="230">
        <f>K113</f>
        <v>4138618.83</v>
      </c>
      <c r="I113" s="125">
        <v>0</v>
      </c>
      <c r="J113" s="122" t="s">
        <v>14</v>
      </c>
      <c r="K113" s="123">
        <f t="shared" si="40"/>
        <v>4138618.83</v>
      </c>
      <c r="L113" s="123">
        <f>L115+L116+L114</f>
        <v>360750.37</v>
      </c>
      <c r="M113" s="123">
        <f t="shared" ref="M113:P113" si="48">M115+M116+M114</f>
        <v>1467916.93</v>
      </c>
      <c r="N113" s="123">
        <f>N115+N116+N114</f>
        <v>824947.8600000001</v>
      </c>
      <c r="O113" s="123">
        <f t="shared" si="48"/>
        <v>1485003.67</v>
      </c>
      <c r="P113" s="123">
        <f t="shared" si="48"/>
        <v>0</v>
      </c>
      <c r="Q113" s="123">
        <v>0</v>
      </c>
      <c r="R113" s="216" t="s">
        <v>195</v>
      </c>
    </row>
    <row r="114" spans="1:21" ht="49.5" customHeight="1" x14ac:dyDescent="0.25">
      <c r="A114" s="211"/>
      <c r="B114" s="211"/>
      <c r="C114" s="217"/>
      <c r="D114" s="217"/>
      <c r="E114" s="217"/>
      <c r="F114" s="217"/>
      <c r="G114" s="217"/>
      <c r="H114" s="231"/>
      <c r="I114" s="123">
        <v>0</v>
      </c>
      <c r="J114" s="122" t="s">
        <v>9</v>
      </c>
      <c r="K114" s="123">
        <f>L114+M114+N114+O114+P114</f>
        <v>700000</v>
      </c>
      <c r="L114" s="123">
        <v>200000</v>
      </c>
      <c r="M114" s="123">
        <v>312943.8</v>
      </c>
      <c r="N114" s="123">
        <v>187056.2</v>
      </c>
      <c r="O114" s="123">
        <v>0</v>
      </c>
      <c r="P114" s="123">
        <v>0</v>
      </c>
      <c r="Q114" s="123">
        <v>0</v>
      </c>
      <c r="R114" s="217"/>
    </row>
    <row r="115" spans="1:21" ht="43.5" customHeight="1" x14ac:dyDescent="0.25">
      <c r="A115" s="211"/>
      <c r="B115" s="211"/>
      <c r="C115" s="217"/>
      <c r="D115" s="217"/>
      <c r="E115" s="217"/>
      <c r="F115" s="217"/>
      <c r="G115" s="217"/>
      <c r="H115" s="231"/>
      <c r="I115" s="123">
        <v>0</v>
      </c>
      <c r="J115" s="122" t="s">
        <v>211</v>
      </c>
      <c r="K115" s="123">
        <f t="shared" si="40"/>
        <v>3397232.63</v>
      </c>
      <c r="L115" s="123">
        <v>157142.85999999999</v>
      </c>
      <c r="M115" s="123">
        <v>1140293.96</v>
      </c>
      <c r="N115" s="36">
        <v>629642.18000000005</v>
      </c>
      <c r="O115" s="36">
        <v>1470153.63</v>
      </c>
      <c r="P115" s="36">
        <v>0</v>
      </c>
      <c r="Q115" s="123">
        <v>0</v>
      </c>
      <c r="R115" s="217"/>
    </row>
    <row r="116" spans="1:21" ht="57" customHeight="1" x14ac:dyDescent="0.25">
      <c r="A116" s="211"/>
      <c r="B116" s="211"/>
      <c r="C116" s="218"/>
      <c r="D116" s="218"/>
      <c r="E116" s="218"/>
      <c r="F116" s="218"/>
      <c r="G116" s="218"/>
      <c r="H116" s="232"/>
      <c r="I116" s="123">
        <v>0</v>
      </c>
      <c r="J116" s="122" t="s">
        <v>18</v>
      </c>
      <c r="K116" s="123">
        <f t="shared" si="40"/>
        <v>41386.199999999997</v>
      </c>
      <c r="L116" s="123">
        <v>3607.51</v>
      </c>
      <c r="M116" s="123">
        <v>14679.17</v>
      </c>
      <c r="N116" s="36">
        <v>8249.48</v>
      </c>
      <c r="O116" s="36">
        <v>14850.04</v>
      </c>
      <c r="P116" s="36">
        <v>0</v>
      </c>
      <c r="Q116" s="123">
        <v>0</v>
      </c>
      <c r="R116" s="218"/>
    </row>
    <row r="117" spans="1:21" ht="27" customHeight="1" x14ac:dyDescent="0.25">
      <c r="A117" s="234" t="s">
        <v>261</v>
      </c>
      <c r="B117" s="235"/>
      <c r="C117" s="235"/>
      <c r="D117" s="235"/>
      <c r="E117" s="235"/>
      <c r="F117" s="235"/>
      <c r="G117" s="235"/>
      <c r="H117" s="235"/>
      <c r="I117" s="235"/>
      <c r="J117" s="122" t="s">
        <v>8</v>
      </c>
      <c r="K117" s="127">
        <f>K113</f>
        <v>4138618.83</v>
      </c>
      <c r="L117" s="127">
        <f t="shared" ref="L117:P117" si="49">L113</f>
        <v>360750.37</v>
      </c>
      <c r="M117" s="127">
        <f t="shared" si="49"/>
        <v>1467916.93</v>
      </c>
      <c r="N117" s="127">
        <f t="shared" si="49"/>
        <v>824947.8600000001</v>
      </c>
      <c r="O117" s="127">
        <f t="shared" si="49"/>
        <v>1485003.67</v>
      </c>
      <c r="P117" s="127">
        <f t="shared" si="49"/>
        <v>0</v>
      </c>
      <c r="Q117" s="127">
        <f>Q27+Q31+Q74+Q91+Q95+Q99+Q109+Q113</f>
        <v>0</v>
      </c>
      <c r="R117" s="211"/>
    </row>
    <row r="118" spans="1:21" ht="45" customHeight="1" x14ac:dyDescent="0.25">
      <c r="A118" s="237"/>
      <c r="B118" s="238"/>
      <c r="C118" s="238"/>
      <c r="D118" s="238"/>
      <c r="E118" s="238"/>
      <c r="F118" s="238"/>
      <c r="G118" s="238"/>
      <c r="H118" s="238"/>
      <c r="I118" s="238"/>
      <c r="J118" s="122" t="s">
        <v>9</v>
      </c>
      <c r="K118" s="127">
        <f t="shared" ref="K118:P120" si="50">K114</f>
        <v>700000</v>
      </c>
      <c r="L118" s="127">
        <f t="shared" si="50"/>
        <v>200000</v>
      </c>
      <c r="M118" s="127">
        <f t="shared" si="50"/>
        <v>312943.8</v>
      </c>
      <c r="N118" s="127">
        <f t="shared" si="50"/>
        <v>187056.2</v>
      </c>
      <c r="O118" s="127">
        <f t="shared" si="50"/>
        <v>0</v>
      </c>
      <c r="P118" s="127">
        <f t="shared" si="50"/>
        <v>0</v>
      </c>
      <c r="Q118" s="127">
        <f>Q28+Q32+Q88+Q92+Q96+Q103+Q110+Q114</f>
        <v>0</v>
      </c>
      <c r="R118" s="211"/>
    </row>
    <row r="119" spans="1:21" ht="40.5" customHeight="1" x14ac:dyDescent="0.25">
      <c r="A119" s="237"/>
      <c r="B119" s="238"/>
      <c r="C119" s="238"/>
      <c r="D119" s="238"/>
      <c r="E119" s="238"/>
      <c r="F119" s="238"/>
      <c r="G119" s="238"/>
      <c r="H119" s="238"/>
      <c r="I119" s="238"/>
      <c r="J119" s="122" t="s">
        <v>10</v>
      </c>
      <c r="K119" s="127">
        <f t="shared" si="50"/>
        <v>3397232.63</v>
      </c>
      <c r="L119" s="127">
        <f t="shared" si="50"/>
        <v>157142.85999999999</v>
      </c>
      <c r="M119" s="127">
        <f t="shared" si="50"/>
        <v>1140293.96</v>
      </c>
      <c r="N119" s="127">
        <f t="shared" si="50"/>
        <v>629642.18000000005</v>
      </c>
      <c r="O119" s="127">
        <f t="shared" si="50"/>
        <v>1470153.63</v>
      </c>
      <c r="P119" s="127">
        <f t="shared" si="50"/>
        <v>0</v>
      </c>
      <c r="Q119" s="127">
        <f>Q29+Q72+Q89+Q93+Q97+Q104+Q111+Q115</f>
        <v>0</v>
      </c>
      <c r="R119" s="211"/>
    </row>
    <row r="120" spans="1:21" ht="67.5" customHeight="1" x14ac:dyDescent="0.25">
      <c r="A120" s="240"/>
      <c r="B120" s="241"/>
      <c r="C120" s="241"/>
      <c r="D120" s="241"/>
      <c r="E120" s="241"/>
      <c r="F120" s="241"/>
      <c r="G120" s="241"/>
      <c r="H120" s="241"/>
      <c r="I120" s="241"/>
      <c r="J120" s="122" t="s">
        <v>11</v>
      </c>
      <c r="K120" s="127">
        <f t="shared" si="50"/>
        <v>41386.199999999997</v>
      </c>
      <c r="L120" s="127">
        <f t="shared" si="50"/>
        <v>3607.51</v>
      </c>
      <c r="M120" s="127">
        <f t="shared" si="50"/>
        <v>14679.17</v>
      </c>
      <c r="N120" s="127">
        <f>N116</f>
        <v>8249.48</v>
      </c>
      <c r="O120" s="127">
        <f>O116</f>
        <v>14850.04</v>
      </c>
      <c r="P120" s="127">
        <f t="shared" si="50"/>
        <v>0</v>
      </c>
      <c r="Q120" s="127">
        <f>Q30+Q73+Q90+Q94+Q98+Q105+Q112+Q116</f>
        <v>0</v>
      </c>
      <c r="R120" s="211"/>
    </row>
    <row r="121" spans="1:21" ht="26.25" customHeight="1" x14ac:dyDescent="0.25">
      <c r="A121" s="251" t="s">
        <v>79</v>
      </c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3"/>
    </row>
    <row r="122" spans="1:21" ht="31.5" customHeight="1" x14ac:dyDescent="0.25">
      <c r="A122" s="211">
        <v>30</v>
      </c>
      <c r="B122" s="211" t="s">
        <v>298</v>
      </c>
      <c r="C122" s="211" t="s">
        <v>309</v>
      </c>
      <c r="D122" s="211" t="s">
        <v>233</v>
      </c>
      <c r="E122" s="211" t="s">
        <v>299</v>
      </c>
      <c r="F122" s="211" t="s">
        <v>310</v>
      </c>
      <c r="G122" s="212">
        <v>46356</v>
      </c>
      <c r="H122" s="213">
        <f>K122</f>
        <v>576000</v>
      </c>
      <c r="I122" s="14">
        <v>0</v>
      </c>
      <c r="J122" s="122" t="s">
        <v>14</v>
      </c>
      <c r="K122" s="123">
        <v>576000</v>
      </c>
      <c r="L122" s="123">
        <v>0</v>
      </c>
      <c r="M122" s="123">
        <v>0</v>
      </c>
      <c r="N122" s="123">
        <v>59000</v>
      </c>
      <c r="O122" s="123">
        <v>447000</v>
      </c>
      <c r="P122" s="123">
        <v>0</v>
      </c>
      <c r="Q122" s="123">
        <f>Q123+Q124</f>
        <v>0</v>
      </c>
      <c r="R122" s="211" t="s">
        <v>195</v>
      </c>
    </row>
    <row r="123" spans="1:21" ht="57.75" customHeight="1" x14ac:dyDescent="0.25">
      <c r="A123" s="211"/>
      <c r="B123" s="211"/>
      <c r="C123" s="211"/>
      <c r="D123" s="211"/>
      <c r="E123" s="211"/>
      <c r="F123" s="211"/>
      <c r="G123" s="211"/>
      <c r="H123" s="213"/>
      <c r="I123" s="14">
        <v>0</v>
      </c>
      <c r="J123" s="122" t="s">
        <v>211</v>
      </c>
      <c r="K123" s="123">
        <v>352512</v>
      </c>
      <c r="L123" s="123">
        <v>0</v>
      </c>
      <c r="M123" s="123">
        <v>0</v>
      </c>
      <c r="N123" s="36">
        <v>36108</v>
      </c>
      <c r="O123" s="36">
        <v>273564</v>
      </c>
      <c r="P123" s="36">
        <v>0</v>
      </c>
      <c r="Q123" s="123">
        <v>0</v>
      </c>
      <c r="R123" s="211"/>
      <c r="S123" s="16"/>
      <c r="T123" s="16"/>
      <c r="U123" s="16"/>
    </row>
    <row r="124" spans="1:21" ht="75.75" customHeight="1" x14ac:dyDescent="0.25">
      <c r="A124" s="211"/>
      <c r="B124" s="211"/>
      <c r="C124" s="211"/>
      <c r="D124" s="211"/>
      <c r="E124" s="211"/>
      <c r="F124" s="211"/>
      <c r="G124" s="211"/>
      <c r="H124" s="213"/>
      <c r="I124" s="14">
        <v>0</v>
      </c>
      <c r="J124" s="122" t="s">
        <v>18</v>
      </c>
      <c r="K124" s="123">
        <v>223488</v>
      </c>
      <c r="L124" s="123">
        <v>0</v>
      </c>
      <c r="M124" s="123">
        <v>0</v>
      </c>
      <c r="N124" s="36">
        <v>22892</v>
      </c>
      <c r="O124" s="36">
        <v>173436</v>
      </c>
      <c r="P124" s="36">
        <v>0</v>
      </c>
      <c r="Q124" s="123">
        <v>0</v>
      </c>
      <c r="R124" s="211"/>
      <c r="S124" s="16"/>
      <c r="T124" s="16"/>
      <c r="U124" s="16"/>
    </row>
    <row r="125" spans="1:21" ht="27.75" customHeight="1" x14ac:dyDescent="0.25">
      <c r="A125" s="234" t="s">
        <v>258</v>
      </c>
      <c r="B125" s="235"/>
      <c r="C125" s="235"/>
      <c r="D125" s="235"/>
      <c r="E125" s="235"/>
      <c r="F125" s="235"/>
      <c r="G125" s="235"/>
      <c r="H125" s="235"/>
      <c r="I125" s="236"/>
      <c r="J125" s="122" t="s">
        <v>8</v>
      </c>
      <c r="K125" s="127">
        <f t="shared" ref="K125:Q127" si="51">K122</f>
        <v>576000</v>
      </c>
      <c r="L125" s="127">
        <f t="shared" si="51"/>
        <v>0</v>
      </c>
      <c r="M125" s="127">
        <f t="shared" si="51"/>
        <v>0</v>
      </c>
      <c r="N125" s="127">
        <f t="shared" si="51"/>
        <v>59000</v>
      </c>
      <c r="O125" s="127">
        <f t="shared" si="51"/>
        <v>447000</v>
      </c>
      <c r="P125" s="127">
        <f t="shared" si="51"/>
        <v>0</v>
      </c>
      <c r="Q125" s="127">
        <f t="shared" si="51"/>
        <v>0</v>
      </c>
      <c r="R125" s="211"/>
    </row>
    <row r="126" spans="1:21" ht="40.5" customHeight="1" x14ac:dyDescent="0.25">
      <c r="A126" s="237"/>
      <c r="B126" s="238"/>
      <c r="C126" s="238"/>
      <c r="D126" s="238"/>
      <c r="E126" s="238"/>
      <c r="F126" s="238"/>
      <c r="G126" s="238"/>
      <c r="H126" s="238"/>
      <c r="I126" s="239"/>
      <c r="J126" s="122" t="s">
        <v>10</v>
      </c>
      <c r="K126" s="127">
        <f t="shared" si="51"/>
        <v>352512</v>
      </c>
      <c r="L126" s="127">
        <f t="shared" si="51"/>
        <v>0</v>
      </c>
      <c r="M126" s="127">
        <f t="shared" si="51"/>
        <v>0</v>
      </c>
      <c r="N126" s="127">
        <f t="shared" si="51"/>
        <v>36108</v>
      </c>
      <c r="O126" s="127">
        <f t="shared" si="51"/>
        <v>273564</v>
      </c>
      <c r="P126" s="127">
        <f t="shared" si="51"/>
        <v>0</v>
      </c>
      <c r="Q126" s="127">
        <f t="shared" si="51"/>
        <v>0</v>
      </c>
      <c r="R126" s="211"/>
    </row>
    <row r="127" spans="1:21" ht="60" customHeight="1" x14ac:dyDescent="0.25">
      <c r="A127" s="240"/>
      <c r="B127" s="241"/>
      <c r="C127" s="241"/>
      <c r="D127" s="241"/>
      <c r="E127" s="241"/>
      <c r="F127" s="241"/>
      <c r="G127" s="241"/>
      <c r="H127" s="241"/>
      <c r="I127" s="242"/>
      <c r="J127" s="122" t="s">
        <v>11</v>
      </c>
      <c r="K127" s="127">
        <f t="shared" si="51"/>
        <v>223488</v>
      </c>
      <c r="L127" s="127">
        <f t="shared" si="51"/>
        <v>0</v>
      </c>
      <c r="M127" s="127">
        <f t="shared" si="51"/>
        <v>0</v>
      </c>
      <c r="N127" s="127">
        <f t="shared" si="51"/>
        <v>22892</v>
      </c>
      <c r="O127" s="127">
        <f t="shared" si="51"/>
        <v>173436</v>
      </c>
      <c r="P127" s="127">
        <f t="shared" si="51"/>
        <v>0</v>
      </c>
      <c r="Q127" s="127">
        <f t="shared" si="51"/>
        <v>0</v>
      </c>
      <c r="R127" s="211"/>
    </row>
    <row r="128" spans="1:21" ht="23.25" customHeight="1" x14ac:dyDescent="0.3">
      <c r="A128" s="243" t="s">
        <v>145</v>
      </c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</row>
    <row r="129" spans="1:19" ht="24.75" customHeight="1" x14ac:dyDescent="0.3">
      <c r="A129" s="246" t="s">
        <v>297</v>
      </c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8"/>
    </row>
    <row r="130" spans="1:19" ht="27.75" customHeight="1" x14ac:dyDescent="0.25">
      <c r="A130" s="211">
        <v>31</v>
      </c>
      <c r="B130" s="211" t="s">
        <v>293</v>
      </c>
      <c r="C130" s="211" t="s">
        <v>294</v>
      </c>
      <c r="D130" s="216" t="s">
        <v>235</v>
      </c>
      <c r="E130" s="216" t="s">
        <v>225</v>
      </c>
      <c r="F130" s="216" t="s">
        <v>379</v>
      </c>
      <c r="G130" s="219">
        <v>45580</v>
      </c>
      <c r="H130" s="213">
        <f>K130</f>
        <v>40123.729999999996</v>
      </c>
      <c r="I130" s="14">
        <v>0</v>
      </c>
      <c r="J130" s="122" t="s">
        <v>14</v>
      </c>
      <c r="K130" s="123">
        <f>K132+K131</f>
        <v>40123.729999999996</v>
      </c>
      <c r="L130" s="123">
        <f>L131+L132</f>
        <v>10000</v>
      </c>
      <c r="M130" s="123">
        <f>M131+M132</f>
        <v>28571.73</v>
      </c>
      <c r="N130" s="123">
        <f t="shared" ref="N130:O130" si="52">N131+N132</f>
        <v>1552</v>
      </c>
      <c r="O130" s="123">
        <f t="shared" si="52"/>
        <v>0</v>
      </c>
      <c r="P130" s="123">
        <f>P131+P132</f>
        <v>0</v>
      </c>
      <c r="Q130" s="123">
        <f>Q131+Q132</f>
        <v>0</v>
      </c>
      <c r="R130" s="216" t="s">
        <v>195</v>
      </c>
    </row>
    <row r="131" spans="1:19" ht="39" customHeight="1" x14ac:dyDescent="0.25">
      <c r="A131" s="211"/>
      <c r="B131" s="211"/>
      <c r="C131" s="211"/>
      <c r="D131" s="217"/>
      <c r="E131" s="217"/>
      <c r="F131" s="217"/>
      <c r="G131" s="217"/>
      <c r="H131" s="213"/>
      <c r="I131" s="14">
        <v>0</v>
      </c>
      <c r="J131" s="122" t="s">
        <v>211</v>
      </c>
      <c r="K131" s="123">
        <f>SUM(L131:P131)</f>
        <v>24551.4</v>
      </c>
      <c r="L131" s="123">
        <v>6120</v>
      </c>
      <c r="M131" s="123">
        <v>17462.95</v>
      </c>
      <c r="N131" s="123">
        <v>968.45</v>
      </c>
      <c r="O131" s="123">
        <v>0</v>
      </c>
      <c r="P131" s="123">
        <v>0</v>
      </c>
      <c r="Q131" s="14">
        <v>0</v>
      </c>
      <c r="R131" s="217"/>
      <c r="S131" s="16"/>
    </row>
    <row r="132" spans="1:19" ht="63.75" customHeight="1" x14ac:dyDescent="0.25">
      <c r="A132" s="211"/>
      <c r="B132" s="211"/>
      <c r="C132" s="211"/>
      <c r="D132" s="218"/>
      <c r="E132" s="218"/>
      <c r="F132" s="218"/>
      <c r="G132" s="218"/>
      <c r="H132" s="213"/>
      <c r="I132" s="14">
        <v>0</v>
      </c>
      <c r="J132" s="122" t="s">
        <v>18</v>
      </c>
      <c r="K132" s="123">
        <f>SUM(L132:P132)</f>
        <v>15572.329999999998</v>
      </c>
      <c r="L132" s="123">
        <v>3880</v>
      </c>
      <c r="M132" s="123">
        <f>11102.07+6.71</f>
        <v>11108.779999999999</v>
      </c>
      <c r="N132" s="123">
        <v>583.54999999999995</v>
      </c>
      <c r="O132" s="123">
        <v>0</v>
      </c>
      <c r="P132" s="123">
        <v>0</v>
      </c>
      <c r="Q132" s="14">
        <v>0</v>
      </c>
      <c r="R132" s="218"/>
      <c r="S132" s="16"/>
    </row>
    <row r="133" spans="1:19" ht="22.5" customHeight="1" x14ac:dyDescent="0.25">
      <c r="A133" s="211">
        <v>32</v>
      </c>
      <c r="B133" s="211" t="s">
        <v>295</v>
      </c>
      <c r="C133" s="211" t="s">
        <v>234</v>
      </c>
      <c r="D133" s="211" t="s">
        <v>236</v>
      </c>
      <c r="E133" s="211" t="s">
        <v>225</v>
      </c>
      <c r="F133" s="211" t="s">
        <v>379</v>
      </c>
      <c r="G133" s="212">
        <v>45580</v>
      </c>
      <c r="H133" s="213">
        <f>K133</f>
        <v>126429.81</v>
      </c>
      <c r="I133" s="14">
        <v>0</v>
      </c>
      <c r="J133" s="122" t="s">
        <v>14</v>
      </c>
      <c r="K133" s="123">
        <f>K135+K134</f>
        <v>126429.81</v>
      </c>
      <c r="L133" s="123">
        <f>L134+L135</f>
        <v>54650</v>
      </c>
      <c r="M133" s="123">
        <f>M134+M135</f>
        <v>68223.81</v>
      </c>
      <c r="N133" s="123">
        <f t="shared" ref="N133:P133" si="53">N134+N135</f>
        <v>3556</v>
      </c>
      <c r="O133" s="123">
        <f t="shared" si="53"/>
        <v>0</v>
      </c>
      <c r="P133" s="123">
        <f t="shared" si="53"/>
        <v>0</v>
      </c>
      <c r="Q133" s="14">
        <v>0</v>
      </c>
      <c r="R133" s="216" t="s">
        <v>195</v>
      </c>
    </row>
    <row r="134" spans="1:19" ht="52.5" customHeight="1" x14ac:dyDescent="0.25">
      <c r="A134" s="211"/>
      <c r="B134" s="211"/>
      <c r="C134" s="211"/>
      <c r="D134" s="211"/>
      <c r="E134" s="211"/>
      <c r="F134" s="211"/>
      <c r="G134" s="211"/>
      <c r="H134" s="213"/>
      <c r="I134" s="14">
        <v>0</v>
      </c>
      <c r="J134" s="122" t="s">
        <v>211</v>
      </c>
      <c r="K134" s="123">
        <f>SUM(L134:P134)</f>
        <v>77375.040000000008</v>
      </c>
      <c r="L134" s="123">
        <v>33445.800000000003</v>
      </c>
      <c r="M134" s="123">
        <v>41710.300000000003</v>
      </c>
      <c r="N134" s="123">
        <v>2218.94</v>
      </c>
      <c r="O134" s="123">
        <v>0</v>
      </c>
      <c r="P134" s="123">
        <v>0</v>
      </c>
      <c r="Q134" s="14">
        <v>0</v>
      </c>
      <c r="R134" s="217"/>
    </row>
    <row r="135" spans="1:19" ht="60.75" customHeight="1" x14ac:dyDescent="0.25">
      <c r="A135" s="211"/>
      <c r="B135" s="211"/>
      <c r="C135" s="211"/>
      <c r="D135" s="211"/>
      <c r="E135" s="211"/>
      <c r="F135" s="211"/>
      <c r="G135" s="211"/>
      <c r="H135" s="213"/>
      <c r="I135" s="14">
        <v>0</v>
      </c>
      <c r="J135" s="122" t="s">
        <v>18</v>
      </c>
      <c r="K135" s="123">
        <f>SUM(L135:P135)</f>
        <v>49054.77</v>
      </c>
      <c r="L135" s="123">
        <f>21204.2</f>
        <v>21204.2</v>
      </c>
      <c r="M135" s="123">
        <v>26513.51</v>
      </c>
      <c r="N135" s="123">
        <v>1337.06</v>
      </c>
      <c r="O135" s="123">
        <v>0</v>
      </c>
      <c r="P135" s="123">
        <v>0</v>
      </c>
      <c r="Q135" s="14">
        <v>0</v>
      </c>
      <c r="R135" s="218"/>
      <c r="S135" s="37"/>
    </row>
    <row r="136" spans="1:19" ht="22.5" customHeight="1" x14ac:dyDescent="0.25">
      <c r="A136" s="211">
        <v>33</v>
      </c>
      <c r="B136" s="211" t="s">
        <v>296</v>
      </c>
      <c r="C136" s="211" t="s">
        <v>237</v>
      </c>
      <c r="D136" s="211" t="s">
        <v>238</v>
      </c>
      <c r="E136" s="211" t="s">
        <v>230</v>
      </c>
      <c r="F136" s="211" t="s">
        <v>379</v>
      </c>
      <c r="G136" s="212">
        <v>45580</v>
      </c>
      <c r="H136" s="213">
        <f>K136</f>
        <v>61889.58</v>
      </c>
      <c r="I136" s="14">
        <v>0</v>
      </c>
      <c r="J136" s="122" t="s">
        <v>14</v>
      </c>
      <c r="K136" s="123">
        <f>K138+K137</f>
        <v>61889.58</v>
      </c>
      <c r="L136" s="123">
        <f>L137+L138</f>
        <v>30750</v>
      </c>
      <c r="M136" s="123">
        <f t="shared" ref="M136" si="54">M137+M138</f>
        <v>21339.58</v>
      </c>
      <c r="N136" s="123">
        <f>N137+N138</f>
        <v>9800</v>
      </c>
      <c r="O136" s="123">
        <f t="shared" ref="O136:P136" si="55">O137+O138</f>
        <v>0</v>
      </c>
      <c r="P136" s="123">
        <f t="shared" si="55"/>
        <v>0</v>
      </c>
      <c r="Q136" s="14">
        <v>0</v>
      </c>
      <c r="R136" s="216" t="s">
        <v>195</v>
      </c>
    </row>
    <row r="137" spans="1:19" ht="48.75" customHeight="1" x14ac:dyDescent="0.25">
      <c r="A137" s="211"/>
      <c r="B137" s="211"/>
      <c r="C137" s="211"/>
      <c r="D137" s="211"/>
      <c r="E137" s="211"/>
      <c r="F137" s="211"/>
      <c r="G137" s="211"/>
      <c r="H137" s="213"/>
      <c r="I137" s="14">
        <v>0</v>
      </c>
      <c r="J137" s="122" t="s">
        <v>211</v>
      </c>
      <c r="K137" s="123">
        <f>SUM(L137:P137)</f>
        <v>37876.43</v>
      </c>
      <c r="L137" s="123">
        <v>18819</v>
      </c>
      <c r="M137" s="123">
        <v>12942.23</v>
      </c>
      <c r="N137" s="123">
        <v>6115.2</v>
      </c>
      <c r="O137" s="123">
        <v>0</v>
      </c>
      <c r="P137" s="123">
        <v>0</v>
      </c>
      <c r="Q137" s="14">
        <v>0</v>
      </c>
      <c r="R137" s="217"/>
      <c r="S137" s="38"/>
    </row>
    <row r="138" spans="1:19" ht="87" customHeight="1" x14ac:dyDescent="0.25">
      <c r="A138" s="211"/>
      <c r="B138" s="211"/>
      <c r="C138" s="211"/>
      <c r="D138" s="211"/>
      <c r="E138" s="211"/>
      <c r="F138" s="211"/>
      <c r="G138" s="211"/>
      <c r="H138" s="213"/>
      <c r="I138" s="14">
        <v>0</v>
      </c>
      <c r="J138" s="122" t="s">
        <v>18</v>
      </c>
      <c r="K138" s="123">
        <f>SUM(L138:P138)</f>
        <v>24013.149999999998</v>
      </c>
      <c r="L138" s="123">
        <f>11931</f>
        <v>11931</v>
      </c>
      <c r="M138" s="123">
        <v>8397.35</v>
      </c>
      <c r="N138" s="123">
        <v>3684.8</v>
      </c>
      <c r="O138" s="123">
        <v>0</v>
      </c>
      <c r="P138" s="123">
        <v>0</v>
      </c>
      <c r="Q138" s="14">
        <v>0</v>
      </c>
      <c r="R138" s="218"/>
      <c r="S138" s="39"/>
    </row>
    <row r="139" spans="1:19" ht="24.75" customHeight="1" x14ac:dyDescent="0.25">
      <c r="A139" s="211">
        <v>34</v>
      </c>
      <c r="B139" s="211" t="s">
        <v>166</v>
      </c>
      <c r="C139" s="211" t="s">
        <v>266</v>
      </c>
      <c r="D139" s="216" t="s">
        <v>267</v>
      </c>
      <c r="E139" s="216" t="s">
        <v>225</v>
      </c>
      <c r="F139" s="216" t="s">
        <v>268</v>
      </c>
      <c r="G139" s="219">
        <v>45657</v>
      </c>
      <c r="H139" s="213">
        <f>K139</f>
        <v>0</v>
      </c>
      <c r="I139" s="14">
        <v>0</v>
      </c>
      <c r="J139" s="122" t="s">
        <v>14</v>
      </c>
      <c r="K139" s="123">
        <f>K141+K140</f>
        <v>0</v>
      </c>
      <c r="L139" s="123">
        <f>L140+L141</f>
        <v>0</v>
      </c>
      <c r="M139" s="123">
        <f t="shared" ref="M139:P139" si="56">M140+M141</f>
        <v>0</v>
      </c>
      <c r="N139" s="123">
        <f t="shared" si="56"/>
        <v>0</v>
      </c>
      <c r="O139" s="123">
        <f t="shared" si="56"/>
        <v>0</v>
      </c>
      <c r="P139" s="123">
        <f t="shared" si="56"/>
        <v>0</v>
      </c>
      <c r="Q139" s="14">
        <v>0</v>
      </c>
      <c r="R139" s="211" t="s">
        <v>195</v>
      </c>
      <c r="S139" s="40"/>
    </row>
    <row r="140" spans="1:19" ht="48.75" customHeight="1" x14ac:dyDescent="0.25">
      <c r="A140" s="211"/>
      <c r="B140" s="211"/>
      <c r="C140" s="211"/>
      <c r="D140" s="217"/>
      <c r="E140" s="217"/>
      <c r="F140" s="217"/>
      <c r="G140" s="217"/>
      <c r="H140" s="213"/>
      <c r="I140" s="14">
        <v>0</v>
      </c>
      <c r="J140" s="122" t="s">
        <v>211</v>
      </c>
      <c r="K140" s="123">
        <f>SUM(L140:P140)</f>
        <v>0</v>
      </c>
      <c r="L140" s="123">
        <v>0</v>
      </c>
      <c r="M140" s="123">
        <v>0</v>
      </c>
      <c r="N140" s="123">
        <v>0</v>
      </c>
      <c r="O140" s="123">
        <v>0</v>
      </c>
      <c r="P140" s="123">
        <v>0</v>
      </c>
      <c r="Q140" s="14">
        <v>0</v>
      </c>
      <c r="R140" s="211"/>
    </row>
    <row r="141" spans="1:19" ht="64.5" customHeight="1" x14ac:dyDescent="0.25">
      <c r="A141" s="211"/>
      <c r="B141" s="211"/>
      <c r="C141" s="211"/>
      <c r="D141" s="218"/>
      <c r="E141" s="218"/>
      <c r="F141" s="218"/>
      <c r="G141" s="218"/>
      <c r="H141" s="213"/>
      <c r="I141" s="14">
        <v>0</v>
      </c>
      <c r="J141" s="122" t="s">
        <v>18</v>
      </c>
      <c r="K141" s="123">
        <f>SUM(L141:P141)</f>
        <v>0</v>
      </c>
      <c r="L141" s="123">
        <v>0</v>
      </c>
      <c r="M141" s="123">
        <v>0</v>
      </c>
      <c r="N141" s="123">
        <v>0</v>
      </c>
      <c r="O141" s="123">
        <v>0</v>
      </c>
      <c r="P141" s="123">
        <v>0</v>
      </c>
      <c r="Q141" s="14">
        <v>0</v>
      </c>
      <c r="R141" s="211"/>
    </row>
    <row r="142" spans="1:19" ht="27" customHeight="1" x14ac:dyDescent="0.25">
      <c r="A142" s="221" t="s">
        <v>260</v>
      </c>
      <c r="B142" s="221"/>
      <c r="C142" s="221"/>
      <c r="D142" s="221"/>
      <c r="E142" s="221"/>
      <c r="F142" s="221"/>
      <c r="G142" s="221"/>
      <c r="H142" s="221"/>
      <c r="I142" s="221"/>
      <c r="J142" s="122" t="s">
        <v>8</v>
      </c>
      <c r="K142" s="127">
        <f t="shared" ref="K142:Q144" si="57">K130+K133+K136+K139</f>
        <v>228443.12</v>
      </c>
      <c r="L142" s="127">
        <f t="shared" si="57"/>
        <v>95400</v>
      </c>
      <c r="M142" s="127">
        <f t="shared" si="57"/>
        <v>118135.12</v>
      </c>
      <c r="N142" s="127">
        <f t="shared" si="57"/>
        <v>14908</v>
      </c>
      <c r="O142" s="127">
        <f t="shared" si="57"/>
        <v>0</v>
      </c>
      <c r="P142" s="127">
        <f t="shared" si="57"/>
        <v>0</v>
      </c>
      <c r="Q142" s="127">
        <f t="shared" si="57"/>
        <v>0</v>
      </c>
      <c r="R142" s="211"/>
    </row>
    <row r="143" spans="1:19" ht="40.5" customHeight="1" x14ac:dyDescent="0.25">
      <c r="A143" s="221"/>
      <c r="B143" s="221"/>
      <c r="C143" s="221"/>
      <c r="D143" s="221"/>
      <c r="E143" s="221"/>
      <c r="F143" s="221"/>
      <c r="G143" s="221"/>
      <c r="H143" s="221"/>
      <c r="I143" s="221"/>
      <c r="J143" s="122" t="s">
        <v>10</v>
      </c>
      <c r="K143" s="127">
        <f t="shared" si="57"/>
        <v>139802.87</v>
      </c>
      <c r="L143" s="127">
        <f t="shared" si="57"/>
        <v>58384.800000000003</v>
      </c>
      <c r="M143" s="127">
        <f t="shared" si="57"/>
        <v>72115.48</v>
      </c>
      <c r="N143" s="127">
        <f t="shared" si="57"/>
        <v>9302.59</v>
      </c>
      <c r="O143" s="127">
        <f t="shared" si="57"/>
        <v>0</v>
      </c>
      <c r="P143" s="127">
        <f t="shared" si="57"/>
        <v>0</v>
      </c>
      <c r="Q143" s="127">
        <f t="shared" si="57"/>
        <v>0</v>
      </c>
      <c r="R143" s="211"/>
    </row>
    <row r="144" spans="1:19" ht="60" customHeight="1" x14ac:dyDescent="0.25">
      <c r="A144" s="221"/>
      <c r="B144" s="221"/>
      <c r="C144" s="221"/>
      <c r="D144" s="221"/>
      <c r="E144" s="221"/>
      <c r="F144" s="221"/>
      <c r="G144" s="221"/>
      <c r="H144" s="221"/>
      <c r="I144" s="221"/>
      <c r="J144" s="122" t="s">
        <v>11</v>
      </c>
      <c r="K144" s="127">
        <f t="shared" si="57"/>
        <v>88640.249999999985</v>
      </c>
      <c r="L144" s="127">
        <f t="shared" si="57"/>
        <v>37015.199999999997</v>
      </c>
      <c r="M144" s="127">
        <f t="shared" si="57"/>
        <v>46019.639999999992</v>
      </c>
      <c r="N144" s="127">
        <f t="shared" si="57"/>
        <v>5605.41</v>
      </c>
      <c r="O144" s="127">
        <f t="shared" si="57"/>
        <v>0</v>
      </c>
      <c r="P144" s="127">
        <f t="shared" si="57"/>
        <v>0</v>
      </c>
      <c r="Q144" s="127">
        <f t="shared" si="57"/>
        <v>0</v>
      </c>
      <c r="R144" s="211"/>
    </row>
    <row r="145" spans="1:19" ht="24.75" customHeight="1" x14ac:dyDescent="0.3">
      <c r="A145" s="246" t="s">
        <v>412</v>
      </c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8"/>
    </row>
    <row r="146" spans="1:19" ht="27.75" customHeight="1" x14ac:dyDescent="0.25">
      <c r="A146" s="211">
        <v>35</v>
      </c>
      <c r="B146" s="211" t="s">
        <v>414</v>
      </c>
      <c r="C146" s="211" t="s">
        <v>417</v>
      </c>
      <c r="D146" s="211" t="s">
        <v>416</v>
      </c>
      <c r="E146" s="211" t="s">
        <v>230</v>
      </c>
      <c r="F146" s="211" t="s">
        <v>454</v>
      </c>
      <c r="G146" s="212">
        <v>45580</v>
      </c>
      <c r="H146" s="213">
        <f>K146</f>
        <v>62282.8</v>
      </c>
      <c r="I146" s="14">
        <v>0</v>
      </c>
      <c r="J146" s="122" t="s">
        <v>14</v>
      </c>
      <c r="K146" s="123">
        <f>K148+K147</f>
        <v>62282.8</v>
      </c>
      <c r="L146" s="123">
        <f>L147+L148</f>
        <v>0</v>
      </c>
      <c r="M146" s="123">
        <f>M147+M148</f>
        <v>16749.740000000002</v>
      </c>
      <c r="N146" s="123">
        <f>N147+N148</f>
        <v>45533.06</v>
      </c>
      <c r="O146" s="123">
        <f t="shared" ref="O146" si="58">O147+O148</f>
        <v>0</v>
      </c>
      <c r="P146" s="123">
        <f>P147+P148</f>
        <v>0</v>
      </c>
      <c r="Q146" s="123">
        <f>Q147+Q148</f>
        <v>0</v>
      </c>
      <c r="R146" s="211" t="s">
        <v>195</v>
      </c>
    </row>
    <row r="147" spans="1:19" ht="39" customHeight="1" x14ac:dyDescent="0.25">
      <c r="A147" s="211"/>
      <c r="B147" s="211"/>
      <c r="C147" s="211"/>
      <c r="D147" s="211"/>
      <c r="E147" s="211"/>
      <c r="F147" s="211"/>
      <c r="G147" s="211"/>
      <c r="H147" s="213"/>
      <c r="I147" s="14">
        <v>0</v>
      </c>
      <c r="J147" s="122" t="s">
        <v>211</v>
      </c>
      <c r="K147" s="123">
        <f>SUM(L147:P147)</f>
        <v>28413.25</v>
      </c>
      <c r="L147" s="123">
        <v>0</v>
      </c>
      <c r="M147" s="123">
        <v>0</v>
      </c>
      <c r="N147" s="123">
        <v>28413.25</v>
      </c>
      <c r="O147" s="123">
        <v>0</v>
      </c>
      <c r="P147" s="123">
        <v>0</v>
      </c>
      <c r="Q147" s="14">
        <v>0</v>
      </c>
      <c r="R147" s="211"/>
      <c r="S147" s="16"/>
    </row>
    <row r="148" spans="1:19" ht="63.75" customHeight="1" x14ac:dyDescent="0.35">
      <c r="A148" s="211"/>
      <c r="B148" s="211"/>
      <c r="C148" s="211"/>
      <c r="D148" s="211"/>
      <c r="E148" s="211"/>
      <c r="F148" s="211"/>
      <c r="G148" s="211"/>
      <c r="H148" s="213"/>
      <c r="I148" s="14">
        <v>0</v>
      </c>
      <c r="J148" s="122" t="s">
        <v>18</v>
      </c>
      <c r="K148" s="123">
        <f>SUM(L148:P148)</f>
        <v>33869.550000000003</v>
      </c>
      <c r="L148" s="123">
        <v>0</v>
      </c>
      <c r="M148" s="123">
        <v>16749.740000000002</v>
      </c>
      <c r="N148" s="123">
        <v>17119.810000000001</v>
      </c>
      <c r="O148" s="123">
        <v>0</v>
      </c>
      <c r="P148" s="123">
        <v>0</v>
      </c>
      <c r="Q148" s="14">
        <v>0</v>
      </c>
      <c r="R148" s="211"/>
      <c r="S148" s="17"/>
    </row>
    <row r="149" spans="1:19" ht="27.75" customHeight="1" x14ac:dyDescent="0.25">
      <c r="A149" s="211">
        <v>36</v>
      </c>
      <c r="B149" s="211" t="s">
        <v>429</v>
      </c>
      <c r="C149" s="211" t="s">
        <v>451</v>
      </c>
      <c r="D149" s="211" t="s">
        <v>430</v>
      </c>
      <c r="E149" s="211" t="s">
        <v>225</v>
      </c>
      <c r="F149" s="211" t="s">
        <v>448</v>
      </c>
      <c r="G149" s="212">
        <v>46310</v>
      </c>
      <c r="H149" s="213">
        <f>K149</f>
        <v>0</v>
      </c>
      <c r="I149" s="14">
        <v>0</v>
      </c>
      <c r="J149" s="122" t="s">
        <v>14</v>
      </c>
      <c r="K149" s="123">
        <f>K151+K150</f>
        <v>0</v>
      </c>
      <c r="L149" s="123">
        <f>L150+L151</f>
        <v>0</v>
      </c>
      <c r="M149" s="123">
        <f t="shared" ref="M149:O149" si="59">M150+M151</f>
        <v>0</v>
      </c>
      <c r="N149" s="123">
        <f t="shared" si="59"/>
        <v>0</v>
      </c>
      <c r="O149" s="123">
        <f t="shared" si="59"/>
        <v>0</v>
      </c>
      <c r="P149" s="123">
        <f>P150+P151</f>
        <v>0</v>
      </c>
      <c r="Q149" s="123">
        <f>Q150+Q151</f>
        <v>0</v>
      </c>
      <c r="R149" s="211" t="s">
        <v>195</v>
      </c>
    </row>
    <row r="150" spans="1:19" ht="39" customHeight="1" x14ac:dyDescent="0.25">
      <c r="A150" s="211"/>
      <c r="B150" s="211"/>
      <c r="C150" s="211"/>
      <c r="D150" s="211"/>
      <c r="E150" s="211"/>
      <c r="F150" s="211"/>
      <c r="G150" s="211"/>
      <c r="H150" s="213"/>
      <c r="I150" s="14">
        <v>0</v>
      </c>
      <c r="J150" s="122" t="s">
        <v>211</v>
      </c>
      <c r="K150" s="123">
        <f>SUM(L150:P150)</f>
        <v>0</v>
      </c>
      <c r="L150" s="123">
        <v>0</v>
      </c>
      <c r="M150" s="123">
        <v>0</v>
      </c>
      <c r="N150" s="123">
        <v>0</v>
      </c>
      <c r="O150" s="123">
        <v>0</v>
      </c>
      <c r="P150" s="123">
        <v>0</v>
      </c>
      <c r="Q150" s="14">
        <v>0</v>
      </c>
      <c r="R150" s="211"/>
      <c r="S150" s="16"/>
    </row>
    <row r="151" spans="1:19" ht="63.75" customHeight="1" x14ac:dyDescent="0.35">
      <c r="A151" s="211"/>
      <c r="B151" s="211"/>
      <c r="C151" s="211"/>
      <c r="D151" s="211"/>
      <c r="E151" s="211"/>
      <c r="F151" s="211"/>
      <c r="G151" s="211"/>
      <c r="H151" s="213"/>
      <c r="I151" s="14">
        <v>0</v>
      </c>
      <c r="J151" s="122" t="s">
        <v>18</v>
      </c>
      <c r="K151" s="123">
        <f>SUM(L151:P151)</f>
        <v>0</v>
      </c>
      <c r="L151" s="123">
        <v>0</v>
      </c>
      <c r="M151" s="123">
        <v>0</v>
      </c>
      <c r="N151" s="123">
        <v>0</v>
      </c>
      <c r="O151" s="123">
        <v>0</v>
      </c>
      <c r="P151" s="123">
        <v>0</v>
      </c>
      <c r="Q151" s="14">
        <v>0</v>
      </c>
      <c r="R151" s="211"/>
      <c r="S151" s="17"/>
    </row>
    <row r="152" spans="1:19" ht="37.5" customHeight="1" x14ac:dyDescent="0.25">
      <c r="A152" s="211">
        <v>37</v>
      </c>
      <c r="B152" s="211" t="s">
        <v>431</v>
      </c>
      <c r="C152" s="211" t="s">
        <v>119</v>
      </c>
      <c r="D152" s="216" t="s">
        <v>432</v>
      </c>
      <c r="E152" s="216" t="s">
        <v>225</v>
      </c>
      <c r="F152" s="216" t="s">
        <v>447</v>
      </c>
      <c r="G152" s="219">
        <v>45945</v>
      </c>
      <c r="H152" s="213">
        <f>K152</f>
        <v>0</v>
      </c>
      <c r="I152" s="14">
        <v>0</v>
      </c>
      <c r="J152" s="122" t="s">
        <v>14</v>
      </c>
      <c r="K152" s="123">
        <f>K154+K153</f>
        <v>0</v>
      </c>
      <c r="L152" s="123">
        <f>L153+L154</f>
        <v>0</v>
      </c>
      <c r="M152" s="123">
        <f t="shared" ref="M152:O152" si="60">M153+M154</f>
        <v>0</v>
      </c>
      <c r="N152" s="123">
        <f t="shared" si="60"/>
        <v>0</v>
      </c>
      <c r="O152" s="123">
        <f t="shared" si="60"/>
        <v>0</v>
      </c>
      <c r="P152" s="123">
        <f>P153+P154</f>
        <v>0</v>
      </c>
      <c r="Q152" s="123">
        <f>Q153+Q154</f>
        <v>0</v>
      </c>
      <c r="R152" s="211" t="s">
        <v>195</v>
      </c>
    </row>
    <row r="153" spans="1:19" ht="39" customHeight="1" x14ac:dyDescent="0.25">
      <c r="A153" s="211"/>
      <c r="B153" s="211"/>
      <c r="C153" s="211"/>
      <c r="D153" s="217"/>
      <c r="E153" s="217"/>
      <c r="F153" s="217"/>
      <c r="G153" s="217"/>
      <c r="H153" s="213"/>
      <c r="I153" s="14">
        <v>0</v>
      </c>
      <c r="J153" s="122" t="s">
        <v>211</v>
      </c>
      <c r="K153" s="123">
        <f>SUM(L153:P153)</f>
        <v>0</v>
      </c>
      <c r="L153" s="123">
        <v>0</v>
      </c>
      <c r="M153" s="123">
        <v>0</v>
      </c>
      <c r="N153" s="123">
        <v>0</v>
      </c>
      <c r="O153" s="123">
        <v>0</v>
      </c>
      <c r="P153" s="123">
        <v>0</v>
      </c>
      <c r="Q153" s="14">
        <v>0</v>
      </c>
      <c r="R153" s="211"/>
      <c r="S153" s="16"/>
    </row>
    <row r="154" spans="1:19" ht="63.75" customHeight="1" x14ac:dyDescent="0.35">
      <c r="A154" s="211"/>
      <c r="B154" s="211"/>
      <c r="C154" s="211"/>
      <c r="D154" s="218"/>
      <c r="E154" s="218"/>
      <c r="F154" s="218"/>
      <c r="G154" s="218"/>
      <c r="H154" s="213"/>
      <c r="I154" s="14">
        <v>0</v>
      </c>
      <c r="J154" s="122" t="s">
        <v>18</v>
      </c>
      <c r="K154" s="123">
        <f>SUM(L154:P154)</f>
        <v>0</v>
      </c>
      <c r="L154" s="123">
        <v>0</v>
      </c>
      <c r="M154" s="123">
        <v>0</v>
      </c>
      <c r="N154" s="123">
        <v>0</v>
      </c>
      <c r="O154" s="123">
        <v>0</v>
      </c>
      <c r="P154" s="123">
        <v>0</v>
      </c>
      <c r="Q154" s="14">
        <v>0</v>
      </c>
      <c r="R154" s="211"/>
      <c r="S154" s="17"/>
    </row>
    <row r="155" spans="1:19" ht="39" customHeight="1" x14ac:dyDescent="0.25">
      <c r="A155" s="211">
        <v>38</v>
      </c>
      <c r="B155" s="211" t="s">
        <v>436</v>
      </c>
      <c r="C155" s="211" t="s">
        <v>119</v>
      </c>
      <c r="D155" s="216" t="s">
        <v>437</v>
      </c>
      <c r="E155" s="216" t="s">
        <v>225</v>
      </c>
      <c r="F155" s="216" t="s">
        <v>380</v>
      </c>
      <c r="G155" s="219">
        <v>45580</v>
      </c>
      <c r="H155" s="213">
        <f>K155</f>
        <v>0</v>
      </c>
      <c r="I155" s="14">
        <v>0</v>
      </c>
      <c r="J155" s="122" t="s">
        <v>14</v>
      </c>
      <c r="K155" s="123">
        <f>K157+K156</f>
        <v>0</v>
      </c>
      <c r="L155" s="123">
        <f>L156+L157</f>
        <v>0</v>
      </c>
      <c r="M155" s="123">
        <f t="shared" ref="M155:O155" si="61">M156+M157</f>
        <v>0</v>
      </c>
      <c r="N155" s="123">
        <f t="shared" si="61"/>
        <v>0</v>
      </c>
      <c r="O155" s="123">
        <f t="shared" si="61"/>
        <v>0</v>
      </c>
      <c r="P155" s="123">
        <f>P156+P157</f>
        <v>0</v>
      </c>
      <c r="Q155" s="123">
        <f>Q156+Q157</f>
        <v>0</v>
      </c>
      <c r="R155" s="211" t="s">
        <v>195</v>
      </c>
    </row>
    <row r="156" spans="1:19" ht="39" customHeight="1" x14ac:dyDescent="0.25">
      <c r="A156" s="211"/>
      <c r="B156" s="211"/>
      <c r="C156" s="211"/>
      <c r="D156" s="217"/>
      <c r="E156" s="217"/>
      <c r="F156" s="217"/>
      <c r="G156" s="217"/>
      <c r="H156" s="213"/>
      <c r="I156" s="14">
        <v>0</v>
      </c>
      <c r="J156" s="122" t="s">
        <v>211</v>
      </c>
      <c r="K156" s="123">
        <f>SUM(L156:P156)</f>
        <v>0</v>
      </c>
      <c r="L156" s="123">
        <v>0</v>
      </c>
      <c r="M156" s="123">
        <v>0</v>
      </c>
      <c r="N156" s="123">
        <v>0</v>
      </c>
      <c r="O156" s="123">
        <v>0</v>
      </c>
      <c r="P156" s="123">
        <v>0</v>
      </c>
      <c r="Q156" s="14">
        <v>0</v>
      </c>
      <c r="R156" s="211"/>
      <c r="S156" s="16"/>
    </row>
    <row r="157" spans="1:19" ht="63.75" customHeight="1" x14ac:dyDescent="0.35">
      <c r="A157" s="211"/>
      <c r="B157" s="211"/>
      <c r="C157" s="211"/>
      <c r="D157" s="218"/>
      <c r="E157" s="218"/>
      <c r="F157" s="218"/>
      <c r="G157" s="218"/>
      <c r="H157" s="213"/>
      <c r="I157" s="14">
        <v>0</v>
      </c>
      <c r="J157" s="122" t="s">
        <v>18</v>
      </c>
      <c r="K157" s="123">
        <f>SUM(L157:P157)</f>
        <v>0</v>
      </c>
      <c r="L157" s="123">
        <v>0</v>
      </c>
      <c r="M157" s="123">
        <v>0</v>
      </c>
      <c r="N157" s="123">
        <v>0</v>
      </c>
      <c r="O157" s="123">
        <v>0</v>
      </c>
      <c r="P157" s="123">
        <v>0</v>
      </c>
      <c r="Q157" s="14">
        <v>0</v>
      </c>
      <c r="R157" s="211"/>
      <c r="S157" s="17"/>
    </row>
    <row r="158" spans="1:19" ht="27" customHeight="1" x14ac:dyDescent="0.25">
      <c r="A158" s="221" t="s">
        <v>415</v>
      </c>
      <c r="B158" s="221"/>
      <c r="C158" s="221"/>
      <c r="D158" s="221"/>
      <c r="E158" s="221"/>
      <c r="F158" s="221"/>
      <c r="G158" s="221"/>
      <c r="H158" s="221"/>
      <c r="I158" s="221"/>
      <c r="J158" s="122" t="s">
        <v>8</v>
      </c>
      <c r="K158" s="127">
        <f>K159+K160</f>
        <v>62282.8</v>
      </c>
      <c r="L158" s="127">
        <f t="shared" ref="L158" si="62">L159+L160</f>
        <v>0</v>
      </c>
      <c r="M158" s="127">
        <f>M159+M160</f>
        <v>16749.740000000002</v>
      </c>
      <c r="N158" s="127">
        <f>N159+N160</f>
        <v>45533.06</v>
      </c>
      <c r="O158" s="127">
        <f>O159+O160</f>
        <v>0</v>
      </c>
      <c r="P158" s="127">
        <f t="shared" ref="P158" si="63">P159+P160</f>
        <v>0</v>
      </c>
      <c r="Q158" s="127">
        <f t="shared" ref="Q158" si="64">Q159+Q160</f>
        <v>0</v>
      </c>
      <c r="R158" s="211"/>
    </row>
    <row r="159" spans="1:19" ht="40.5" customHeight="1" x14ac:dyDescent="0.25">
      <c r="A159" s="221"/>
      <c r="B159" s="221"/>
      <c r="C159" s="221"/>
      <c r="D159" s="221"/>
      <c r="E159" s="221"/>
      <c r="F159" s="221"/>
      <c r="G159" s="221"/>
      <c r="H159" s="221"/>
      <c r="I159" s="221"/>
      <c r="J159" s="122" t="s">
        <v>10</v>
      </c>
      <c r="K159" s="127">
        <f t="shared" ref="K159:P160" si="65">K147</f>
        <v>28413.25</v>
      </c>
      <c r="L159" s="127">
        <f t="shared" si="65"/>
        <v>0</v>
      </c>
      <c r="M159" s="127">
        <f t="shared" si="65"/>
        <v>0</v>
      </c>
      <c r="N159" s="127">
        <f t="shared" si="65"/>
        <v>28413.25</v>
      </c>
      <c r="O159" s="127">
        <f t="shared" si="65"/>
        <v>0</v>
      </c>
      <c r="P159" s="127">
        <f t="shared" si="65"/>
        <v>0</v>
      </c>
      <c r="Q159" s="127">
        <v>0</v>
      </c>
      <c r="R159" s="211"/>
    </row>
    <row r="160" spans="1:19" ht="60" customHeight="1" x14ac:dyDescent="0.25">
      <c r="A160" s="221"/>
      <c r="B160" s="221"/>
      <c r="C160" s="221"/>
      <c r="D160" s="221"/>
      <c r="E160" s="221"/>
      <c r="F160" s="221"/>
      <c r="G160" s="221"/>
      <c r="H160" s="221"/>
      <c r="I160" s="221"/>
      <c r="J160" s="122" t="s">
        <v>11</v>
      </c>
      <c r="K160" s="127">
        <f t="shared" si="65"/>
        <v>33869.550000000003</v>
      </c>
      <c r="L160" s="127">
        <f t="shared" si="65"/>
        <v>0</v>
      </c>
      <c r="M160" s="127">
        <f t="shared" si="65"/>
        <v>16749.740000000002</v>
      </c>
      <c r="N160" s="127">
        <f t="shared" si="65"/>
        <v>17119.810000000001</v>
      </c>
      <c r="O160" s="127">
        <f t="shared" si="65"/>
        <v>0</v>
      </c>
      <c r="P160" s="127">
        <f t="shared" si="65"/>
        <v>0</v>
      </c>
      <c r="Q160" s="127">
        <f>Q148</f>
        <v>0</v>
      </c>
      <c r="R160" s="211"/>
    </row>
    <row r="161" spans="1:19" ht="24.75" customHeight="1" x14ac:dyDescent="0.3">
      <c r="A161" s="246" t="s">
        <v>458</v>
      </c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8"/>
    </row>
    <row r="162" spans="1:19" ht="27.75" customHeight="1" x14ac:dyDescent="0.25">
      <c r="A162" s="211">
        <v>39</v>
      </c>
      <c r="B162" s="211" t="s">
        <v>418</v>
      </c>
      <c r="C162" s="211" t="s">
        <v>425</v>
      </c>
      <c r="D162" s="216" t="s">
        <v>419</v>
      </c>
      <c r="E162" s="216" t="s">
        <v>225</v>
      </c>
      <c r="F162" s="216" t="s">
        <v>448</v>
      </c>
      <c r="G162" s="219">
        <v>46310</v>
      </c>
      <c r="H162" s="213">
        <f>K162</f>
        <v>265801.64</v>
      </c>
      <c r="I162" s="14">
        <v>0</v>
      </c>
      <c r="J162" s="122" t="s">
        <v>14</v>
      </c>
      <c r="K162" s="123">
        <f>K164+K163</f>
        <v>265801.64</v>
      </c>
      <c r="L162" s="123">
        <f>L163+L164</f>
        <v>0</v>
      </c>
      <c r="M162" s="123">
        <f t="shared" ref="M162:O162" si="66">M163+M164</f>
        <v>13290.08</v>
      </c>
      <c r="N162" s="123">
        <f t="shared" si="66"/>
        <v>132900.82</v>
      </c>
      <c r="O162" s="123">
        <f t="shared" si="66"/>
        <v>119610.74</v>
      </c>
      <c r="P162" s="123">
        <f>P163+P164</f>
        <v>0</v>
      </c>
      <c r="Q162" s="123">
        <f>Q163+Q164</f>
        <v>0</v>
      </c>
      <c r="R162" s="211" t="s">
        <v>195</v>
      </c>
    </row>
    <row r="163" spans="1:19" ht="39" customHeight="1" x14ac:dyDescent="0.25">
      <c r="A163" s="211"/>
      <c r="B163" s="211"/>
      <c r="C163" s="211"/>
      <c r="D163" s="217"/>
      <c r="E163" s="217"/>
      <c r="F163" s="217"/>
      <c r="G163" s="217"/>
      <c r="H163" s="213"/>
      <c r="I163" s="14">
        <v>0</v>
      </c>
      <c r="J163" s="122" t="s">
        <v>211</v>
      </c>
      <c r="K163" s="123">
        <f>SUM(L163:P163)</f>
        <v>165860.22</v>
      </c>
      <c r="L163" s="123">
        <v>0</v>
      </c>
      <c r="M163" s="123">
        <v>8293.01</v>
      </c>
      <c r="N163" s="123">
        <v>82930.11</v>
      </c>
      <c r="O163" s="123">
        <v>74637.100000000006</v>
      </c>
      <c r="P163" s="123">
        <v>0</v>
      </c>
      <c r="Q163" s="14">
        <v>0</v>
      </c>
      <c r="R163" s="211"/>
      <c r="S163" s="16"/>
    </row>
    <row r="164" spans="1:19" ht="63.75" customHeight="1" x14ac:dyDescent="0.35">
      <c r="A164" s="211"/>
      <c r="B164" s="211"/>
      <c r="C164" s="211"/>
      <c r="D164" s="218"/>
      <c r="E164" s="218"/>
      <c r="F164" s="218"/>
      <c r="G164" s="218"/>
      <c r="H164" s="213"/>
      <c r="I164" s="14">
        <v>0</v>
      </c>
      <c r="J164" s="122" t="s">
        <v>18</v>
      </c>
      <c r="K164" s="123">
        <f>SUM(L164:P164)</f>
        <v>99941.420000000013</v>
      </c>
      <c r="L164" s="123">
        <v>0</v>
      </c>
      <c r="M164" s="123">
        <v>4997.07</v>
      </c>
      <c r="N164" s="123">
        <v>49970.710000000006</v>
      </c>
      <c r="O164" s="123">
        <v>44973.64</v>
      </c>
      <c r="P164" s="123">
        <v>0</v>
      </c>
      <c r="Q164" s="14">
        <v>0</v>
      </c>
      <c r="R164" s="211"/>
      <c r="S164" s="17"/>
    </row>
    <row r="165" spans="1:19" ht="27.75" customHeight="1" x14ac:dyDescent="0.25">
      <c r="A165" s="211">
        <v>40</v>
      </c>
      <c r="B165" s="211" t="s">
        <v>420</v>
      </c>
      <c r="C165" s="211" t="s">
        <v>446</v>
      </c>
      <c r="D165" s="211" t="s">
        <v>421</v>
      </c>
      <c r="E165" s="211" t="s">
        <v>225</v>
      </c>
      <c r="F165" s="211" t="s">
        <v>447</v>
      </c>
      <c r="G165" s="212">
        <v>45945</v>
      </c>
      <c r="H165" s="213">
        <f>K165</f>
        <v>56867.8</v>
      </c>
      <c r="I165" s="14">
        <v>0</v>
      </c>
      <c r="J165" s="122" t="s">
        <v>14</v>
      </c>
      <c r="K165" s="123">
        <f>K167+K166</f>
        <v>56867.8</v>
      </c>
      <c r="L165" s="123">
        <f>L166+L167</f>
        <v>0</v>
      </c>
      <c r="M165" s="123">
        <f t="shared" ref="M165:O165" si="67">M166+M167</f>
        <v>2843.39</v>
      </c>
      <c r="N165" s="123">
        <f t="shared" si="67"/>
        <v>54024.41</v>
      </c>
      <c r="O165" s="123">
        <f t="shared" si="67"/>
        <v>0</v>
      </c>
      <c r="P165" s="123">
        <f>P166+P167</f>
        <v>0</v>
      </c>
      <c r="Q165" s="123">
        <f>Q166+Q167</f>
        <v>0</v>
      </c>
      <c r="R165" s="211" t="s">
        <v>195</v>
      </c>
    </row>
    <row r="166" spans="1:19" ht="54" customHeight="1" x14ac:dyDescent="0.25">
      <c r="A166" s="211"/>
      <c r="B166" s="211"/>
      <c r="C166" s="211"/>
      <c r="D166" s="211"/>
      <c r="E166" s="211"/>
      <c r="F166" s="211"/>
      <c r="G166" s="211"/>
      <c r="H166" s="213"/>
      <c r="I166" s="14">
        <v>0</v>
      </c>
      <c r="J166" s="122" t="s">
        <v>211</v>
      </c>
      <c r="K166" s="123">
        <f>SUM(L166:P166)</f>
        <v>35485.51</v>
      </c>
      <c r="L166" s="123">
        <v>0</v>
      </c>
      <c r="M166" s="123">
        <v>1774.28</v>
      </c>
      <c r="N166" s="123">
        <v>33711.230000000003</v>
      </c>
      <c r="O166" s="123">
        <v>0</v>
      </c>
      <c r="P166" s="123">
        <v>0</v>
      </c>
      <c r="Q166" s="14">
        <v>0</v>
      </c>
      <c r="R166" s="211"/>
      <c r="S166" s="16"/>
    </row>
    <row r="167" spans="1:19" ht="72" customHeight="1" x14ac:dyDescent="0.35">
      <c r="A167" s="211"/>
      <c r="B167" s="211"/>
      <c r="C167" s="211"/>
      <c r="D167" s="211"/>
      <c r="E167" s="211"/>
      <c r="F167" s="211"/>
      <c r="G167" s="211"/>
      <c r="H167" s="213"/>
      <c r="I167" s="14">
        <v>0</v>
      </c>
      <c r="J167" s="122" t="s">
        <v>18</v>
      </c>
      <c r="K167" s="123">
        <f>SUM(L167:P167)</f>
        <v>21382.29</v>
      </c>
      <c r="L167" s="123">
        <v>0</v>
      </c>
      <c r="M167" s="123">
        <v>1069.1099999999999</v>
      </c>
      <c r="N167" s="123">
        <v>20313.18</v>
      </c>
      <c r="O167" s="123">
        <v>0</v>
      </c>
      <c r="P167" s="123">
        <v>0</v>
      </c>
      <c r="Q167" s="14">
        <v>0</v>
      </c>
      <c r="R167" s="211"/>
      <c r="S167" s="17"/>
    </row>
    <row r="168" spans="1:19" ht="34.5" customHeight="1" x14ac:dyDescent="0.25">
      <c r="A168" s="211">
        <v>41</v>
      </c>
      <c r="B168" s="211" t="s">
        <v>422</v>
      </c>
      <c r="C168" s="211" t="s">
        <v>449</v>
      </c>
      <c r="D168" s="211" t="s">
        <v>423</v>
      </c>
      <c r="E168" s="211" t="s">
        <v>225</v>
      </c>
      <c r="F168" s="211" t="s">
        <v>447</v>
      </c>
      <c r="G168" s="212">
        <v>45945</v>
      </c>
      <c r="H168" s="213">
        <f>K168</f>
        <v>142169.51</v>
      </c>
      <c r="I168" s="14">
        <v>0</v>
      </c>
      <c r="J168" s="122" t="s">
        <v>14</v>
      </c>
      <c r="K168" s="123">
        <f>K170+K169</f>
        <v>142169.51</v>
      </c>
      <c r="L168" s="123">
        <f>L169+L170</f>
        <v>0</v>
      </c>
      <c r="M168" s="123">
        <f t="shared" ref="M168:O168" si="68">M169+M170</f>
        <v>7108.48</v>
      </c>
      <c r="N168" s="123">
        <f t="shared" si="68"/>
        <v>135061.03</v>
      </c>
      <c r="O168" s="123">
        <f t="shared" si="68"/>
        <v>0</v>
      </c>
      <c r="P168" s="123">
        <f>P169+P170</f>
        <v>0</v>
      </c>
      <c r="Q168" s="123">
        <f>Q169+Q170</f>
        <v>0</v>
      </c>
      <c r="R168" s="211" t="s">
        <v>195</v>
      </c>
    </row>
    <row r="169" spans="1:19" ht="39" customHeight="1" x14ac:dyDescent="0.25">
      <c r="A169" s="211"/>
      <c r="B169" s="211"/>
      <c r="C169" s="211"/>
      <c r="D169" s="211"/>
      <c r="E169" s="211"/>
      <c r="F169" s="211"/>
      <c r="G169" s="211"/>
      <c r="H169" s="213"/>
      <c r="I169" s="14">
        <v>0</v>
      </c>
      <c r="J169" s="122" t="s">
        <v>211</v>
      </c>
      <c r="K169" s="123">
        <f>SUM(L169:P169)</f>
        <v>88713.77</v>
      </c>
      <c r="L169" s="123">
        <v>0</v>
      </c>
      <c r="M169" s="123">
        <v>4435.6899999999996</v>
      </c>
      <c r="N169" s="123">
        <v>84278.080000000002</v>
      </c>
      <c r="O169" s="123">
        <v>0</v>
      </c>
      <c r="P169" s="123">
        <v>0</v>
      </c>
      <c r="Q169" s="14">
        <v>0</v>
      </c>
      <c r="R169" s="211"/>
      <c r="S169" s="16"/>
    </row>
    <row r="170" spans="1:19" ht="77.25" customHeight="1" x14ac:dyDescent="0.35">
      <c r="A170" s="211"/>
      <c r="B170" s="211"/>
      <c r="C170" s="211"/>
      <c r="D170" s="211"/>
      <c r="E170" s="211"/>
      <c r="F170" s="211"/>
      <c r="G170" s="211"/>
      <c r="H170" s="213"/>
      <c r="I170" s="14">
        <v>0</v>
      </c>
      <c r="J170" s="122" t="s">
        <v>18</v>
      </c>
      <c r="K170" s="123">
        <f>SUM(L170:P170)</f>
        <v>53455.74</v>
      </c>
      <c r="L170" s="123">
        <v>0</v>
      </c>
      <c r="M170" s="123">
        <v>2672.79</v>
      </c>
      <c r="N170" s="123">
        <v>50782.95</v>
      </c>
      <c r="O170" s="123">
        <v>0</v>
      </c>
      <c r="P170" s="123">
        <v>0</v>
      </c>
      <c r="Q170" s="14">
        <v>0</v>
      </c>
      <c r="R170" s="211"/>
      <c r="S170" s="17"/>
    </row>
    <row r="171" spans="1:19" ht="30.75" customHeight="1" x14ac:dyDescent="0.25">
      <c r="A171" s="211">
        <v>42</v>
      </c>
      <c r="B171" s="211" t="s">
        <v>456</v>
      </c>
      <c r="C171" s="211" t="s">
        <v>449</v>
      </c>
      <c r="D171" s="211" t="s">
        <v>457</v>
      </c>
      <c r="E171" s="211" t="s">
        <v>230</v>
      </c>
      <c r="F171" s="211" t="s">
        <v>447</v>
      </c>
      <c r="G171" s="212">
        <v>45945</v>
      </c>
      <c r="H171" s="213">
        <f>K171</f>
        <v>136827.25</v>
      </c>
      <c r="I171" s="14">
        <v>0</v>
      </c>
      <c r="J171" s="122" t="s">
        <v>14</v>
      </c>
      <c r="K171" s="123">
        <f>K173+K172</f>
        <v>136827.25</v>
      </c>
      <c r="L171" s="123">
        <f>L172+L173</f>
        <v>0</v>
      </c>
      <c r="M171" s="123">
        <f t="shared" ref="M171:O171" si="69">M172+M173</f>
        <v>6841.36</v>
      </c>
      <c r="N171" s="123">
        <f t="shared" si="69"/>
        <v>129985.89</v>
      </c>
      <c r="O171" s="123">
        <f t="shared" si="69"/>
        <v>0</v>
      </c>
      <c r="P171" s="123">
        <f>P172+P173</f>
        <v>0</v>
      </c>
      <c r="Q171" s="123">
        <f>Q172+Q173</f>
        <v>0</v>
      </c>
      <c r="R171" s="211" t="s">
        <v>195</v>
      </c>
    </row>
    <row r="172" spans="1:19" ht="39" customHeight="1" x14ac:dyDescent="0.25">
      <c r="A172" s="211"/>
      <c r="B172" s="211"/>
      <c r="C172" s="211"/>
      <c r="D172" s="211"/>
      <c r="E172" s="211"/>
      <c r="F172" s="211"/>
      <c r="G172" s="211"/>
      <c r="H172" s="213"/>
      <c r="I172" s="14">
        <v>0</v>
      </c>
      <c r="J172" s="122" t="s">
        <v>211</v>
      </c>
      <c r="K172" s="123">
        <f>SUM(L172:P172)</f>
        <v>85380.209999999992</v>
      </c>
      <c r="L172" s="123">
        <v>0</v>
      </c>
      <c r="M172" s="123">
        <v>4269.01</v>
      </c>
      <c r="N172" s="123">
        <v>81111.199999999997</v>
      </c>
      <c r="O172" s="123">
        <v>0</v>
      </c>
      <c r="P172" s="123">
        <v>0</v>
      </c>
      <c r="Q172" s="14">
        <v>0</v>
      </c>
      <c r="R172" s="211"/>
      <c r="S172" s="16"/>
    </row>
    <row r="173" spans="1:19" ht="63.75" customHeight="1" x14ac:dyDescent="0.35">
      <c r="A173" s="211"/>
      <c r="B173" s="211"/>
      <c r="C173" s="211"/>
      <c r="D173" s="211"/>
      <c r="E173" s="211"/>
      <c r="F173" s="211"/>
      <c r="G173" s="211"/>
      <c r="H173" s="213"/>
      <c r="I173" s="14">
        <v>0</v>
      </c>
      <c r="J173" s="122" t="s">
        <v>18</v>
      </c>
      <c r="K173" s="123">
        <f>SUM(L173:P173)</f>
        <v>51447.040000000001</v>
      </c>
      <c r="L173" s="123">
        <v>0</v>
      </c>
      <c r="M173" s="123">
        <v>2572.3499999999995</v>
      </c>
      <c r="N173" s="123">
        <v>48874.69</v>
      </c>
      <c r="O173" s="123">
        <v>0</v>
      </c>
      <c r="P173" s="123">
        <v>0</v>
      </c>
      <c r="Q173" s="14">
        <v>0</v>
      </c>
      <c r="R173" s="211"/>
      <c r="S173" s="17"/>
    </row>
    <row r="174" spans="1:19" ht="30.75" customHeight="1" x14ac:dyDescent="0.25">
      <c r="A174" s="211">
        <v>43</v>
      </c>
      <c r="B174" s="211" t="s">
        <v>440</v>
      </c>
      <c r="C174" s="211" t="s">
        <v>441</v>
      </c>
      <c r="D174" s="211" t="s">
        <v>484</v>
      </c>
      <c r="E174" s="211" t="s">
        <v>230</v>
      </c>
      <c r="F174" s="211" t="s">
        <v>485</v>
      </c>
      <c r="G174" s="212">
        <v>45945</v>
      </c>
      <c r="H174" s="213">
        <f>K174</f>
        <v>99366.63</v>
      </c>
      <c r="I174" s="14">
        <v>0</v>
      </c>
      <c r="J174" s="122" t="s">
        <v>14</v>
      </c>
      <c r="K174" s="123">
        <f>K176+K175</f>
        <v>99366.63</v>
      </c>
      <c r="L174" s="123">
        <f>L175+L176</f>
        <v>0</v>
      </c>
      <c r="M174" s="123">
        <f>M175+M176</f>
        <v>4968.33</v>
      </c>
      <c r="N174" s="123">
        <f>N175+N176</f>
        <v>94398.3</v>
      </c>
      <c r="O174" s="123">
        <f t="shared" ref="O174" si="70">O175+O176</f>
        <v>0</v>
      </c>
      <c r="P174" s="123">
        <f>P175+P176</f>
        <v>0</v>
      </c>
      <c r="Q174" s="123">
        <f>Q175+Q176</f>
        <v>0</v>
      </c>
      <c r="R174" s="211" t="s">
        <v>195</v>
      </c>
    </row>
    <row r="175" spans="1:19" ht="39" customHeight="1" x14ac:dyDescent="0.25">
      <c r="A175" s="211"/>
      <c r="B175" s="211"/>
      <c r="C175" s="211"/>
      <c r="D175" s="211"/>
      <c r="E175" s="211"/>
      <c r="F175" s="211"/>
      <c r="G175" s="211"/>
      <c r="H175" s="213"/>
      <c r="I175" s="14">
        <v>0</v>
      </c>
      <c r="J175" s="122" t="s">
        <v>211</v>
      </c>
      <c r="K175" s="123">
        <f>SUM(L175:P175)</f>
        <v>62004.78</v>
      </c>
      <c r="L175" s="123">
        <v>0</v>
      </c>
      <c r="M175" s="123">
        <v>3100.24</v>
      </c>
      <c r="N175" s="123">
        <v>58904.54</v>
      </c>
      <c r="O175" s="123">
        <v>0</v>
      </c>
      <c r="P175" s="123">
        <v>0</v>
      </c>
      <c r="Q175" s="14">
        <v>0</v>
      </c>
      <c r="R175" s="211"/>
      <c r="S175" s="16"/>
    </row>
    <row r="176" spans="1:19" ht="63.75" customHeight="1" x14ac:dyDescent="0.35">
      <c r="A176" s="211"/>
      <c r="B176" s="211"/>
      <c r="C176" s="211"/>
      <c r="D176" s="211"/>
      <c r="E176" s="211"/>
      <c r="F176" s="211"/>
      <c r="G176" s="211"/>
      <c r="H176" s="213"/>
      <c r="I176" s="14">
        <v>0</v>
      </c>
      <c r="J176" s="122" t="s">
        <v>18</v>
      </c>
      <c r="K176" s="123">
        <f>SUM(L176:P176)</f>
        <v>37361.85</v>
      </c>
      <c r="L176" s="123">
        <v>0</v>
      </c>
      <c r="M176" s="123">
        <v>1868.09</v>
      </c>
      <c r="N176" s="123">
        <v>35493.760000000002</v>
      </c>
      <c r="O176" s="123">
        <v>0</v>
      </c>
      <c r="P176" s="123">
        <v>0</v>
      </c>
      <c r="Q176" s="14">
        <v>0</v>
      </c>
      <c r="R176" s="211"/>
      <c r="S176" s="17"/>
    </row>
    <row r="177" spans="1:19" ht="27.75" customHeight="1" x14ac:dyDescent="0.25">
      <c r="A177" s="211">
        <v>44</v>
      </c>
      <c r="B177" s="211" t="s">
        <v>426</v>
      </c>
      <c r="C177" s="211" t="s">
        <v>450</v>
      </c>
      <c r="D177" s="216" t="s">
        <v>427</v>
      </c>
      <c r="E177" s="216" t="s">
        <v>225</v>
      </c>
      <c r="F177" s="216" t="s">
        <v>496</v>
      </c>
      <c r="G177" s="219">
        <v>45945</v>
      </c>
      <c r="H177" s="213">
        <f>K177</f>
        <v>163570.23999999999</v>
      </c>
      <c r="I177" s="14">
        <v>0</v>
      </c>
      <c r="J177" s="122" t="s">
        <v>14</v>
      </c>
      <c r="K177" s="123">
        <f>K179+K178</f>
        <v>163570.23999999999</v>
      </c>
      <c r="L177" s="123">
        <f>L178+L179</f>
        <v>0</v>
      </c>
      <c r="M177" s="123">
        <f t="shared" ref="M177:O177" si="71">M178+M179</f>
        <v>0</v>
      </c>
      <c r="N177" s="123">
        <f t="shared" si="71"/>
        <v>163570.23999999999</v>
      </c>
      <c r="O177" s="123">
        <f t="shared" si="71"/>
        <v>0</v>
      </c>
      <c r="P177" s="123">
        <f>P178+P179</f>
        <v>0</v>
      </c>
      <c r="Q177" s="123">
        <f>Q178+Q179</f>
        <v>0</v>
      </c>
      <c r="R177" s="211" t="s">
        <v>195</v>
      </c>
    </row>
    <row r="178" spans="1:19" ht="39" customHeight="1" x14ac:dyDescent="0.25">
      <c r="A178" s="211"/>
      <c r="B178" s="211"/>
      <c r="C178" s="211"/>
      <c r="D178" s="217"/>
      <c r="E178" s="217"/>
      <c r="F178" s="217"/>
      <c r="G178" s="217"/>
      <c r="H178" s="213"/>
      <c r="I178" s="14">
        <v>0</v>
      </c>
      <c r="J178" s="122" t="s">
        <v>211</v>
      </c>
      <c r="K178" s="123">
        <f>SUM(L178:P178)</f>
        <v>102067.83</v>
      </c>
      <c r="L178" s="123">
        <v>0</v>
      </c>
      <c r="M178" s="123">
        <v>0</v>
      </c>
      <c r="N178" s="123">
        <v>102067.83</v>
      </c>
      <c r="O178" s="123">
        <v>0</v>
      </c>
      <c r="P178" s="123">
        <v>0</v>
      </c>
      <c r="Q178" s="14">
        <v>0</v>
      </c>
      <c r="R178" s="211"/>
      <c r="S178" s="16"/>
    </row>
    <row r="179" spans="1:19" ht="63.75" customHeight="1" x14ac:dyDescent="0.35">
      <c r="A179" s="211"/>
      <c r="B179" s="211"/>
      <c r="C179" s="211"/>
      <c r="D179" s="218"/>
      <c r="E179" s="218"/>
      <c r="F179" s="218"/>
      <c r="G179" s="218"/>
      <c r="H179" s="213"/>
      <c r="I179" s="14">
        <v>0</v>
      </c>
      <c r="J179" s="122" t="s">
        <v>18</v>
      </c>
      <c r="K179" s="123">
        <f>SUM(L179:P179)</f>
        <v>61502.41</v>
      </c>
      <c r="L179" s="123">
        <v>0</v>
      </c>
      <c r="M179" s="123">
        <v>0</v>
      </c>
      <c r="N179" s="123">
        <v>61502.41</v>
      </c>
      <c r="O179" s="123">
        <v>0</v>
      </c>
      <c r="P179" s="123">
        <v>0</v>
      </c>
      <c r="Q179" s="14">
        <v>0</v>
      </c>
      <c r="R179" s="211"/>
      <c r="S179" s="17"/>
    </row>
    <row r="180" spans="1:19" ht="30.75" customHeight="1" x14ac:dyDescent="0.25">
      <c r="A180" s="211">
        <v>45</v>
      </c>
      <c r="B180" s="211" t="s">
        <v>493</v>
      </c>
      <c r="C180" s="211" t="s">
        <v>498</v>
      </c>
      <c r="D180" s="211" t="s">
        <v>499</v>
      </c>
      <c r="E180" s="216" t="s">
        <v>225</v>
      </c>
      <c r="F180" s="211" t="s">
        <v>495</v>
      </c>
      <c r="G180" s="212">
        <v>45945</v>
      </c>
      <c r="H180" s="213">
        <f>K180</f>
        <v>54550.15</v>
      </c>
      <c r="I180" s="14">
        <v>0</v>
      </c>
      <c r="J180" s="122" t="s">
        <v>14</v>
      </c>
      <c r="K180" s="123">
        <f>K182+K181</f>
        <v>54550.15</v>
      </c>
      <c r="L180" s="123">
        <f>L181+L182</f>
        <v>0</v>
      </c>
      <c r="M180" s="123">
        <f>M181+M182</f>
        <v>2727.5</v>
      </c>
      <c r="N180" s="123">
        <f>N181+N182</f>
        <v>51822.65</v>
      </c>
      <c r="O180" s="123">
        <f t="shared" ref="O180" si="72">O181+O182</f>
        <v>0</v>
      </c>
      <c r="P180" s="123">
        <f>P181+P182</f>
        <v>0</v>
      </c>
      <c r="Q180" s="123">
        <f>Q181+Q182</f>
        <v>0</v>
      </c>
      <c r="R180" s="211" t="s">
        <v>195</v>
      </c>
    </row>
    <row r="181" spans="1:19" ht="39" customHeight="1" x14ac:dyDescent="0.25">
      <c r="A181" s="211"/>
      <c r="B181" s="211"/>
      <c r="C181" s="211"/>
      <c r="D181" s="211"/>
      <c r="E181" s="217"/>
      <c r="F181" s="211"/>
      <c r="G181" s="211"/>
      <c r="H181" s="213"/>
      <c r="I181" s="14">
        <v>0</v>
      </c>
      <c r="J181" s="122" t="s">
        <v>211</v>
      </c>
      <c r="K181" s="123">
        <f>SUM(L181:P181)</f>
        <v>34039.29</v>
      </c>
      <c r="L181" s="123">
        <v>0</v>
      </c>
      <c r="M181" s="123">
        <v>1701.96</v>
      </c>
      <c r="N181" s="123">
        <v>32337.33</v>
      </c>
      <c r="O181" s="123">
        <v>0</v>
      </c>
      <c r="P181" s="123">
        <v>0</v>
      </c>
      <c r="Q181" s="14">
        <v>0</v>
      </c>
      <c r="R181" s="211"/>
      <c r="S181" s="16"/>
    </row>
    <row r="182" spans="1:19" ht="63.75" customHeight="1" x14ac:dyDescent="0.35">
      <c r="A182" s="211"/>
      <c r="B182" s="211"/>
      <c r="C182" s="211"/>
      <c r="D182" s="211"/>
      <c r="E182" s="218"/>
      <c r="F182" s="211"/>
      <c r="G182" s="211"/>
      <c r="H182" s="213"/>
      <c r="I182" s="14">
        <v>0</v>
      </c>
      <c r="J182" s="122" t="s">
        <v>18</v>
      </c>
      <c r="K182" s="123">
        <f>SUM(L182:P182)</f>
        <v>20510.86</v>
      </c>
      <c r="L182" s="123">
        <v>0</v>
      </c>
      <c r="M182" s="123">
        <v>1025.54</v>
      </c>
      <c r="N182" s="123">
        <v>19485.32</v>
      </c>
      <c r="O182" s="123">
        <v>0</v>
      </c>
      <c r="P182" s="123">
        <v>0</v>
      </c>
      <c r="Q182" s="14">
        <v>0</v>
      </c>
      <c r="R182" s="211"/>
      <c r="S182" s="17"/>
    </row>
    <row r="183" spans="1:19" ht="27.75" customHeight="1" x14ac:dyDescent="0.25">
      <c r="A183" s="211">
        <v>46</v>
      </c>
      <c r="B183" s="211" t="s">
        <v>494</v>
      </c>
      <c r="C183" s="211" t="s">
        <v>497</v>
      </c>
      <c r="D183" s="211" t="s">
        <v>499</v>
      </c>
      <c r="E183" s="216" t="s">
        <v>225</v>
      </c>
      <c r="F183" s="216" t="s">
        <v>502</v>
      </c>
      <c r="G183" s="219">
        <v>45945</v>
      </c>
      <c r="H183" s="213">
        <f>K183</f>
        <v>206916.39999999997</v>
      </c>
      <c r="I183" s="14">
        <v>0</v>
      </c>
      <c r="J183" s="122" t="s">
        <v>14</v>
      </c>
      <c r="K183" s="123">
        <f>K185+K184</f>
        <v>206916.39999999997</v>
      </c>
      <c r="L183" s="123">
        <f>L184+L185</f>
        <v>0</v>
      </c>
      <c r="M183" s="123">
        <f t="shared" ref="M183:O183" si="73">M184+M185</f>
        <v>10345.82</v>
      </c>
      <c r="N183" s="123">
        <f t="shared" si="73"/>
        <v>196570.58</v>
      </c>
      <c r="O183" s="123">
        <f t="shared" si="73"/>
        <v>0</v>
      </c>
      <c r="P183" s="123">
        <f>P184+P185</f>
        <v>0</v>
      </c>
      <c r="Q183" s="123">
        <f>Q184+Q185</f>
        <v>0</v>
      </c>
      <c r="R183" s="211" t="s">
        <v>195</v>
      </c>
    </row>
    <row r="184" spans="1:19" ht="39" customHeight="1" x14ac:dyDescent="0.25">
      <c r="A184" s="211"/>
      <c r="B184" s="211"/>
      <c r="C184" s="211"/>
      <c r="D184" s="211"/>
      <c r="E184" s="217"/>
      <c r="F184" s="217"/>
      <c r="G184" s="217"/>
      <c r="H184" s="213"/>
      <c r="I184" s="14">
        <v>0</v>
      </c>
      <c r="J184" s="122" t="s">
        <v>211</v>
      </c>
      <c r="K184" s="123">
        <f>SUM(L184:P184)</f>
        <v>129115.82999999999</v>
      </c>
      <c r="L184" s="123">
        <v>0</v>
      </c>
      <c r="M184" s="123">
        <v>6455.79</v>
      </c>
      <c r="N184" s="123">
        <v>122660.04</v>
      </c>
      <c r="O184" s="123">
        <v>0</v>
      </c>
      <c r="P184" s="123">
        <v>0</v>
      </c>
      <c r="Q184" s="14">
        <v>0</v>
      </c>
      <c r="R184" s="211"/>
      <c r="S184" s="16"/>
    </row>
    <row r="185" spans="1:19" ht="63.75" customHeight="1" x14ac:dyDescent="0.35">
      <c r="A185" s="211"/>
      <c r="B185" s="211"/>
      <c r="C185" s="211"/>
      <c r="D185" s="211"/>
      <c r="E185" s="218"/>
      <c r="F185" s="218"/>
      <c r="G185" s="218"/>
      <c r="H185" s="213"/>
      <c r="I185" s="14">
        <v>0</v>
      </c>
      <c r="J185" s="122" t="s">
        <v>18</v>
      </c>
      <c r="K185" s="123">
        <f>SUM(L185:P185)</f>
        <v>77800.569999999992</v>
      </c>
      <c r="L185" s="123">
        <v>0</v>
      </c>
      <c r="M185" s="123">
        <v>3890.03</v>
      </c>
      <c r="N185" s="123">
        <v>73910.539999999994</v>
      </c>
      <c r="O185" s="123">
        <v>0</v>
      </c>
      <c r="P185" s="123">
        <v>0</v>
      </c>
      <c r="Q185" s="14">
        <v>0</v>
      </c>
      <c r="R185" s="211"/>
      <c r="S185" s="17"/>
    </row>
    <row r="186" spans="1:19" ht="27" customHeight="1" x14ac:dyDescent="0.25">
      <c r="A186" s="221" t="s">
        <v>462</v>
      </c>
      <c r="B186" s="221"/>
      <c r="C186" s="221"/>
      <c r="D186" s="221"/>
      <c r="E186" s="221"/>
      <c r="F186" s="221"/>
      <c r="G186" s="221"/>
      <c r="H186" s="221"/>
      <c r="I186" s="221"/>
      <c r="J186" s="122" t="s">
        <v>8</v>
      </c>
      <c r="K186" s="127">
        <f>K187+K188</f>
        <v>1126069.6199999999</v>
      </c>
      <c r="L186" s="127">
        <f t="shared" ref="L186" si="74">L187+L188</f>
        <v>0</v>
      </c>
      <c r="M186" s="127">
        <f>M187+M188</f>
        <v>48124.959999999992</v>
      </c>
      <c r="N186" s="127">
        <f>N187+N188</f>
        <v>958333.92</v>
      </c>
      <c r="O186" s="127">
        <f>O187+O188</f>
        <v>119610.74</v>
      </c>
      <c r="P186" s="127">
        <f t="shared" ref="P186:Q186" si="75">P187+P188</f>
        <v>0</v>
      </c>
      <c r="Q186" s="127">
        <f t="shared" si="75"/>
        <v>0</v>
      </c>
      <c r="R186" s="211"/>
    </row>
    <row r="187" spans="1:19" ht="40.5" customHeight="1" x14ac:dyDescent="0.25">
      <c r="A187" s="221"/>
      <c r="B187" s="221"/>
      <c r="C187" s="221"/>
      <c r="D187" s="221"/>
      <c r="E187" s="221"/>
      <c r="F187" s="221"/>
      <c r="G187" s="221"/>
      <c r="H187" s="221"/>
      <c r="I187" s="221"/>
      <c r="J187" s="122" t="s">
        <v>10</v>
      </c>
      <c r="K187" s="127">
        <f>K163+K166+K169+K172+K175+K178+K181+K184</f>
        <v>702667.44</v>
      </c>
      <c r="L187" s="127">
        <f t="shared" ref="L187:P187" si="76">L163+L166+L169+L172+L175+L178+L181+L184</f>
        <v>0</v>
      </c>
      <c r="M187" s="127">
        <f>M163+M166+M169+M172+M175+M178+M181+M184</f>
        <v>30029.979999999996</v>
      </c>
      <c r="N187" s="127">
        <f>N163+N166+N169+N172+N175+N178+N181+N184</f>
        <v>598000.36</v>
      </c>
      <c r="O187" s="127">
        <f t="shared" si="76"/>
        <v>74637.100000000006</v>
      </c>
      <c r="P187" s="127">
        <f t="shared" si="76"/>
        <v>0</v>
      </c>
      <c r="Q187" s="127">
        <v>0</v>
      </c>
      <c r="R187" s="211"/>
    </row>
    <row r="188" spans="1:19" ht="60" customHeight="1" x14ac:dyDescent="0.25">
      <c r="A188" s="221"/>
      <c r="B188" s="221"/>
      <c r="C188" s="221"/>
      <c r="D188" s="221"/>
      <c r="E188" s="221"/>
      <c r="F188" s="221"/>
      <c r="G188" s="221"/>
      <c r="H188" s="221"/>
      <c r="I188" s="221"/>
      <c r="J188" s="122" t="s">
        <v>11</v>
      </c>
      <c r="K188" s="127">
        <f>K164+K167+K170+K173+K176+K179+K182+K185</f>
        <v>423402.18</v>
      </c>
      <c r="L188" s="127">
        <f t="shared" ref="L188:O188" si="77">L164+L167+L170+L173+L176+L179+L182+L185</f>
        <v>0</v>
      </c>
      <c r="M188" s="127">
        <f>M164+M167+M170+M173+M176+M179+M182+M185</f>
        <v>18094.98</v>
      </c>
      <c r="N188" s="127">
        <f t="shared" si="77"/>
        <v>360333.56000000006</v>
      </c>
      <c r="O188" s="127">
        <f t="shared" si="77"/>
        <v>44973.64</v>
      </c>
      <c r="P188" s="127">
        <f>P164+P167+P170+P173</f>
        <v>0</v>
      </c>
      <c r="Q188" s="127">
        <f>Q152</f>
        <v>0</v>
      </c>
      <c r="R188" s="211"/>
    </row>
    <row r="189" spans="1:19" ht="25.5" customHeight="1" x14ac:dyDescent="0.3">
      <c r="A189" s="243" t="s">
        <v>84</v>
      </c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</row>
    <row r="190" spans="1:19" ht="22.5" customHeight="1" x14ac:dyDescent="0.25">
      <c r="A190" s="216">
        <v>47</v>
      </c>
      <c r="B190" s="211" t="s">
        <v>29</v>
      </c>
      <c r="C190" s="211" t="s">
        <v>239</v>
      </c>
      <c r="D190" s="216" t="s">
        <v>240</v>
      </c>
      <c r="E190" s="216" t="s">
        <v>241</v>
      </c>
      <c r="F190" s="216" t="s">
        <v>455</v>
      </c>
      <c r="G190" s="219">
        <v>45991</v>
      </c>
      <c r="H190" s="213">
        <f>K190</f>
        <v>113894.21</v>
      </c>
      <c r="I190" s="14">
        <v>0</v>
      </c>
      <c r="J190" s="122" t="s">
        <v>14</v>
      </c>
      <c r="K190" s="123">
        <f>K192+K191</f>
        <v>113894.21</v>
      </c>
      <c r="L190" s="123">
        <f>L191+L192</f>
        <v>0</v>
      </c>
      <c r="M190" s="123">
        <f t="shared" ref="M190:P190" si="78">M191+M192</f>
        <v>0</v>
      </c>
      <c r="N190" s="123">
        <f>N191+N192</f>
        <v>113894.21</v>
      </c>
      <c r="O190" s="123">
        <f t="shared" si="78"/>
        <v>0</v>
      </c>
      <c r="P190" s="123">
        <f t="shared" si="78"/>
        <v>0</v>
      </c>
      <c r="Q190" s="14">
        <v>0</v>
      </c>
      <c r="R190" s="211" t="s">
        <v>195</v>
      </c>
    </row>
    <row r="191" spans="1:19" ht="45" customHeight="1" x14ac:dyDescent="0.25">
      <c r="A191" s="217"/>
      <c r="B191" s="211"/>
      <c r="C191" s="211"/>
      <c r="D191" s="217"/>
      <c r="E191" s="217"/>
      <c r="F191" s="217"/>
      <c r="G191" s="217"/>
      <c r="H191" s="213"/>
      <c r="I191" s="14">
        <v>0</v>
      </c>
      <c r="J191" s="122" t="s">
        <v>211</v>
      </c>
      <c r="K191" s="123">
        <f>SUM(L191:P191)</f>
        <v>71183.88</v>
      </c>
      <c r="L191" s="123">
        <v>0</v>
      </c>
      <c r="M191" s="123">
        <v>0</v>
      </c>
      <c r="N191" s="123">
        <v>71183.88</v>
      </c>
      <c r="O191" s="123">
        <v>0</v>
      </c>
      <c r="P191" s="123">
        <v>0</v>
      </c>
      <c r="Q191" s="14">
        <v>0</v>
      </c>
      <c r="R191" s="211"/>
    </row>
    <row r="192" spans="1:19" ht="59.25" customHeight="1" x14ac:dyDescent="0.25">
      <c r="A192" s="218"/>
      <c r="B192" s="211"/>
      <c r="C192" s="211"/>
      <c r="D192" s="218"/>
      <c r="E192" s="218"/>
      <c r="F192" s="218"/>
      <c r="G192" s="218"/>
      <c r="H192" s="213"/>
      <c r="I192" s="14">
        <v>0</v>
      </c>
      <c r="J192" s="122" t="s">
        <v>18</v>
      </c>
      <c r="K192" s="123">
        <f>SUM(L192:P192)</f>
        <v>42710.33</v>
      </c>
      <c r="L192" s="123">
        <v>0</v>
      </c>
      <c r="M192" s="123">
        <v>0</v>
      </c>
      <c r="N192" s="123">
        <v>42710.33</v>
      </c>
      <c r="O192" s="123">
        <v>0</v>
      </c>
      <c r="P192" s="123">
        <v>0</v>
      </c>
      <c r="Q192" s="14">
        <v>0</v>
      </c>
      <c r="R192" s="211"/>
    </row>
    <row r="193" spans="1:19" ht="52.5" customHeight="1" x14ac:dyDescent="0.25">
      <c r="A193" s="216">
        <v>48</v>
      </c>
      <c r="B193" s="211" t="s">
        <v>525</v>
      </c>
      <c r="C193" s="211" t="s">
        <v>119</v>
      </c>
      <c r="D193" s="216" t="s">
        <v>240</v>
      </c>
      <c r="E193" s="216" t="s">
        <v>526</v>
      </c>
      <c r="F193" s="216" t="s">
        <v>527</v>
      </c>
      <c r="G193" s="219">
        <v>45657</v>
      </c>
      <c r="H193" s="213">
        <f>K193</f>
        <v>4700</v>
      </c>
      <c r="I193" s="14">
        <v>0</v>
      </c>
      <c r="J193" s="122" t="s">
        <v>14</v>
      </c>
      <c r="K193" s="123">
        <f>K195+K194</f>
        <v>4700</v>
      </c>
      <c r="L193" s="123">
        <f>L194+L195</f>
        <v>0</v>
      </c>
      <c r="M193" s="123">
        <f t="shared" ref="M193" si="79">M194+M195</f>
        <v>0</v>
      </c>
      <c r="N193" s="123">
        <f>N194+N195</f>
        <v>4700</v>
      </c>
      <c r="O193" s="123">
        <f t="shared" ref="O193:P193" si="80">O194+O195</f>
        <v>0</v>
      </c>
      <c r="P193" s="123">
        <f t="shared" si="80"/>
        <v>0</v>
      </c>
      <c r="Q193" s="14">
        <v>0</v>
      </c>
      <c r="R193" s="211" t="s">
        <v>195</v>
      </c>
    </row>
    <row r="194" spans="1:19" ht="45" customHeight="1" x14ac:dyDescent="0.25">
      <c r="A194" s="217"/>
      <c r="B194" s="211"/>
      <c r="C194" s="211"/>
      <c r="D194" s="217"/>
      <c r="E194" s="217"/>
      <c r="F194" s="217"/>
      <c r="G194" s="217"/>
      <c r="H194" s="213"/>
      <c r="I194" s="14">
        <v>0</v>
      </c>
      <c r="J194" s="122" t="s">
        <v>211</v>
      </c>
      <c r="K194" s="123">
        <f>SUM(L194:P194)</f>
        <v>0</v>
      </c>
      <c r="L194" s="123">
        <v>0</v>
      </c>
      <c r="M194" s="123">
        <v>0</v>
      </c>
      <c r="N194" s="123">
        <v>0</v>
      </c>
      <c r="O194" s="123">
        <v>0</v>
      </c>
      <c r="P194" s="123">
        <v>0</v>
      </c>
      <c r="Q194" s="14">
        <v>0</v>
      </c>
      <c r="R194" s="211"/>
    </row>
    <row r="195" spans="1:19" ht="64.5" customHeight="1" x14ac:dyDescent="0.25">
      <c r="A195" s="218"/>
      <c r="B195" s="211"/>
      <c r="C195" s="211"/>
      <c r="D195" s="218"/>
      <c r="E195" s="218"/>
      <c r="F195" s="218"/>
      <c r="G195" s="218"/>
      <c r="H195" s="213"/>
      <c r="I195" s="14">
        <v>0</v>
      </c>
      <c r="J195" s="122" t="s">
        <v>18</v>
      </c>
      <c r="K195" s="123">
        <f>SUM(L195:P195)</f>
        <v>4700</v>
      </c>
      <c r="L195" s="123">
        <v>0</v>
      </c>
      <c r="M195" s="123">
        <v>0</v>
      </c>
      <c r="N195" s="123">
        <v>4700</v>
      </c>
      <c r="O195" s="123">
        <v>0</v>
      </c>
      <c r="P195" s="123">
        <v>0</v>
      </c>
      <c r="Q195" s="14">
        <v>0</v>
      </c>
      <c r="R195" s="211"/>
    </row>
    <row r="196" spans="1:19" ht="27.75" customHeight="1" x14ac:dyDescent="0.25">
      <c r="A196" s="216">
        <v>49</v>
      </c>
      <c r="B196" s="211" t="s">
        <v>242</v>
      </c>
      <c r="C196" s="211" t="s">
        <v>243</v>
      </c>
      <c r="D196" s="216" t="s">
        <v>244</v>
      </c>
      <c r="E196" s="216" t="s">
        <v>245</v>
      </c>
      <c r="F196" s="216" t="s">
        <v>378</v>
      </c>
      <c r="G196" s="219">
        <v>46721</v>
      </c>
      <c r="H196" s="213">
        <f>K196</f>
        <v>1758902.03</v>
      </c>
      <c r="I196" s="14">
        <v>0</v>
      </c>
      <c r="J196" s="122" t="s">
        <v>14</v>
      </c>
      <c r="K196" s="123">
        <f>K197+K198</f>
        <v>1758902.03</v>
      </c>
      <c r="L196" s="123">
        <f t="shared" ref="L196:P196" si="81">L197+L198</f>
        <v>12537.93</v>
      </c>
      <c r="M196" s="123">
        <v>0</v>
      </c>
      <c r="N196" s="123">
        <f>N197+N198</f>
        <v>134580.74</v>
      </c>
      <c r="O196" s="123">
        <f t="shared" si="81"/>
        <v>934962.58000000007</v>
      </c>
      <c r="P196" s="123">
        <f t="shared" si="81"/>
        <v>676820.78</v>
      </c>
      <c r="Q196" s="14">
        <v>0</v>
      </c>
      <c r="R196" s="211" t="s">
        <v>195</v>
      </c>
    </row>
    <row r="197" spans="1:19" ht="43.5" customHeight="1" x14ac:dyDescent="0.3">
      <c r="A197" s="217"/>
      <c r="B197" s="211"/>
      <c r="C197" s="211"/>
      <c r="D197" s="217"/>
      <c r="E197" s="217"/>
      <c r="F197" s="217"/>
      <c r="G197" s="217"/>
      <c r="H197" s="213"/>
      <c r="I197" s="14">
        <v>0</v>
      </c>
      <c r="J197" s="122" t="s">
        <v>211</v>
      </c>
      <c r="K197" s="123">
        <f>L197+M197+N197+O197+P197</f>
        <v>1102831.58</v>
      </c>
      <c r="L197" s="123">
        <v>7861.28</v>
      </c>
      <c r="M197" s="123">
        <v>0</v>
      </c>
      <c r="N197" s="123">
        <v>60588.97</v>
      </c>
      <c r="O197" s="123">
        <v>586221.54</v>
      </c>
      <c r="P197" s="123">
        <v>448159.79</v>
      </c>
      <c r="Q197" s="14">
        <v>0</v>
      </c>
      <c r="R197" s="211"/>
      <c r="S197" s="41"/>
    </row>
    <row r="198" spans="1:19" ht="62.25" customHeight="1" x14ac:dyDescent="0.25">
      <c r="A198" s="218"/>
      <c r="B198" s="211"/>
      <c r="C198" s="211"/>
      <c r="D198" s="218"/>
      <c r="E198" s="218"/>
      <c r="F198" s="218"/>
      <c r="G198" s="218"/>
      <c r="H198" s="213"/>
      <c r="I198" s="14">
        <v>0</v>
      </c>
      <c r="J198" s="122" t="s">
        <v>18</v>
      </c>
      <c r="K198" s="123">
        <f>L198+M198+N198+O198+P198</f>
        <v>656070.44999999995</v>
      </c>
      <c r="L198" s="123">
        <v>4676.6499999999996</v>
      </c>
      <c r="M198" s="123">
        <v>0</v>
      </c>
      <c r="N198" s="123">
        <v>73991.77</v>
      </c>
      <c r="O198" s="123">
        <v>348741.04</v>
      </c>
      <c r="P198" s="123">
        <v>228660.99</v>
      </c>
      <c r="Q198" s="14">
        <v>0</v>
      </c>
      <c r="R198" s="211"/>
    </row>
    <row r="199" spans="1:19" ht="27.75" customHeight="1" x14ac:dyDescent="0.25">
      <c r="A199" s="211">
        <v>50</v>
      </c>
      <c r="B199" s="211" t="s">
        <v>71</v>
      </c>
      <c r="C199" s="211" t="s">
        <v>246</v>
      </c>
      <c r="D199" s="211" t="s">
        <v>247</v>
      </c>
      <c r="E199" s="211" t="s">
        <v>230</v>
      </c>
      <c r="F199" s="211" t="s">
        <v>119</v>
      </c>
      <c r="G199" s="212" t="s">
        <v>119</v>
      </c>
      <c r="H199" s="213">
        <f>K199</f>
        <v>0</v>
      </c>
      <c r="I199" s="14">
        <v>0</v>
      </c>
      <c r="J199" s="122" t="s">
        <v>14</v>
      </c>
      <c r="K199" s="123">
        <f>K200+K201</f>
        <v>0</v>
      </c>
      <c r="L199" s="123">
        <f t="shared" ref="L199:P199" si="82">L200+L201</f>
        <v>0</v>
      </c>
      <c r="M199" s="123">
        <f t="shared" si="82"/>
        <v>0</v>
      </c>
      <c r="N199" s="123">
        <f t="shared" si="82"/>
        <v>0</v>
      </c>
      <c r="O199" s="123">
        <f t="shared" si="82"/>
        <v>0</v>
      </c>
      <c r="P199" s="123">
        <f t="shared" si="82"/>
        <v>0</v>
      </c>
      <c r="Q199" s="14">
        <v>0</v>
      </c>
      <c r="R199" s="211" t="s">
        <v>195</v>
      </c>
    </row>
    <row r="200" spans="1:19" ht="38.25" customHeight="1" x14ac:dyDescent="0.25">
      <c r="A200" s="211"/>
      <c r="B200" s="211"/>
      <c r="C200" s="211"/>
      <c r="D200" s="233"/>
      <c r="E200" s="211"/>
      <c r="F200" s="211"/>
      <c r="G200" s="211"/>
      <c r="H200" s="213"/>
      <c r="I200" s="14">
        <v>0</v>
      </c>
      <c r="J200" s="122" t="s">
        <v>211</v>
      </c>
      <c r="K200" s="123">
        <f>L200+M200+N200+O200+P200</f>
        <v>0</v>
      </c>
      <c r="L200" s="123">
        <v>0</v>
      </c>
      <c r="M200" s="123">
        <v>0</v>
      </c>
      <c r="N200" s="123">
        <v>0</v>
      </c>
      <c r="O200" s="123">
        <v>0</v>
      </c>
      <c r="P200" s="123">
        <v>0</v>
      </c>
      <c r="Q200" s="14">
        <v>0</v>
      </c>
      <c r="R200" s="211"/>
    </row>
    <row r="201" spans="1:19" ht="77.25" customHeight="1" x14ac:dyDescent="0.25">
      <c r="A201" s="211"/>
      <c r="B201" s="211"/>
      <c r="C201" s="211"/>
      <c r="D201" s="233"/>
      <c r="E201" s="211"/>
      <c r="F201" s="211"/>
      <c r="G201" s="211"/>
      <c r="H201" s="213"/>
      <c r="I201" s="14">
        <v>0</v>
      </c>
      <c r="J201" s="122" t="s">
        <v>18</v>
      </c>
      <c r="K201" s="123">
        <f>L201+M201+N201+O201+P201</f>
        <v>0</v>
      </c>
      <c r="L201" s="123">
        <v>0</v>
      </c>
      <c r="M201" s="123">
        <v>0</v>
      </c>
      <c r="N201" s="123">
        <v>0</v>
      </c>
      <c r="O201" s="123">
        <v>0</v>
      </c>
      <c r="P201" s="123">
        <v>0</v>
      </c>
      <c r="Q201" s="14">
        <v>0</v>
      </c>
      <c r="R201" s="211"/>
    </row>
    <row r="202" spans="1:19" ht="28.5" customHeight="1" x14ac:dyDescent="0.25">
      <c r="A202" s="211">
        <v>51</v>
      </c>
      <c r="B202" s="211" t="s">
        <v>463</v>
      </c>
      <c r="C202" s="211" t="s">
        <v>248</v>
      </c>
      <c r="D202" s="211" t="s">
        <v>249</v>
      </c>
      <c r="E202" s="211" t="s">
        <v>373</v>
      </c>
      <c r="F202" s="211" t="s">
        <v>287</v>
      </c>
      <c r="G202" s="212">
        <v>45657</v>
      </c>
      <c r="H202" s="213">
        <f>K202</f>
        <v>0</v>
      </c>
      <c r="I202" s="14">
        <v>0</v>
      </c>
      <c r="J202" s="122" t="s">
        <v>14</v>
      </c>
      <c r="K202" s="123">
        <f>K203+K204</f>
        <v>0</v>
      </c>
      <c r="L202" s="123">
        <f t="shared" ref="L202:P202" si="83">L203+L204</f>
        <v>0</v>
      </c>
      <c r="M202" s="123">
        <f t="shared" si="83"/>
        <v>0</v>
      </c>
      <c r="N202" s="123">
        <f t="shared" si="83"/>
        <v>0</v>
      </c>
      <c r="O202" s="123">
        <f t="shared" si="83"/>
        <v>0</v>
      </c>
      <c r="P202" s="123">
        <f t="shared" si="83"/>
        <v>0</v>
      </c>
      <c r="Q202" s="14">
        <v>0</v>
      </c>
      <c r="R202" s="211" t="s">
        <v>195</v>
      </c>
    </row>
    <row r="203" spans="1:19" ht="42.75" customHeight="1" x14ac:dyDescent="0.25">
      <c r="A203" s="211"/>
      <c r="B203" s="211"/>
      <c r="C203" s="211"/>
      <c r="D203" s="233"/>
      <c r="E203" s="211"/>
      <c r="F203" s="211"/>
      <c r="G203" s="211"/>
      <c r="H203" s="213"/>
      <c r="I203" s="14">
        <v>0</v>
      </c>
      <c r="J203" s="122" t="s">
        <v>211</v>
      </c>
      <c r="K203" s="123">
        <f>L203+M203+N203+O203+P203</f>
        <v>0</v>
      </c>
      <c r="L203" s="123">
        <v>0</v>
      </c>
      <c r="M203" s="123">
        <v>0</v>
      </c>
      <c r="N203" s="123">
        <v>0</v>
      </c>
      <c r="O203" s="123">
        <v>0</v>
      </c>
      <c r="P203" s="123">
        <v>0</v>
      </c>
      <c r="Q203" s="14">
        <v>0</v>
      </c>
      <c r="R203" s="211"/>
    </row>
    <row r="204" spans="1:19" ht="60" customHeight="1" x14ac:dyDescent="0.25">
      <c r="A204" s="211"/>
      <c r="B204" s="211"/>
      <c r="C204" s="211"/>
      <c r="D204" s="233"/>
      <c r="E204" s="211"/>
      <c r="F204" s="211"/>
      <c r="G204" s="211"/>
      <c r="H204" s="213"/>
      <c r="I204" s="14">
        <v>0</v>
      </c>
      <c r="J204" s="122" t="s">
        <v>18</v>
      </c>
      <c r="K204" s="123">
        <f>L204+M204+N204+O204+P204</f>
        <v>0</v>
      </c>
      <c r="L204" s="123">
        <v>0</v>
      </c>
      <c r="M204" s="123">
        <v>0</v>
      </c>
      <c r="N204" s="123">
        <v>0</v>
      </c>
      <c r="O204" s="123">
        <v>0</v>
      </c>
      <c r="P204" s="123">
        <v>0</v>
      </c>
      <c r="Q204" s="14">
        <v>0</v>
      </c>
      <c r="R204" s="211"/>
    </row>
    <row r="205" spans="1:19" ht="31.5" customHeight="1" x14ac:dyDescent="0.25">
      <c r="A205" s="211">
        <v>52</v>
      </c>
      <c r="B205" s="211" t="s">
        <v>173</v>
      </c>
      <c r="C205" s="211" t="s">
        <v>250</v>
      </c>
      <c r="D205" s="211" t="s">
        <v>251</v>
      </c>
      <c r="E205" s="211" t="s">
        <v>373</v>
      </c>
      <c r="F205" s="211" t="s">
        <v>287</v>
      </c>
      <c r="G205" s="212">
        <v>45657</v>
      </c>
      <c r="H205" s="213">
        <f>K205</f>
        <v>0</v>
      </c>
      <c r="I205" s="14">
        <v>0</v>
      </c>
      <c r="J205" s="122" t="s">
        <v>14</v>
      </c>
      <c r="K205" s="123">
        <f>K206+K207</f>
        <v>0</v>
      </c>
      <c r="L205" s="123">
        <f t="shared" ref="L205:P205" si="84">L206+L207</f>
        <v>0</v>
      </c>
      <c r="M205" s="123">
        <f t="shared" si="84"/>
        <v>0</v>
      </c>
      <c r="N205" s="123">
        <f t="shared" si="84"/>
        <v>0</v>
      </c>
      <c r="O205" s="123">
        <f t="shared" si="84"/>
        <v>0</v>
      </c>
      <c r="P205" s="123">
        <f t="shared" si="84"/>
        <v>0</v>
      </c>
      <c r="Q205" s="14">
        <v>0</v>
      </c>
      <c r="R205" s="211" t="s">
        <v>195</v>
      </c>
    </row>
    <row r="206" spans="1:19" ht="64.5" customHeight="1" x14ac:dyDescent="0.25">
      <c r="A206" s="211"/>
      <c r="B206" s="211"/>
      <c r="C206" s="211"/>
      <c r="D206" s="233"/>
      <c r="E206" s="211"/>
      <c r="F206" s="211"/>
      <c r="G206" s="211"/>
      <c r="H206" s="213"/>
      <c r="I206" s="14">
        <v>0</v>
      </c>
      <c r="J206" s="122" t="s">
        <v>211</v>
      </c>
      <c r="K206" s="123">
        <f>L206+M206+N206+O206+P206</f>
        <v>0</v>
      </c>
      <c r="L206" s="123">
        <v>0</v>
      </c>
      <c r="M206" s="123">
        <v>0</v>
      </c>
      <c r="N206" s="123">
        <v>0</v>
      </c>
      <c r="O206" s="123">
        <v>0</v>
      </c>
      <c r="P206" s="123">
        <v>0</v>
      </c>
      <c r="Q206" s="14">
        <v>0</v>
      </c>
      <c r="R206" s="211"/>
    </row>
    <row r="207" spans="1:19" ht="62.25" customHeight="1" x14ac:dyDescent="0.25">
      <c r="A207" s="211"/>
      <c r="B207" s="211"/>
      <c r="C207" s="211"/>
      <c r="D207" s="233"/>
      <c r="E207" s="211"/>
      <c r="F207" s="211"/>
      <c r="G207" s="211"/>
      <c r="H207" s="213"/>
      <c r="I207" s="14">
        <v>0</v>
      </c>
      <c r="J207" s="122" t="s">
        <v>18</v>
      </c>
      <c r="K207" s="123">
        <f>L207+M207+N207+O207+P207</f>
        <v>0</v>
      </c>
      <c r="L207" s="123">
        <v>0</v>
      </c>
      <c r="M207" s="123">
        <v>0</v>
      </c>
      <c r="N207" s="123">
        <v>0</v>
      </c>
      <c r="O207" s="123">
        <v>0</v>
      </c>
      <c r="P207" s="123">
        <v>0</v>
      </c>
      <c r="Q207" s="14">
        <v>0</v>
      </c>
      <c r="R207" s="211"/>
    </row>
    <row r="208" spans="1:19" ht="21" customHeight="1" x14ac:dyDescent="0.25">
      <c r="A208" s="216">
        <v>53</v>
      </c>
      <c r="B208" s="211" t="s">
        <v>108</v>
      </c>
      <c r="C208" s="211" t="s">
        <v>252</v>
      </c>
      <c r="D208" s="211" t="s">
        <v>253</v>
      </c>
      <c r="E208" s="211" t="s">
        <v>193</v>
      </c>
      <c r="F208" s="211" t="s">
        <v>194</v>
      </c>
      <c r="G208" s="212">
        <v>46721</v>
      </c>
      <c r="H208" s="213">
        <f>K208</f>
        <v>109590</v>
      </c>
      <c r="I208" s="14">
        <v>0</v>
      </c>
      <c r="J208" s="122" t="s">
        <v>14</v>
      </c>
      <c r="K208" s="123">
        <v>109590</v>
      </c>
      <c r="L208" s="123">
        <v>0</v>
      </c>
      <c r="M208" s="123">
        <v>0</v>
      </c>
      <c r="N208" s="123">
        <v>0</v>
      </c>
      <c r="O208" s="123">
        <v>36530</v>
      </c>
      <c r="P208" s="123">
        <v>73060</v>
      </c>
      <c r="Q208" s="14">
        <v>0</v>
      </c>
      <c r="R208" s="211" t="s">
        <v>195</v>
      </c>
    </row>
    <row r="209" spans="1:19" ht="42.75" customHeight="1" x14ac:dyDescent="0.25">
      <c r="A209" s="217"/>
      <c r="B209" s="211"/>
      <c r="C209" s="211"/>
      <c r="D209" s="233"/>
      <c r="E209" s="211"/>
      <c r="F209" s="211"/>
      <c r="G209" s="212"/>
      <c r="H209" s="213"/>
      <c r="I209" s="14">
        <v>0</v>
      </c>
      <c r="J209" s="122" t="s">
        <v>211</v>
      </c>
      <c r="K209" s="123">
        <v>67069.08</v>
      </c>
      <c r="L209" s="123">
        <v>0</v>
      </c>
      <c r="M209" s="123">
        <v>0</v>
      </c>
      <c r="N209" s="123">
        <v>0</v>
      </c>
      <c r="O209" s="123">
        <v>22356.36</v>
      </c>
      <c r="P209" s="123">
        <v>44712.72</v>
      </c>
      <c r="Q209" s="14">
        <v>0</v>
      </c>
      <c r="R209" s="211"/>
    </row>
    <row r="210" spans="1:19" ht="57" customHeight="1" x14ac:dyDescent="0.25">
      <c r="A210" s="218"/>
      <c r="B210" s="211"/>
      <c r="C210" s="211"/>
      <c r="D210" s="233"/>
      <c r="E210" s="211"/>
      <c r="F210" s="211"/>
      <c r="G210" s="212"/>
      <c r="H210" s="213"/>
      <c r="I210" s="14">
        <v>0</v>
      </c>
      <c r="J210" s="122" t="s">
        <v>18</v>
      </c>
      <c r="K210" s="123">
        <v>42520.92</v>
      </c>
      <c r="L210" s="123">
        <v>0</v>
      </c>
      <c r="M210" s="123">
        <v>0</v>
      </c>
      <c r="N210" s="123">
        <v>0</v>
      </c>
      <c r="O210" s="123">
        <v>14173.64</v>
      </c>
      <c r="P210" s="123">
        <v>28347.279999999999</v>
      </c>
      <c r="Q210" s="14">
        <v>0</v>
      </c>
      <c r="R210" s="211"/>
    </row>
    <row r="211" spans="1:19" ht="28.5" customHeight="1" x14ac:dyDescent="0.25">
      <c r="A211" s="216">
        <v>54</v>
      </c>
      <c r="B211" s="211" t="s">
        <v>174</v>
      </c>
      <c r="C211" s="211" t="s">
        <v>254</v>
      </c>
      <c r="D211" s="211" t="s">
        <v>255</v>
      </c>
      <c r="E211" s="211" t="s">
        <v>373</v>
      </c>
      <c r="F211" s="211" t="s">
        <v>288</v>
      </c>
      <c r="G211" s="212">
        <v>45657</v>
      </c>
      <c r="H211" s="213">
        <f>K211</f>
        <v>6430.54</v>
      </c>
      <c r="I211" s="14">
        <v>0</v>
      </c>
      <c r="J211" s="122" t="s">
        <v>14</v>
      </c>
      <c r="K211" s="123">
        <f>K212+K213</f>
        <v>6430.54</v>
      </c>
      <c r="L211" s="123">
        <f t="shared" ref="L211:P211" si="85">L212+L213</f>
        <v>6430.54</v>
      </c>
      <c r="M211" s="123">
        <f t="shared" si="85"/>
        <v>0</v>
      </c>
      <c r="N211" s="123">
        <f t="shared" si="85"/>
        <v>0</v>
      </c>
      <c r="O211" s="123">
        <f t="shared" si="85"/>
        <v>0</v>
      </c>
      <c r="P211" s="123">
        <f t="shared" si="85"/>
        <v>0</v>
      </c>
      <c r="Q211" s="14">
        <v>0</v>
      </c>
      <c r="R211" s="211" t="s">
        <v>195</v>
      </c>
    </row>
    <row r="212" spans="1:19" ht="41.25" customHeight="1" x14ac:dyDescent="0.25">
      <c r="A212" s="217"/>
      <c r="B212" s="211"/>
      <c r="C212" s="211"/>
      <c r="D212" s="233"/>
      <c r="E212" s="211"/>
      <c r="F212" s="211"/>
      <c r="G212" s="212"/>
      <c r="H212" s="213"/>
      <c r="I212" s="14">
        <v>0</v>
      </c>
      <c r="J212" s="122" t="s">
        <v>211</v>
      </c>
      <c r="K212" s="123">
        <v>0</v>
      </c>
      <c r="L212" s="123">
        <v>0</v>
      </c>
      <c r="M212" s="123">
        <v>0</v>
      </c>
      <c r="N212" s="123">
        <v>0</v>
      </c>
      <c r="O212" s="123">
        <v>0</v>
      </c>
      <c r="P212" s="123">
        <v>0</v>
      </c>
      <c r="Q212" s="14">
        <v>0</v>
      </c>
      <c r="R212" s="211"/>
    </row>
    <row r="213" spans="1:19" ht="59.25" customHeight="1" x14ac:dyDescent="0.3">
      <c r="A213" s="218"/>
      <c r="B213" s="211"/>
      <c r="C213" s="211"/>
      <c r="D213" s="233"/>
      <c r="E213" s="211"/>
      <c r="F213" s="211"/>
      <c r="G213" s="212"/>
      <c r="H213" s="213"/>
      <c r="I213" s="14">
        <v>0</v>
      </c>
      <c r="J213" s="122" t="s">
        <v>18</v>
      </c>
      <c r="K213" s="123">
        <f>L213+M213</f>
        <v>6430.54</v>
      </c>
      <c r="L213" s="123">
        <v>6430.54</v>
      </c>
      <c r="M213" s="123">
        <v>0</v>
      </c>
      <c r="N213" s="123">
        <v>0</v>
      </c>
      <c r="O213" s="123">
        <v>0</v>
      </c>
      <c r="P213" s="123">
        <v>0</v>
      </c>
      <c r="Q213" s="14">
        <v>0</v>
      </c>
      <c r="R213" s="211"/>
      <c r="S213" s="41"/>
    </row>
    <row r="214" spans="1:19" ht="30" customHeight="1" x14ac:dyDescent="0.25">
      <c r="A214" s="216">
        <v>55</v>
      </c>
      <c r="B214" s="211" t="s">
        <v>165</v>
      </c>
      <c r="C214" s="211" t="s">
        <v>264</v>
      </c>
      <c r="D214" s="211" t="s">
        <v>265</v>
      </c>
      <c r="E214" s="211" t="s">
        <v>225</v>
      </c>
      <c r="F214" s="211" t="s">
        <v>268</v>
      </c>
      <c r="G214" s="212">
        <v>45657</v>
      </c>
      <c r="H214" s="213">
        <f>K214</f>
        <v>0</v>
      </c>
      <c r="I214" s="14">
        <v>0</v>
      </c>
      <c r="J214" s="122" t="s">
        <v>14</v>
      </c>
      <c r="K214" s="123">
        <f>K215+K216</f>
        <v>0</v>
      </c>
      <c r="L214" s="123">
        <f t="shared" ref="L214:P214" si="86">L215+L216</f>
        <v>0</v>
      </c>
      <c r="M214" s="123">
        <f t="shared" si="86"/>
        <v>0</v>
      </c>
      <c r="N214" s="123">
        <f t="shared" si="86"/>
        <v>0</v>
      </c>
      <c r="O214" s="123">
        <f t="shared" si="86"/>
        <v>0</v>
      </c>
      <c r="P214" s="123">
        <f t="shared" si="86"/>
        <v>0</v>
      </c>
      <c r="Q214" s="14">
        <v>0</v>
      </c>
      <c r="R214" s="211" t="s">
        <v>195</v>
      </c>
    </row>
    <row r="215" spans="1:19" ht="46.5" customHeight="1" x14ac:dyDescent="0.25">
      <c r="A215" s="217"/>
      <c r="B215" s="211"/>
      <c r="C215" s="211"/>
      <c r="D215" s="233"/>
      <c r="E215" s="211"/>
      <c r="F215" s="211"/>
      <c r="G215" s="212"/>
      <c r="H215" s="213"/>
      <c r="I215" s="14">
        <v>0</v>
      </c>
      <c r="J215" s="122" t="s">
        <v>211</v>
      </c>
      <c r="K215" s="123">
        <v>0</v>
      </c>
      <c r="L215" s="123">
        <v>0</v>
      </c>
      <c r="M215" s="123">
        <v>0</v>
      </c>
      <c r="N215" s="123">
        <v>0</v>
      </c>
      <c r="O215" s="123">
        <v>0</v>
      </c>
      <c r="P215" s="123">
        <v>0</v>
      </c>
      <c r="Q215" s="14">
        <v>0</v>
      </c>
      <c r="R215" s="211"/>
    </row>
    <row r="216" spans="1:19" ht="62.25" customHeight="1" x14ac:dyDescent="0.25">
      <c r="A216" s="218"/>
      <c r="B216" s="211"/>
      <c r="C216" s="211"/>
      <c r="D216" s="233"/>
      <c r="E216" s="211"/>
      <c r="F216" s="211"/>
      <c r="G216" s="212"/>
      <c r="H216" s="213"/>
      <c r="I216" s="14">
        <v>0</v>
      </c>
      <c r="J216" s="122" t="s">
        <v>18</v>
      </c>
      <c r="K216" s="123">
        <f>L216</f>
        <v>0</v>
      </c>
      <c r="L216" s="123">
        <v>0</v>
      </c>
      <c r="M216" s="123">
        <v>0</v>
      </c>
      <c r="N216" s="123">
        <v>0</v>
      </c>
      <c r="O216" s="123">
        <v>0</v>
      </c>
      <c r="P216" s="123">
        <v>0</v>
      </c>
      <c r="Q216" s="14">
        <v>0</v>
      </c>
      <c r="R216" s="211"/>
    </row>
    <row r="217" spans="1:19" ht="27" customHeight="1" x14ac:dyDescent="0.25">
      <c r="A217" s="216">
        <v>56</v>
      </c>
      <c r="B217" s="216" t="s">
        <v>291</v>
      </c>
      <c r="C217" s="216" t="s">
        <v>256</v>
      </c>
      <c r="D217" s="216" t="s">
        <v>257</v>
      </c>
      <c r="E217" s="216" t="s">
        <v>373</v>
      </c>
      <c r="F217" s="216" t="s">
        <v>288</v>
      </c>
      <c r="G217" s="219">
        <v>45657</v>
      </c>
      <c r="H217" s="230">
        <f>K217</f>
        <v>0</v>
      </c>
      <c r="I217" s="14">
        <v>0</v>
      </c>
      <c r="J217" s="122" t="s">
        <v>14</v>
      </c>
      <c r="K217" s="123">
        <f>K218+K219</f>
        <v>0</v>
      </c>
      <c r="L217" s="123">
        <f t="shared" ref="L217:P217" si="87">L218+L219</f>
        <v>0</v>
      </c>
      <c r="M217" s="123">
        <f t="shared" si="87"/>
        <v>0</v>
      </c>
      <c r="N217" s="123">
        <f t="shared" si="87"/>
        <v>0</v>
      </c>
      <c r="O217" s="123">
        <f t="shared" si="87"/>
        <v>0</v>
      </c>
      <c r="P217" s="123">
        <f t="shared" si="87"/>
        <v>0</v>
      </c>
      <c r="Q217" s="14">
        <v>0</v>
      </c>
      <c r="R217" s="216" t="s">
        <v>195</v>
      </c>
    </row>
    <row r="218" spans="1:19" ht="43.5" customHeight="1" x14ac:dyDescent="0.25">
      <c r="A218" s="217"/>
      <c r="B218" s="217"/>
      <c r="C218" s="217"/>
      <c r="D218" s="222"/>
      <c r="E218" s="217"/>
      <c r="F218" s="217"/>
      <c r="G218" s="224"/>
      <c r="H218" s="231"/>
      <c r="I218" s="14">
        <v>0</v>
      </c>
      <c r="J218" s="122" t="s">
        <v>211</v>
      </c>
      <c r="K218" s="123">
        <v>0</v>
      </c>
      <c r="L218" s="123">
        <v>0</v>
      </c>
      <c r="M218" s="123">
        <v>0</v>
      </c>
      <c r="N218" s="123">
        <v>0</v>
      </c>
      <c r="O218" s="123">
        <v>0</v>
      </c>
      <c r="P218" s="123">
        <v>0</v>
      </c>
      <c r="Q218" s="14">
        <v>0</v>
      </c>
      <c r="R218" s="217"/>
    </row>
    <row r="219" spans="1:19" ht="63.75" customHeight="1" x14ac:dyDescent="0.25">
      <c r="A219" s="218"/>
      <c r="B219" s="218"/>
      <c r="C219" s="218"/>
      <c r="D219" s="223"/>
      <c r="E219" s="218"/>
      <c r="F219" s="218"/>
      <c r="G219" s="225"/>
      <c r="H219" s="232"/>
      <c r="I219" s="14">
        <v>0</v>
      </c>
      <c r="J219" s="122" t="s">
        <v>18</v>
      </c>
      <c r="K219" s="123">
        <f>L219+M219</f>
        <v>0</v>
      </c>
      <c r="L219" s="123">
        <v>0</v>
      </c>
      <c r="M219" s="123">
        <v>0</v>
      </c>
      <c r="N219" s="123">
        <v>0</v>
      </c>
      <c r="O219" s="123">
        <v>0</v>
      </c>
      <c r="P219" s="123">
        <v>0</v>
      </c>
      <c r="Q219" s="14">
        <v>0</v>
      </c>
      <c r="R219" s="218"/>
    </row>
    <row r="220" spans="1:19" ht="30" customHeight="1" x14ac:dyDescent="0.25">
      <c r="A220" s="211">
        <v>57</v>
      </c>
      <c r="B220" s="211" t="s">
        <v>273</v>
      </c>
      <c r="C220" s="211" t="s">
        <v>119</v>
      </c>
      <c r="D220" s="211" t="s">
        <v>274</v>
      </c>
      <c r="E220" s="211" t="s">
        <v>201</v>
      </c>
      <c r="F220" s="211" t="s">
        <v>119</v>
      </c>
      <c r="G220" s="212" t="s">
        <v>119</v>
      </c>
      <c r="H220" s="213">
        <f>K220</f>
        <v>0</v>
      </c>
      <c r="I220" s="14">
        <v>0</v>
      </c>
      <c r="J220" s="122" t="s">
        <v>14</v>
      </c>
      <c r="K220" s="123">
        <f>K221+K222</f>
        <v>0</v>
      </c>
      <c r="L220" s="123">
        <f t="shared" ref="L220:P220" si="88">L221+L222</f>
        <v>0</v>
      </c>
      <c r="M220" s="123">
        <f t="shared" si="88"/>
        <v>0</v>
      </c>
      <c r="N220" s="123">
        <f t="shared" si="88"/>
        <v>0</v>
      </c>
      <c r="O220" s="123">
        <f t="shared" si="88"/>
        <v>0</v>
      </c>
      <c r="P220" s="123">
        <f t="shared" si="88"/>
        <v>0</v>
      </c>
      <c r="Q220" s="14">
        <v>0</v>
      </c>
      <c r="R220" s="211" t="s">
        <v>195</v>
      </c>
    </row>
    <row r="221" spans="1:19" ht="46.5" customHeight="1" x14ac:dyDescent="0.25">
      <c r="A221" s="211"/>
      <c r="B221" s="211"/>
      <c r="C221" s="211"/>
      <c r="D221" s="233"/>
      <c r="E221" s="211"/>
      <c r="F221" s="211"/>
      <c r="G221" s="212"/>
      <c r="H221" s="213"/>
      <c r="I221" s="14">
        <v>0</v>
      </c>
      <c r="J221" s="122" t="s">
        <v>211</v>
      </c>
      <c r="K221" s="123">
        <v>0</v>
      </c>
      <c r="L221" s="123">
        <v>0</v>
      </c>
      <c r="M221" s="123">
        <v>0</v>
      </c>
      <c r="N221" s="123">
        <v>0</v>
      </c>
      <c r="O221" s="123">
        <v>0</v>
      </c>
      <c r="P221" s="123">
        <v>0</v>
      </c>
      <c r="Q221" s="14">
        <v>0</v>
      </c>
      <c r="R221" s="211"/>
    </row>
    <row r="222" spans="1:19" ht="65.25" customHeight="1" x14ac:dyDescent="0.25">
      <c r="A222" s="211"/>
      <c r="B222" s="211"/>
      <c r="C222" s="211"/>
      <c r="D222" s="233"/>
      <c r="E222" s="211"/>
      <c r="F222" s="211"/>
      <c r="G222" s="212"/>
      <c r="H222" s="213"/>
      <c r="I222" s="14">
        <v>0</v>
      </c>
      <c r="J222" s="122" t="s">
        <v>18</v>
      </c>
      <c r="K222" s="123">
        <f>L222</f>
        <v>0</v>
      </c>
      <c r="L222" s="123">
        <v>0</v>
      </c>
      <c r="M222" s="123">
        <v>0</v>
      </c>
      <c r="N222" s="123">
        <v>0</v>
      </c>
      <c r="O222" s="123">
        <v>0</v>
      </c>
      <c r="P222" s="123">
        <v>0</v>
      </c>
      <c r="Q222" s="14">
        <v>0</v>
      </c>
      <c r="R222" s="211"/>
    </row>
    <row r="223" spans="1:19" ht="48.75" customHeight="1" x14ac:dyDescent="0.25">
      <c r="A223" s="211">
        <v>58</v>
      </c>
      <c r="B223" s="211" t="s">
        <v>272</v>
      </c>
      <c r="C223" s="211" t="s">
        <v>275</v>
      </c>
      <c r="D223" s="211" t="s">
        <v>276</v>
      </c>
      <c r="E223" s="211" t="s">
        <v>230</v>
      </c>
      <c r="F223" s="211" t="s">
        <v>277</v>
      </c>
      <c r="G223" s="212">
        <v>45291</v>
      </c>
      <c r="H223" s="213">
        <f>K223+I223</f>
        <v>38591.22077</v>
      </c>
      <c r="I223" s="123">
        <f>I224+I225</f>
        <v>16764.58843</v>
      </c>
      <c r="J223" s="122" t="s">
        <v>14</v>
      </c>
      <c r="K223" s="123">
        <f>K224+K225</f>
        <v>21826.63234</v>
      </c>
      <c r="L223" s="123">
        <f t="shared" ref="L223:P223" si="89">L224+L225</f>
        <v>21826.63234</v>
      </c>
      <c r="M223" s="123">
        <f t="shared" si="89"/>
        <v>0</v>
      </c>
      <c r="N223" s="123">
        <f t="shared" si="89"/>
        <v>0</v>
      </c>
      <c r="O223" s="123">
        <f t="shared" si="89"/>
        <v>0</v>
      </c>
      <c r="P223" s="123">
        <f t="shared" si="89"/>
        <v>0</v>
      </c>
      <c r="Q223" s="14">
        <v>0</v>
      </c>
      <c r="R223" s="211" t="s">
        <v>195</v>
      </c>
    </row>
    <row r="224" spans="1:19" ht="66" customHeight="1" x14ac:dyDescent="0.25">
      <c r="A224" s="211"/>
      <c r="B224" s="211"/>
      <c r="C224" s="211"/>
      <c r="D224" s="233"/>
      <c r="E224" s="211"/>
      <c r="F224" s="211"/>
      <c r="G224" s="212"/>
      <c r="H224" s="213"/>
      <c r="I224" s="123">
        <v>0</v>
      </c>
      <c r="J224" s="122" t="s">
        <v>211</v>
      </c>
      <c r="K224" s="123">
        <v>0</v>
      </c>
      <c r="L224" s="123">
        <v>0</v>
      </c>
      <c r="M224" s="123">
        <v>0</v>
      </c>
      <c r="N224" s="123">
        <v>0</v>
      </c>
      <c r="O224" s="123">
        <v>0</v>
      </c>
      <c r="P224" s="123">
        <v>0</v>
      </c>
      <c r="Q224" s="14">
        <v>0</v>
      </c>
      <c r="R224" s="211"/>
    </row>
    <row r="225" spans="1:19" ht="192.75" customHeight="1" x14ac:dyDescent="0.25">
      <c r="A225" s="211"/>
      <c r="B225" s="211"/>
      <c r="C225" s="211"/>
      <c r="D225" s="233"/>
      <c r="E225" s="211"/>
      <c r="F225" s="211"/>
      <c r="G225" s="212"/>
      <c r="H225" s="213"/>
      <c r="I225" s="123">
        <v>16764.58843</v>
      </c>
      <c r="J225" s="122" t="s">
        <v>18</v>
      </c>
      <c r="K225" s="123">
        <f>L225</f>
        <v>21826.63234</v>
      </c>
      <c r="L225" s="123">
        <f>21835.36157- 8.72923</f>
        <v>21826.63234</v>
      </c>
      <c r="M225" s="123">
        <v>0</v>
      </c>
      <c r="N225" s="123">
        <v>0</v>
      </c>
      <c r="O225" s="123">
        <v>0</v>
      </c>
      <c r="P225" s="123">
        <v>0</v>
      </c>
      <c r="Q225" s="14">
        <v>0</v>
      </c>
      <c r="R225" s="211"/>
    </row>
    <row r="226" spans="1:19" ht="43.5" customHeight="1" x14ac:dyDescent="0.25">
      <c r="A226" s="211">
        <v>59</v>
      </c>
      <c r="B226" s="211" t="s">
        <v>269</v>
      </c>
      <c r="C226" s="211" t="s">
        <v>280</v>
      </c>
      <c r="D226" s="211" t="s">
        <v>278</v>
      </c>
      <c r="E226" s="211" t="s">
        <v>201</v>
      </c>
      <c r="F226" s="212" t="s">
        <v>279</v>
      </c>
      <c r="G226" s="212">
        <v>45291</v>
      </c>
      <c r="H226" s="213">
        <f>K226+I226</f>
        <v>70.443120000000008</v>
      </c>
      <c r="I226" s="123">
        <f>I227+I228</f>
        <v>21.132940000000001</v>
      </c>
      <c r="J226" s="122" t="s">
        <v>14</v>
      </c>
      <c r="K226" s="123">
        <f>K227+K228</f>
        <v>49.310180000000003</v>
      </c>
      <c r="L226" s="123">
        <f t="shared" ref="L226:P226" si="90">L227+L228</f>
        <v>49.310180000000003</v>
      </c>
      <c r="M226" s="123">
        <f t="shared" si="90"/>
        <v>0</v>
      </c>
      <c r="N226" s="123">
        <f t="shared" si="90"/>
        <v>0</v>
      </c>
      <c r="O226" s="123">
        <f t="shared" si="90"/>
        <v>0</v>
      </c>
      <c r="P226" s="123">
        <f t="shared" si="90"/>
        <v>0</v>
      </c>
      <c r="Q226" s="14">
        <v>0</v>
      </c>
      <c r="R226" s="211" t="s">
        <v>195</v>
      </c>
    </row>
    <row r="227" spans="1:19" ht="66" customHeight="1" x14ac:dyDescent="0.25">
      <c r="A227" s="211"/>
      <c r="B227" s="211"/>
      <c r="C227" s="211"/>
      <c r="D227" s="233"/>
      <c r="E227" s="211"/>
      <c r="F227" s="211"/>
      <c r="G227" s="212"/>
      <c r="H227" s="213"/>
      <c r="I227" s="123">
        <v>0</v>
      </c>
      <c r="J227" s="122" t="s">
        <v>211</v>
      </c>
      <c r="K227" s="123">
        <v>0</v>
      </c>
      <c r="L227" s="123">
        <v>0</v>
      </c>
      <c r="M227" s="123">
        <v>0</v>
      </c>
      <c r="N227" s="123">
        <v>0</v>
      </c>
      <c r="O227" s="123">
        <v>0</v>
      </c>
      <c r="P227" s="123">
        <v>0</v>
      </c>
      <c r="Q227" s="14">
        <v>0</v>
      </c>
      <c r="R227" s="211"/>
    </row>
    <row r="228" spans="1:19" ht="104.25" customHeight="1" x14ac:dyDescent="0.25">
      <c r="A228" s="211"/>
      <c r="B228" s="211"/>
      <c r="C228" s="211"/>
      <c r="D228" s="233"/>
      <c r="E228" s="211"/>
      <c r="F228" s="211"/>
      <c r="G228" s="212"/>
      <c r="H228" s="213"/>
      <c r="I228" s="123">
        <v>21.132940000000001</v>
      </c>
      <c r="J228" s="122" t="s">
        <v>18</v>
      </c>
      <c r="K228" s="123">
        <f>L228</f>
        <v>49.310180000000003</v>
      </c>
      <c r="L228" s="123">
        <v>49.310180000000003</v>
      </c>
      <c r="M228" s="123">
        <v>0</v>
      </c>
      <c r="N228" s="123">
        <v>0</v>
      </c>
      <c r="O228" s="123">
        <v>0</v>
      </c>
      <c r="P228" s="123">
        <v>0</v>
      </c>
      <c r="Q228" s="14">
        <v>0</v>
      </c>
      <c r="R228" s="211"/>
    </row>
    <row r="229" spans="1:19" ht="25.5" customHeight="1" x14ac:dyDescent="0.25">
      <c r="A229" s="216">
        <v>60</v>
      </c>
      <c r="B229" s="211" t="s">
        <v>375</v>
      </c>
      <c r="C229" s="211" t="s">
        <v>376</v>
      </c>
      <c r="D229" s="211" t="s">
        <v>301</v>
      </c>
      <c r="E229" s="211" t="s">
        <v>230</v>
      </c>
      <c r="F229" s="212" t="s">
        <v>310</v>
      </c>
      <c r="G229" s="212">
        <v>46356</v>
      </c>
      <c r="H229" s="213">
        <f>K229+I229</f>
        <v>319640.81</v>
      </c>
      <c r="I229" s="123">
        <f>I230+I231</f>
        <v>0</v>
      </c>
      <c r="J229" s="122" t="s">
        <v>14</v>
      </c>
      <c r="K229" s="123">
        <f>K230+K231</f>
        <v>319640.81</v>
      </c>
      <c r="L229" s="123">
        <f t="shared" ref="L229:P229" si="91">L230+L231</f>
        <v>0</v>
      </c>
      <c r="M229" s="123">
        <f t="shared" si="91"/>
        <v>75741.55</v>
      </c>
      <c r="N229" s="123">
        <f t="shared" si="91"/>
        <v>219201.16999999998</v>
      </c>
      <c r="O229" s="123">
        <f t="shared" si="91"/>
        <v>24698.09</v>
      </c>
      <c r="P229" s="123">
        <f t="shared" si="91"/>
        <v>0</v>
      </c>
      <c r="Q229" s="14">
        <v>0</v>
      </c>
      <c r="R229" s="211" t="s">
        <v>195</v>
      </c>
    </row>
    <row r="230" spans="1:19" ht="42" customHeight="1" x14ac:dyDescent="0.25">
      <c r="A230" s="217"/>
      <c r="B230" s="211"/>
      <c r="C230" s="211"/>
      <c r="D230" s="233"/>
      <c r="E230" s="211"/>
      <c r="F230" s="211"/>
      <c r="G230" s="212"/>
      <c r="H230" s="213"/>
      <c r="I230" s="123">
        <v>0</v>
      </c>
      <c r="J230" s="122" t="s">
        <v>211</v>
      </c>
      <c r="K230" s="123">
        <f>L230+M230+N230+O230+P230</f>
        <v>271694.67</v>
      </c>
      <c r="L230" s="123">
        <v>0</v>
      </c>
      <c r="M230" s="123">
        <v>64380.31</v>
      </c>
      <c r="N230" s="123">
        <v>186320.99</v>
      </c>
      <c r="O230" s="123">
        <v>20993.37</v>
      </c>
      <c r="P230" s="123">
        <v>0</v>
      </c>
      <c r="Q230" s="14">
        <v>0</v>
      </c>
      <c r="R230" s="211"/>
    </row>
    <row r="231" spans="1:19" ht="58.5" customHeight="1" x14ac:dyDescent="0.3">
      <c r="A231" s="218"/>
      <c r="B231" s="211"/>
      <c r="C231" s="211"/>
      <c r="D231" s="233"/>
      <c r="E231" s="211"/>
      <c r="F231" s="211"/>
      <c r="G231" s="212"/>
      <c r="H231" s="213"/>
      <c r="I231" s="123">
        <v>0</v>
      </c>
      <c r="J231" s="122" t="s">
        <v>18</v>
      </c>
      <c r="K231" s="123">
        <f>L231+M231+N231+O231+P231</f>
        <v>47946.14</v>
      </c>
      <c r="L231" s="123">
        <v>0</v>
      </c>
      <c r="M231" s="123">
        <v>11361.24</v>
      </c>
      <c r="N231" s="123">
        <v>32880.18</v>
      </c>
      <c r="O231" s="123">
        <v>3704.72</v>
      </c>
      <c r="P231" s="123">
        <v>0</v>
      </c>
      <c r="Q231" s="14">
        <v>0</v>
      </c>
      <c r="R231" s="211"/>
      <c r="S231" s="41"/>
    </row>
    <row r="232" spans="1:19" ht="25.5" customHeight="1" x14ac:dyDescent="0.25">
      <c r="A232" s="216">
        <v>21</v>
      </c>
      <c r="B232" s="216" t="s">
        <v>374</v>
      </c>
      <c r="C232" s="216" t="s">
        <v>377</v>
      </c>
      <c r="D232" s="216" t="s">
        <v>301</v>
      </c>
      <c r="E232" s="216" t="s">
        <v>230</v>
      </c>
      <c r="F232" s="219" t="s">
        <v>310</v>
      </c>
      <c r="G232" s="219">
        <v>46356</v>
      </c>
      <c r="H232" s="230">
        <f>K232+I232</f>
        <v>614705.72</v>
      </c>
      <c r="I232" s="123">
        <f>I233+I234</f>
        <v>0</v>
      </c>
      <c r="J232" s="122" t="s">
        <v>14</v>
      </c>
      <c r="K232" s="123">
        <f t="shared" ref="K232:K234" si="92">L232+M232+N232+O232+P232</f>
        <v>614705.72</v>
      </c>
      <c r="L232" s="123">
        <f t="shared" ref="L232:P232" si="93">L233+L234</f>
        <v>0</v>
      </c>
      <c r="M232" s="123">
        <f t="shared" si="93"/>
        <v>191449.8</v>
      </c>
      <c r="N232" s="123">
        <f t="shared" si="93"/>
        <v>403676.31</v>
      </c>
      <c r="O232" s="123">
        <f t="shared" si="93"/>
        <v>19579.609999999997</v>
      </c>
      <c r="P232" s="123">
        <f t="shared" si="93"/>
        <v>0</v>
      </c>
      <c r="Q232" s="14">
        <v>0</v>
      </c>
      <c r="R232" s="216" t="s">
        <v>195</v>
      </c>
    </row>
    <row r="233" spans="1:19" ht="45.75" customHeight="1" x14ac:dyDescent="0.3">
      <c r="A233" s="217"/>
      <c r="B233" s="217"/>
      <c r="C233" s="217"/>
      <c r="D233" s="222"/>
      <c r="E233" s="217"/>
      <c r="F233" s="217"/>
      <c r="G233" s="224"/>
      <c r="H233" s="231"/>
      <c r="I233" s="123">
        <v>0</v>
      </c>
      <c r="J233" s="122" t="s">
        <v>211</v>
      </c>
      <c r="K233" s="123">
        <f t="shared" si="92"/>
        <v>522499.85999999993</v>
      </c>
      <c r="L233" s="123">
        <v>0</v>
      </c>
      <c r="M233" s="123">
        <v>162732.32999999999</v>
      </c>
      <c r="N233" s="123">
        <v>343124.86</v>
      </c>
      <c r="O233" s="123">
        <v>16642.669999999998</v>
      </c>
      <c r="P233" s="123">
        <v>0</v>
      </c>
      <c r="Q233" s="14">
        <v>0</v>
      </c>
      <c r="R233" s="217"/>
      <c r="S233" s="41"/>
    </row>
    <row r="234" spans="1:19" ht="64.5" customHeight="1" x14ac:dyDescent="0.25">
      <c r="A234" s="218"/>
      <c r="B234" s="218"/>
      <c r="C234" s="218"/>
      <c r="D234" s="223"/>
      <c r="E234" s="218"/>
      <c r="F234" s="218"/>
      <c r="G234" s="225"/>
      <c r="H234" s="232"/>
      <c r="I234" s="123">
        <v>0</v>
      </c>
      <c r="J234" s="122" t="s">
        <v>18</v>
      </c>
      <c r="K234" s="123">
        <f t="shared" si="92"/>
        <v>92205.86</v>
      </c>
      <c r="L234" s="123">
        <v>0</v>
      </c>
      <c r="M234" s="123">
        <v>28717.47</v>
      </c>
      <c r="N234" s="123">
        <v>60551.45</v>
      </c>
      <c r="O234" s="123">
        <v>2936.94</v>
      </c>
      <c r="P234" s="123">
        <v>0</v>
      </c>
      <c r="Q234" s="14">
        <v>0</v>
      </c>
      <c r="R234" s="218"/>
    </row>
    <row r="235" spans="1:19" ht="29.25" customHeight="1" x14ac:dyDescent="0.25">
      <c r="A235" s="211">
        <v>62</v>
      </c>
      <c r="B235" s="211" t="s">
        <v>479</v>
      </c>
      <c r="C235" s="211" t="s">
        <v>482</v>
      </c>
      <c r="D235" s="211" t="s">
        <v>434</v>
      </c>
      <c r="E235" s="211" t="s">
        <v>225</v>
      </c>
      <c r="F235" s="211" t="s">
        <v>483</v>
      </c>
      <c r="G235" s="212">
        <v>45991</v>
      </c>
      <c r="H235" s="213">
        <f>K235</f>
        <v>302897.52</v>
      </c>
      <c r="I235" s="14">
        <v>0</v>
      </c>
      <c r="J235" s="122" t="s">
        <v>14</v>
      </c>
      <c r="K235" s="123">
        <f>K237+K236</f>
        <v>302897.52</v>
      </c>
      <c r="L235" s="123">
        <f>L236+L237</f>
        <v>0</v>
      </c>
      <c r="M235" s="123">
        <f t="shared" ref="M235:O235" si="94">M236+M237</f>
        <v>5877.86</v>
      </c>
      <c r="N235" s="123">
        <f t="shared" si="94"/>
        <v>297019.66000000003</v>
      </c>
      <c r="O235" s="123">
        <f t="shared" si="94"/>
        <v>0</v>
      </c>
      <c r="P235" s="123">
        <f>P236+P237</f>
        <v>0</v>
      </c>
      <c r="Q235" s="123">
        <f>Q236+Q237</f>
        <v>0</v>
      </c>
      <c r="R235" s="211" t="s">
        <v>195</v>
      </c>
    </row>
    <row r="236" spans="1:19" ht="39" customHeight="1" x14ac:dyDescent="0.25">
      <c r="A236" s="211"/>
      <c r="B236" s="211"/>
      <c r="C236" s="211"/>
      <c r="D236" s="211"/>
      <c r="E236" s="211"/>
      <c r="F236" s="211"/>
      <c r="G236" s="211"/>
      <c r="H236" s="213"/>
      <c r="I236" s="14">
        <v>0</v>
      </c>
      <c r="J236" s="122" t="s">
        <v>211</v>
      </c>
      <c r="K236" s="123">
        <f>SUM(L236:P236)</f>
        <v>185340.25</v>
      </c>
      <c r="L236" s="123">
        <v>0</v>
      </c>
      <c r="M236" s="123">
        <v>0</v>
      </c>
      <c r="N236" s="123">
        <v>185340.25</v>
      </c>
      <c r="O236" s="123">
        <v>0</v>
      </c>
      <c r="P236" s="123">
        <v>0</v>
      </c>
      <c r="Q236" s="14">
        <v>0</v>
      </c>
      <c r="R236" s="211"/>
      <c r="S236" s="16"/>
    </row>
    <row r="237" spans="1:19" ht="63.75" customHeight="1" x14ac:dyDescent="0.35">
      <c r="A237" s="211"/>
      <c r="B237" s="211"/>
      <c r="C237" s="211"/>
      <c r="D237" s="211"/>
      <c r="E237" s="211"/>
      <c r="F237" s="211"/>
      <c r="G237" s="211"/>
      <c r="H237" s="213"/>
      <c r="I237" s="14">
        <v>0</v>
      </c>
      <c r="J237" s="122" t="s">
        <v>18</v>
      </c>
      <c r="K237" s="123">
        <f>SUM(L237:P237)</f>
        <v>117557.27</v>
      </c>
      <c r="L237" s="123">
        <v>0</v>
      </c>
      <c r="M237" s="123">
        <v>5877.86</v>
      </c>
      <c r="N237" s="123">
        <v>111679.41</v>
      </c>
      <c r="O237" s="123">
        <v>0</v>
      </c>
      <c r="P237" s="123">
        <v>0</v>
      </c>
      <c r="Q237" s="14">
        <v>0</v>
      </c>
      <c r="R237" s="211"/>
      <c r="S237" s="17"/>
    </row>
    <row r="238" spans="1:19" ht="27.75" customHeight="1" x14ac:dyDescent="0.25">
      <c r="A238" s="211">
        <v>63</v>
      </c>
      <c r="B238" s="211" t="s">
        <v>480</v>
      </c>
      <c r="C238" s="211" t="s">
        <v>481</v>
      </c>
      <c r="D238" s="211" t="s">
        <v>434</v>
      </c>
      <c r="E238" s="211" t="s">
        <v>225</v>
      </c>
      <c r="F238" s="211" t="s">
        <v>483</v>
      </c>
      <c r="G238" s="212">
        <v>45991</v>
      </c>
      <c r="H238" s="213">
        <f>K238</f>
        <v>477736.26</v>
      </c>
      <c r="I238" s="14">
        <v>0</v>
      </c>
      <c r="J238" s="122" t="s">
        <v>14</v>
      </c>
      <c r="K238" s="123">
        <f>K240+K239</f>
        <v>477736.26</v>
      </c>
      <c r="L238" s="123">
        <f>L239+L240</f>
        <v>0</v>
      </c>
      <c r="M238" s="123">
        <f t="shared" ref="M238:O238" si="95">M239+M240</f>
        <v>2981.78</v>
      </c>
      <c r="N238" s="123">
        <f t="shared" si="95"/>
        <v>474754.48000000004</v>
      </c>
      <c r="O238" s="123">
        <f t="shared" si="95"/>
        <v>0</v>
      </c>
      <c r="P238" s="123">
        <f>P239+P240</f>
        <v>0</v>
      </c>
      <c r="Q238" s="123">
        <f>Q239+Q240</f>
        <v>0</v>
      </c>
      <c r="R238" s="211" t="s">
        <v>195</v>
      </c>
    </row>
    <row r="239" spans="1:19" ht="39" customHeight="1" x14ac:dyDescent="0.25">
      <c r="A239" s="211"/>
      <c r="B239" s="211"/>
      <c r="C239" s="211"/>
      <c r="D239" s="211"/>
      <c r="E239" s="211"/>
      <c r="F239" s="211"/>
      <c r="G239" s="211"/>
      <c r="H239" s="213"/>
      <c r="I239" s="14">
        <v>0</v>
      </c>
      <c r="J239" s="122" t="s">
        <v>211</v>
      </c>
      <c r="K239" s="123">
        <f>SUM(L239:P239)</f>
        <v>296246.78000000003</v>
      </c>
      <c r="L239" s="123">
        <v>0</v>
      </c>
      <c r="M239" s="123">
        <v>0</v>
      </c>
      <c r="N239" s="123">
        <v>296246.78000000003</v>
      </c>
      <c r="O239" s="123">
        <v>0</v>
      </c>
      <c r="P239" s="123">
        <v>0</v>
      </c>
      <c r="Q239" s="14">
        <v>0</v>
      </c>
      <c r="R239" s="211"/>
      <c r="S239" s="16"/>
    </row>
    <row r="240" spans="1:19" ht="75" customHeight="1" x14ac:dyDescent="0.35">
      <c r="A240" s="211"/>
      <c r="B240" s="211"/>
      <c r="C240" s="211"/>
      <c r="D240" s="211"/>
      <c r="E240" s="211"/>
      <c r="F240" s="211"/>
      <c r="G240" s="211"/>
      <c r="H240" s="213"/>
      <c r="I240" s="14">
        <v>0</v>
      </c>
      <c r="J240" s="122" t="s">
        <v>18</v>
      </c>
      <c r="K240" s="123">
        <f>SUM(L240:P240)</f>
        <v>181489.48</v>
      </c>
      <c r="L240" s="123">
        <v>0</v>
      </c>
      <c r="M240" s="123">
        <v>2981.78</v>
      </c>
      <c r="N240" s="123">
        <v>178507.7</v>
      </c>
      <c r="O240" s="123">
        <v>0</v>
      </c>
      <c r="P240" s="123">
        <v>0</v>
      </c>
      <c r="Q240" s="14">
        <v>0</v>
      </c>
      <c r="R240" s="211"/>
      <c r="S240" s="17"/>
    </row>
    <row r="241" spans="1:19" ht="27.75" customHeight="1" x14ac:dyDescent="0.25">
      <c r="A241" s="211">
        <v>65</v>
      </c>
      <c r="B241" s="211" t="s">
        <v>557</v>
      </c>
      <c r="C241" s="211" t="s">
        <v>119</v>
      </c>
      <c r="D241" s="211" t="s">
        <v>558</v>
      </c>
      <c r="E241" s="211" t="s">
        <v>201</v>
      </c>
      <c r="F241" s="211" t="s">
        <v>566</v>
      </c>
      <c r="G241" s="212">
        <v>46356</v>
      </c>
      <c r="H241" s="213">
        <f>K241</f>
        <v>441650</v>
      </c>
      <c r="I241" s="14">
        <v>0</v>
      </c>
      <c r="J241" s="122" t="s">
        <v>14</v>
      </c>
      <c r="K241" s="123">
        <f>K243+K242</f>
        <v>441650</v>
      </c>
      <c r="L241" s="123">
        <f>L242+L243</f>
        <v>0</v>
      </c>
      <c r="M241" s="123">
        <f t="shared" ref="M241:N241" si="96">M242+M243</f>
        <v>0</v>
      </c>
      <c r="N241" s="123">
        <f t="shared" si="96"/>
        <v>40150</v>
      </c>
      <c r="O241" s="123">
        <f>O242+O243</f>
        <v>401500</v>
      </c>
      <c r="P241" s="123">
        <f>P242+P243</f>
        <v>0</v>
      </c>
      <c r="Q241" s="123">
        <f>Q242+Q243</f>
        <v>0</v>
      </c>
      <c r="R241" s="211" t="s">
        <v>195</v>
      </c>
    </row>
    <row r="242" spans="1:19" ht="39" customHeight="1" x14ac:dyDescent="0.35">
      <c r="A242" s="211"/>
      <c r="B242" s="211"/>
      <c r="C242" s="211"/>
      <c r="D242" s="211"/>
      <c r="E242" s="211"/>
      <c r="F242" s="211"/>
      <c r="G242" s="211"/>
      <c r="H242" s="213"/>
      <c r="I242" s="14">
        <v>0</v>
      </c>
      <c r="J242" s="122" t="s">
        <v>211</v>
      </c>
      <c r="K242" s="123">
        <f>SUM(L242:P242)</f>
        <v>248528.5</v>
      </c>
      <c r="L242" s="123">
        <v>0</v>
      </c>
      <c r="M242" s="123">
        <v>0</v>
      </c>
      <c r="N242" s="123">
        <v>0</v>
      </c>
      <c r="O242" s="123">
        <v>248528.5</v>
      </c>
      <c r="P242" s="123">
        <v>0</v>
      </c>
      <c r="Q242" s="14">
        <v>0</v>
      </c>
      <c r="R242" s="211"/>
      <c r="S242" s="95"/>
    </row>
    <row r="243" spans="1:19" ht="75" customHeight="1" x14ac:dyDescent="0.35">
      <c r="A243" s="211"/>
      <c r="B243" s="211"/>
      <c r="C243" s="211"/>
      <c r="D243" s="211"/>
      <c r="E243" s="211"/>
      <c r="F243" s="211"/>
      <c r="G243" s="211"/>
      <c r="H243" s="213"/>
      <c r="I243" s="14">
        <v>0</v>
      </c>
      <c r="J243" s="122" t="s">
        <v>18</v>
      </c>
      <c r="K243" s="123">
        <f>SUM(L243:P243)</f>
        <v>193121.5</v>
      </c>
      <c r="L243" s="123">
        <v>0</v>
      </c>
      <c r="M243" s="123">
        <v>0</v>
      </c>
      <c r="N243" s="123">
        <v>40150</v>
      </c>
      <c r="O243" s="123">
        <v>152971.5</v>
      </c>
      <c r="P243" s="123">
        <v>0</v>
      </c>
      <c r="Q243" s="14">
        <v>0</v>
      </c>
      <c r="R243" s="211"/>
      <c r="S243" s="17"/>
    </row>
    <row r="244" spans="1:19" ht="30.75" customHeight="1" x14ac:dyDescent="0.35">
      <c r="A244" s="234" t="s">
        <v>258</v>
      </c>
      <c r="B244" s="235"/>
      <c r="C244" s="235"/>
      <c r="D244" s="235"/>
      <c r="E244" s="235"/>
      <c r="F244" s="235"/>
      <c r="G244" s="235"/>
      <c r="H244" s="235"/>
      <c r="I244" s="236"/>
      <c r="J244" s="122" t="s">
        <v>8</v>
      </c>
      <c r="K244" s="127">
        <f>K190+K196+K199+K202+K205+K208+K211+K214+K217+K223+K226+K220+K229+K232+K235+K238+K193+K241</f>
        <v>4172023.0325199999</v>
      </c>
      <c r="L244" s="127">
        <f>L190+L196+L199+L202+L205+L208+L211+L214+L217+L223+L226+L220+L229+L232</f>
        <v>40844.412519999998</v>
      </c>
      <c r="M244" s="127">
        <f>M190+M196+M199+M202+M205+M208+M211+M214+M217+M223+M226+M220+M229+M232+M235+M238+M193</f>
        <v>276050.99</v>
      </c>
      <c r="N244" s="127">
        <f>N190+N196+N199+N202+N205+N208+N211+N214+N217+N223+N226+N220+N229+N232+N235+N238+N193+N241</f>
        <v>1687976.5699999998</v>
      </c>
      <c r="O244" s="127">
        <f>O190+O196+O199+O202+O205+O208+O211+O214+O217+O223+O226+O220+O229+O232+O235+O238+O241</f>
        <v>1417270.28</v>
      </c>
      <c r="P244" s="127">
        <f>P190+P196+P199+P202+P205+P208+P211+P214+P217+P223+P226+P220+P229+P232</f>
        <v>749880.78</v>
      </c>
      <c r="Q244" s="127">
        <f>Q190+Q196+Q199+Q202+Q205+Q208+Q211+Q214+Q217+Q223+Q226+Q220+Q229+Q232</f>
        <v>0</v>
      </c>
      <c r="R244" s="216"/>
      <c r="S244" s="42"/>
    </row>
    <row r="245" spans="1:19" ht="40.5" customHeight="1" x14ac:dyDescent="0.25">
      <c r="A245" s="237"/>
      <c r="B245" s="238"/>
      <c r="C245" s="238"/>
      <c r="D245" s="238"/>
      <c r="E245" s="238"/>
      <c r="F245" s="238"/>
      <c r="G245" s="238"/>
      <c r="H245" s="238"/>
      <c r="I245" s="239"/>
      <c r="J245" s="122" t="s">
        <v>10</v>
      </c>
      <c r="K245" s="127">
        <f>K191+K197+K200+K203+K206+K209+K212+K215+K218+K224+K227+K221+K230+K233+K236+K239+K242</f>
        <v>2765394.5999999996</v>
      </c>
      <c r="L245" s="127">
        <f t="shared" ref="L245:Q245" si="97">L191+L197+L200+L203+L206+L209+L212+L215+L218+L224+L227+L221+L230+L233+L236+L239</f>
        <v>7861.28</v>
      </c>
      <c r="M245" s="127">
        <f t="shared" si="97"/>
        <v>227112.63999999998</v>
      </c>
      <c r="N245" s="127">
        <f t="shared" si="97"/>
        <v>1142805.73</v>
      </c>
      <c r="O245" s="127">
        <f t="shared" ref="O245:O246" si="98">O191+O197+O200+O203+O206+O209+O212+O215+O218+O224+O227+O221+O230+O233+O236+O239+O242</f>
        <v>894742.44000000006</v>
      </c>
      <c r="P245" s="127">
        <f t="shared" si="97"/>
        <v>492872.51</v>
      </c>
      <c r="Q245" s="127">
        <f t="shared" si="97"/>
        <v>0</v>
      </c>
      <c r="R245" s="217"/>
      <c r="S245" s="93"/>
    </row>
    <row r="246" spans="1:19" ht="60" customHeight="1" x14ac:dyDescent="0.25">
      <c r="A246" s="240"/>
      <c r="B246" s="241"/>
      <c r="C246" s="241"/>
      <c r="D246" s="241"/>
      <c r="E246" s="241"/>
      <c r="F246" s="241"/>
      <c r="G246" s="241"/>
      <c r="H246" s="241"/>
      <c r="I246" s="242"/>
      <c r="J246" s="122" t="s">
        <v>11</v>
      </c>
      <c r="K246" s="127">
        <f>K192+K198+K201+K204+K207+K210+K213+K216+K219+K225+K228+K222+K231+K234+K237+K240+K195+K243</f>
        <v>1406628.43252</v>
      </c>
      <c r="L246" s="127">
        <f>L192+L198+L201+L204+L207+L210+L213+L216+L219+L225+L228+L222+L231+L234</f>
        <v>32983.132519999999</v>
      </c>
      <c r="M246" s="127">
        <f>M192+M198+M201+M204+M207+M210+M213+M216+M219+M225+M228+M222+M231+M234+M237+M240+M195</f>
        <v>48938.35</v>
      </c>
      <c r="N246" s="127">
        <f>N192+N198+N201+N204+N207+N210+N213+N216+N219+N225+N228+N222+N231+N234+N237+N240+N195+N243</f>
        <v>545170.84000000008</v>
      </c>
      <c r="O246" s="127">
        <f t="shared" si="98"/>
        <v>522527.83999999997</v>
      </c>
      <c r="P246" s="127">
        <f>P192+P198+P201+P204+P207+P210+P213+P216+P219+P225+P228+P222+P231+P234</f>
        <v>257008.27</v>
      </c>
      <c r="Q246" s="127">
        <f>Q192+Q198+Q201+Q204+Q207+Q210+Q213+Q216+Q219+Q225+Q228+Q222+Q231+Q234</f>
        <v>0</v>
      </c>
      <c r="R246" s="218"/>
    </row>
    <row r="247" spans="1:19" ht="25.5" customHeight="1" x14ac:dyDescent="0.25">
      <c r="A247" s="226" t="s">
        <v>389</v>
      </c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8"/>
    </row>
    <row r="248" spans="1:19" ht="76.5" customHeight="1" x14ac:dyDescent="0.25">
      <c r="A248" s="216">
        <v>64</v>
      </c>
      <c r="B248" s="216" t="s">
        <v>465</v>
      </c>
      <c r="C248" s="216" t="s">
        <v>119</v>
      </c>
      <c r="D248" s="216" t="s">
        <v>386</v>
      </c>
      <c r="E248" s="216" t="s">
        <v>387</v>
      </c>
      <c r="F248" s="219" t="s">
        <v>318</v>
      </c>
      <c r="G248" s="219">
        <v>45657</v>
      </c>
      <c r="H248" s="230">
        <f>K248+I248</f>
        <v>64.670809999999989</v>
      </c>
      <c r="I248" s="123">
        <f>I249+I250</f>
        <v>0</v>
      </c>
      <c r="J248" s="122" t="s">
        <v>14</v>
      </c>
      <c r="K248" s="123">
        <f>K249+K250</f>
        <v>64.670809999999989</v>
      </c>
      <c r="L248" s="123">
        <f t="shared" ref="L248:P248" si="99">L249+L250</f>
        <v>0</v>
      </c>
      <c r="M248" s="123">
        <f t="shared" si="99"/>
        <v>64.670809999999989</v>
      </c>
      <c r="N248" s="123">
        <f t="shared" si="99"/>
        <v>0</v>
      </c>
      <c r="O248" s="123">
        <f t="shared" si="99"/>
        <v>0</v>
      </c>
      <c r="P248" s="123">
        <f t="shared" si="99"/>
        <v>0</v>
      </c>
      <c r="Q248" s="14">
        <v>0</v>
      </c>
      <c r="R248" s="216" t="s">
        <v>195</v>
      </c>
    </row>
    <row r="249" spans="1:19" ht="58.5" customHeight="1" x14ac:dyDescent="0.3">
      <c r="A249" s="217"/>
      <c r="B249" s="217"/>
      <c r="C249" s="217"/>
      <c r="D249" s="222"/>
      <c r="E249" s="217"/>
      <c r="F249" s="217"/>
      <c r="G249" s="224"/>
      <c r="H249" s="231"/>
      <c r="I249" s="123">
        <v>0</v>
      </c>
      <c r="J249" s="122" t="s">
        <v>211</v>
      </c>
      <c r="K249" s="123">
        <v>0</v>
      </c>
      <c r="L249" s="123">
        <v>0</v>
      </c>
      <c r="M249" s="123">
        <v>0</v>
      </c>
      <c r="N249" s="123">
        <v>0</v>
      </c>
      <c r="O249" s="123">
        <v>0</v>
      </c>
      <c r="P249" s="123">
        <v>0</v>
      </c>
      <c r="Q249" s="14">
        <v>0</v>
      </c>
      <c r="R249" s="217"/>
      <c r="S249" s="41"/>
    </row>
    <row r="250" spans="1:19" ht="93" customHeight="1" x14ac:dyDescent="0.25">
      <c r="A250" s="218"/>
      <c r="B250" s="218"/>
      <c r="C250" s="218"/>
      <c r="D250" s="223"/>
      <c r="E250" s="218"/>
      <c r="F250" s="218"/>
      <c r="G250" s="225"/>
      <c r="H250" s="232"/>
      <c r="I250" s="123">
        <v>0</v>
      </c>
      <c r="J250" s="122" t="s">
        <v>18</v>
      </c>
      <c r="K250" s="123">
        <f>L250+M250+N250+O250+P250</f>
        <v>64.670809999999989</v>
      </c>
      <c r="L250" s="123">
        <v>0</v>
      </c>
      <c r="M250" s="123">
        <f>119.77081-55.1</f>
        <v>64.670809999999989</v>
      </c>
      <c r="N250" s="123">
        <v>0</v>
      </c>
      <c r="O250" s="123">
        <v>0</v>
      </c>
      <c r="P250" s="123">
        <v>0</v>
      </c>
      <c r="Q250" s="14">
        <v>0</v>
      </c>
      <c r="R250" s="218"/>
    </row>
    <row r="251" spans="1:19" ht="30.75" customHeight="1" x14ac:dyDescent="0.25">
      <c r="A251" s="221" t="s">
        <v>385</v>
      </c>
      <c r="B251" s="221"/>
      <c r="C251" s="221"/>
      <c r="D251" s="221"/>
      <c r="E251" s="221"/>
      <c r="F251" s="221"/>
      <c r="G251" s="221"/>
      <c r="H251" s="221"/>
      <c r="I251" s="221"/>
      <c r="J251" s="122" t="s">
        <v>8</v>
      </c>
      <c r="K251" s="127">
        <f>K248</f>
        <v>64.670809999999989</v>
      </c>
      <c r="L251" s="127">
        <f t="shared" ref="L251:P251" si="100">L248</f>
        <v>0</v>
      </c>
      <c r="M251" s="127">
        <f t="shared" si="100"/>
        <v>64.670809999999989</v>
      </c>
      <c r="N251" s="127">
        <f t="shared" si="100"/>
        <v>0</v>
      </c>
      <c r="O251" s="127">
        <f t="shared" si="100"/>
        <v>0</v>
      </c>
      <c r="P251" s="127">
        <f t="shared" si="100"/>
        <v>0</v>
      </c>
      <c r="Q251" s="127">
        <v>0</v>
      </c>
      <c r="R251" s="211"/>
    </row>
    <row r="252" spans="1:19" ht="40.5" customHeight="1" x14ac:dyDescent="0.25">
      <c r="A252" s="221"/>
      <c r="B252" s="221"/>
      <c r="C252" s="221"/>
      <c r="D252" s="221"/>
      <c r="E252" s="221"/>
      <c r="F252" s="221"/>
      <c r="G252" s="221"/>
      <c r="H252" s="221"/>
      <c r="I252" s="221"/>
      <c r="J252" s="122" t="s">
        <v>10</v>
      </c>
      <c r="K252" s="127">
        <f>K249</f>
        <v>0</v>
      </c>
      <c r="L252" s="127">
        <f t="shared" ref="L252:P252" si="101">L249</f>
        <v>0</v>
      </c>
      <c r="M252" s="127">
        <f t="shared" si="101"/>
        <v>0</v>
      </c>
      <c r="N252" s="127">
        <f t="shared" si="101"/>
        <v>0</v>
      </c>
      <c r="O252" s="127">
        <f t="shared" si="101"/>
        <v>0</v>
      </c>
      <c r="P252" s="127">
        <f t="shared" si="101"/>
        <v>0</v>
      </c>
      <c r="Q252" s="127">
        <v>0</v>
      </c>
      <c r="R252" s="211"/>
    </row>
    <row r="253" spans="1:19" ht="60" customHeight="1" x14ac:dyDescent="0.25">
      <c r="A253" s="221"/>
      <c r="B253" s="221"/>
      <c r="C253" s="221"/>
      <c r="D253" s="221"/>
      <c r="E253" s="221"/>
      <c r="F253" s="221"/>
      <c r="G253" s="221"/>
      <c r="H253" s="221"/>
      <c r="I253" s="221"/>
      <c r="J253" s="122" t="s">
        <v>11</v>
      </c>
      <c r="K253" s="127">
        <f>K250</f>
        <v>64.670809999999989</v>
      </c>
      <c r="L253" s="127">
        <f t="shared" ref="L253:P253" si="102">L250</f>
        <v>0</v>
      </c>
      <c r="M253" s="127">
        <f t="shared" si="102"/>
        <v>64.670809999999989</v>
      </c>
      <c r="N253" s="127">
        <f t="shared" si="102"/>
        <v>0</v>
      </c>
      <c r="O253" s="127">
        <f t="shared" si="102"/>
        <v>0</v>
      </c>
      <c r="P253" s="127">
        <f t="shared" si="102"/>
        <v>0</v>
      </c>
      <c r="Q253" s="127">
        <v>0</v>
      </c>
      <c r="R253" s="211"/>
    </row>
    <row r="254" spans="1:19" ht="25.5" customHeight="1" x14ac:dyDescent="0.25">
      <c r="A254" s="229" t="s">
        <v>405</v>
      </c>
      <c r="B254" s="229"/>
      <c r="C254" s="229"/>
      <c r="D254" s="229"/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  <c r="P254" s="229"/>
      <c r="Q254" s="229"/>
      <c r="R254" s="229"/>
    </row>
    <row r="255" spans="1:19" ht="25.5" customHeight="1" x14ac:dyDescent="0.25">
      <c r="A255" s="216">
        <v>65</v>
      </c>
      <c r="B255" s="216" t="s">
        <v>399</v>
      </c>
      <c r="C255" s="216" t="s">
        <v>402</v>
      </c>
      <c r="D255" s="216" t="s">
        <v>400</v>
      </c>
      <c r="E255" s="216" t="s">
        <v>230</v>
      </c>
      <c r="F255" s="219" t="s">
        <v>401</v>
      </c>
      <c r="G255" s="219">
        <v>45580</v>
      </c>
      <c r="H255" s="230">
        <f>K255+I255</f>
        <v>27545.25</v>
      </c>
      <c r="I255" s="123">
        <f>I256+I257</f>
        <v>0</v>
      </c>
      <c r="J255" s="122" t="s">
        <v>14</v>
      </c>
      <c r="K255" s="123">
        <f>K256+K257</f>
        <v>27545.25</v>
      </c>
      <c r="L255" s="123">
        <f t="shared" ref="L255" si="103">L256+L257</f>
        <v>0</v>
      </c>
      <c r="M255" s="123">
        <f>M256+M257</f>
        <v>27425.89</v>
      </c>
      <c r="N255" s="123">
        <f t="shared" ref="N255:P255" si="104">N256+N257</f>
        <v>119.36000000000001</v>
      </c>
      <c r="O255" s="123">
        <f t="shared" si="104"/>
        <v>0</v>
      </c>
      <c r="P255" s="123">
        <f t="shared" si="104"/>
        <v>0</v>
      </c>
      <c r="Q255" s="14">
        <v>0</v>
      </c>
      <c r="R255" s="216" t="s">
        <v>195</v>
      </c>
    </row>
    <row r="256" spans="1:19" ht="45.75" customHeight="1" x14ac:dyDescent="0.4">
      <c r="A256" s="217"/>
      <c r="B256" s="217"/>
      <c r="C256" s="217"/>
      <c r="D256" s="222"/>
      <c r="E256" s="217"/>
      <c r="F256" s="217"/>
      <c r="G256" s="224"/>
      <c r="H256" s="231"/>
      <c r="I256" s="123">
        <v>0</v>
      </c>
      <c r="J256" s="122" t="s">
        <v>211</v>
      </c>
      <c r="K256" s="123">
        <f>L256+M256+N256+O256+P256</f>
        <v>16846.919999999998</v>
      </c>
      <c r="L256" s="123">
        <v>0</v>
      </c>
      <c r="M256" s="123">
        <v>16772.439999999999</v>
      </c>
      <c r="N256" s="123">
        <v>74.48</v>
      </c>
      <c r="O256" s="123">
        <v>0</v>
      </c>
      <c r="P256" s="123">
        <v>0</v>
      </c>
      <c r="Q256" s="14">
        <v>0</v>
      </c>
      <c r="R256" s="217"/>
      <c r="S256" s="43"/>
    </row>
    <row r="257" spans="1:22" ht="64.5" customHeight="1" x14ac:dyDescent="0.25">
      <c r="A257" s="218"/>
      <c r="B257" s="218"/>
      <c r="C257" s="218"/>
      <c r="D257" s="223"/>
      <c r="E257" s="218"/>
      <c r="F257" s="218"/>
      <c r="G257" s="225"/>
      <c r="H257" s="232"/>
      <c r="I257" s="123">
        <v>0</v>
      </c>
      <c r="J257" s="122" t="s">
        <v>18</v>
      </c>
      <c r="K257" s="123">
        <f>L257+M257+N257+O257+P257</f>
        <v>10698.33</v>
      </c>
      <c r="L257" s="123">
        <v>0</v>
      </c>
      <c r="M257" s="123">
        <v>10653.45</v>
      </c>
      <c r="N257" s="123">
        <v>44.88</v>
      </c>
      <c r="O257" s="123">
        <v>0</v>
      </c>
      <c r="P257" s="123">
        <v>0</v>
      </c>
      <c r="Q257" s="14">
        <v>0</v>
      </c>
      <c r="R257" s="218"/>
    </row>
    <row r="258" spans="1:22" ht="30.75" customHeight="1" x14ac:dyDescent="0.25">
      <c r="A258" s="221" t="s">
        <v>406</v>
      </c>
      <c r="B258" s="221"/>
      <c r="C258" s="221"/>
      <c r="D258" s="221"/>
      <c r="E258" s="221"/>
      <c r="F258" s="221"/>
      <c r="G258" s="221"/>
      <c r="H258" s="221"/>
      <c r="I258" s="221"/>
      <c r="J258" s="122" t="s">
        <v>8</v>
      </c>
      <c r="K258" s="127">
        <f>K255</f>
        <v>27545.25</v>
      </c>
      <c r="L258" s="127">
        <f t="shared" ref="L258:P258" si="105">L255</f>
        <v>0</v>
      </c>
      <c r="M258" s="127">
        <f>M255</f>
        <v>27425.89</v>
      </c>
      <c r="N258" s="127">
        <f t="shared" si="105"/>
        <v>119.36000000000001</v>
      </c>
      <c r="O258" s="127">
        <f t="shared" si="105"/>
        <v>0</v>
      </c>
      <c r="P258" s="127">
        <f t="shared" si="105"/>
        <v>0</v>
      </c>
      <c r="Q258" s="127">
        <v>0</v>
      </c>
      <c r="R258" s="211"/>
    </row>
    <row r="259" spans="1:22" ht="40.5" customHeight="1" x14ac:dyDescent="0.25">
      <c r="A259" s="221"/>
      <c r="B259" s="221"/>
      <c r="C259" s="221"/>
      <c r="D259" s="221"/>
      <c r="E259" s="221"/>
      <c r="F259" s="221"/>
      <c r="G259" s="221"/>
      <c r="H259" s="221"/>
      <c r="I259" s="221"/>
      <c r="J259" s="122" t="s">
        <v>10</v>
      </c>
      <c r="K259" s="127">
        <f>K256</f>
        <v>16846.919999999998</v>
      </c>
      <c r="L259" s="127">
        <f t="shared" ref="L259:P259" si="106">L256</f>
        <v>0</v>
      </c>
      <c r="M259" s="127">
        <f>M256</f>
        <v>16772.439999999999</v>
      </c>
      <c r="N259" s="127">
        <f t="shared" si="106"/>
        <v>74.48</v>
      </c>
      <c r="O259" s="127">
        <f t="shared" si="106"/>
        <v>0</v>
      </c>
      <c r="P259" s="127">
        <f t="shared" si="106"/>
        <v>0</v>
      </c>
      <c r="Q259" s="127">
        <v>0</v>
      </c>
      <c r="R259" s="211"/>
    </row>
    <row r="260" spans="1:22" ht="60" customHeight="1" x14ac:dyDescent="0.25">
      <c r="A260" s="221"/>
      <c r="B260" s="221"/>
      <c r="C260" s="221"/>
      <c r="D260" s="221"/>
      <c r="E260" s="221"/>
      <c r="F260" s="221"/>
      <c r="G260" s="221"/>
      <c r="H260" s="221"/>
      <c r="I260" s="221"/>
      <c r="J260" s="122" t="s">
        <v>11</v>
      </c>
      <c r="K260" s="127">
        <f>K257</f>
        <v>10698.33</v>
      </c>
      <c r="L260" s="127">
        <f t="shared" ref="L260:P260" si="107">L257</f>
        <v>0</v>
      </c>
      <c r="M260" s="127">
        <f t="shared" si="107"/>
        <v>10653.45</v>
      </c>
      <c r="N260" s="127">
        <f t="shared" si="107"/>
        <v>44.88</v>
      </c>
      <c r="O260" s="127">
        <f t="shared" si="107"/>
        <v>0</v>
      </c>
      <c r="P260" s="127">
        <f t="shared" si="107"/>
        <v>0</v>
      </c>
      <c r="Q260" s="127">
        <v>0</v>
      </c>
      <c r="R260" s="211"/>
    </row>
    <row r="261" spans="1:22" ht="25.5" customHeight="1" x14ac:dyDescent="0.25">
      <c r="A261" s="229" t="s">
        <v>488</v>
      </c>
      <c r="B261" s="229"/>
      <c r="C261" s="229"/>
      <c r="D261" s="229"/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  <c r="P261" s="229"/>
      <c r="Q261" s="229"/>
      <c r="R261" s="229"/>
    </row>
    <row r="262" spans="1:22" ht="51" customHeight="1" x14ac:dyDescent="0.35">
      <c r="A262" s="211">
        <v>66</v>
      </c>
      <c r="B262" s="211" t="s">
        <v>519</v>
      </c>
      <c r="C262" s="211" t="s">
        <v>508</v>
      </c>
      <c r="D262" s="211" t="s">
        <v>419</v>
      </c>
      <c r="E262" s="211" t="s">
        <v>225</v>
      </c>
      <c r="F262" s="211" t="s">
        <v>518</v>
      </c>
      <c r="G262" s="212">
        <v>45945</v>
      </c>
      <c r="H262" s="213">
        <f>K262</f>
        <v>121513.29000000001</v>
      </c>
      <c r="I262" s="14">
        <v>0</v>
      </c>
      <c r="J262" s="122" t="s">
        <v>14</v>
      </c>
      <c r="K262" s="123">
        <f>K264+K263</f>
        <v>121513.29000000001</v>
      </c>
      <c r="L262" s="123">
        <f>L263+L264</f>
        <v>0</v>
      </c>
      <c r="M262" s="123">
        <f t="shared" ref="M262:O262" si="108">M263+M264</f>
        <v>6075.66</v>
      </c>
      <c r="N262" s="123">
        <f t="shared" si="108"/>
        <v>115437.63</v>
      </c>
      <c r="O262" s="123">
        <f t="shared" si="108"/>
        <v>0</v>
      </c>
      <c r="P262" s="123">
        <f>P263+P264</f>
        <v>0</v>
      </c>
      <c r="Q262" s="123">
        <f>Q263+Q264</f>
        <v>0</v>
      </c>
      <c r="R262" s="211" t="s">
        <v>195</v>
      </c>
      <c r="S262" s="42"/>
    </row>
    <row r="263" spans="1:22" ht="39" customHeight="1" x14ac:dyDescent="0.4">
      <c r="A263" s="211"/>
      <c r="B263" s="211"/>
      <c r="C263" s="211"/>
      <c r="D263" s="211"/>
      <c r="E263" s="211"/>
      <c r="F263" s="211"/>
      <c r="G263" s="211"/>
      <c r="H263" s="213"/>
      <c r="I263" s="14">
        <v>0</v>
      </c>
      <c r="J263" s="122" t="s">
        <v>211</v>
      </c>
      <c r="K263" s="123">
        <f>SUM(L263:P263)</f>
        <v>75824.290000000008</v>
      </c>
      <c r="L263" s="123">
        <v>0</v>
      </c>
      <c r="M263" s="123">
        <v>3791.21</v>
      </c>
      <c r="N263" s="123">
        <v>72033.08</v>
      </c>
      <c r="O263" s="123">
        <v>0</v>
      </c>
      <c r="P263" s="123">
        <v>0</v>
      </c>
      <c r="Q263" s="14">
        <v>0</v>
      </c>
      <c r="R263" s="211"/>
      <c r="S263" s="44"/>
      <c r="T263" s="43"/>
      <c r="U263" s="44"/>
    </row>
    <row r="264" spans="1:22" ht="63.75" customHeight="1" x14ac:dyDescent="0.4">
      <c r="A264" s="211"/>
      <c r="B264" s="211"/>
      <c r="C264" s="211"/>
      <c r="D264" s="211"/>
      <c r="E264" s="211"/>
      <c r="F264" s="211"/>
      <c r="G264" s="211"/>
      <c r="H264" s="213"/>
      <c r="I264" s="14">
        <v>0</v>
      </c>
      <c r="J264" s="122" t="s">
        <v>18</v>
      </c>
      <c r="K264" s="123">
        <f>SUM(L264:P264)</f>
        <v>45689</v>
      </c>
      <c r="L264" s="123">
        <v>0</v>
      </c>
      <c r="M264" s="123">
        <v>2284.4499999999998</v>
      </c>
      <c r="N264" s="123">
        <v>43404.55</v>
      </c>
      <c r="O264" s="123">
        <v>0</v>
      </c>
      <c r="P264" s="123">
        <v>0</v>
      </c>
      <c r="Q264" s="14">
        <v>0</v>
      </c>
      <c r="R264" s="211"/>
      <c r="S264" s="44"/>
      <c r="T264" s="45"/>
      <c r="U264" s="43"/>
    </row>
    <row r="265" spans="1:22" ht="51" customHeight="1" x14ac:dyDescent="0.25">
      <c r="A265" s="211">
        <v>67</v>
      </c>
      <c r="B265" s="211" t="s">
        <v>424</v>
      </c>
      <c r="C265" s="211" t="s">
        <v>509</v>
      </c>
      <c r="D265" s="211" t="s">
        <v>423</v>
      </c>
      <c r="E265" s="211" t="s">
        <v>225</v>
      </c>
      <c r="F265" s="211" t="s">
        <v>518</v>
      </c>
      <c r="G265" s="212">
        <v>45945</v>
      </c>
      <c r="H265" s="213">
        <f>K265</f>
        <v>258711.31</v>
      </c>
      <c r="I265" s="14">
        <v>0</v>
      </c>
      <c r="J265" s="122" t="s">
        <v>14</v>
      </c>
      <c r="K265" s="123">
        <f>K267+K266</f>
        <v>258711.31</v>
      </c>
      <c r="L265" s="123">
        <f>L266+L267</f>
        <v>0</v>
      </c>
      <c r="M265" s="123">
        <f t="shared" ref="M265:O265" si="109">M266+M267</f>
        <v>12935.560000000001</v>
      </c>
      <c r="N265" s="123">
        <f t="shared" si="109"/>
        <v>245775.75</v>
      </c>
      <c r="O265" s="123">
        <f t="shared" si="109"/>
        <v>0</v>
      </c>
      <c r="P265" s="123">
        <f>P266+P267</f>
        <v>0</v>
      </c>
      <c r="Q265" s="123">
        <f>Q266+Q267</f>
        <v>0</v>
      </c>
      <c r="R265" s="211" t="s">
        <v>195</v>
      </c>
    </row>
    <row r="266" spans="1:22" ht="39" customHeight="1" x14ac:dyDescent="0.4">
      <c r="A266" s="211"/>
      <c r="B266" s="211"/>
      <c r="C266" s="211"/>
      <c r="D266" s="211"/>
      <c r="E266" s="211"/>
      <c r="F266" s="211"/>
      <c r="G266" s="211"/>
      <c r="H266" s="213"/>
      <c r="I266" s="14">
        <v>0</v>
      </c>
      <c r="J266" s="122" t="s">
        <v>211</v>
      </c>
      <c r="K266" s="123">
        <f>SUM(L266:P266)</f>
        <v>161435.86000000002</v>
      </c>
      <c r="L266" s="123">
        <v>0</v>
      </c>
      <c r="M266" s="123">
        <v>8071.79</v>
      </c>
      <c r="N266" s="123">
        <v>153364.07</v>
      </c>
      <c r="O266" s="123">
        <v>0</v>
      </c>
      <c r="P266" s="123">
        <v>0</v>
      </c>
      <c r="Q266" s="14">
        <v>0</v>
      </c>
      <c r="R266" s="211"/>
      <c r="S266" s="44"/>
      <c r="T266" s="43"/>
      <c r="U266" s="46"/>
      <c r="V266" s="43"/>
    </row>
    <row r="267" spans="1:22" ht="63.75" customHeight="1" x14ac:dyDescent="0.4">
      <c r="A267" s="211"/>
      <c r="B267" s="211"/>
      <c r="C267" s="211"/>
      <c r="D267" s="211"/>
      <c r="E267" s="211"/>
      <c r="F267" s="211"/>
      <c r="G267" s="211"/>
      <c r="H267" s="213"/>
      <c r="I267" s="14">
        <v>0</v>
      </c>
      <c r="J267" s="122" t="s">
        <v>18</v>
      </c>
      <c r="K267" s="123">
        <f>SUM(L267:P267)</f>
        <v>97275.45</v>
      </c>
      <c r="L267" s="123">
        <v>0</v>
      </c>
      <c r="M267" s="123">
        <v>4863.7700000000004</v>
      </c>
      <c r="N267" s="123">
        <v>92411.68</v>
      </c>
      <c r="O267" s="123">
        <v>0</v>
      </c>
      <c r="P267" s="123">
        <v>0</v>
      </c>
      <c r="Q267" s="14">
        <v>0</v>
      </c>
      <c r="R267" s="211"/>
      <c r="S267" s="44"/>
      <c r="T267" s="43"/>
      <c r="U267" s="46"/>
      <c r="V267" s="43"/>
    </row>
    <row r="268" spans="1:22" ht="27.75" customHeight="1" x14ac:dyDescent="0.25">
      <c r="A268" s="211">
        <v>68</v>
      </c>
      <c r="B268" s="211" t="s">
        <v>428</v>
      </c>
      <c r="C268" s="211" t="s">
        <v>510</v>
      </c>
      <c r="D268" s="216" t="s">
        <v>427</v>
      </c>
      <c r="E268" s="216" t="s">
        <v>225</v>
      </c>
      <c r="F268" s="211" t="s">
        <v>518</v>
      </c>
      <c r="G268" s="212">
        <v>45945</v>
      </c>
      <c r="H268" s="213">
        <f>K268</f>
        <v>24825.47</v>
      </c>
      <c r="I268" s="14">
        <v>0</v>
      </c>
      <c r="J268" s="122" t="s">
        <v>14</v>
      </c>
      <c r="K268" s="123">
        <f>K270+K269</f>
        <v>24825.47</v>
      </c>
      <c r="L268" s="123">
        <f>L269+L270</f>
        <v>0</v>
      </c>
      <c r="M268" s="123">
        <f>M269+M270</f>
        <v>1241.27</v>
      </c>
      <c r="N268" s="123">
        <f>N269+N270</f>
        <v>23584.2</v>
      </c>
      <c r="O268" s="123">
        <f t="shared" ref="O268" si="110">O269+O270</f>
        <v>0</v>
      </c>
      <c r="P268" s="123">
        <f>P269+P270</f>
        <v>0</v>
      </c>
      <c r="Q268" s="123">
        <f>Q269+Q270</f>
        <v>0</v>
      </c>
      <c r="R268" s="211" t="s">
        <v>195</v>
      </c>
    </row>
    <row r="269" spans="1:22" ht="39" customHeight="1" x14ac:dyDescent="0.4">
      <c r="A269" s="211"/>
      <c r="B269" s="211"/>
      <c r="C269" s="211"/>
      <c r="D269" s="217"/>
      <c r="E269" s="217"/>
      <c r="F269" s="211"/>
      <c r="G269" s="211"/>
      <c r="H269" s="213"/>
      <c r="I269" s="14">
        <v>0</v>
      </c>
      <c r="J269" s="122" t="s">
        <v>211</v>
      </c>
      <c r="K269" s="123">
        <f>SUM(L269:P269)</f>
        <v>15491.09</v>
      </c>
      <c r="L269" s="123">
        <v>0</v>
      </c>
      <c r="M269" s="123">
        <v>774.55</v>
      </c>
      <c r="N269" s="123">
        <v>14716.54</v>
      </c>
      <c r="O269" s="123">
        <v>0</v>
      </c>
      <c r="P269" s="123">
        <v>0</v>
      </c>
      <c r="Q269" s="14">
        <v>0</v>
      </c>
      <c r="R269" s="211"/>
      <c r="S269" s="44"/>
      <c r="T269" s="44"/>
      <c r="U269" s="44"/>
    </row>
    <row r="270" spans="1:22" ht="63.75" customHeight="1" x14ac:dyDescent="0.4">
      <c r="A270" s="211"/>
      <c r="B270" s="211"/>
      <c r="C270" s="211"/>
      <c r="D270" s="218"/>
      <c r="E270" s="218"/>
      <c r="F270" s="211"/>
      <c r="G270" s="211"/>
      <c r="H270" s="213"/>
      <c r="I270" s="14">
        <v>0</v>
      </c>
      <c r="J270" s="122" t="s">
        <v>18</v>
      </c>
      <c r="K270" s="123">
        <f>SUM(L270:P270)</f>
        <v>9334.3799999999992</v>
      </c>
      <c r="L270" s="123">
        <v>0</v>
      </c>
      <c r="M270" s="123">
        <v>466.72</v>
      </c>
      <c r="N270" s="123">
        <v>8867.66</v>
      </c>
      <c r="O270" s="123">
        <v>0</v>
      </c>
      <c r="P270" s="123">
        <v>0</v>
      </c>
      <c r="Q270" s="14">
        <v>0</v>
      </c>
      <c r="R270" s="211"/>
      <c r="S270" s="44"/>
      <c r="T270" s="44"/>
      <c r="U270" s="44"/>
    </row>
    <row r="271" spans="1:22" ht="39.75" customHeight="1" x14ac:dyDescent="0.25">
      <c r="A271" s="211">
        <v>69</v>
      </c>
      <c r="B271" s="211" t="s">
        <v>520</v>
      </c>
      <c r="C271" s="211" t="s">
        <v>511</v>
      </c>
      <c r="D271" s="211" t="s">
        <v>430</v>
      </c>
      <c r="E271" s="211" t="s">
        <v>225</v>
      </c>
      <c r="F271" s="211" t="s">
        <v>518</v>
      </c>
      <c r="G271" s="212">
        <v>45945</v>
      </c>
      <c r="H271" s="213">
        <f>K271</f>
        <v>175874.25</v>
      </c>
      <c r="I271" s="14">
        <v>0</v>
      </c>
      <c r="J271" s="122" t="s">
        <v>14</v>
      </c>
      <c r="K271" s="123">
        <f>K273+K272</f>
        <v>175874.25</v>
      </c>
      <c r="L271" s="123">
        <f>L272+L273</f>
        <v>0</v>
      </c>
      <c r="M271" s="123">
        <f t="shared" ref="M271:O271" si="111">M272+M273</f>
        <v>8793.7199999999993</v>
      </c>
      <c r="N271" s="123">
        <f t="shared" si="111"/>
        <v>167080.53</v>
      </c>
      <c r="O271" s="123">
        <f t="shared" si="111"/>
        <v>0</v>
      </c>
      <c r="P271" s="123">
        <f>P272+P273</f>
        <v>0</v>
      </c>
      <c r="Q271" s="123">
        <f>Q272+Q273</f>
        <v>0</v>
      </c>
      <c r="R271" s="211" t="s">
        <v>195</v>
      </c>
    </row>
    <row r="272" spans="1:22" ht="39" customHeight="1" x14ac:dyDescent="0.25">
      <c r="A272" s="211"/>
      <c r="B272" s="211"/>
      <c r="C272" s="211"/>
      <c r="D272" s="211"/>
      <c r="E272" s="211"/>
      <c r="F272" s="211"/>
      <c r="G272" s="211"/>
      <c r="H272" s="213"/>
      <c r="I272" s="14">
        <v>0</v>
      </c>
      <c r="J272" s="122" t="s">
        <v>211</v>
      </c>
      <c r="K272" s="123">
        <f>SUM(L272:P272)</f>
        <v>109745.53</v>
      </c>
      <c r="L272" s="123">
        <v>0</v>
      </c>
      <c r="M272" s="123">
        <v>5487.28</v>
      </c>
      <c r="N272" s="123">
        <v>104258.25</v>
      </c>
      <c r="O272" s="123">
        <v>0</v>
      </c>
      <c r="P272" s="123">
        <v>0</v>
      </c>
      <c r="Q272" s="14">
        <v>0</v>
      </c>
      <c r="R272" s="211"/>
      <c r="S272" s="16"/>
    </row>
    <row r="273" spans="1:21" ht="63.75" customHeight="1" x14ac:dyDescent="0.35">
      <c r="A273" s="211"/>
      <c r="B273" s="211"/>
      <c r="C273" s="211"/>
      <c r="D273" s="211"/>
      <c r="E273" s="211"/>
      <c r="F273" s="211"/>
      <c r="G273" s="211"/>
      <c r="H273" s="213"/>
      <c r="I273" s="14">
        <v>0</v>
      </c>
      <c r="J273" s="122" t="s">
        <v>18</v>
      </c>
      <c r="K273" s="123">
        <f>SUM(L273:P273)</f>
        <v>66128.72</v>
      </c>
      <c r="L273" s="123">
        <v>0</v>
      </c>
      <c r="M273" s="123">
        <v>3306.44</v>
      </c>
      <c r="N273" s="123">
        <v>62822.28</v>
      </c>
      <c r="O273" s="123">
        <v>0</v>
      </c>
      <c r="P273" s="123">
        <v>0</v>
      </c>
      <c r="Q273" s="14">
        <v>0</v>
      </c>
      <c r="R273" s="211"/>
      <c r="S273" s="17"/>
    </row>
    <row r="274" spans="1:21" ht="27.75" customHeight="1" x14ac:dyDescent="0.25">
      <c r="A274" s="211">
        <v>70</v>
      </c>
      <c r="B274" s="211" t="s">
        <v>512</v>
      </c>
      <c r="C274" s="211" t="s">
        <v>513</v>
      </c>
      <c r="D274" s="211" t="s">
        <v>433</v>
      </c>
      <c r="E274" s="211" t="s">
        <v>225</v>
      </c>
      <c r="F274" s="211" t="s">
        <v>518</v>
      </c>
      <c r="G274" s="212">
        <v>45945</v>
      </c>
      <c r="H274" s="213">
        <f>K274</f>
        <v>101234.95999999999</v>
      </c>
      <c r="I274" s="14">
        <v>0</v>
      </c>
      <c r="J274" s="122" t="s">
        <v>14</v>
      </c>
      <c r="K274" s="123">
        <f>K276+K275</f>
        <v>101234.95999999999</v>
      </c>
      <c r="L274" s="123">
        <f>L275+L276</f>
        <v>0</v>
      </c>
      <c r="M274" s="123">
        <f t="shared" ref="M274:O274" si="112">M275+M276</f>
        <v>5061.75</v>
      </c>
      <c r="N274" s="123">
        <f t="shared" si="112"/>
        <v>96173.209999999992</v>
      </c>
      <c r="O274" s="123">
        <f t="shared" si="112"/>
        <v>0</v>
      </c>
      <c r="P274" s="123">
        <f>P275+P276</f>
        <v>0</v>
      </c>
      <c r="Q274" s="123">
        <f>Q275+Q276</f>
        <v>0</v>
      </c>
      <c r="R274" s="211" t="s">
        <v>195</v>
      </c>
    </row>
    <row r="275" spans="1:21" ht="39" customHeight="1" x14ac:dyDescent="0.25">
      <c r="A275" s="211"/>
      <c r="B275" s="211"/>
      <c r="C275" s="211"/>
      <c r="D275" s="211"/>
      <c r="E275" s="211"/>
      <c r="F275" s="211"/>
      <c r="G275" s="211"/>
      <c r="H275" s="213"/>
      <c r="I275" s="14">
        <v>0</v>
      </c>
      <c r="J275" s="122" t="s">
        <v>211</v>
      </c>
      <c r="K275" s="123">
        <f>SUM(L275:P275)</f>
        <v>63170.61</v>
      </c>
      <c r="L275" s="123">
        <v>0</v>
      </c>
      <c r="M275" s="123">
        <v>3158.53</v>
      </c>
      <c r="N275" s="123">
        <v>60012.08</v>
      </c>
      <c r="O275" s="123">
        <v>0</v>
      </c>
      <c r="P275" s="123">
        <v>0</v>
      </c>
      <c r="Q275" s="14">
        <v>0</v>
      </c>
      <c r="R275" s="211"/>
      <c r="S275" s="16"/>
    </row>
    <row r="276" spans="1:21" ht="63.75" customHeight="1" x14ac:dyDescent="0.35">
      <c r="A276" s="211"/>
      <c r="B276" s="211"/>
      <c r="C276" s="211"/>
      <c r="D276" s="211"/>
      <c r="E276" s="211"/>
      <c r="F276" s="211"/>
      <c r="G276" s="211"/>
      <c r="H276" s="213"/>
      <c r="I276" s="14">
        <v>0</v>
      </c>
      <c r="J276" s="122" t="s">
        <v>18</v>
      </c>
      <c r="K276" s="123">
        <f>SUM(L276:P276)</f>
        <v>38064.35</v>
      </c>
      <c r="L276" s="123">
        <v>0</v>
      </c>
      <c r="M276" s="123">
        <v>1903.22</v>
      </c>
      <c r="N276" s="123">
        <v>36161.129999999997</v>
      </c>
      <c r="O276" s="123">
        <v>0</v>
      </c>
      <c r="P276" s="123">
        <v>0</v>
      </c>
      <c r="Q276" s="14">
        <v>0</v>
      </c>
      <c r="R276" s="211"/>
      <c r="S276" s="17"/>
    </row>
    <row r="277" spans="1:21" ht="27.75" customHeight="1" x14ac:dyDescent="0.25">
      <c r="A277" s="211">
        <v>71</v>
      </c>
      <c r="B277" s="211" t="s">
        <v>521</v>
      </c>
      <c r="C277" s="211" t="s">
        <v>514</v>
      </c>
      <c r="D277" s="216" t="s">
        <v>435</v>
      </c>
      <c r="E277" s="216" t="s">
        <v>225</v>
      </c>
      <c r="F277" s="211" t="s">
        <v>518</v>
      </c>
      <c r="G277" s="212">
        <v>45945</v>
      </c>
      <c r="H277" s="213">
        <f>K277</f>
        <v>41596.880000000005</v>
      </c>
      <c r="I277" s="14">
        <v>0</v>
      </c>
      <c r="J277" s="122" t="s">
        <v>14</v>
      </c>
      <c r="K277" s="123">
        <f>K279+K278</f>
        <v>41596.880000000005</v>
      </c>
      <c r="L277" s="123">
        <f>L278+L279</f>
        <v>0</v>
      </c>
      <c r="M277" s="123">
        <f t="shared" ref="M277:O277" si="113">M278+M279</f>
        <v>2079.84</v>
      </c>
      <c r="N277" s="123">
        <f t="shared" si="113"/>
        <v>39517.040000000001</v>
      </c>
      <c r="O277" s="123">
        <f t="shared" si="113"/>
        <v>0</v>
      </c>
      <c r="P277" s="123">
        <f>P278+P279</f>
        <v>0</v>
      </c>
      <c r="Q277" s="123">
        <f>Q278+Q279</f>
        <v>0</v>
      </c>
      <c r="R277" s="211" t="s">
        <v>195</v>
      </c>
    </row>
    <row r="278" spans="1:21" ht="39" customHeight="1" x14ac:dyDescent="0.25">
      <c r="A278" s="211"/>
      <c r="B278" s="211"/>
      <c r="C278" s="211"/>
      <c r="D278" s="217"/>
      <c r="E278" s="217"/>
      <c r="F278" s="211"/>
      <c r="G278" s="211"/>
      <c r="H278" s="213"/>
      <c r="I278" s="14">
        <v>0</v>
      </c>
      <c r="J278" s="122" t="s">
        <v>211</v>
      </c>
      <c r="K278" s="123">
        <f>SUM(L278:P278)</f>
        <v>25956.45</v>
      </c>
      <c r="L278" s="123">
        <v>0</v>
      </c>
      <c r="M278" s="123">
        <v>1297.82</v>
      </c>
      <c r="N278" s="123">
        <v>24658.63</v>
      </c>
      <c r="O278" s="123">
        <v>0</v>
      </c>
      <c r="P278" s="123">
        <v>0</v>
      </c>
      <c r="Q278" s="14">
        <v>0</v>
      </c>
      <c r="R278" s="211"/>
      <c r="S278" s="16"/>
    </row>
    <row r="279" spans="1:21" ht="63.75" customHeight="1" x14ac:dyDescent="0.35">
      <c r="A279" s="211"/>
      <c r="B279" s="211"/>
      <c r="C279" s="211"/>
      <c r="D279" s="218"/>
      <c r="E279" s="218"/>
      <c r="F279" s="211"/>
      <c r="G279" s="211"/>
      <c r="H279" s="213"/>
      <c r="I279" s="14">
        <v>0</v>
      </c>
      <c r="J279" s="122" t="s">
        <v>18</v>
      </c>
      <c r="K279" s="123">
        <f>SUM(L279:P279)</f>
        <v>15640.43</v>
      </c>
      <c r="L279" s="123">
        <v>0</v>
      </c>
      <c r="M279" s="123">
        <v>782.02</v>
      </c>
      <c r="N279" s="123">
        <v>14858.41</v>
      </c>
      <c r="O279" s="123">
        <v>0</v>
      </c>
      <c r="P279" s="123">
        <v>0</v>
      </c>
      <c r="Q279" s="14">
        <v>0</v>
      </c>
      <c r="R279" s="211"/>
      <c r="S279" s="17"/>
    </row>
    <row r="280" spans="1:21" ht="27.75" customHeight="1" x14ac:dyDescent="0.25">
      <c r="A280" s="211">
        <v>72</v>
      </c>
      <c r="B280" s="211" t="s">
        <v>438</v>
      </c>
      <c r="C280" s="211" t="s">
        <v>515</v>
      </c>
      <c r="D280" s="216" t="s">
        <v>439</v>
      </c>
      <c r="E280" s="216" t="s">
        <v>225</v>
      </c>
      <c r="F280" s="211" t="s">
        <v>518</v>
      </c>
      <c r="G280" s="212">
        <v>45945</v>
      </c>
      <c r="H280" s="213">
        <f>K280</f>
        <v>89933.68</v>
      </c>
      <c r="I280" s="14">
        <v>0</v>
      </c>
      <c r="J280" s="122" t="s">
        <v>14</v>
      </c>
      <c r="K280" s="123">
        <f>K282+K281</f>
        <v>89933.68</v>
      </c>
      <c r="L280" s="123">
        <f>L281+L282</f>
        <v>0</v>
      </c>
      <c r="M280" s="123">
        <f t="shared" ref="M280:O280" si="114">M281+M282</f>
        <v>4496.68</v>
      </c>
      <c r="N280" s="123">
        <f t="shared" si="114"/>
        <v>85437</v>
      </c>
      <c r="O280" s="123">
        <f t="shared" si="114"/>
        <v>0</v>
      </c>
      <c r="P280" s="123">
        <f>P281+P282</f>
        <v>0</v>
      </c>
      <c r="Q280" s="123">
        <f>Q281+Q282</f>
        <v>0</v>
      </c>
      <c r="R280" s="211" t="s">
        <v>195</v>
      </c>
    </row>
    <row r="281" spans="1:21" ht="39" customHeight="1" x14ac:dyDescent="0.4">
      <c r="A281" s="211"/>
      <c r="B281" s="211"/>
      <c r="C281" s="211"/>
      <c r="D281" s="217"/>
      <c r="E281" s="217"/>
      <c r="F281" s="211"/>
      <c r="G281" s="211"/>
      <c r="H281" s="213"/>
      <c r="I281" s="14">
        <v>0</v>
      </c>
      <c r="J281" s="122" t="s">
        <v>211</v>
      </c>
      <c r="K281" s="123">
        <f>SUM(L281:P281)</f>
        <v>56118.62</v>
      </c>
      <c r="L281" s="123">
        <v>0</v>
      </c>
      <c r="M281" s="123">
        <v>2805.93</v>
      </c>
      <c r="N281" s="123">
        <v>53312.69</v>
      </c>
      <c r="O281" s="123">
        <v>0</v>
      </c>
      <c r="P281" s="123">
        <v>0</v>
      </c>
      <c r="Q281" s="14">
        <v>0</v>
      </c>
      <c r="R281" s="211"/>
      <c r="S281" s="45"/>
      <c r="T281" s="45"/>
      <c r="U281" s="45"/>
    </row>
    <row r="282" spans="1:21" ht="63.75" customHeight="1" x14ac:dyDescent="0.4">
      <c r="A282" s="211"/>
      <c r="B282" s="211"/>
      <c r="C282" s="211"/>
      <c r="D282" s="218"/>
      <c r="E282" s="218"/>
      <c r="F282" s="211"/>
      <c r="G282" s="211"/>
      <c r="H282" s="213"/>
      <c r="I282" s="14">
        <v>0</v>
      </c>
      <c r="J282" s="122" t="s">
        <v>18</v>
      </c>
      <c r="K282" s="123">
        <f>SUM(L282:P282)</f>
        <v>33815.06</v>
      </c>
      <c r="L282" s="123">
        <v>0</v>
      </c>
      <c r="M282" s="123">
        <v>1690.75</v>
      </c>
      <c r="N282" s="123">
        <v>32124.31</v>
      </c>
      <c r="O282" s="123">
        <v>0</v>
      </c>
      <c r="P282" s="123">
        <v>0</v>
      </c>
      <c r="Q282" s="14">
        <v>0</v>
      </c>
      <c r="R282" s="211"/>
      <c r="S282" s="45"/>
      <c r="T282" s="45"/>
      <c r="U282" s="45"/>
    </row>
    <row r="283" spans="1:21" ht="49.5" customHeight="1" x14ac:dyDescent="0.25">
      <c r="A283" s="211">
        <v>73</v>
      </c>
      <c r="B283" s="211" t="s">
        <v>443</v>
      </c>
      <c r="C283" s="211" t="s">
        <v>516</v>
      </c>
      <c r="D283" s="211" t="s">
        <v>442</v>
      </c>
      <c r="E283" s="211" t="s">
        <v>225</v>
      </c>
      <c r="F283" s="211" t="s">
        <v>518</v>
      </c>
      <c r="G283" s="212">
        <v>45945</v>
      </c>
      <c r="H283" s="213">
        <f>K283</f>
        <v>24508.800000000003</v>
      </c>
      <c r="I283" s="14">
        <v>0</v>
      </c>
      <c r="J283" s="122" t="s">
        <v>14</v>
      </c>
      <c r="K283" s="123">
        <f>K285+K284</f>
        <v>24508.800000000003</v>
      </c>
      <c r="L283" s="123">
        <f>L284+L285</f>
        <v>0</v>
      </c>
      <c r="M283" s="123">
        <f t="shared" ref="M283:O283" si="115">M284+M285</f>
        <v>1225.44</v>
      </c>
      <c r="N283" s="123">
        <f t="shared" si="115"/>
        <v>23283.360000000001</v>
      </c>
      <c r="O283" s="123">
        <f t="shared" si="115"/>
        <v>0</v>
      </c>
      <c r="P283" s="123">
        <f>P284+P285</f>
        <v>0</v>
      </c>
      <c r="Q283" s="123">
        <f>Q284+Q285</f>
        <v>0</v>
      </c>
      <c r="R283" s="211" t="s">
        <v>195</v>
      </c>
    </row>
    <row r="284" spans="1:21" ht="39" customHeight="1" x14ac:dyDescent="0.25">
      <c r="A284" s="211"/>
      <c r="B284" s="211"/>
      <c r="C284" s="211"/>
      <c r="D284" s="211"/>
      <c r="E284" s="211"/>
      <c r="F284" s="211"/>
      <c r="G284" s="211"/>
      <c r="H284" s="213"/>
      <c r="I284" s="14">
        <v>0</v>
      </c>
      <c r="J284" s="122" t="s">
        <v>211</v>
      </c>
      <c r="K284" s="123">
        <f>SUM(L284:P284)</f>
        <v>15293.49</v>
      </c>
      <c r="L284" s="123">
        <v>0</v>
      </c>
      <c r="M284" s="123">
        <v>764.67</v>
      </c>
      <c r="N284" s="123">
        <v>14528.82</v>
      </c>
      <c r="O284" s="123">
        <v>0</v>
      </c>
      <c r="P284" s="123">
        <v>0</v>
      </c>
      <c r="Q284" s="14">
        <v>0</v>
      </c>
      <c r="R284" s="211"/>
      <c r="S284" s="16"/>
    </row>
    <row r="285" spans="1:21" ht="63.75" customHeight="1" x14ac:dyDescent="0.35">
      <c r="A285" s="211"/>
      <c r="B285" s="211"/>
      <c r="C285" s="211"/>
      <c r="D285" s="211"/>
      <c r="E285" s="211"/>
      <c r="F285" s="211"/>
      <c r="G285" s="211"/>
      <c r="H285" s="213"/>
      <c r="I285" s="14">
        <v>0</v>
      </c>
      <c r="J285" s="122" t="s">
        <v>18</v>
      </c>
      <c r="K285" s="123">
        <f>SUM(L285:P285)</f>
        <v>9215.3100000000013</v>
      </c>
      <c r="L285" s="123">
        <v>0</v>
      </c>
      <c r="M285" s="123">
        <v>460.77</v>
      </c>
      <c r="N285" s="123">
        <v>8754.5400000000009</v>
      </c>
      <c r="O285" s="123">
        <v>0</v>
      </c>
      <c r="P285" s="123">
        <v>0</v>
      </c>
      <c r="Q285" s="14">
        <v>0</v>
      </c>
      <c r="R285" s="211"/>
      <c r="S285" s="17"/>
    </row>
    <row r="286" spans="1:21" ht="34.5" customHeight="1" x14ac:dyDescent="0.25">
      <c r="A286" s="211">
        <v>74</v>
      </c>
      <c r="B286" s="211" t="s">
        <v>444</v>
      </c>
      <c r="C286" s="211" t="s">
        <v>515</v>
      </c>
      <c r="D286" s="211" t="s">
        <v>400</v>
      </c>
      <c r="E286" s="211" t="s">
        <v>225</v>
      </c>
      <c r="F286" s="211" t="s">
        <v>518</v>
      </c>
      <c r="G286" s="212">
        <v>45945</v>
      </c>
      <c r="H286" s="213">
        <f>K286</f>
        <v>89230.64</v>
      </c>
      <c r="I286" s="14">
        <v>0</v>
      </c>
      <c r="J286" s="122" t="s">
        <v>14</v>
      </c>
      <c r="K286" s="123">
        <f>K288+K287</f>
        <v>89230.64</v>
      </c>
      <c r="L286" s="123">
        <f>L287+L288</f>
        <v>0</v>
      </c>
      <c r="M286" s="123">
        <f t="shared" ref="M286:O286" si="116">M287+M288</f>
        <v>4461.54</v>
      </c>
      <c r="N286" s="123">
        <f t="shared" si="116"/>
        <v>84769.1</v>
      </c>
      <c r="O286" s="123">
        <f t="shared" si="116"/>
        <v>0</v>
      </c>
      <c r="P286" s="123">
        <f>P287+P288</f>
        <v>0</v>
      </c>
      <c r="Q286" s="123">
        <f>Q287+Q288</f>
        <v>0</v>
      </c>
      <c r="R286" s="211" t="s">
        <v>195</v>
      </c>
    </row>
    <row r="287" spans="1:21" ht="39" customHeight="1" x14ac:dyDescent="0.25">
      <c r="A287" s="211"/>
      <c r="B287" s="211"/>
      <c r="C287" s="211"/>
      <c r="D287" s="211"/>
      <c r="E287" s="211"/>
      <c r="F287" s="211"/>
      <c r="G287" s="211"/>
      <c r="H287" s="213"/>
      <c r="I287" s="14">
        <v>0</v>
      </c>
      <c r="J287" s="122" t="s">
        <v>211</v>
      </c>
      <c r="K287" s="123">
        <f>SUM(L287:P287)</f>
        <v>55679.92</v>
      </c>
      <c r="L287" s="123">
        <v>0</v>
      </c>
      <c r="M287" s="123">
        <v>2784</v>
      </c>
      <c r="N287" s="123">
        <v>52895.92</v>
      </c>
      <c r="O287" s="123">
        <v>0</v>
      </c>
      <c r="P287" s="123">
        <v>0</v>
      </c>
      <c r="Q287" s="14">
        <v>0</v>
      </c>
      <c r="R287" s="211"/>
      <c r="S287" s="16"/>
    </row>
    <row r="288" spans="1:21" ht="63.75" customHeight="1" x14ac:dyDescent="0.35">
      <c r="A288" s="211"/>
      <c r="B288" s="211"/>
      <c r="C288" s="211"/>
      <c r="D288" s="211"/>
      <c r="E288" s="211"/>
      <c r="F288" s="211"/>
      <c r="G288" s="211"/>
      <c r="H288" s="213"/>
      <c r="I288" s="14">
        <v>0</v>
      </c>
      <c r="J288" s="122" t="s">
        <v>18</v>
      </c>
      <c r="K288" s="123">
        <f>SUM(L288:P288)</f>
        <v>33550.720000000001</v>
      </c>
      <c r="L288" s="123">
        <v>0</v>
      </c>
      <c r="M288" s="123">
        <v>1677.54</v>
      </c>
      <c r="N288" s="123">
        <v>31873.18</v>
      </c>
      <c r="O288" s="123">
        <v>0</v>
      </c>
      <c r="P288" s="123">
        <v>0</v>
      </c>
      <c r="Q288" s="14">
        <v>0</v>
      </c>
      <c r="R288" s="211"/>
      <c r="S288" s="17"/>
    </row>
    <row r="289" spans="1:19" ht="27.75" customHeight="1" x14ac:dyDescent="0.25">
      <c r="A289" s="211">
        <v>75</v>
      </c>
      <c r="B289" s="211" t="s">
        <v>452</v>
      </c>
      <c r="C289" s="211" t="s">
        <v>517</v>
      </c>
      <c r="D289" s="211" t="s">
        <v>445</v>
      </c>
      <c r="E289" s="211" t="s">
        <v>225</v>
      </c>
      <c r="F289" s="211" t="s">
        <v>518</v>
      </c>
      <c r="G289" s="212">
        <v>45945</v>
      </c>
      <c r="H289" s="213">
        <f>K289</f>
        <v>228524.13</v>
      </c>
      <c r="I289" s="14">
        <v>0</v>
      </c>
      <c r="J289" s="122" t="s">
        <v>14</v>
      </c>
      <c r="K289" s="123">
        <f>K291+K290</f>
        <v>228524.13</v>
      </c>
      <c r="L289" s="123">
        <f>L290+L291</f>
        <v>0</v>
      </c>
      <c r="M289" s="123">
        <f t="shared" ref="M289:O289" si="117">M290+M291</f>
        <v>11426.2</v>
      </c>
      <c r="N289" s="123">
        <f t="shared" si="117"/>
        <v>217097.93</v>
      </c>
      <c r="O289" s="123">
        <f t="shared" si="117"/>
        <v>0</v>
      </c>
      <c r="P289" s="123">
        <f>P290+P291</f>
        <v>0</v>
      </c>
      <c r="Q289" s="123">
        <f>Q290+Q291</f>
        <v>0</v>
      </c>
      <c r="R289" s="211" t="s">
        <v>195</v>
      </c>
    </row>
    <row r="290" spans="1:19" ht="39" customHeight="1" x14ac:dyDescent="0.25">
      <c r="A290" s="211"/>
      <c r="B290" s="211"/>
      <c r="C290" s="211"/>
      <c r="D290" s="211"/>
      <c r="E290" s="211"/>
      <c r="F290" s="211"/>
      <c r="G290" s="211"/>
      <c r="H290" s="213"/>
      <c r="I290" s="14">
        <v>0</v>
      </c>
      <c r="J290" s="122" t="s">
        <v>211</v>
      </c>
      <c r="K290" s="123">
        <f>SUM(L290:P290)</f>
        <v>142599.06</v>
      </c>
      <c r="L290" s="123">
        <v>0</v>
      </c>
      <c r="M290" s="123">
        <v>7129.95</v>
      </c>
      <c r="N290" s="123">
        <v>135469.10999999999</v>
      </c>
      <c r="O290" s="123">
        <v>0</v>
      </c>
      <c r="P290" s="123">
        <v>0</v>
      </c>
      <c r="Q290" s="14">
        <v>0</v>
      </c>
      <c r="R290" s="211"/>
      <c r="S290" s="16"/>
    </row>
    <row r="291" spans="1:19" ht="63.75" customHeight="1" x14ac:dyDescent="0.35">
      <c r="A291" s="211"/>
      <c r="B291" s="211"/>
      <c r="C291" s="211"/>
      <c r="D291" s="211"/>
      <c r="E291" s="211"/>
      <c r="F291" s="211"/>
      <c r="G291" s="211"/>
      <c r="H291" s="213"/>
      <c r="I291" s="14">
        <v>0</v>
      </c>
      <c r="J291" s="122" t="s">
        <v>18</v>
      </c>
      <c r="K291" s="123">
        <f>SUM(L291:P291)</f>
        <v>85925.07</v>
      </c>
      <c r="L291" s="123">
        <v>0</v>
      </c>
      <c r="M291" s="123">
        <v>4296.25</v>
      </c>
      <c r="N291" s="123">
        <v>81628.820000000007</v>
      </c>
      <c r="O291" s="123">
        <v>0</v>
      </c>
      <c r="P291" s="123">
        <v>0</v>
      </c>
      <c r="Q291" s="14">
        <v>0</v>
      </c>
      <c r="R291" s="211"/>
      <c r="S291" s="17"/>
    </row>
    <row r="292" spans="1:19" ht="30.75" customHeight="1" x14ac:dyDescent="0.25">
      <c r="A292" s="221" t="s">
        <v>487</v>
      </c>
      <c r="B292" s="221"/>
      <c r="C292" s="221"/>
      <c r="D292" s="221"/>
      <c r="E292" s="221"/>
      <c r="F292" s="221"/>
      <c r="G292" s="221"/>
      <c r="H292" s="221"/>
      <c r="I292" s="221"/>
      <c r="J292" s="122" t="s">
        <v>8</v>
      </c>
      <c r="K292" s="127">
        <f>K262+K265+K268+K271+K274+K277+K280+K283+K286+K289</f>
        <v>1155953.4099999999</v>
      </c>
      <c r="L292" s="127">
        <f t="shared" ref="L292:P292" si="118">L262+L265+L268+L271+L274+L277+L280+L283+L286+L289</f>
        <v>0</v>
      </c>
      <c r="M292" s="127">
        <f t="shared" si="118"/>
        <v>57797.66</v>
      </c>
      <c r="N292" s="127">
        <f t="shared" si="118"/>
        <v>1098155.75</v>
      </c>
      <c r="O292" s="127">
        <f t="shared" si="118"/>
        <v>0</v>
      </c>
      <c r="P292" s="127">
        <f t="shared" si="118"/>
        <v>0</v>
      </c>
      <c r="Q292" s="127">
        <v>0</v>
      </c>
      <c r="R292" s="211"/>
    </row>
    <row r="293" spans="1:19" ht="40.5" customHeight="1" x14ac:dyDescent="0.25">
      <c r="A293" s="221"/>
      <c r="B293" s="221"/>
      <c r="C293" s="221"/>
      <c r="D293" s="221"/>
      <c r="E293" s="221"/>
      <c r="F293" s="221"/>
      <c r="G293" s="221"/>
      <c r="H293" s="221"/>
      <c r="I293" s="221"/>
      <c r="J293" s="122" t="s">
        <v>10</v>
      </c>
      <c r="K293" s="127">
        <f t="shared" ref="K293:P294" si="119">K263+K266+K269+K272+K275+K278+K281+K284+K287+K290</f>
        <v>721314.91999999993</v>
      </c>
      <c r="L293" s="127">
        <f t="shared" si="119"/>
        <v>0</v>
      </c>
      <c r="M293" s="127">
        <f t="shared" si="119"/>
        <v>36065.729999999996</v>
      </c>
      <c r="N293" s="127">
        <f t="shared" si="119"/>
        <v>685249.19000000006</v>
      </c>
      <c r="O293" s="127">
        <f t="shared" si="119"/>
        <v>0</v>
      </c>
      <c r="P293" s="127">
        <f t="shared" si="119"/>
        <v>0</v>
      </c>
      <c r="Q293" s="127">
        <v>0</v>
      </c>
      <c r="R293" s="211"/>
    </row>
    <row r="294" spans="1:19" ht="60" customHeight="1" x14ac:dyDescent="0.25">
      <c r="A294" s="221"/>
      <c r="B294" s="221"/>
      <c r="C294" s="221"/>
      <c r="D294" s="221"/>
      <c r="E294" s="221"/>
      <c r="F294" s="221"/>
      <c r="G294" s="221"/>
      <c r="H294" s="221"/>
      <c r="I294" s="221"/>
      <c r="J294" s="122" t="s">
        <v>11</v>
      </c>
      <c r="K294" s="127">
        <f t="shared" si="119"/>
        <v>434638.49000000005</v>
      </c>
      <c r="L294" s="127">
        <f t="shared" si="119"/>
        <v>0</v>
      </c>
      <c r="M294" s="127">
        <f t="shared" si="119"/>
        <v>21731.93</v>
      </c>
      <c r="N294" s="127">
        <f t="shared" si="119"/>
        <v>412906.56</v>
      </c>
      <c r="O294" s="127">
        <f t="shared" si="119"/>
        <v>0</v>
      </c>
      <c r="P294" s="127">
        <f t="shared" si="119"/>
        <v>0</v>
      </c>
      <c r="Q294" s="127">
        <v>0</v>
      </c>
      <c r="R294" s="211"/>
    </row>
    <row r="295" spans="1:19" ht="25.5" customHeight="1" x14ac:dyDescent="0.25">
      <c r="A295" s="229" t="s">
        <v>472</v>
      </c>
      <c r="B295" s="229"/>
      <c r="C295" s="229"/>
      <c r="D295" s="229"/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  <c r="P295" s="229"/>
      <c r="Q295" s="229"/>
      <c r="R295" s="229"/>
    </row>
    <row r="296" spans="1:19" ht="30" customHeight="1" x14ac:dyDescent="0.25">
      <c r="A296" s="216">
        <v>76</v>
      </c>
      <c r="B296" s="211" t="s">
        <v>168</v>
      </c>
      <c r="C296" s="211" t="s">
        <v>262</v>
      </c>
      <c r="D296" s="211" t="s">
        <v>263</v>
      </c>
      <c r="E296" s="211" t="s">
        <v>225</v>
      </c>
      <c r="F296" s="211" t="s">
        <v>380</v>
      </c>
      <c r="G296" s="212">
        <v>45580</v>
      </c>
      <c r="H296" s="213">
        <f>K296</f>
        <v>235570.91</v>
      </c>
      <c r="I296" s="14">
        <v>0</v>
      </c>
      <c r="J296" s="122" t="s">
        <v>14</v>
      </c>
      <c r="K296" s="123">
        <f>K297+K298</f>
        <v>235570.91</v>
      </c>
      <c r="L296" s="123">
        <f t="shared" ref="L296:P296" si="120">L297+L298</f>
        <v>0</v>
      </c>
      <c r="M296" s="123">
        <f t="shared" si="120"/>
        <v>212520.03</v>
      </c>
      <c r="N296" s="123">
        <f t="shared" si="120"/>
        <v>23050.879999999997</v>
      </c>
      <c r="O296" s="123">
        <f t="shared" si="120"/>
        <v>0</v>
      </c>
      <c r="P296" s="123">
        <f t="shared" si="120"/>
        <v>0</v>
      </c>
      <c r="Q296" s="14">
        <v>0</v>
      </c>
      <c r="R296" s="211" t="s">
        <v>195</v>
      </c>
    </row>
    <row r="297" spans="1:19" ht="46.5" customHeight="1" x14ac:dyDescent="0.25">
      <c r="A297" s="217"/>
      <c r="B297" s="211"/>
      <c r="C297" s="211"/>
      <c r="D297" s="233"/>
      <c r="E297" s="211"/>
      <c r="F297" s="211"/>
      <c r="G297" s="212"/>
      <c r="H297" s="213"/>
      <c r="I297" s="14">
        <v>0</v>
      </c>
      <c r="J297" s="122" t="s">
        <v>211</v>
      </c>
      <c r="K297" s="123">
        <f>SUM(L297:P297)</f>
        <v>146996.25</v>
      </c>
      <c r="L297" s="123">
        <v>0</v>
      </c>
      <c r="M297" s="123">
        <v>132612.5</v>
      </c>
      <c r="N297" s="123">
        <v>14383.75</v>
      </c>
      <c r="O297" s="123">
        <v>0</v>
      </c>
      <c r="P297" s="123">
        <v>0</v>
      </c>
      <c r="Q297" s="14">
        <v>0</v>
      </c>
      <c r="R297" s="211"/>
    </row>
    <row r="298" spans="1:19" ht="63.75" customHeight="1" x14ac:dyDescent="0.25">
      <c r="A298" s="218"/>
      <c r="B298" s="211"/>
      <c r="C298" s="211"/>
      <c r="D298" s="233"/>
      <c r="E298" s="211"/>
      <c r="F298" s="211"/>
      <c r="G298" s="212"/>
      <c r="H298" s="213"/>
      <c r="I298" s="14">
        <v>0</v>
      </c>
      <c r="J298" s="122" t="s">
        <v>18</v>
      </c>
      <c r="K298" s="123">
        <f>SUM(L298:P298)</f>
        <v>88574.66</v>
      </c>
      <c r="L298" s="123">
        <v>0</v>
      </c>
      <c r="M298" s="123">
        <v>79907.53</v>
      </c>
      <c r="N298" s="123">
        <v>8667.1299999999992</v>
      </c>
      <c r="O298" s="123">
        <v>0</v>
      </c>
      <c r="P298" s="123">
        <v>0</v>
      </c>
      <c r="Q298" s="14">
        <v>0</v>
      </c>
      <c r="R298" s="211"/>
    </row>
    <row r="299" spans="1:19" ht="30.75" customHeight="1" x14ac:dyDescent="0.25">
      <c r="A299" s="234" t="s">
        <v>492</v>
      </c>
      <c r="B299" s="235"/>
      <c r="C299" s="235"/>
      <c r="D299" s="235"/>
      <c r="E299" s="235"/>
      <c r="F299" s="235"/>
      <c r="G299" s="235"/>
      <c r="H299" s="235"/>
      <c r="I299" s="236"/>
      <c r="J299" s="122" t="s">
        <v>8</v>
      </c>
      <c r="K299" s="127">
        <f>K296</f>
        <v>235570.91</v>
      </c>
      <c r="L299" s="127">
        <f t="shared" ref="L299:P299" si="121">L296</f>
        <v>0</v>
      </c>
      <c r="M299" s="127">
        <f t="shared" si="121"/>
        <v>212520.03</v>
      </c>
      <c r="N299" s="127">
        <f t="shared" si="121"/>
        <v>23050.879999999997</v>
      </c>
      <c r="O299" s="127">
        <f t="shared" si="121"/>
        <v>0</v>
      </c>
      <c r="P299" s="127">
        <f t="shared" si="121"/>
        <v>0</v>
      </c>
      <c r="Q299" s="127">
        <v>0</v>
      </c>
      <c r="R299" s="216"/>
    </row>
    <row r="300" spans="1:19" ht="40.5" customHeight="1" x14ac:dyDescent="0.25">
      <c r="A300" s="237"/>
      <c r="B300" s="238"/>
      <c r="C300" s="238"/>
      <c r="D300" s="238"/>
      <c r="E300" s="238"/>
      <c r="F300" s="238"/>
      <c r="G300" s="238"/>
      <c r="H300" s="238"/>
      <c r="I300" s="239"/>
      <c r="J300" s="122" t="s">
        <v>10</v>
      </c>
      <c r="K300" s="127">
        <f t="shared" ref="K300:P301" si="122">K297</f>
        <v>146996.25</v>
      </c>
      <c r="L300" s="127">
        <f t="shared" si="122"/>
        <v>0</v>
      </c>
      <c r="M300" s="127">
        <f t="shared" si="122"/>
        <v>132612.5</v>
      </c>
      <c r="N300" s="127">
        <f t="shared" si="122"/>
        <v>14383.75</v>
      </c>
      <c r="O300" s="127">
        <f t="shared" si="122"/>
        <v>0</v>
      </c>
      <c r="P300" s="127">
        <f t="shared" si="122"/>
        <v>0</v>
      </c>
      <c r="Q300" s="127">
        <v>0</v>
      </c>
      <c r="R300" s="217"/>
    </row>
    <row r="301" spans="1:19" ht="60" customHeight="1" x14ac:dyDescent="0.25">
      <c r="A301" s="240"/>
      <c r="B301" s="241"/>
      <c r="C301" s="241"/>
      <c r="D301" s="241"/>
      <c r="E301" s="241"/>
      <c r="F301" s="241"/>
      <c r="G301" s="241"/>
      <c r="H301" s="241"/>
      <c r="I301" s="242"/>
      <c r="J301" s="122" t="s">
        <v>11</v>
      </c>
      <c r="K301" s="127">
        <f t="shared" si="122"/>
        <v>88574.66</v>
      </c>
      <c r="L301" s="127">
        <f t="shared" si="122"/>
        <v>0</v>
      </c>
      <c r="M301" s="127">
        <f t="shared" si="122"/>
        <v>79907.53</v>
      </c>
      <c r="N301" s="127">
        <f t="shared" si="122"/>
        <v>8667.1299999999992</v>
      </c>
      <c r="O301" s="127">
        <f t="shared" si="122"/>
        <v>0</v>
      </c>
      <c r="P301" s="127">
        <f t="shared" si="122"/>
        <v>0</v>
      </c>
      <c r="Q301" s="127">
        <v>0</v>
      </c>
      <c r="R301" s="218"/>
    </row>
    <row r="302" spans="1:19" ht="20.25" customHeight="1" x14ac:dyDescent="0.3">
      <c r="A302" s="47"/>
      <c r="B302" s="48"/>
      <c r="C302" s="49"/>
      <c r="D302" s="49"/>
      <c r="E302" s="49"/>
      <c r="F302" s="49"/>
      <c r="G302" s="49"/>
      <c r="H302" s="49">
        <f>SUM(H11:H298)</f>
        <v>21528521.56614</v>
      </c>
      <c r="I302" s="49">
        <f>I63+I12+I15+I18+I21+I24+I27+I30+I97+I103+I113+I122+I130+I133+I136+I190+I196+I199+I202+I205+I208+I89+I223+I226+I33+I36+I39+I100+I139+I211+I214+I217+I220+I229+I232+I42+I146+I265+I177+I45+I48+I51+I54+I57+I60+I69+I76+I79</f>
        <v>253696.43887000001</v>
      </c>
      <c r="J302" s="124" t="s">
        <v>14</v>
      </c>
      <c r="K302" s="49">
        <f t="shared" ref="K302:P302" si="123">K190+K97+K12+K196+K199+K103+K63+K113+K122+K130+K133+K202+K205+K15+K18+K21+K24+K27+K30+K208+K136+K89+K211+K217+K220+K223+K226+K100+K33+K36+K39+K139+K214+K229+K232+K248+K42+K255+K146+K162+K165+K168+K171+K296+K235+K238+K45+K174+K177+K262+K265+K268+K271+K274+K277+K280+K283+K286+K289+K180+K183+K48+K51+K54+K57+K60+K66+K69+K76+K79+K193+K241+K82+K106</f>
        <v>18665147.189270005</v>
      </c>
      <c r="L302" s="49">
        <f t="shared" si="123"/>
        <v>697380.40652000008</v>
      </c>
      <c r="M302" s="49">
        <f t="shared" si="123"/>
        <v>2441509.3228100003</v>
      </c>
      <c r="N302" s="49">
        <f t="shared" si="123"/>
        <v>5433303.7791600004</v>
      </c>
      <c r="O302" s="49">
        <f t="shared" si="123"/>
        <v>6191557.3407799993</v>
      </c>
      <c r="P302" s="49">
        <f t="shared" si="123"/>
        <v>3831396.34</v>
      </c>
      <c r="Q302" s="49">
        <f>Q190+Q97+Q12+Q196+Q199+Q103+Q63+Q113+Q122+Q130+Q133+Q202+Q205+Q15+Q18+Q21+Q24+Q27+Q30+Q208+Q136+Q89+Q211+Q217+Q220+Q223+Q226+Q100+Q33+Q36+Q39+Q139+Q214+Q229+Q232+Q248+Q42+Q255+Q146+Q162+Q165+Q168+Q171+Q296+Q235+Q238+Q45+Q174+Q177+Q262+Q265+Q268+Q271+Q274+Q277+Q280+Q283+Q286+Q289+Q180+Q183+Q48+Q51+Q54+Q57+Q60+Q66+Q69+Q76+Q79+Q193+Q241</f>
        <v>0</v>
      </c>
      <c r="R302" s="50"/>
    </row>
    <row r="303" spans="1:19" ht="16.5" x14ac:dyDescent="0.25">
      <c r="A303" s="51"/>
      <c r="B303" s="52"/>
      <c r="C303" s="52"/>
      <c r="D303" s="52"/>
      <c r="E303" s="52"/>
      <c r="F303" s="52"/>
      <c r="G303" s="52"/>
      <c r="H303" s="52"/>
      <c r="Q303" s="53"/>
      <c r="R303" s="54"/>
    </row>
    <row r="304" spans="1:19" ht="16.5" x14ac:dyDescent="0.25">
      <c r="A304" s="51"/>
      <c r="B304" s="52"/>
      <c r="C304" s="52"/>
      <c r="D304" s="52"/>
      <c r="E304" s="52"/>
      <c r="F304" s="52"/>
      <c r="G304" s="52"/>
      <c r="H304" s="52"/>
      <c r="Q304" s="55" t="s">
        <v>169</v>
      </c>
      <c r="R304" s="54"/>
    </row>
    <row r="305" spans="1:18" ht="16.5" x14ac:dyDescent="0.25">
      <c r="A305" s="51"/>
      <c r="B305" s="52"/>
      <c r="C305" s="52"/>
      <c r="D305" s="52"/>
      <c r="E305" s="52"/>
      <c r="F305" s="52"/>
      <c r="G305" s="52"/>
      <c r="H305" s="52"/>
      <c r="Q305" s="53"/>
      <c r="R305" s="54"/>
    </row>
    <row r="306" spans="1:18" s="41" customFormat="1" ht="21" customHeight="1" x14ac:dyDescent="0.3">
      <c r="A306" s="56" t="s">
        <v>403</v>
      </c>
      <c r="B306" s="56"/>
      <c r="C306" s="57"/>
      <c r="D306" s="57"/>
      <c r="E306" s="57"/>
      <c r="F306" s="57"/>
      <c r="G306" s="57"/>
      <c r="H306" s="57"/>
      <c r="I306" s="58"/>
      <c r="J306" s="59"/>
      <c r="O306" s="60" t="s">
        <v>404</v>
      </c>
      <c r="P306" s="61"/>
      <c r="Q306" s="61"/>
    </row>
    <row r="307" spans="1:18" ht="18.75" customHeight="1" x14ac:dyDescent="0.25">
      <c r="B307" s="62"/>
      <c r="C307" s="63"/>
      <c r="D307" s="63"/>
      <c r="E307" s="63"/>
      <c r="F307" s="63"/>
      <c r="G307" s="63"/>
      <c r="H307" s="63"/>
      <c r="L307" s="64"/>
      <c r="O307" s="31"/>
    </row>
    <row r="308" spans="1:18" ht="18.75" x14ac:dyDescent="0.3">
      <c r="A308" s="65"/>
      <c r="B308" s="66"/>
      <c r="C308" s="64"/>
      <c r="D308" s="64"/>
      <c r="E308" s="64"/>
      <c r="F308" s="64"/>
      <c r="G308" s="64"/>
      <c r="H308" s="64"/>
      <c r="I308" s="66"/>
      <c r="J308" s="67"/>
      <c r="O308" s="65"/>
    </row>
  </sheetData>
  <mergeCells count="759">
    <mergeCell ref="E241:E243"/>
    <mergeCell ref="F241:F243"/>
    <mergeCell ref="G241:G243"/>
    <mergeCell ref="H241:H243"/>
    <mergeCell ref="R241:R243"/>
    <mergeCell ref="H139:H141"/>
    <mergeCell ref="A145:R145"/>
    <mergeCell ref="R190:R192"/>
    <mergeCell ref="R142:R144"/>
    <mergeCell ref="D162:D164"/>
    <mergeCell ref="H152:H154"/>
    <mergeCell ref="R152:R154"/>
    <mergeCell ref="D174:D176"/>
    <mergeCell ref="E174:E176"/>
    <mergeCell ref="F174:F176"/>
    <mergeCell ref="G174:G176"/>
    <mergeCell ref="A149:A151"/>
    <mergeCell ref="B149:B151"/>
    <mergeCell ref="A220:A222"/>
    <mergeCell ref="A226:A228"/>
    <mergeCell ref="B214:B216"/>
    <mergeCell ref="C217:C219"/>
    <mergeCell ref="A217:A219"/>
    <mergeCell ref="R208:R210"/>
    <mergeCell ref="A299:I301"/>
    <mergeCell ref="R299:R301"/>
    <mergeCell ref="A295:R295"/>
    <mergeCell ref="A296:A298"/>
    <mergeCell ref="B296:B298"/>
    <mergeCell ref="C296:C298"/>
    <mergeCell ref="D296:D298"/>
    <mergeCell ref="E296:E298"/>
    <mergeCell ref="F296:F298"/>
    <mergeCell ref="G296:G298"/>
    <mergeCell ref="H296:H298"/>
    <mergeCell ref="R296:R298"/>
    <mergeCell ref="R217:R219"/>
    <mergeCell ref="R202:R204"/>
    <mergeCell ref="D211:D213"/>
    <mergeCell ref="C211:C213"/>
    <mergeCell ref="B217:B219"/>
    <mergeCell ref="A202:A204"/>
    <mergeCell ref="C214:C216"/>
    <mergeCell ref="H214:H216"/>
    <mergeCell ref="E220:E222"/>
    <mergeCell ref="R211:R213"/>
    <mergeCell ref="E208:E210"/>
    <mergeCell ref="F208:F210"/>
    <mergeCell ref="B220:B222"/>
    <mergeCell ref="C220:C222"/>
    <mergeCell ref="H220:H222"/>
    <mergeCell ref="F220:F222"/>
    <mergeCell ref="G223:G225"/>
    <mergeCell ref="G211:G213"/>
    <mergeCell ref="F190:F192"/>
    <mergeCell ref="C190:C192"/>
    <mergeCell ref="B190:B192"/>
    <mergeCell ref="G232:G234"/>
    <mergeCell ref="H232:H234"/>
    <mergeCell ref="R232:R234"/>
    <mergeCell ref="F223:F225"/>
    <mergeCell ref="F193:F195"/>
    <mergeCell ref="R193:R195"/>
    <mergeCell ref="F217:F219"/>
    <mergeCell ref="B211:B213"/>
    <mergeCell ref="E211:E213"/>
    <mergeCell ref="F211:F213"/>
    <mergeCell ref="C196:C198"/>
    <mergeCell ref="D214:D216"/>
    <mergeCell ref="E214:E216"/>
    <mergeCell ref="F214:F216"/>
    <mergeCell ref="F199:F201"/>
    <mergeCell ref="H199:H201"/>
    <mergeCell ref="G196:G198"/>
    <mergeCell ref="F196:F198"/>
    <mergeCell ref="E232:E234"/>
    <mergeCell ref="R146:R148"/>
    <mergeCell ref="A258:I260"/>
    <mergeCell ref="R258:R260"/>
    <mergeCell ref="R229:R231"/>
    <mergeCell ref="F229:F231"/>
    <mergeCell ref="G229:G231"/>
    <mergeCell ref="H229:H231"/>
    <mergeCell ref="R220:R222"/>
    <mergeCell ref="R226:R228"/>
    <mergeCell ref="D223:D225"/>
    <mergeCell ref="D220:D222"/>
    <mergeCell ref="R223:R225"/>
    <mergeCell ref="F226:F228"/>
    <mergeCell ref="G226:G228"/>
    <mergeCell ref="H226:H228"/>
    <mergeCell ref="H223:H225"/>
    <mergeCell ref="B226:B228"/>
    <mergeCell ref="C226:C228"/>
    <mergeCell ref="D226:D228"/>
    <mergeCell ref="A244:I246"/>
    <mergeCell ref="R244:R246"/>
    <mergeCell ref="B202:B204"/>
    <mergeCell ref="A205:A207"/>
    <mergeCell ref="A208:A210"/>
    <mergeCell ref="A142:I144"/>
    <mergeCell ref="C199:C201"/>
    <mergeCell ref="F139:F141"/>
    <mergeCell ref="A190:A192"/>
    <mergeCell ref="E183:E185"/>
    <mergeCell ref="E196:E198"/>
    <mergeCell ref="C168:C170"/>
    <mergeCell ref="D168:D170"/>
    <mergeCell ref="E168:E170"/>
    <mergeCell ref="F168:F170"/>
    <mergeCell ref="G199:G201"/>
    <mergeCell ref="A174:A176"/>
    <mergeCell ref="B174:B176"/>
    <mergeCell ref="C174:C176"/>
    <mergeCell ref="D177:D179"/>
    <mergeCell ref="C193:C195"/>
    <mergeCell ref="A152:A154"/>
    <mergeCell ref="E146:E148"/>
    <mergeCell ref="F146:F148"/>
    <mergeCell ref="G146:G148"/>
    <mergeCell ref="H146:H148"/>
    <mergeCell ref="A146:A148"/>
    <mergeCell ref="B146:B148"/>
    <mergeCell ref="E177:E179"/>
    <mergeCell ref="C208:C210"/>
    <mergeCell ref="F149:F151"/>
    <mergeCell ref="C202:C204"/>
    <mergeCell ref="D202:D204"/>
    <mergeCell ref="D199:D201"/>
    <mergeCell ref="G205:G207"/>
    <mergeCell ref="D208:D210"/>
    <mergeCell ref="H196:H198"/>
    <mergeCell ref="B208:B210"/>
    <mergeCell ref="E149:E151"/>
    <mergeCell ref="A161:R161"/>
    <mergeCell ref="A162:A164"/>
    <mergeCell ref="B162:B164"/>
    <mergeCell ref="D190:D192"/>
    <mergeCell ref="E190:E192"/>
    <mergeCell ref="R158:R160"/>
    <mergeCell ref="B152:B154"/>
    <mergeCell ref="A158:I160"/>
    <mergeCell ref="G177:G179"/>
    <mergeCell ref="H177:H179"/>
    <mergeCell ref="S42:S44"/>
    <mergeCell ref="A42:A44"/>
    <mergeCell ref="B42:B44"/>
    <mergeCell ref="C42:C44"/>
    <mergeCell ref="D42:D44"/>
    <mergeCell ref="E42:E44"/>
    <mergeCell ref="F42:F44"/>
    <mergeCell ref="B97:B99"/>
    <mergeCell ref="C97:C99"/>
    <mergeCell ref="A45:A47"/>
    <mergeCell ref="B45:B47"/>
    <mergeCell ref="C45:C47"/>
    <mergeCell ref="D45:D47"/>
    <mergeCell ref="S45:S47"/>
    <mergeCell ref="D60:D62"/>
    <mergeCell ref="E60:E62"/>
    <mergeCell ref="G76:G78"/>
    <mergeCell ref="A66:A68"/>
    <mergeCell ref="B66:B68"/>
    <mergeCell ref="C66:C68"/>
    <mergeCell ref="D66:D68"/>
    <mergeCell ref="E66:E68"/>
    <mergeCell ref="F66:F68"/>
    <mergeCell ref="G66:G68"/>
    <mergeCell ref="A97:A99"/>
    <mergeCell ref="R97:R99"/>
    <mergeCell ref="E89:E91"/>
    <mergeCell ref="R39:R41"/>
    <mergeCell ref="A39:A41"/>
    <mergeCell ref="B39:B41"/>
    <mergeCell ref="C39:C41"/>
    <mergeCell ref="D39:D41"/>
    <mergeCell ref="E39:E41"/>
    <mergeCell ref="F39:F41"/>
    <mergeCell ref="G39:G41"/>
    <mergeCell ref="H39:H41"/>
    <mergeCell ref="H45:H47"/>
    <mergeCell ref="A75:R75"/>
    <mergeCell ref="A76:A78"/>
    <mergeCell ref="E76:E78"/>
    <mergeCell ref="F76:F78"/>
    <mergeCell ref="H60:H62"/>
    <mergeCell ref="R60:R62"/>
    <mergeCell ref="R45:R47"/>
    <mergeCell ref="R72:R74"/>
    <mergeCell ref="E100:E102"/>
    <mergeCell ref="A92:I94"/>
    <mergeCell ref="A95:R95"/>
    <mergeCell ref="R92:R94"/>
    <mergeCell ref="C122:C124"/>
    <mergeCell ref="A89:A91"/>
    <mergeCell ref="F89:F91"/>
    <mergeCell ref="G89:G91"/>
    <mergeCell ref="A96:R96"/>
    <mergeCell ref="A117:I120"/>
    <mergeCell ref="C100:C102"/>
    <mergeCell ref="D100:D102"/>
    <mergeCell ref="G97:G99"/>
    <mergeCell ref="H97:H99"/>
    <mergeCell ref="B89:B91"/>
    <mergeCell ref="A109:I111"/>
    <mergeCell ref="E103:E105"/>
    <mergeCell ref="R100:R102"/>
    <mergeCell ref="F100:F102"/>
    <mergeCell ref="G100:G102"/>
    <mergeCell ref="H100:H102"/>
    <mergeCell ref="A100:A102"/>
    <mergeCell ref="C89:C91"/>
    <mergeCell ref="B100:B102"/>
    <mergeCell ref="R66:R68"/>
    <mergeCell ref="F69:F71"/>
    <mergeCell ref="G69:G71"/>
    <mergeCell ref="H69:H71"/>
    <mergeCell ref="P1:R1"/>
    <mergeCell ref="P2:R2"/>
    <mergeCell ref="D217:D219"/>
    <mergeCell ref="E217:E219"/>
    <mergeCell ref="G190:G192"/>
    <mergeCell ref="H190:H192"/>
    <mergeCell ref="R214:R216"/>
    <mergeCell ref="R130:R132"/>
    <mergeCell ref="F130:F132"/>
    <mergeCell ref="R117:R120"/>
    <mergeCell ref="A112:R112"/>
    <mergeCell ref="H42:H44"/>
    <mergeCell ref="R42:R44"/>
    <mergeCell ref="A72:I74"/>
    <mergeCell ref="A88:R88"/>
    <mergeCell ref="H89:H91"/>
    <mergeCell ref="R89:R91"/>
    <mergeCell ref="B139:B141"/>
    <mergeCell ref="E139:E141"/>
    <mergeCell ref="G122:G124"/>
    <mergeCell ref="R36:R38"/>
    <mergeCell ref="A33:A35"/>
    <mergeCell ref="A214:A216"/>
    <mergeCell ref="R174:R176"/>
    <mergeCell ref="R122:R124"/>
    <mergeCell ref="F133:F135"/>
    <mergeCell ref="E97:E99"/>
    <mergeCell ref="F122:F124"/>
    <mergeCell ref="H103:H105"/>
    <mergeCell ref="R103:R105"/>
    <mergeCell ref="H122:H124"/>
    <mergeCell ref="A121:R121"/>
    <mergeCell ref="A122:A124"/>
    <mergeCell ref="B122:B124"/>
    <mergeCell ref="H133:H135"/>
    <mergeCell ref="R113:R116"/>
    <mergeCell ref="A129:R129"/>
    <mergeCell ref="A130:A132"/>
    <mergeCell ref="B130:B132"/>
    <mergeCell ref="A125:I127"/>
    <mergeCell ref="F97:F99"/>
    <mergeCell ref="C103:C105"/>
    <mergeCell ref="D103:D105"/>
    <mergeCell ref="H66:H68"/>
    <mergeCell ref="B133:B135"/>
    <mergeCell ref="D122:D124"/>
    <mergeCell ref="E122:E124"/>
    <mergeCell ref="R125:R127"/>
    <mergeCell ref="R109:R111"/>
    <mergeCell ref="E136:E138"/>
    <mergeCell ref="F136:F138"/>
    <mergeCell ref="G130:G132"/>
    <mergeCell ref="H130:H132"/>
    <mergeCell ref="R136:R138"/>
    <mergeCell ref="G133:G135"/>
    <mergeCell ref="C133:C135"/>
    <mergeCell ref="D133:D135"/>
    <mergeCell ref="E133:E135"/>
    <mergeCell ref="R133:R135"/>
    <mergeCell ref="H136:H138"/>
    <mergeCell ref="H113:H116"/>
    <mergeCell ref="C130:C132"/>
    <mergeCell ref="D130:D132"/>
    <mergeCell ref="R168:R170"/>
    <mergeCell ref="H171:H173"/>
    <mergeCell ref="R171:R173"/>
    <mergeCell ref="R155:R157"/>
    <mergeCell ref="C162:C164"/>
    <mergeCell ref="R149:R151"/>
    <mergeCell ref="C177:C179"/>
    <mergeCell ref="R165:R167"/>
    <mergeCell ref="C155:C157"/>
    <mergeCell ref="D155:D157"/>
    <mergeCell ref="E155:E157"/>
    <mergeCell ref="G149:G151"/>
    <mergeCell ref="A177:A179"/>
    <mergeCell ref="F177:F179"/>
    <mergeCell ref="F152:F154"/>
    <mergeCell ref="G152:G154"/>
    <mergeCell ref="E171:E173"/>
    <mergeCell ref="F171:F173"/>
    <mergeCell ref="G171:G173"/>
    <mergeCell ref="F180:F182"/>
    <mergeCell ref="G180:G182"/>
    <mergeCell ref="B177:B179"/>
    <mergeCell ref="H211:H213"/>
    <mergeCell ref="R199:R201"/>
    <mergeCell ref="P4:R4"/>
    <mergeCell ref="C5:O5"/>
    <mergeCell ref="A10:R10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K7:P7"/>
    <mergeCell ref="F7:F8"/>
    <mergeCell ref="Q7:Q8"/>
    <mergeCell ref="R7:R8"/>
    <mergeCell ref="A11:R11"/>
    <mergeCell ref="A12:A14"/>
    <mergeCell ref="B12:B14"/>
    <mergeCell ref="C12:C14"/>
    <mergeCell ref="C146:C148"/>
    <mergeCell ref="D146:D148"/>
    <mergeCell ref="C15:C17"/>
    <mergeCell ref="D15:D17"/>
    <mergeCell ref="E15:E17"/>
    <mergeCell ref="R12:R14"/>
    <mergeCell ref="F12:F14"/>
    <mergeCell ref="G12:G14"/>
    <mergeCell ref="H12:H14"/>
    <mergeCell ref="F18:F20"/>
    <mergeCell ref="G18:G20"/>
    <mergeCell ref="F15:F17"/>
    <mergeCell ref="H27:H29"/>
    <mergeCell ref="R27:R29"/>
    <mergeCell ref="R21:R23"/>
    <mergeCell ref="H15:H17"/>
    <mergeCell ref="R15:R17"/>
    <mergeCell ref="F21:F23"/>
    <mergeCell ref="G21:G23"/>
    <mergeCell ref="H21:H23"/>
    <mergeCell ref="G15:G17"/>
    <mergeCell ref="R24:R26"/>
    <mergeCell ref="C21:C23"/>
    <mergeCell ref="R63:R65"/>
    <mergeCell ref="H18:H20"/>
    <mergeCell ref="R18:R20"/>
    <mergeCell ref="G63:G65"/>
    <mergeCell ref="H63:H65"/>
    <mergeCell ref="F63:F65"/>
    <mergeCell ref="C30:C32"/>
    <mergeCell ref="D30:D32"/>
    <mergeCell ref="G42:G44"/>
    <mergeCell ref="H30:H32"/>
    <mergeCell ref="R30:R32"/>
    <mergeCell ref="G36:G38"/>
    <mergeCell ref="H33:H35"/>
    <mergeCell ref="R33:R35"/>
    <mergeCell ref="C33:C35"/>
    <mergeCell ref="F33:F35"/>
    <mergeCell ref="G33:G35"/>
    <mergeCell ref="E33:E35"/>
    <mergeCell ref="F60:F62"/>
    <mergeCell ref="G60:G62"/>
    <mergeCell ref="E45:E47"/>
    <mergeCell ref="F45:F47"/>
    <mergeCell ref="G45:G47"/>
    <mergeCell ref="A18:A20"/>
    <mergeCell ref="B18:B20"/>
    <mergeCell ref="B15:B17"/>
    <mergeCell ref="D12:D14"/>
    <mergeCell ref="E12:E14"/>
    <mergeCell ref="A21:A23"/>
    <mergeCell ref="B21:B23"/>
    <mergeCell ref="A63:A65"/>
    <mergeCell ref="B63:B65"/>
    <mergeCell ref="C63:C65"/>
    <mergeCell ref="D63:D65"/>
    <mergeCell ref="E63:E65"/>
    <mergeCell ref="A27:A29"/>
    <mergeCell ref="B27:B29"/>
    <mergeCell ref="C27:C29"/>
    <mergeCell ref="D27:D29"/>
    <mergeCell ref="E27:E29"/>
    <mergeCell ref="E18:E20"/>
    <mergeCell ref="C18:C20"/>
    <mergeCell ref="D18:D20"/>
    <mergeCell ref="D21:D23"/>
    <mergeCell ref="E21:E23"/>
    <mergeCell ref="A15:A17"/>
    <mergeCell ref="A30:A32"/>
    <mergeCell ref="A229:A231"/>
    <mergeCell ref="B229:B231"/>
    <mergeCell ref="C229:C231"/>
    <mergeCell ref="D229:D231"/>
    <mergeCell ref="E229:E231"/>
    <mergeCell ref="E226:E228"/>
    <mergeCell ref="A223:A225"/>
    <mergeCell ref="B223:B225"/>
    <mergeCell ref="C223:C225"/>
    <mergeCell ref="E223:E225"/>
    <mergeCell ref="A211:A213"/>
    <mergeCell ref="G208:G210"/>
    <mergeCell ref="A196:A198"/>
    <mergeCell ref="G220:G222"/>
    <mergeCell ref="B199:B201"/>
    <mergeCell ref="H217:H219"/>
    <mergeCell ref="A24:A26"/>
    <mergeCell ref="D33:D35"/>
    <mergeCell ref="B24:B26"/>
    <mergeCell ref="C24:C26"/>
    <mergeCell ref="D24:D26"/>
    <mergeCell ref="A36:A38"/>
    <mergeCell ref="B36:B38"/>
    <mergeCell ref="B76:B78"/>
    <mergeCell ref="C76:C78"/>
    <mergeCell ref="D76:D78"/>
    <mergeCell ref="B30:B32"/>
    <mergeCell ref="B33:B35"/>
    <mergeCell ref="A69:A71"/>
    <mergeCell ref="B69:B71"/>
    <mergeCell ref="C69:C71"/>
    <mergeCell ref="D69:D71"/>
    <mergeCell ref="D97:D99"/>
    <mergeCell ref="F27:F29"/>
    <mergeCell ref="C36:C38"/>
    <mergeCell ref="D36:D38"/>
    <mergeCell ref="E24:E26"/>
    <mergeCell ref="F24:F26"/>
    <mergeCell ref="G24:G26"/>
    <mergeCell ref="H24:H26"/>
    <mergeCell ref="E36:E38"/>
    <mergeCell ref="F36:F38"/>
    <mergeCell ref="F30:F32"/>
    <mergeCell ref="G30:G32"/>
    <mergeCell ref="E30:E32"/>
    <mergeCell ref="G27:G29"/>
    <mergeCell ref="H36:H38"/>
    <mergeCell ref="A139:A141"/>
    <mergeCell ref="A103:A105"/>
    <mergeCell ref="B103:B105"/>
    <mergeCell ref="C113:C116"/>
    <mergeCell ref="A133:A135"/>
    <mergeCell ref="A113:A116"/>
    <mergeCell ref="B113:B116"/>
    <mergeCell ref="D113:D116"/>
    <mergeCell ref="G103:G105"/>
    <mergeCell ref="F103:F105"/>
    <mergeCell ref="E113:E116"/>
    <mergeCell ref="F113:F116"/>
    <mergeCell ref="G113:G116"/>
    <mergeCell ref="G136:G138"/>
    <mergeCell ref="A136:A138"/>
    <mergeCell ref="E130:E132"/>
    <mergeCell ref="G139:G141"/>
    <mergeCell ref="C136:C138"/>
    <mergeCell ref="D136:D138"/>
    <mergeCell ref="D139:D141"/>
    <mergeCell ref="A128:R128"/>
    <mergeCell ref="B136:B138"/>
    <mergeCell ref="R139:R141"/>
    <mergeCell ref="C139:C141"/>
    <mergeCell ref="D89:D91"/>
    <mergeCell ref="H76:H78"/>
    <mergeCell ref="R76:R78"/>
    <mergeCell ref="A85:I87"/>
    <mergeCell ref="R85:R87"/>
    <mergeCell ref="A79:A81"/>
    <mergeCell ref="B79:B81"/>
    <mergeCell ref="C79:C81"/>
    <mergeCell ref="D79:D81"/>
    <mergeCell ref="E79:E81"/>
    <mergeCell ref="F79:F81"/>
    <mergeCell ref="G79:G81"/>
    <mergeCell ref="H79:H81"/>
    <mergeCell ref="R79:R81"/>
    <mergeCell ref="A82:A84"/>
    <mergeCell ref="B82:B84"/>
    <mergeCell ref="C82:C84"/>
    <mergeCell ref="D82:D84"/>
    <mergeCell ref="E82:E84"/>
    <mergeCell ref="F82:F84"/>
    <mergeCell ref="G82:G84"/>
    <mergeCell ref="H82:H84"/>
    <mergeCell ref="R82:R84"/>
    <mergeCell ref="A168:A170"/>
    <mergeCell ref="B168:B170"/>
    <mergeCell ref="C152:C154"/>
    <mergeCell ref="D152:D154"/>
    <mergeCell ref="A165:A167"/>
    <mergeCell ref="B165:B167"/>
    <mergeCell ref="F165:F167"/>
    <mergeCell ref="G165:G167"/>
    <mergeCell ref="H165:H167"/>
    <mergeCell ref="H174:H176"/>
    <mergeCell ref="H180:H182"/>
    <mergeCell ref="E180:E182"/>
    <mergeCell ref="E152:E154"/>
    <mergeCell ref="C165:C167"/>
    <mergeCell ref="D165:D167"/>
    <mergeCell ref="E165:E167"/>
    <mergeCell ref="C183:C185"/>
    <mergeCell ref="D183:D185"/>
    <mergeCell ref="G183:G185"/>
    <mergeCell ref="H168:H170"/>
    <mergeCell ref="F155:F157"/>
    <mergeCell ref="G155:G157"/>
    <mergeCell ref="H155:H157"/>
    <mergeCell ref="D171:D173"/>
    <mergeCell ref="E205:E207"/>
    <mergeCell ref="H183:H185"/>
    <mergeCell ref="R183:R185"/>
    <mergeCell ref="A199:A201"/>
    <mergeCell ref="E199:E201"/>
    <mergeCell ref="F205:F207"/>
    <mergeCell ref="A180:A182"/>
    <mergeCell ref="B180:B182"/>
    <mergeCell ref="C180:C182"/>
    <mergeCell ref="D180:D182"/>
    <mergeCell ref="F183:F185"/>
    <mergeCell ref="B193:B195"/>
    <mergeCell ref="B183:B185"/>
    <mergeCell ref="D196:D198"/>
    <mergeCell ref="R196:R198"/>
    <mergeCell ref="A193:A195"/>
    <mergeCell ref="A189:R189"/>
    <mergeCell ref="G193:G195"/>
    <mergeCell ref="H193:H195"/>
    <mergeCell ref="B196:B198"/>
    <mergeCell ref="A251:I253"/>
    <mergeCell ref="A265:A267"/>
    <mergeCell ref="R265:R267"/>
    <mergeCell ref="G268:G270"/>
    <mergeCell ref="H268:H270"/>
    <mergeCell ref="A268:A270"/>
    <mergeCell ref="B268:B270"/>
    <mergeCell ref="C268:C270"/>
    <mergeCell ref="D268:D270"/>
    <mergeCell ref="E268:E270"/>
    <mergeCell ref="F265:F267"/>
    <mergeCell ref="G265:G267"/>
    <mergeCell ref="G255:G257"/>
    <mergeCell ref="A255:A257"/>
    <mergeCell ref="B255:B257"/>
    <mergeCell ref="C255:C257"/>
    <mergeCell ref="D255:D257"/>
    <mergeCell ref="R255:R257"/>
    <mergeCell ref="H265:H267"/>
    <mergeCell ref="E265:E267"/>
    <mergeCell ref="A155:A157"/>
    <mergeCell ref="B155:B157"/>
    <mergeCell ref="G271:G273"/>
    <mergeCell ref="H271:H273"/>
    <mergeCell ref="R271:R273"/>
    <mergeCell ref="R251:R253"/>
    <mergeCell ref="A247:R247"/>
    <mergeCell ref="A248:A250"/>
    <mergeCell ref="B248:B250"/>
    <mergeCell ref="C248:C250"/>
    <mergeCell ref="D248:D250"/>
    <mergeCell ref="E248:E250"/>
    <mergeCell ref="F248:F250"/>
    <mergeCell ref="G248:G250"/>
    <mergeCell ref="F268:F270"/>
    <mergeCell ref="A261:R261"/>
    <mergeCell ref="B265:B267"/>
    <mergeCell ref="R248:R250"/>
    <mergeCell ref="H248:H250"/>
    <mergeCell ref="H255:H257"/>
    <mergeCell ref="A254:R254"/>
    <mergeCell ref="R268:R270"/>
    <mergeCell ref="H162:H164"/>
    <mergeCell ref="G214:G216"/>
    <mergeCell ref="G217:G219"/>
    <mergeCell ref="H208:H210"/>
    <mergeCell ref="H202:H204"/>
    <mergeCell ref="D193:D195"/>
    <mergeCell ref="E193:E195"/>
    <mergeCell ref="H205:H207"/>
    <mergeCell ref="R162:R164"/>
    <mergeCell ref="A186:I188"/>
    <mergeCell ref="R186:R188"/>
    <mergeCell ref="A171:A173"/>
    <mergeCell ref="R180:R182"/>
    <mergeCell ref="A183:A185"/>
    <mergeCell ref="R177:R179"/>
    <mergeCell ref="B171:B173"/>
    <mergeCell ref="C171:C173"/>
    <mergeCell ref="G168:G170"/>
    <mergeCell ref="R205:R207"/>
    <mergeCell ref="F202:F204"/>
    <mergeCell ref="G202:G204"/>
    <mergeCell ref="E202:E204"/>
    <mergeCell ref="C205:C207"/>
    <mergeCell ref="D205:D207"/>
    <mergeCell ref="H149:H151"/>
    <mergeCell ref="C149:C151"/>
    <mergeCell ref="D149:D151"/>
    <mergeCell ref="B205:B207"/>
    <mergeCell ref="G277:G279"/>
    <mergeCell ref="B289:B291"/>
    <mergeCell ref="C289:C291"/>
    <mergeCell ref="D289:D291"/>
    <mergeCell ref="E289:E291"/>
    <mergeCell ref="F289:F291"/>
    <mergeCell ref="G289:G291"/>
    <mergeCell ref="H289:H291"/>
    <mergeCell ref="G235:G237"/>
    <mergeCell ref="H235:H237"/>
    <mergeCell ref="B280:B282"/>
    <mergeCell ref="C280:C282"/>
    <mergeCell ref="D280:D282"/>
    <mergeCell ref="E280:E282"/>
    <mergeCell ref="F280:F282"/>
    <mergeCell ref="G280:G282"/>
    <mergeCell ref="H280:H282"/>
    <mergeCell ref="E162:E164"/>
    <mergeCell ref="F162:F164"/>
    <mergeCell ref="G162:G164"/>
    <mergeCell ref="A286:A288"/>
    <mergeCell ref="A280:A282"/>
    <mergeCell ref="B286:B288"/>
    <mergeCell ref="C286:C288"/>
    <mergeCell ref="D286:D288"/>
    <mergeCell ref="E286:E288"/>
    <mergeCell ref="F286:F288"/>
    <mergeCell ref="G283:G285"/>
    <mergeCell ref="H283:H285"/>
    <mergeCell ref="A274:A276"/>
    <mergeCell ref="A277:A279"/>
    <mergeCell ref="E271:E273"/>
    <mergeCell ref="F271:F273"/>
    <mergeCell ref="C265:C267"/>
    <mergeCell ref="D265:D267"/>
    <mergeCell ref="B232:B234"/>
    <mergeCell ref="C232:C234"/>
    <mergeCell ref="D232:D234"/>
    <mergeCell ref="F277:F279"/>
    <mergeCell ref="B277:B279"/>
    <mergeCell ref="C277:C279"/>
    <mergeCell ref="A271:A273"/>
    <mergeCell ref="B271:B273"/>
    <mergeCell ref="C271:C273"/>
    <mergeCell ref="D271:D273"/>
    <mergeCell ref="E255:E257"/>
    <mergeCell ref="F255:F257"/>
    <mergeCell ref="F232:F234"/>
    <mergeCell ref="A232:A234"/>
    <mergeCell ref="A241:A243"/>
    <mergeCell ref="B241:B243"/>
    <mergeCell ref="C241:C243"/>
    <mergeCell ref="D241:D243"/>
    <mergeCell ref="R283:R285"/>
    <mergeCell ref="B274:B276"/>
    <mergeCell ref="C274:C276"/>
    <mergeCell ref="D274:D276"/>
    <mergeCell ref="E274:E276"/>
    <mergeCell ref="F274:F276"/>
    <mergeCell ref="G274:G276"/>
    <mergeCell ref="H274:H276"/>
    <mergeCell ref="R280:R282"/>
    <mergeCell ref="R274:R276"/>
    <mergeCell ref="R277:R279"/>
    <mergeCell ref="H277:H279"/>
    <mergeCell ref="A292:I294"/>
    <mergeCell ref="R292:R294"/>
    <mergeCell ref="A262:A264"/>
    <mergeCell ref="B262:B264"/>
    <mergeCell ref="C262:C264"/>
    <mergeCell ref="D262:D264"/>
    <mergeCell ref="E262:E264"/>
    <mergeCell ref="F262:F264"/>
    <mergeCell ref="G262:G264"/>
    <mergeCell ref="H262:H264"/>
    <mergeCell ref="R262:R264"/>
    <mergeCell ref="A283:A285"/>
    <mergeCell ref="B283:B285"/>
    <mergeCell ref="C283:C285"/>
    <mergeCell ref="D283:D285"/>
    <mergeCell ref="E283:E285"/>
    <mergeCell ref="F283:F285"/>
    <mergeCell ref="D277:D279"/>
    <mergeCell ref="E277:E279"/>
    <mergeCell ref="A289:A291"/>
    <mergeCell ref="R289:R291"/>
    <mergeCell ref="G286:G288"/>
    <mergeCell ref="H286:H288"/>
    <mergeCell ref="R286:R288"/>
    <mergeCell ref="R235:R237"/>
    <mergeCell ref="A238:A240"/>
    <mergeCell ref="B238:B240"/>
    <mergeCell ref="C238:C240"/>
    <mergeCell ref="D238:D240"/>
    <mergeCell ref="E238:E240"/>
    <mergeCell ref="F238:F240"/>
    <mergeCell ref="G238:G240"/>
    <mergeCell ref="H238:H240"/>
    <mergeCell ref="R238:R240"/>
    <mergeCell ref="A235:A237"/>
    <mergeCell ref="B235:B237"/>
    <mergeCell ref="C235:C237"/>
    <mergeCell ref="D235:D237"/>
    <mergeCell ref="E235:E237"/>
    <mergeCell ref="F235:F237"/>
    <mergeCell ref="S48:S50"/>
    <mergeCell ref="A51:A53"/>
    <mergeCell ref="B51:B53"/>
    <mergeCell ref="C51:C53"/>
    <mergeCell ref="D51:D53"/>
    <mergeCell ref="E51:E53"/>
    <mergeCell ref="F51:F53"/>
    <mergeCell ref="G51:G53"/>
    <mergeCell ref="H51:H53"/>
    <mergeCell ref="R51:R53"/>
    <mergeCell ref="A48:A50"/>
    <mergeCell ref="B48:B50"/>
    <mergeCell ref="C48:C50"/>
    <mergeCell ref="D48:D50"/>
    <mergeCell ref="E48:E50"/>
    <mergeCell ref="F48:F50"/>
    <mergeCell ref="G48:G50"/>
    <mergeCell ref="H48:H50"/>
    <mergeCell ref="R48:R50"/>
    <mergeCell ref="R69:R71"/>
    <mergeCell ref="S54:S56"/>
    <mergeCell ref="A54:A56"/>
    <mergeCell ref="B54:B56"/>
    <mergeCell ref="C54:C56"/>
    <mergeCell ref="D54:D56"/>
    <mergeCell ref="E54:E56"/>
    <mergeCell ref="F54:F56"/>
    <mergeCell ref="G54:G56"/>
    <mergeCell ref="H54:H56"/>
    <mergeCell ref="R54:R56"/>
    <mergeCell ref="E69:E71"/>
    <mergeCell ref="A57:A59"/>
    <mergeCell ref="B57:B59"/>
    <mergeCell ref="C57:C59"/>
    <mergeCell ref="D57:D59"/>
    <mergeCell ref="E57:E59"/>
    <mergeCell ref="F57:F59"/>
    <mergeCell ref="G57:G59"/>
    <mergeCell ref="H57:H59"/>
    <mergeCell ref="R57:R59"/>
    <mergeCell ref="A60:A62"/>
    <mergeCell ref="B60:B62"/>
    <mergeCell ref="C60:C62"/>
    <mergeCell ref="A106:A108"/>
    <mergeCell ref="B106:B108"/>
    <mergeCell ref="C106:C108"/>
    <mergeCell ref="D106:D108"/>
    <mergeCell ref="E106:E108"/>
    <mergeCell ref="F106:F108"/>
    <mergeCell ref="G106:G108"/>
    <mergeCell ref="H106:H108"/>
    <mergeCell ref="R106:R108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headerFooter differentFirst="1">
    <oddHeader>&amp;C&amp;P</oddHeader>
  </headerFooter>
  <rowBreaks count="12" manualBreakCount="12">
    <brk id="29" max="17" man="1"/>
    <brk id="53" max="17" man="1"/>
    <brk id="74" max="17" man="1"/>
    <brk id="99" max="17" man="1"/>
    <brk id="120" max="17" man="1"/>
    <brk id="148" max="17" man="1"/>
    <brk id="173" max="17" man="1"/>
    <brk id="201" max="17" man="1"/>
    <brk id="222" max="17" man="1"/>
    <brk id="240" max="17" man="1"/>
    <brk id="264" max="17" man="1"/>
    <brk id="288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48"/>
  <sheetViews>
    <sheetView tabSelected="1" view="pageBreakPreview" zoomScale="70" zoomScaleNormal="70" zoomScaleSheetLayoutView="70" zoomScalePageLayoutView="60" workbookViewId="0">
      <selection sqref="A1:XFD1048576"/>
    </sheetView>
  </sheetViews>
  <sheetFormatPr defaultColWidth="8.85546875" defaultRowHeight="17.25" x14ac:dyDescent="0.3"/>
  <cols>
    <col min="1" max="1" width="14.140625" style="6" customWidth="1"/>
    <col min="2" max="2" width="43" style="4" customWidth="1"/>
    <col min="3" max="3" width="18" style="4" customWidth="1"/>
    <col min="4" max="4" width="37.5703125" style="4" customWidth="1"/>
    <col min="5" max="5" width="18.28515625" style="4" customWidth="1"/>
    <col min="6" max="6" width="18.140625" style="4" customWidth="1"/>
    <col min="7" max="7" width="18.42578125" style="4" customWidth="1"/>
    <col min="8" max="8" width="18.140625" style="4" customWidth="1"/>
    <col min="9" max="9" width="19.5703125" style="4" customWidth="1"/>
    <col min="10" max="10" width="19.42578125" style="4" customWidth="1"/>
    <col min="11" max="11" width="34" style="4" customWidth="1"/>
    <col min="12" max="12" width="17.5703125" style="4" bestFit="1" customWidth="1"/>
    <col min="13" max="13" width="8.85546875" style="4"/>
    <col min="14" max="14" width="16.140625" style="4" bestFit="1" customWidth="1"/>
    <col min="15" max="16384" width="8.85546875" style="4"/>
  </cols>
  <sheetData>
    <row r="1" spans="1:14" ht="21.75" customHeight="1" x14ac:dyDescent="0.3">
      <c r="A1" s="1"/>
      <c r="B1" s="1"/>
      <c r="C1" s="1"/>
      <c r="D1" s="3"/>
      <c r="E1" s="3"/>
      <c r="F1" s="3"/>
      <c r="G1" s="3"/>
      <c r="K1" s="8" t="s">
        <v>503</v>
      </c>
    </row>
    <row r="2" spans="1:14" ht="50.25" customHeight="1" x14ac:dyDescent="0.3">
      <c r="A2" s="1"/>
      <c r="B2" s="1"/>
      <c r="C2" s="1"/>
      <c r="D2" s="3"/>
      <c r="E2" s="265" t="s">
        <v>585</v>
      </c>
      <c r="F2" s="265"/>
      <c r="G2" s="3"/>
      <c r="J2" s="268" t="s">
        <v>473</v>
      </c>
      <c r="K2" s="268"/>
    </row>
    <row r="3" spans="1:14" ht="57" customHeight="1" x14ac:dyDescent="0.3">
      <c r="A3" s="269" t="s">
        <v>172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14" ht="15" customHeight="1" x14ac:dyDescent="0.3">
      <c r="A4" s="5"/>
      <c r="B4" s="2"/>
      <c r="C4" s="2"/>
      <c r="D4" s="2"/>
      <c r="E4" s="2"/>
      <c r="F4" s="2"/>
      <c r="G4" s="2"/>
    </row>
    <row r="5" spans="1:14" ht="53.25" customHeight="1" x14ac:dyDescent="0.3">
      <c r="A5" s="270" t="s">
        <v>171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</row>
    <row r="6" spans="1:14" ht="15" customHeight="1" x14ac:dyDescent="0.3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</row>
    <row r="7" spans="1:14" ht="33" customHeight="1" x14ac:dyDescent="0.3">
      <c r="A7" s="266" t="s">
        <v>0</v>
      </c>
      <c r="B7" s="267" t="s">
        <v>60</v>
      </c>
      <c r="C7" s="267" t="s">
        <v>1</v>
      </c>
      <c r="D7" s="267" t="s">
        <v>2</v>
      </c>
      <c r="E7" s="267" t="s">
        <v>3</v>
      </c>
      <c r="F7" s="266" t="s">
        <v>4</v>
      </c>
      <c r="G7" s="266"/>
      <c r="H7" s="266"/>
      <c r="I7" s="266"/>
      <c r="J7" s="266"/>
      <c r="K7" s="267" t="s">
        <v>5</v>
      </c>
    </row>
    <row r="8" spans="1:14" ht="33" customHeight="1" x14ac:dyDescent="0.3">
      <c r="A8" s="266"/>
      <c r="B8" s="267"/>
      <c r="C8" s="267"/>
      <c r="D8" s="267"/>
      <c r="E8" s="267"/>
      <c r="F8" s="13">
        <v>2023</v>
      </c>
      <c r="G8" s="130">
        <v>2024</v>
      </c>
      <c r="H8" s="130">
        <v>2025</v>
      </c>
      <c r="I8" s="130">
        <v>2026</v>
      </c>
      <c r="J8" s="130">
        <v>2027</v>
      </c>
      <c r="K8" s="267"/>
    </row>
    <row r="9" spans="1:14" ht="24.75" customHeight="1" x14ac:dyDescent="0.3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">
        <v>6</v>
      </c>
      <c r="G9" s="130">
        <v>7</v>
      </c>
      <c r="H9" s="130">
        <v>8</v>
      </c>
      <c r="I9" s="130">
        <v>9</v>
      </c>
      <c r="J9" s="130">
        <v>10</v>
      </c>
      <c r="K9" s="130">
        <v>11</v>
      </c>
    </row>
    <row r="10" spans="1:14" ht="24.75" customHeight="1" x14ac:dyDescent="0.3">
      <c r="A10" s="262" t="s">
        <v>145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4"/>
    </row>
    <row r="11" spans="1:14" ht="32.25" customHeight="1" x14ac:dyDescent="0.3">
      <c r="A11" s="262" t="s">
        <v>413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4"/>
    </row>
    <row r="12" spans="1:14" s="3" customFormat="1" ht="36" customHeight="1" x14ac:dyDescent="0.25">
      <c r="A12" s="260"/>
      <c r="B12" s="199" t="s">
        <v>170</v>
      </c>
      <c r="C12" s="132" t="s">
        <v>72</v>
      </c>
      <c r="D12" s="9" t="s">
        <v>14</v>
      </c>
      <c r="E12" s="101">
        <f>E13+E14</f>
        <v>13096.5</v>
      </c>
      <c r="F12" s="101">
        <f t="shared" ref="F12:J12" si="0">F13+F14</f>
        <v>0</v>
      </c>
      <c r="G12" s="101">
        <f t="shared" si="0"/>
        <v>13096.5</v>
      </c>
      <c r="H12" s="101">
        <f t="shared" si="0"/>
        <v>0</v>
      </c>
      <c r="I12" s="101">
        <f t="shared" si="0"/>
        <v>0</v>
      </c>
      <c r="J12" s="101">
        <f t="shared" si="0"/>
        <v>0</v>
      </c>
      <c r="K12" s="261"/>
    </row>
    <row r="13" spans="1:14" s="3" customFormat="1" ht="36" customHeight="1" x14ac:dyDescent="0.25">
      <c r="A13" s="260"/>
      <c r="B13" s="199"/>
      <c r="C13" s="132"/>
      <c r="D13" s="9" t="s">
        <v>10</v>
      </c>
      <c r="E13" s="101">
        <f>E16</f>
        <v>8172.22</v>
      </c>
      <c r="F13" s="101">
        <f t="shared" ref="F13:J13" si="1">F16</f>
        <v>0</v>
      </c>
      <c r="G13" s="101">
        <f t="shared" si="1"/>
        <v>8172.22</v>
      </c>
      <c r="H13" s="101">
        <f t="shared" si="1"/>
        <v>0</v>
      </c>
      <c r="I13" s="101">
        <f t="shared" si="1"/>
        <v>0</v>
      </c>
      <c r="J13" s="101">
        <f t="shared" si="1"/>
        <v>0</v>
      </c>
      <c r="K13" s="261"/>
    </row>
    <row r="14" spans="1:14" s="3" customFormat="1" ht="36" customHeight="1" x14ac:dyDescent="0.25">
      <c r="A14" s="260"/>
      <c r="B14" s="199"/>
      <c r="C14" s="132"/>
      <c r="D14" s="9" t="s">
        <v>18</v>
      </c>
      <c r="E14" s="101">
        <f>E17</f>
        <v>4924.28</v>
      </c>
      <c r="F14" s="101">
        <f t="shared" ref="F14:J14" si="2">F17</f>
        <v>0</v>
      </c>
      <c r="G14" s="101">
        <f t="shared" si="2"/>
        <v>4924.28</v>
      </c>
      <c r="H14" s="101">
        <f t="shared" si="2"/>
        <v>0</v>
      </c>
      <c r="I14" s="101">
        <f t="shared" si="2"/>
        <v>0</v>
      </c>
      <c r="J14" s="101">
        <f t="shared" si="2"/>
        <v>0</v>
      </c>
      <c r="K14" s="261"/>
    </row>
    <row r="15" spans="1:14" s="3" customFormat="1" ht="36" customHeight="1" x14ac:dyDescent="0.25">
      <c r="A15" s="260">
        <v>1</v>
      </c>
      <c r="B15" s="133" t="s">
        <v>489</v>
      </c>
      <c r="C15" s="132" t="s">
        <v>72</v>
      </c>
      <c r="D15" s="9" t="s">
        <v>14</v>
      </c>
      <c r="E15" s="101">
        <f>F15+G15+H15+I15+J15</f>
        <v>13096.5</v>
      </c>
      <c r="F15" s="101">
        <f>F16+F17</f>
        <v>0</v>
      </c>
      <c r="G15" s="101">
        <f>G16+G17</f>
        <v>13096.5</v>
      </c>
      <c r="H15" s="101">
        <f t="shared" ref="H15:J15" si="3">H16+H17</f>
        <v>0</v>
      </c>
      <c r="I15" s="101">
        <f t="shared" si="3"/>
        <v>0</v>
      </c>
      <c r="J15" s="101">
        <f t="shared" si="3"/>
        <v>0</v>
      </c>
      <c r="K15" s="261" t="s">
        <v>17</v>
      </c>
    </row>
    <row r="16" spans="1:14" s="3" customFormat="1" ht="36" customHeight="1" x14ac:dyDescent="0.25">
      <c r="A16" s="260"/>
      <c r="B16" s="133"/>
      <c r="C16" s="132"/>
      <c r="D16" s="9" t="s">
        <v>10</v>
      </c>
      <c r="E16" s="101">
        <f>F16+G16+H16+I16+J16</f>
        <v>8172.22</v>
      </c>
      <c r="F16" s="101">
        <v>0</v>
      </c>
      <c r="G16" s="101">
        <v>8172.22</v>
      </c>
      <c r="H16" s="101">
        <v>0</v>
      </c>
      <c r="I16" s="101">
        <v>0</v>
      </c>
      <c r="J16" s="101">
        <v>0</v>
      </c>
      <c r="K16" s="261"/>
      <c r="L16" s="11"/>
      <c r="N16" s="12"/>
    </row>
    <row r="17" spans="1:14" s="3" customFormat="1" ht="36" customHeight="1" x14ac:dyDescent="0.25">
      <c r="A17" s="260"/>
      <c r="B17" s="133"/>
      <c r="C17" s="132"/>
      <c r="D17" s="9" t="s">
        <v>18</v>
      </c>
      <c r="E17" s="101">
        <f>F17+G17+H17+I17+J17</f>
        <v>4924.28</v>
      </c>
      <c r="F17" s="101">
        <v>0</v>
      </c>
      <c r="G17" s="101">
        <v>4924.28</v>
      </c>
      <c r="H17" s="101">
        <v>0</v>
      </c>
      <c r="I17" s="101">
        <v>0</v>
      </c>
      <c r="J17" s="101">
        <v>0</v>
      </c>
      <c r="K17" s="261"/>
      <c r="L17" s="11"/>
      <c r="N17" s="12"/>
    </row>
    <row r="18" spans="1:14" ht="32.25" customHeight="1" x14ac:dyDescent="0.3">
      <c r="A18" s="262" t="s">
        <v>574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14" s="3" customFormat="1" ht="36" customHeight="1" x14ac:dyDescent="0.25">
      <c r="A19" s="260"/>
      <c r="B19" s="199" t="s">
        <v>170</v>
      </c>
      <c r="C19" s="132" t="s">
        <v>72</v>
      </c>
      <c r="D19" s="9" t="s">
        <v>14</v>
      </c>
      <c r="E19" s="101">
        <f>E20+E21</f>
        <v>28238.78</v>
      </c>
      <c r="F19" s="101">
        <f t="shared" ref="F19:J19" si="4">F20+F21</f>
        <v>0</v>
      </c>
      <c r="G19" s="101">
        <f>G20+G21</f>
        <v>21332.68</v>
      </c>
      <c r="H19" s="101">
        <f>H20+H21</f>
        <v>6906.0999999999995</v>
      </c>
      <c r="I19" s="101">
        <f t="shared" si="4"/>
        <v>0</v>
      </c>
      <c r="J19" s="101">
        <f t="shared" si="4"/>
        <v>0</v>
      </c>
      <c r="K19" s="261"/>
    </row>
    <row r="20" spans="1:14" s="3" customFormat="1" ht="36" customHeight="1" x14ac:dyDescent="0.25">
      <c r="A20" s="260"/>
      <c r="B20" s="199"/>
      <c r="C20" s="132"/>
      <c r="D20" s="9" t="s">
        <v>10</v>
      </c>
      <c r="E20" s="101">
        <f>E32+E23+E26+E29</f>
        <v>17620.989999999998</v>
      </c>
      <c r="F20" s="101">
        <f t="shared" ref="F20:J21" si="5">F32</f>
        <v>0</v>
      </c>
      <c r="G20" s="101">
        <f>G32+G23+G26+G29</f>
        <v>13311.579999999998</v>
      </c>
      <c r="H20" s="101">
        <f>H32+H23+H26+H29</f>
        <v>4309.41</v>
      </c>
      <c r="I20" s="101">
        <f t="shared" si="5"/>
        <v>0</v>
      </c>
      <c r="J20" s="101">
        <f t="shared" si="5"/>
        <v>0</v>
      </c>
      <c r="K20" s="261"/>
    </row>
    <row r="21" spans="1:14" s="3" customFormat="1" ht="36" customHeight="1" x14ac:dyDescent="0.25">
      <c r="A21" s="260"/>
      <c r="B21" s="199"/>
      <c r="C21" s="132"/>
      <c r="D21" s="9" t="s">
        <v>18</v>
      </c>
      <c r="E21" s="101">
        <f>E33+E24+E27+E30</f>
        <v>10617.789999999999</v>
      </c>
      <c r="F21" s="101">
        <f t="shared" si="5"/>
        <v>0</v>
      </c>
      <c r="G21" s="101">
        <f>G33+G24+G27+G30</f>
        <v>8021.1</v>
      </c>
      <c r="H21" s="101">
        <f>H33+H24+H27+H30</f>
        <v>2596.6899999999996</v>
      </c>
      <c r="I21" s="101">
        <f t="shared" si="5"/>
        <v>0</v>
      </c>
      <c r="J21" s="101">
        <f t="shared" si="5"/>
        <v>0</v>
      </c>
      <c r="K21" s="261"/>
    </row>
    <row r="22" spans="1:14" s="3" customFormat="1" ht="36" customHeight="1" x14ac:dyDescent="0.25">
      <c r="A22" s="260">
        <v>2</v>
      </c>
      <c r="B22" s="133" t="s">
        <v>575</v>
      </c>
      <c r="C22" s="132" t="s">
        <v>72</v>
      </c>
      <c r="D22" s="9" t="s">
        <v>14</v>
      </c>
      <c r="E22" s="101">
        <f t="shared" ref="E22:E33" si="6">F22+G22+H22+I22+J22</f>
        <v>3207.2799999999997</v>
      </c>
      <c r="F22" s="101">
        <f>F23+F24</f>
        <v>0</v>
      </c>
      <c r="G22" s="101">
        <f>G23+G24</f>
        <v>1282.9099999999999</v>
      </c>
      <c r="H22" s="101">
        <f t="shared" ref="H22:J22" si="7">H23+H24</f>
        <v>1924.37</v>
      </c>
      <c r="I22" s="101">
        <f t="shared" si="7"/>
        <v>0</v>
      </c>
      <c r="J22" s="101">
        <f t="shared" si="7"/>
        <v>0</v>
      </c>
      <c r="K22" s="261" t="s">
        <v>17</v>
      </c>
      <c r="M22" s="7"/>
    </row>
    <row r="23" spans="1:14" s="3" customFormat="1" ht="36" customHeight="1" x14ac:dyDescent="0.25">
      <c r="A23" s="260"/>
      <c r="B23" s="133"/>
      <c r="C23" s="132"/>
      <c r="D23" s="9" t="s">
        <v>10</v>
      </c>
      <c r="E23" s="101">
        <f t="shared" si="6"/>
        <v>2001.35</v>
      </c>
      <c r="F23" s="101">
        <v>0</v>
      </c>
      <c r="G23" s="101">
        <v>800.54</v>
      </c>
      <c r="H23" s="101">
        <v>1200.81</v>
      </c>
      <c r="I23" s="101">
        <v>0</v>
      </c>
      <c r="J23" s="101">
        <v>0</v>
      </c>
      <c r="K23" s="261"/>
      <c r="L23" s="11"/>
      <c r="M23" s="7"/>
      <c r="N23" s="12"/>
    </row>
    <row r="24" spans="1:14" s="3" customFormat="1" ht="36" customHeight="1" x14ac:dyDescent="0.25">
      <c r="A24" s="260"/>
      <c r="B24" s="133"/>
      <c r="C24" s="132"/>
      <c r="D24" s="9" t="s">
        <v>18</v>
      </c>
      <c r="E24" s="101">
        <f t="shared" si="6"/>
        <v>1205.9299999999998</v>
      </c>
      <c r="F24" s="101">
        <v>0</v>
      </c>
      <c r="G24" s="101">
        <v>482.37</v>
      </c>
      <c r="H24" s="101">
        <v>723.56</v>
      </c>
      <c r="I24" s="101">
        <v>0</v>
      </c>
      <c r="J24" s="101">
        <v>0</v>
      </c>
      <c r="K24" s="261"/>
      <c r="L24" s="11"/>
      <c r="M24" s="7"/>
      <c r="N24" s="12"/>
    </row>
    <row r="25" spans="1:14" s="3" customFormat="1" ht="36" customHeight="1" x14ac:dyDescent="0.25">
      <c r="A25" s="260">
        <v>3</v>
      </c>
      <c r="B25" s="133" t="s">
        <v>576</v>
      </c>
      <c r="C25" s="132" t="s">
        <v>72</v>
      </c>
      <c r="D25" s="9" t="s">
        <v>14</v>
      </c>
      <c r="E25" s="101">
        <f t="shared" si="6"/>
        <v>122.85000000000001</v>
      </c>
      <c r="F25" s="101">
        <f>F26+F27</f>
        <v>0</v>
      </c>
      <c r="G25" s="101">
        <f>G26+G27</f>
        <v>122.85000000000001</v>
      </c>
      <c r="H25" s="101">
        <f t="shared" ref="H25:J25" si="8">H26+H27</f>
        <v>0</v>
      </c>
      <c r="I25" s="101">
        <f t="shared" si="8"/>
        <v>0</v>
      </c>
      <c r="J25" s="101">
        <f t="shared" si="8"/>
        <v>0</v>
      </c>
      <c r="K25" s="261" t="s">
        <v>17</v>
      </c>
      <c r="M25" s="7"/>
    </row>
    <row r="26" spans="1:14" s="3" customFormat="1" ht="36" customHeight="1" x14ac:dyDescent="0.25">
      <c r="A26" s="260"/>
      <c r="B26" s="133"/>
      <c r="C26" s="132"/>
      <c r="D26" s="9" t="s">
        <v>10</v>
      </c>
      <c r="E26" s="101">
        <f t="shared" si="6"/>
        <v>76.650000000000006</v>
      </c>
      <c r="F26" s="101">
        <v>0</v>
      </c>
      <c r="G26" s="101">
        <v>76.650000000000006</v>
      </c>
      <c r="H26" s="101">
        <v>0</v>
      </c>
      <c r="I26" s="101">
        <v>0</v>
      </c>
      <c r="J26" s="101">
        <v>0</v>
      </c>
      <c r="K26" s="261"/>
      <c r="L26" s="11"/>
      <c r="M26" s="7"/>
      <c r="N26" s="12"/>
    </row>
    <row r="27" spans="1:14" s="3" customFormat="1" ht="36" customHeight="1" x14ac:dyDescent="0.25">
      <c r="A27" s="260"/>
      <c r="B27" s="133"/>
      <c r="C27" s="132"/>
      <c r="D27" s="9" t="s">
        <v>18</v>
      </c>
      <c r="E27" s="101">
        <f t="shared" si="6"/>
        <v>46.2</v>
      </c>
      <c r="F27" s="101">
        <v>0</v>
      </c>
      <c r="G27" s="101">
        <v>46.2</v>
      </c>
      <c r="H27" s="101">
        <v>0</v>
      </c>
      <c r="I27" s="101">
        <v>0</v>
      </c>
      <c r="J27" s="101">
        <v>0</v>
      </c>
      <c r="K27" s="261"/>
      <c r="L27" s="11"/>
      <c r="M27" s="7"/>
      <c r="N27" s="12"/>
    </row>
    <row r="28" spans="1:14" s="3" customFormat="1" ht="36" customHeight="1" x14ac:dyDescent="0.25">
      <c r="A28" s="260">
        <v>4</v>
      </c>
      <c r="B28" s="133" t="s">
        <v>577</v>
      </c>
      <c r="C28" s="132" t="s">
        <v>72</v>
      </c>
      <c r="D28" s="9" t="s">
        <v>14</v>
      </c>
      <c r="E28" s="101">
        <f t="shared" si="6"/>
        <v>18021.79</v>
      </c>
      <c r="F28" s="101">
        <f>F29+F30</f>
        <v>0</v>
      </c>
      <c r="G28" s="101">
        <f>G29+G30</f>
        <v>14417.43</v>
      </c>
      <c r="H28" s="101">
        <f t="shared" ref="H28:J28" si="9">H29+H30</f>
        <v>3604.3599999999997</v>
      </c>
      <c r="I28" s="101">
        <f t="shared" si="9"/>
        <v>0</v>
      </c>
      <c r="J28" s="101">
        <f t="shared" si="9"/>
        <v>0</v>
      </c>
      <c r="K28" s="261" t="s">
        <v>17</v>
      </c>
      <c r="M28" s="7"/>
    </row>
    <row r="29" spans="1:14" s="3" customFormat="1" ht="36" customHeight="1" x14ac:dyDescent="0.25">
      <c r="A29" s="260"/>
      <c r="B29" s="133"/>
      <c r="C29" s="132"/>
      <c r="D29" s="9" t="s">
        <v>10</v>
      </c>
      <c r="E29" s="101">
        <f t="shared" si="6"/>
        <v>11245.59</v>
      </c>
      <c r="F29" s="101">
        <v>0</v>
      </c>
      <c r="G29" s="101">
        <v>8996.4699999999993</v>
      </c>
      <c r="H29" s="101">
        <v>2249.12</v>
      </c>
      <c r="I29" s="101">
        <v>0</v>
      </c>
      <c r="J29" s="101">
        <v>0</v>
      </c>
      <c r="K29" s="261"/>
      <c r="L29" s="11"/>
      <c r="M29" s="7"/>
      <c r="N29" s="12"/>
    </row>
    <row r="30" spans="1:14" s="3" customFormat="1" ht="36" customHeight="1" x14ac:dyDescent="0.25">
      <c r="A30" s="260"/>
      <c r="B30" s="133"/>
      <c r="C30" s="132"/>
      <c r="D30" s="9" t="s">
        <v>18</v>
      </c>
      <c r="E30" s="101">
        <f t="shared" si="6"/>
        <v>6776.2</v>
      </c>
      <c r="F30" s="101">
        <v>0</v>
      </c>
      <c r="G30" s="101">
        <v>5420.96</v>
      </c>
      <c r="H30" s="101">
        <v>1355.24</v>
      </c>
      <c r="I30" s="101">
        <v>0</v>
      </c>
      <c r="J30" s="101">
        <v>0</v>
      </c>
      <c r="K30" s="261"/>
      <c r="L30" s="11"/>
      <c r="M30" s="7"/>
      <c r="N30" s="12"/>
    </row>
    <row r="31" spans="1:14" s="3" customFormat="1" ht="36" customHeight="1" x14ac:dyDescent="0.25">
      <c r="A31" s="260">
        <v>5</v>
      </c>
      <c r="B31" s="133" t="s">
        <v>578</v>
      </c>
      <c r="C31" s="132" t="s">
        <v>72</v>
      </c>
      <c r="D31" s="9" t="s">
        <v>14</v>
      </c>
      <c r="E31" s="101">
        <f t="shared" si="6"/>
        <v>6886.86</v>
      </c>
      <c r="F31" s="101">
        <f>F32+F33</f>
        <v>0</v>
      </c>
      <c r="G31" s="101">
        <f>G32+G33</f>
        <v>5509.49</v>
      </c>
      <c r="H31" s="101">
        <f t="shared" ref="H31:J31" si="10">H32+H33</f>
        <v>1377.37</v>
      </c>
      <c r="I31" s="101">
        <f t="shared" si="10"/>
        <v>0</v>
      </c>
      <c r="J31" s="101">
        <f t="shared" si="10"/>
        <v>0</v>
      </c>
      <c r="K31" s="261" t="s">
        <v>17</v>
      </c>
      <c r="M31" s="7"/>
    </row>
    <row r="32" spans="1:14" s="3" customFormat="1" ht="36" customHeight="1" x14ac:dyDescent="0.25">
      <c r="A32" s="260"/>
      <c r="B32" s="133"/>
      <c r="C32" s="132"/>
      <c r="D32" s="9" t="s">
        <v>10</v>
      </c>
      <c r="E32" s="101">
        <f t="shared" si="6"/>
        <v>4297.3999999999996</v>
      </c>
      <c r="F32" s="101">
        <v>0</v>
      </c>
      <c r="G32" s="101">
        <v>3437.92</v>
      </c>
      <c r="H32" s="101">
        <v>859.48</v>
      </c>
      <c r="I32" s="101">
        <v>0</v>
      </c>
      <c r="J32" s="101">
        <v>0</v>
      </c>
      <c r="K32" s="261"/>
      <c r="L32" s="11"/>
      <c r="M32" s="7"/>
      <c r="N32" s="12"/>
    </row>
    <row r="33" spans="1:14" s="3" customFormat="1" ht="36" customHeight="1" x14ac:dyDescent="0.25">
      <c r="A33" s="260"/>
      <c r="B33" s="133"/>
      <c r="C33" s="132"/>
      <c r="D33" s="9" t="s">
        <v>18</v>
      </c>
      <c r="E33" s="101">
        <f t="shared" si="6"/>
        <v>2589.46</v>
      </c>
      <c r="F33" s="101">
        <v>0</v>
      </c>
      <c r="G33" s="101">
        <v>2071.5700000000002</v>
      </c>
      <c r="H33" s="101">
        <v>517.89</v>
      </c>
      <c r="I33" s="101">
        <v>0</v>
      </c>
      <c r="J33" s="101">
        <v>0</v>
      </c>
      <c r="K33" s="261"/>
      <c r="L33" s="11"/>
      <c r="M33" s="7"/>
      <c r="N33" s="12"/>
    </row>
    <row r="34" spans="1:14" ht="24.75" customHeight="1" x14ac:dyDescent="0.3">
      <c r="A34" s="262" t="s">
        <v>85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4"/>
    </row>
    <row r="35" spans="1:14" s="3" customFormat="1" ht="36" customHeight="1" x14ac:dyDescent="0.25">
      <c r="A35" s="260"/>
      <c r="B35" s="199" t="s">
        <v>170</v>
      </c>
      <c r="C35" s="132" t="s">
        <v>72</v>
      </c>
      <c r="D35" s="9" t="s">
        <v>14</v>
      </c>
      <c r="E35" s="101">
        <f>E42+E46+E50+E54+E58+E62+E66+E70+E39</f>
        <v>416038.02999999997</v>
      </c>
      <c r="F35" s="101">
        <f>F42+F46+F50+F54+F58+F62+F66+F70+F39</f>
        <v>25500</v>
      </c>
      <c r="G35" s="101">
        <f t="shared" ref="G35:J35" si="11">G42+G46+G50+G54+G58+G62+G66+G70+G39</f>
        <v>106716.79999999999</v>
      </c>
      <c r="H35" s="101">
        <f t="shared" si="11"/>
        <v>283821.23</v>
      </c>
      <c r="I35" s="101">
        <f t="shared" si="11"/>
        <v>0</v>
      </c>
      <c r="J35" s="101">
        <f t="shared" si="11"/>
        <v>0</v>
      </c>
      <c r="K35" s="261"/>
    </row>
    <row r="36" spans="1:14" s="3" customFormat="1" ht="36" customHeight="1" x14ac:dyDescent="0.25">
      <c r="A36" s="260"/>
      <c r="B36" s="199"/>
      <c r="C36" s="132"/>
      <c r="D36" s="9" t="s">
        <v>10</v>
      </c>
      <c r="E36" s="101">
        <f t="shared" ref="E36:J37" si="12">E43+E47+E51+E55+E59+E63+E67+E71+E40</f>
        <v>192710.40999999995</v>
      </c>
      <c r="F36" s="101">
        <f t="shared" si="12"/>
        <v>15606</v>
      </c>
      <c r="G36" s="101">
        <f t="shared" si="12"/>
        <v>0</v>
      </c>
      <c r="H36" s="101">
        <f t="shared" si="12"/>
        <v>177104.40999999995</v>
      </c>
      <c r="I36" s="101">
        <f t="shared" si="12"/>
        <v>0</v>
      </c>
      <c r="J36" s="101">
        <f t="shared" si="12"/>
        <v>0</v>
      </c>
      <c r="K36" s="261"/>
    </row>
    <row r="37" spans="1:14" s="3" customFormat="1" ht="36" customHeight="1" x14ac:dyDescent="0.25">
      <c r="A37" s="260"/>
      <c r="B37" s="199"/>
      <c r="C37" s="132"/>
      <c r="D37" s="9" t="s">
        <v>18</v>
      </c>
      <c r="E37" s="101">
        <f t="shared" si="12"/>
        <v>223327.62</v>
      </c>
      <c r="F37" s="101">
        <f t="shared" si="12"/>
        <v>9894</v>
      </c>
      <c r="G37" s="101">
        <f t="shared" si="12"/>
        <v>106716.79999999999</v>
      </c>
      <c r="H37" s="101">
        <f t="shared" si="12"/>
        <v>106716.81999999999</v>
      </c>
      <c r="I37" s="101">
        <f t="shared" si="12"/>
        <v>0</v>
      </c>
      <c r="J37" s="101">
        <f t="shared" si="12"/>
        <v>0</v>
      </c>
      <c r="K37" s="261"/>
    </row>
    <row r="38" spans="1:14" s="3" customFormat="1" ht="26.25" customHeight="1" x14ac:dyDescent="0.25">
      <c r="A38" s="260"/>
      <c r="B38" s="199"/>
      <c r="C38" s="132"/>
      <c r="D38" s="9" t="s">
        <v>12</v>
      </c>
      <c r="E38" s="101">
        <f t="shared" ref="E38:J38" si="13">E45+E49+E53+E57+E61+E65+E69+E73</f>
        <v>0</v>
      </c>
      <c r="F38" s="101">
        <f t="shared" si="13"/>
        <v>0</v>
      </c>
      <c r="G38" s="101">
        <f t="shared" si="13"/>
        <v>0</v>
      </c>
      <c r="H38" s="101">
        <f t="shared" si="13"/>
        <v>0</v>
      </c>
      <c r="I38" s="101">
        <f t="shared" si="13"/>
        <v>0</v>
      </c>
      <c r="J38" s="101">
        <f t="shared" si="13"/>
        <v>0</v>
      </c>
      <c r="K38" s="261"/>
    </row>
    <row r="39" spans="1:14" s="3" customFormat="1" ht="36" customHeight="1" x14ac:dyDescent="0.25">
      <c r="A39" s="260">
        <v>6</v>
      </c>
      <c r="B39" s="133" t="s">
        <v>292</v>
      </c>
      <c r="C39" s="132" t="s">
        <v>72</v>
      </c>
      <c r="D39" s="9" t="s">
        <v>14</v>
      </c>
      <c r="E39" s="101">
        <f>F39+G39+H39+I39+J39</f>
        <v>25500</v>
      </c>
      <c r="F39" s="101">
        <f>F40+F41</f>
        <v>25500</v>
      </c>
      <c r="G39" s="101">
        <v>0</v>
      </c>
      <c r="H39" s="101">
        <f t="shared" ref="H39:J39" si="14">H40+H41</f>
        <v>0</v>
      </c>
      <c r="I39" s="101">
        <f t="shared" si="14"/>
        <v>0</v>
      </c>
      <c r="J39" s="101">
        <f t="shared" si="14"/>
        <v>0</v>
      </c>
      <c r="K39" s="261" t="s">
        <v>17</v>
      </c>
    </row>
    <row r="40" spans="1:14" s="3" customFormat="1" ht="36" customHeight="1" x14ac:dyDescent="0.25">
      <c r="A40" s="260"/>
      <c r="B40" s="133"/>
      <c r="C40" s="132"/>
      <c r="D40" s="9" t="s">
        <v>10</v>
      </c>
      <c r="E40" s="101">
        <f>F40+G40+H40+I40+J40</f>
        <v>15606</v>
      </c>
      <c r="F40" s="101">
        <v>15606</v>
      </c>
      <c r="G40" s="101">
        <v>0</v>
      </c>
      <c r="H40" s="101">
        <v>0</v>
      </c>
      <c r="I40" s="101">
        <v>0</v>
      </c>
      <c r="J40" s="101">
        <v>0</v>
      </c>
      <c r="K40" s="261"/>
      <c r="L40" s="11"/>
      <c r="N40" s="12"/>
    </row>
    <row r="41" spans="1:14" s="3" customFormat="1" ht="36" customHeight="1" x14ac:dyDescent="0.25">
      <c r="A41" s="260"/>
      <c r="B41" s="133"/>
      <c r="C41" s="132"/>
      <c r="D41" s="9" t="s">
        <v>18</v>
      </c>
      <c r="E41" s="101">
        <f>F41+G41+H41+I41+J41</f>
        <v>9894</v>
      </c>
      <c r="F41" s="101">
        <f>9894</f>
        <v>9894</v>
      </c>
      <c r="G41" s="101">
        <v>0</v>
      </c>
      <c r="H41" s="101">
        <v>0</v>
      </c>
      <c r="I41" s="101">
        <v>0</v>
      </c>
      <c r="J41" s="101">
        <v>0</v>
      </c>
      <c r="K41" s="261"/>
      <c r="L41" s="11"/>
      <c r="N41" s="12"/>
    </row>
    <row r="42" spans="1:14" ht="30" customHeight="1" x14ac:dyDescent="0.3">
      <c r="A42" s="260">
        <v>7</v>
      </c>
      <c r="B42" s="133" t="s">
        <v>151</v>
      </c>
      <c r="C42" s="132" t="s">
        <v>72</v>
      </c>
      <c r="D42" s="9" t="s">
        <v>14</v>
      </c>
      <c r="E42" s="10">
        <f>E43+E44+E45</f>
        <v>235218.05</v>
      </c>
      <c r="F42" s="10">
        <f>F43+F44+F45</f>
        <v>0</v>
      </c>
      <c r="G42" s="10">
        <f>G43+G44+G45</f>
        <v>64274.7</v>
      </c>
      <c r="H42" s="10">
        <f t="shared" ref="H42:J42" si="15">H43+H44+H45</f>
        <v>170943.34999999998</v>
      </c>
      <c r="I42" s="10">
        <f t="shared" si="15"/>
        <v>0</v>
      </c>
      <c r="J42" s="10">
        <f t="shared" si="15"/>
        <v>0</v>
      </c>
      <c r="K42" s="261" t="s">
        <v>17</v>
      </c>
    </row>
    <row r="43" spans="1:14" ht="32.25" customHeight="1" x14ac:dyDescent="0.3">
      <c r="A43" s="260"/>
      <c r="B43" s="133"/>
      <c r="C43" s="132"/>
      <c r="D43" s="9" t="s">
        <v>10</v>
      </c>
      <c r="E43" s="101">
        <f>F43+G43+H43+I43+J43</f>
        <v>106668.65</v>
      </c>
      <c r="F43" s="10">
        <v>0</v>
      </c>
      <c r="G43" s="10">
        <v>0</v>
      </c>
      <c r="H43" s="10">
        <v>106668.65</v>
      </c>
      <c r="I43" s="10">
        <v>0</v>
      </c>
      <c r="J43" s="10">
        <v>0</v>
      </c>
      <c r="K43" s="261"/>
    </row>
    <row r="44" spans="1:14" s="3" customFormat="1" ht="34.5" customHeight="1" x14ac:dyDescent="0.25">
      <c r="A44" s="260"/>
      <c r="B44" s="133"/>
      <c r="C44" s="132"/>
      <c r="D44" s="9" t="s">
        <v>18</v>
      </c>
      <c r="E44" s="101">
        <f>F44+G44+H44+I44+J44</f>
        <v>128549.4</v>
      </c>
      <c r="F44" s="101">
        <v>0</v>
      </c>
      <c r="G44" s="101">
        <v>64274.7</v>
      </c>
      <c r="H44" s="101">
        <v>64274.7</v>
      </c>
      <c r="I44" s="101">
        <v>0</v>
      </c>
      <c r="J44" s="101">
        <v>0</v>
      </c>
      <c r="K44" s="261"/>
    </row>
    <row r="45" spans="1:14" s="3" customFormat="1" ht="34.5" customHeight="1" x14ac:dyDescent="0.25">
      <c r="A45" s="260"/>
      <c r="B45" s="133"/>
      <c r="C45" s="132"/>
      <c r="D45" s="9" t="s">
        <v>12</v>
      </c>
      <c r="E45" s="101">
        <f>F45+G45+H45+I45+J45</f>
        <v>0</v>
      </c>
      <c r="F45" s="101">
        <v>0</v>
      </c>
      <c r="G45" s="101">
        <v>0</v>
      </c>
      <c r="H45" s="101">
        <v>0</v>
      </c>
      <c r="I45" s="101">
        <v>0</v>
      </c>
      <c r="J45" s="101">
        <v>0</v>
      </c>
      <c r="K45" s="261"/>
    </row>
    <row r="46" spans="1:14" ht="30" customHeight="1" x14ac:dyDescent="0.3">
      <c r="A46" s="260">
        <v>8</v>
      </c>
      <c r="B46" s="133" t="s">
        <v>152</v>
      </c>
      <c r="C46" s="132" t="s">
        <v>72</v>
      </c>
      <c r="D46" s="9" t="s">
        <v>14</v>
      </c>
      <c r="E46" s="10">
        <f>E47+E48+E49</f>
        <v>39512.449999999997</v>
      </c>
      <c r="F46" s="10">
        <f>F47+F48+F49</f>
        <v>0</v>
      </c>
      <c r="G46" s="10">
        <f>G47+G48+G49</f>
        <v>10797.01</v>
      </c>
      <c r="H46" s="10">
        <f t="shared" ref="H46:J46" si="16">H47+H48+H49</f>
        <v>28715.440000000002</v>
      </c>
      <c r="I46" s="10">
        <f t="shared" si="16"/>
        <v>0</v>
      </c>
      <c r="J46" s="10">
        <f t="shared" si="16"/>
        <v>0</v>
      </c>
      <c r="K46" s="261" t="s">
        <v>17</v>
      </c>
    </row>
    <row r="47" spans="1:14" ht="32.25" customHeight="1" x14ac:dyDescent="0.3">
      <c r="A47" s="260"/>
      <c r="B47" s="133"/>
      <c r="C47" s="132"/>
      <c r="D47" s="9" t="s">
        <v>10</v>
      </c>
      <c r="E47" s="101">
        <f>F47+G47+H47+I47+J47</f>
        <v>17918.43</v>
      </c>
      <c r="F47" s="10">
        <v>0</v>
      </c>
      <c r="G47" s="10">
        <v>0</v>
      </c>
      <c r="H47" s="10">
        <v>17918.43</v>
      </c>
      <c r="I47" s="10">
        <v>0</v>
      </c>
      <c r="J47" s="10">
        <v>0</v>
      </c>
      <c r="K47" s="261"/>
    </row>
    <row r="48" spans="1:14" s="3" customFormat="1" ht="34.5" customHeight="1" x14ac:dyDescent="0.25">
      <c r="A48" s="260"/>
      <c r="B48" s="133"/>
      <c r="C48" s="132"/>
      <c r="D48" s="9" t="s">
        <v>18</v>
      </c>
      <c r="E48" s="101">
        <f>F48+G48+H48+I48+J48</f>
        <v>21594.02</v>
      </c>
      <c r="F48" s="101">
        <v>0</v>
      </c>
      <c r="G48" s="101">
        <v>10797.01</v>
      </c>
      <c r="H48" s="101">
        <v>10797.01</v>
      </c>
      <c r="I48" s="101">
        <v>0</v>
      </c>
      <c r="J48" s="101">
        <v>0</v>
      </c>
      <c r="K48" s="261"/>
    </row>
    <row r="49" spans="1:11" s="3" customFormat="1" ht="34.5" customHeight="1" x14ac:dyDescent="0.25">
      <c r="A49" s="260"/>
      <c r="B49" s="133"/>
      <c r="C49" s="132"/>
      <c r="D49" s="9" t="s">
        <v>12</v>
      </c>
      <c r="E49" s="101">
        <f>F49+G49+H49+I49+J49</f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261"/>
    </row>
    <row r="50" spans="1:11" ht="30" customHeight="1" x14ac:dyDescent="0.3">
      <c r="A50" s="260">
        <v>9</v>
      </c>
      <c r="B50" s="133" t="s">
        <v>153</v>
      </c>
      <c r="C50" s="132" t="s">
        <v>72</v>
      </c>
      <c r="D50" s="9" t="s">
        <v>14</v>
      </c>
      <c r="E50" s="10">
        <f>E51+E52+E53</f>
        <v>34430.800000000003</v>
      </c>
      <c r="F50" s="10">
        <f>F51+F52+F53</f>
        <v>0</v>
      </c>
      <c r="G50" s="10">
        <f>G51+G52+G53</f>
        <v>9408.42</v>
      </c>
      <c r="H50" s="10">
        <f t="shared" ref="H50:J50" si="17">H51+H52+H53</f>
        <v>25022.379999999997</v>
      </c>
      <c r="I50" s="10">
        <f t="shared" si="17"/>
        <v>0</v>
      </c>
      <c r="J50" s="10">
        <f t="shared" si="17"/>
        <v>0</v>
      </c>
      <c r="K50" s="261" t="s">
        <v>17</v>
      </c>
    </row>
    <row r="51" spans="1:11" ht="32.25" customHeight="1" x14ac:dyDescent="0.3">
      <c r="A51" s="260"/>
      <c r="B51" s="133"/>
      <c r="C51" s="132"/>
      <c r="D51" s="9" t="s">
        <v>10</v>
      </c>
      <c r="E51" s="101">
        <f>F51+G51+H51+I51+J51</f>
        <v>15613.96</v>
      </c>
      <c r="F51" s="10">
        <v>0</v>
      </c>
      <c r="G51" s="10">
        <v>0</v>
      </c>
      <c r="H51" s="10">
        <v>15613.96</v>
      </c>
      <c r="I51" s="10">
        <v>0</v>
      </c>
      <c r="J51" s="10">
        <v>0</v>
      </c>
      <c r="K51" s="261"/>
    </row>
    <row r="52" spans="1:11" s="3" customFormat="1" ht="34.5" customHeight="1" x14ac:dyDescent="0.25">
      <c r="A52" s="260"/>
      <c r="B52" s="133"/>
      <c r="C52" s="132"/>
      <c r="D52" s="9" t="s">
        <v>18</v>
      </c>
      <c r="E52" s="101">
        <f>F52+G52+H52+I52+J52</f>
        <v>18816.84</v>
      </c>
      <c r="F52" s="101">
        <v>0</v>
      </c>
      <c r="G52" s="101">
        <v>9408.42</v>
      </c>
      <c r="H52" s="101">
        <v>9408.42</v>
      </c>
      <c r="I52" s="101">
        <v>0</v>
      </c>
      <c r="J52" s="101">
        <v>0</v>
      </c>
      <c r="K52" s="261"/>
    </row>
    <row r="53" spans="1:11" s="3" customFormat="1" ht="34.5" customHeight="1" x14ac:dyDescent="0.25">
      <c r="A53" s="260"/>
      <c r="B53" s="133"/>
      <c r="C53" s="132"/>
      <c r="D53" s="9" t="s">
        <v>12</v>
      </c>
      <c r="E53" s="101">
        <f>F53+G53+H53+I53+J53</f>
        <v>0</v>
      </c>
      <c r="F53" s="101">
        <v>0</v>
      </c>
      <c r="G53" s="101">
        <v>0</v>
      </c>
      <c r="H53" s="101">
        <v>0</v>
      </c>
      <c r="I53" s="101">
        <v>0</v>
      </c>
      <c r="J53" s="101">
        <v>0</v>
      </c>
      <c r="K53" s="261"/>
    </row>
    <row r="54" spans="1:11" ht="30" customHeight="1" x14ac:dyDescent="0.3">
      <c r="A54" s="260">
        <v>10</v>
      </c>
      <c r="B54" s="133" t="s">
        <v>154</v>
      </c>
      <c r="C54" s="132" t="s">
        <v>72</v>
      </c>
      <c r="D54" s="9" t="s">
        <v>14</v>
      </c>
      <c r="E54" s="10">
        <f>E55+E56+E57</f>
        <v>16472.099999999999</v>
      </c>
      <c r="F54" s="10">
        <f>F55+F56+F57</f>
        <v>0</v>
      </c>
      <c r="G54" s="10">
        <f>G55+G56+G57</f>
        <v>4501.1000000000004</v>
      </c>
      <c r="H54" s="10">
        <f t="shared" ref="H54:J54" si="18">H55+H56+H57</f>
        <v>11971</v>
      </c>
      <c r="I54" s="10">
        <f t="shared" si="18"/>
        <v>0</v>
      </c>
      <c r="J54" s="10">
        <f t="shared" si="18"/>
        <v>0</v>
      </c>
      <c r="K54" s="261" t="s">
        <v>17</v>
      </c>
    </row>
    <row r="55" spans="1:11" ht="32.25" customHeight="1" x14ac:dyDescent="0.3">
      <c r="A55" s="260"/>
      <c r="B55" s="133"/>
      <c r="C55" s="132"/>
      <c r="D55" s="9" t="s">
        <v>10</v>
      </c>
      <c r="E55" s="101">
        <f>F55+G55+H55+I55+J55</f>
        <v>7469.9</v>
      </c>
      <c r="F55" s="10">
        <v>0</v>
      </c>
      <c r="G55" s="10">
        <v>0</v>
      </c>
      <c r="H55" s="10">
        <v>7469.9</v>
      </c>
      <c r="I55" s="10">
        <v>0</v>
      </c>
      <c r="J55" s="10">
        <v>0</v>
      </c>
      <c r="K55" s="261"/>
    </row>
    <row r="56" spans="1:11" s="3" customFormat="1" ht="34.5" customHeight="1" x14ac:dyDescent="0.25">
      <c r="A56" s="260"/>
      <c r="B56" s="133"/>
      <c r="C56" s="132"/>
      <c r="D56" s="9" t="s">
        <v>18</v>
      </c>
      <c r="E56" s="101">
        <f>F56+G56+H56+I56+J56</f>
        <v>9002.2000000000007</v>
      </c>
      <c r="F56" s="101">
        <v>0</v>
      </c>
      <c r="G56" s="101">
        <v>4501.1000000000004</v>
      </c>
      <c r="H56" s="101">
        <v>4501.1000000000004</v>
      </c>
      <c r="I56" s="101">
        <v>0</v>
      </c>
      <c r="J56" s="101">
        <v>0</v>
      </c>
      <c r="K56" s="261"/>
    </row>
    <row r="57" spans="1:11" s="3" customFormat="1" ht="34.5" customHeight="1" x14ac:dyDescent="0.25">
      <c r="A57" s="260"/>
      <c r="B57" s="133"/>
      <c r="C57" s="132"/>
      <c r="D57" s="9" t="s">
        <v>12</v>
      </c>
      <c r="E57" s="101">
        <f>F57+G57+H57+I57+J57</f>
        <v>0</v>
      </c>
      <c r="F57" s="101">
        <v>0</v>
      </c>
      <c r="G57" s="101">
        <v>0</v>
      </c>
      <c r="H57" s="101">
        <v>0</v>
      </c>
      <c r="I57" s="101">
        <v>0</v>
      </c>
      <c r="J57" s="101">
        <v>0</v>
      </c>
      <c r="K57" s="261"/>
    </row>
    <row r="58" spans="1:11" ht="30" customHeight="1" x14ac:dyDescent="0.3">
      <c r="A58" s="260">
        <v>11</v>
      </c>
      <c r="B58" s="133" t="s">
        <v>155</v>
      </c>
      <c r="C58" s="132" t="s">
        <v>72</v>
      </c>
      <c r="D58" s="9" t="s">
        <v>14</v>
      </c>
      <c r="E58" s="10">
        <f>E59+E60+E61</f>
        <v>29372.989999999998</v>
      </c>
      <c r="F58" s="10">
        <f>F59+F60+F61</f>
        <v>0</v>
      </c>
      <c r="G58" s="10">
        <f>G59+G60+G61</f>
        <v>8026.34</v>
      </c>
      <c r="H58" s="10">
        <f t="shared" ref="H58:J58" si="19">H59+H60+H61</f>
        <v>21346.65</v>
      </c>
      <c r="I58" s="10">
        <f t="shared" si="19"/>
        <v>0</v>
      </c>
      <c r="J58" s="10">
        <f t="shared" si="19"/>
        <v>0</v>
      </c>
      <c r="K58" s="261" t="s">
        <v>17</v>
      </c>
    </row>
    <row r="59" spans="1:11" ht="32.25" customHeight="1" x14ac:dyDescent="0.3">
      <c r="A59" s="260"/>
      <c r="B59" s="133"/>
      <c r="C59" s="132"/>
      <c r="D59" s="9" t="s">
        <v>10</v>
      </c>
      <c r="E59" s="101">
        <f>F59+G59+H59+I59+J59</f>
        <v>13320.3</v>
      </c>
      <c r="F59" s="10">
        <v>0</v>
      </c>
      <c r="G59" s="10">
        <v>0</v>
      </c>
      <c r="H59" s="10">
        <v>13320.3</v>
      </c>
      <c r="I59" s="10">
        <v>0</v>
      </c>
      <c r="J59" s="10">
        <v>0</v>
      </c>
      <c r="K59" s="261"/>
    </row>
    <row r="60" spans="1:11" s="3" customFormat="1" ht="34.5" customHeight="1" x14ac:dyDescent="0.25">
      <c r="A60" s="260"/>
      <c r="B60" s="133"/>
      <c r="C60" s="132"/>
      <c r="D60" s="9" t="s">
        <v>18</v>
      </c>
      <c r="E60" s="101">
        <f>F60+G60+H60+I60+J60</f>
        <v>16052.69</v>
      </c>
      <c r="F60" s="101">
        <v>0</v>
      </c>
      <c r="G60" s="101">
        <v>8026.34</v>
      </c>
      <c r="H60" s="101">
        <v>8026.35</v>
      </c>
      <c r="I60" s="101">
        <v>0</v>
      </c>
      <c r="J60" s="101">
        <v>0</v>
      </c>
      <c r="K60" s="261"/>
    </row>
    <row r="61" spans="1:11" s="3" customFormat="1" ht="34.5" customHeight="1" x14ac:dyDescent="0.25">
      <c r="A61" s="260"/>
      <c r="B61" s="133"/>
      <c r="C61" s="132"/>
      <c r="D61" s="9" t="s">
        <v>12</v>
      </c>
      <c r="E61" s="101">
        <f>F61+G61+H61+I61+J61</f>
        <v>0</v>
      </c>
      <c r="F61" s="101">
        <v>0</v>
      </c>
      <c r="G61" s="101">
        <v>0</v>
      </c>
      <c r="H61" s="101">
        <v>0</v>
      </c>
      <c r="I61" s="101">
        <v>0</v>
      </c>
      <c r="J61" s="101">
        <v>0</v>
      </c>
      <c r="K61" s="261"/>
    </row>
    <row r="62" spans="1:11" ht="30" customHeight="1" x14ac:dyDescent="0.3">
      <c r="A62" s="260">
        <v>12</v>
      </c>
      <c r="B62" s="133" t="s">
        <v>156</v>
      </c>
      <c r="C62" s="132" t="s">
        <v>72</v>
      </c>
      <c r="D62" s="9" t="s">
        <v>14</v>
      </c>
      <c r="E62" s="10">
        <f>E63+E64+E65</f>
        <v>22292.190000000002</v>
      </c>
      <c r="F62" s="10">
        <f>F63+F64+F65</f>
        <v>0</v>
      </c>
      <c r="G62" s="10">
        <f>G63+G64+G65</f>
        <v>6091.47</v>
      </c>
      <c r="H62" s="10">
        <f t="shared" ref="H62:J62" si="20">H63+H64+H65</f>
        <v>16200.72</v>
      </c>
      <c r="I62" s="10">
        <f t="shared" si="20"/>
        <v>0</v>
      </c>
      <c r="J62" s="10">
        <f t="shared" si="20"/>
        <v>0</v>
      </c>
      <c r="K62" s="261" t="s">
        <v>17</v>
      </c>
    </row>
    <row r="63" spans="1:11" ht="32.25" customHeight="1" x14ac:dyDescent="0.3">
      <c r="A63" s="260"/>
      <c r="B63" s="133"/>
      <c r="C63" s="132"/>
      <c r="D63" s="9" t="s">
        <v>10</v>
      </c>
      <c r="E63" s="101">
        <f>F63+G63+H63+I63+J63</f>
        <v>10109.24</v>
      </c>
      <c r="F63" s="10">
        <v>0</v>
      </c>
      <c r="G63" s="10">
        <v>0</v>
      </c>
      <c r="H63" s="10">
        <v>10109.24</v>
      </c>
      <c r="I63" s="10">
        <v>0</v>
      </c>
      <c r="J63" s="10">
        <v>0</v>
      </c>
      <c r="K63" s="261"/>
    </row>
    <row r="64" spans="1:11" s="3" customFormat="1" ht="34.5" customHeight="1" x14ac:dyDescent="0.25">
      <c r="A64" s="260"/>
      <c r="B64" s="133"/>
      <c r="C64" s="132"/>
      <c r="D64" s="9" t="s">
        <v>18</v>
      </c>
      <c r="E64" s="101">
        <f>F64+G64+H64+I64+J64</f>
        <v>12182.95</v>
      </c>
      <c r="F64" s="101">
        <v>0</v>
      </c>
      <c r="G64" s="101">
        <v>6091.47</v>
      </c>
      <c r="H64" s="101">
        <v>6091.48</v>
      </c>
      <c r="I64" s="101">
        <v>0</v>
      </c>
      <c r="J64" s="101">
        <v>0</v>
      </c>
      <c r="K64" s="261"/>
    </row>
    <row r="65" spans="1:14" s="3" customFormat="1" ht="34.5" customHeight="1" x14ac:dyDescent="0.25">
      <c r="A65" s="260"/>
      <c r="B65" s="133"/>
      <c r="C65" s="132"/>
      <c r="D65" s="9" t="s">
        <v>12</v>
      </c>
      <c r="E65" s="101">
        <f>F65+G65+H65+I65+J65</f>
        <v>0</v>
      </c>
      <c r="F65" s="101">
        <v>0</v>
      </c>
      <c r="G65" s="101">
        <v>0</v>
      </c>
      <c r="H65" s="101">
        <v>0</v>
      </c>
      <c r="I65" s="101">
        <v>0</v>
      </c>
      <c r="J65" s="101">
        <v>0</v>
      </c>
      <c r="K65" s="261"/>
    </row>
    <row r="66" spans="1:14" ht="30" customHeight="1" x14ac:dyDescent="0.3">
      <c r="A66" s="260">
        <v>13</v>
      </c>
      <c r="B66" s="133" t="s">
        <v>157</v>
      </c>
      <c r="C66" s="132" t="s">
        <v>72</v>
      </c>
      <c r="D66" s="9" t="s">
        <v>14</v>
      </c>
      <c r="E66" s="10">
        <f>E67+E68+E69</f>
        <v>13239.45</v>
      </c>
      <c r="F66" s="10">
        <f>F67+F68+F69</f>
        <v>0</v>
      </c>
      <c r="G66" s="10">
        <f>G67+G68+G69</f>
        <v>3617.76</v>
      </c>
      <c r="H66" s="10">
        <f t="shared" ref="H66:J66" si="21">H67+H68+H69</f>
        <v>9621.69</v>
      </c>
      <c r="I66" s="10">
        <f t="shared" si="21"/>
        <v>0</v>
      </c>
      <c r="J66" s="10">
        <f t="shared" si="21"/>
        <v>0</v>
      </c>
      <c r="K66" s="261" t="s">
        <v>17</v>
      </c>
    </row>
    <row r="67" spans="1:14" ht="32.25" customHeight="1" x14ac:dyDescent="0.3">
      <c r="A67" s="260"/>
      <c r="B67" s="133"/>
      <c r="C67" s="132"/>
      <c r="D67" s="9" t="s">
        <v>10</v>
      </c>
      <c r="E67" s="101">
        <f>F67+G67+H67+I67+J67</f>
        <v>6003.93</v>
      </c>
      <c r="F67" s="10">
        <v>0</v>
      </c>
      <c r="G67" s="10">
        <v>0</v>
      </c>
      <c r="H67" s="10">
        <v>6003.93</v>
      </c>
      <c r="I67" s="10">
        <v>0</v>
      </c>
      <c r="J67" s="10">
        <v>0</v>
      </c>
      <c r="K67" s="261"/>
    </row>
    <row r="68" spans="1:14" s="3" customFormat="1" ht="34.5" customHeight="1" x14ac:dyDescent="0.25">
      <c r="A68" s="260"/>
      <c r="B68" s="133"/>
      <c r="C68" s="132"/>
      <c r="D68" s="9" t="s">
        <v>18</v>
      </c>
      <c r="E68" s="101">
        <f>F68+G68+H68+I68+J68</f>
        <v>7235.52</v>
      </c>
      <c r="F68" s="101">
        <v>0</v>
      </c>
      <c r="G68" s="101">
        <v>3617.76</v>
      </c>
      <c r="H68" s="101">
        <v>3617.76</v>
      </c>
      <c r="I68" s="101">
        <v>0</v>
      </c>
      <c r="J68" s="101">
        <v>0</v>
      </c>
      <c r="K68" s="261"/>
    </row>
    <row r="69" spans="1:14" s="3" customFormat="1" ht="34.5" customHeight="1" x14ac:dyDescent="0.25">
      <c r="A69" s="260"/>
      <c r="B69" s="133"/>
      <c r="C69" s="132"/>
      <c r="D69" s="9" t="s">
        <v>12</v>
      </c>
      <c r="E69" s="101">
        <f>F69+G69+H69+I69+J69</f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261"/>
    </row>
    <row r="70" spans="1:14" ht="30" customHeight="1" x14ac:dyDescent="0.3">
      <c r="A70" s="260">
        <v>14</v>
      </c>
      <c r="B70" s="133" t="s">
        <v>158</v>
      </c>
      <c r="C70" s="132" t="s">
        <v>72</v>
      </c>
      <c r="D70" s="9" t="s">
        <v>14</v>
      </c>
      <c r="E70" s="10">
        <f>E71+E72+E73</f>
        <v>0</v>
      </c>
      <c r="F70" s="10">
        <f>F71+F72+F73</f>
        <v>0</v>
      </c>
      <c r="G70" s="10">
        <f>G71+G72+G73</f>
        <v>0</v>
      </c>
      <c r="H70" s="10">
        <f t="shared" ref="H70:J70" si="22">H71+H72+H73</f>
        <v>0</v>
      </c>
      <c r="I70" s="10">
        <f t="shared" si="22"/>
        <v>0</v>
      </c>
      <c r="J70" s="10">
        <f t="shared" si="22"/>
        <v>0</v>
      </c>
      <c r="K70" s="261" t="s">
        <v>17</v>
      </c>
    </row>
    <row r="71" spans="1:14" ht="32.25" customHeight="1" x14ac:dyDescent="0.3">
      <c r="A71" s="260"/>
      <c r="B71" s="133"/>
      <c r="C71" s="132"/>
      <c r="D71" s="9" t="s">
        <v>10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261"/>
    </row>
    <row r="72" spans="1:14" s="3" customFormat="1" ht="34.5" customHeight="1" x14ac:dyDescent="0.25">
      <c r="A72" s="260"/>
      <c r="B72" s="133"/>
      <c r="C72" s="132"/>
      <c r="D72" s="9" t="s">
        <v>18</v>
      </c>
      <c r="E72" s="101">
        <f>F72+G72+H72+I72+J72</f>
        <v>0</v>
      </c>
      <c r="F72" s="101">
        <v>0</v>
      </c>
      <c r="G72" s="101">
        <v>0</v>
      </c>
      <c r="H72" s="101">
        <v>0</v>
      </c>
      <c r="I72" s="101">
        <v>0</v>
      </c>
      <c r="J72" s="101">
        <v>0</v>
      </c>
      <c r="K72" s="261"/>
    </row>
    <row r="73" spans="1:14" s="3" customFormat="1" ht="34.5" customHeight="1" x14ac:dyDescent="0.25">
      <c r="A73" s="260"/>
      <c r="B73" s="133"/>
      <c r="C73" s="132"/>
      <c r="D73" s="9" t="s">
        <v>12</v>
      </c>
      <c r="E73" s="101">
        <f>F73+G73+H73+I73+J73</f>
        <v>0</v>
      </c>
      <c r="F73" s="101">
        <v>0</v>
      </c>
      <c r="G73" s="101">
        <v>0</v>
      </c>
      <c r="H73" s="101">
        <v>0</v>
      </c>
      <c r="I73" s="101">
        <v>0</v>
      </c>
      <c r="J73" s="101">
        <v>0</v>
      </c>
      <c r="K73" s="261"/>
    </row>
    <row r="74" spans="1:14" ht="24.75" customHeight="1" x14ac:dyDescent="0.3">
      <c r="A74" s="262" t="s">
        <v>528</v>
      </c>
      <c r="B74" s="263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1:14" s="3" customFormat="1" ht="36" customHeight="1" x14ac:dyDescent="0.25">
      <c r="A75" s="273"/>
      <c r="B75" s="172" t="s">
        <v>170</v>
      </c>
      <c r="C75" s="183" t="s">
        <v>72</v>
      </c>
      <c r="D75" s="9" t="s">
        <v>14</v>
      </c>
      <c r="E75" s="101">
        <f>E76+E77</f>
        <v>176194.24</v>
      </c>
      <c r="F75" s="101">
        <f>F79+F82+F86+F90+F94+F98+F102+F106+F110+F114+F118+F122+F126+F130+F134</f>
        <v>0</v>
      </c>
      <c r="G75" s="101">
        <f>G76+G77</f>
        <v>8809.7099999999991</v>
      </c>
      <c r="H75" s="101">
        <f>H76+H77</f>
        <v>167384.53</v>
      </c>
      <c r="I75" s="101">
        <f t="shared" ref="I75:J77" si="23">I79+I82+I86+I90+I94+I98+I102+I106+I110+I114+I118+I122+I126+I130+I134</f>
        <v>0</v>
      </c>
      <c r="J75" s="101">
        <f t="shared" si="23"/>
        <v>0</v>
      </c>
      <c r="K75" s="276"/>
    </row>
    <row r="76" spans="1:14" s="3" customFormat="1" ht="36" customHeight="1" x14ac:dyDescent="0.25">
      <c r="A76" s="274"/>
      <c r="B76" s="272"/>
      <c r="C76" s="184"/>
      <c r="D76" s="9" t="s">
        <v>10</v>
      </c>
      <c r="E76" s="101">
        <f>E80</f>
        <v>109945.20999999999</v>
      </c>
      <c r="F76" s="101">
        <f>F80+F83+F87+F91+F95+F99+F103+F107+F111+F115+F119+F123+F127+F131+F135</f>
        <v>0</v>
      </c>
      <c r="G76" s="101">
        <f>G80</f>
        <v>5497.26</v>
      </c>
      <c r="H76" s="101">
        <f>H80</f>
        <v>104447.95</v>
      </c>
      <c r="I76" s="101">
        <f t="shared" si="23"/>
        <v>0</v>
      </c>
      <c r="J76" s="101">
        <f t="shared" si="23"/>
        <v>0</v>
      </c>
      <c r="K76" s="277"/>
    </row>
    <row r="77" spans="1:14" s="3" customFormat="1" ht="36" customHeight="1" x14ac:dyDescent="0.25">
      <c r="A77" s="274"/>
      <c r="B77" s="272"/>
      <c r="C77" s="184"/>
      <c r="D77" s="9" t="s">
        <v>18</v>
      </c>
      <c r="E77" s="101">
        <f>E81</f>
        <v>66249.03</v>
      </c>
      <c r="F77" s="101">
        <f>F81+F84+F88+F92+F96+F100+F104+F108+F112+F116+F120+F124+F128+F132+F136</f>
        <v>0</v>
      </c>
      <c r="G77" s="101">
        <f>G81</f>
        <v>3312.45</v>
      </c>
      <c r="H77" s="101">
        <f>H81</f>
        <v>62936.58</v>
      </c>
      <c r="I77" s="101">
        <f t="shared" si="23"/>
        <v>0</v>
      </c>
      <c r="J77" s="101">
        <f t="shared" si="23"/>
        <v>0</v>
      </c>
      <c r="K77" s="277"/>
    </row>
    <row r="78" spans="1:14" s="3" customFormat="1" ht="26.25" customHeight="1" x14ac:dyDescent="0.25">
      <c r="A78" s="275"/>
      <c r="B78" s="173"/>
      <c r="C78" s="185"/>
      <c r="D78" s="9" t="s">
        <v>12</v>
      </c>
      <c r="E78" s="101">
        <v>0</v>
      </c>
      <c r="F78" s="101">
        <v>0</v>
      </c>
      <c r="G78" s="101">
        <v>0</v>
      </c>
      <c r="H78" s="101">
        <v>0</v>
      </c>
      <c r="I78" s="101">
        <v>0</v>
      </c>
      <c r="J78" s="101">
        <v>0</v>
      </c>
      <c r="K78" s="278"/>
    </row>
    <row r="79" spans="1:14" s="3" customFormat="1" ht="36" customHeight="1" x14ac:dyDescent="0.25">
      <c r="A79" s="260">
        <v>15</v>
      </c>
      <c r="B79" s="133" t="s">
        <v>522</v>
      </c>
      <c r="C79" s="132" t="s">
        <v>72</v>
      </c>
      <c r="D79" s="9" t="s">
        <v>14</v>
      </c>
      <c r="E79" s="101">
        <f>F79+G79+H79+I79+J79</f>
        <v>176194.24</v>
      </c>
      <c r="F79" s="101">
        <f>F80+F81</f>
        <v>0</v>
      </c>
      <c r="G79" s="101">
        <f>G80+G81</f>
        <v>8809.7099999999991</v>
      </c>
      <c r="H79" s="101">
        <f t="shared" ref="H79:J79" si="24">H80+H81</f>
        <v>167384.53</v>
      </c>
      <c r="I79" s="101">
        <f t="shared" si="24"/>
        <v>0</v>
      </c>
      <c r="J79" s="101">
        <f t="shared" si="24"/>
        <v>0</v>
      </c>
      <c r="K79" s="261" t="s">
        <v>17</v>
      </c>
    </row>
    <row r="80" spans="1:14" s="3" customFormat="1" ht="36" customHeight="1" x14ac:dyDescent="0.25">
      <c r="A80" s="260"/>
      <c r="B80" s="133"/>
      <c r="C80" s="132"/>
      <c r="D80" s="9" t="s">
        <v>10</v>
      </c>
      <c r="E80" s="101">
        <f>F80+G80+H80+I80+J80</f>
        <v>109945.20999999999</v>
      </c>
      <c r="F80" s="101">
        <v>0</v>
      </c>
      <c r="G80" s="101">
        <v>5497.26</v>
      </c>
      <c r="H80" s="101">
        <v>104447.95</v>
      </c>
      <c r="I80" s="101">
        <v>0</v>
      </c>
      <c r="J80" s="101">
        <v>0</v>
      </c>
      <c r="K80" s="261"/>
      <c r="L80" s="11"/>
      <c r="N80" s="12"/>
    </row>
    <row r="81" spans="1:14" s="3" customFormat="1" ht="36" customHeight="1" x14ac:dyDescent="0.25">
      <c r="A81" s="260"/>
      <c r="B81" s="133"/>
      <c r="C81" s="132"/>
      <c r="D81" s="9" t="s">
        <v>18</v>
      </c>
      <c r="E81" s="101">
        <f>F81+G81+H81+I81+J81</f>
        <v>66249.03</v>
      </c>
      <c r="F81" s="101">
        <v>0</v>
      </c>
      <c r="G81" s="101">
        <v>3312.45</v>
      </c>
      <c r="H81" s="101">
        <v>62936.58</v>
      </c>
      <c r="I81" s="101">
        <v>0</v>
      </c>
      <c r="J81" s="101">
        <v>0</v>
      </c>
      <c r="K81" s="261"/>
      <c r="L81" s="11"/>
      <c r="N81" s="12"/>
    </row>
    <row r="82" spans="1:14" ht="24.75" customHeight="1" x14ac:dyDescent="0.3">
      <c r="A82" s="262" t="s">
        <v>468</v>
      </c>
      <c r="B82" s="263"/>
      <c r="C82" s="263"/>
      <c r="D82" s="263"/>
      <c r="E82" s="263"/>
      <c r="F82" s="263"/>
      <c r="G82" s="263"/>
      <c r="H82" s="263"/>
      <c r="I82" s="263"/>
      <c r="J82" s="263"/>
      <c r="K82" s="264"/>
    </row>
    <row r="83" spans="1:14" s="3" customFormat="1" ht="36" customHeight="1" x14ac:dyDescent="0.25">
      <c r="A83" s="260"/>
      <c r="B83" s="199" t="s">
        <v>170</v>
      </c>
      <c r="C83" s="132" t="s">
        <v>72</v>
      </c>
      <c r="D83" s="9" t="s">
        <v>14</v>
      </c>
      <c r="E83" s="101">
        <f>E87+E90+E94+E98+E102+E106+E110+E114+E118+E122+E126+E130+E134+E138+E142</f>
        <v>430450.62</v>
      </c>
      <c r="F83" s="101">
        <f t="shared" ref="F83:J83" si="25">F87+F90+F94+F98+F102+F106+F110+F114+F118+F122+F126+F130+F134+F138+F142</f>
        <v>0</v>
      </c>
      <c r="G83" s="101">
        <f>G87+G90+G94+G98+G102+G106+G110+G114+G118+G122+G126+G130+G134+G138+G142</f>
        <v>397727.51</v>
      </c>
      <c r="H83" s="101">
        <f t="shared" si="25"/>
        <v>32723.110000000004</v>
      </c>
      <c r="I83" s="101">
        <f t="shared" si="25"/>
        <v>0</v>
      </c>
      <c r="J83" s="101">
        <f t="shared" si="25"/>
        <v>0</v>
      </c>
      <c r="K83" s="261"/>
    </row>
    <row r="84" spans="1:14" s="3" customFormat="1" ht="36" customHeight="1" x14ac:dyDescent="0.25">
      <c r="A84" s="260"/>
      <c r="B84" s="199"/>
      <c r="C84" s="132"/>
      <c r="D84" s="9" t="s">
        <v>10</v>
      </c>
      <c r="E84" s="101">
        <f>E88+E91+E95+E99+E103+E107+E111+E115+E119+E123+E127+E131+E135+E139+E143</f>
        <v>268601.19</v>
      </c>
      <c r="F84" s="101">
        <f t="shared" ref="F84:J84" si="26">F88+F91+F95+F99+F103+F107+F111+F115+F119+F123+F127+F131+F135+F139+F143</f>
        <v>0</v>
      </c>
      <c r="G84" s="101">
        <f>G88+G91+G95+G99+G103+G107+G111+G115+G119+G123+G127+G131+G135+G139+G143</f>
        <v>248182.03000000003</v>
      </c>
      <c r="H84" s="101">
        <f t="shared" si="26"/>
        <v>20419.16</v>
      </c>
      <c r="I84" s="101">
        <f t="shared" si="26"/>
        <v>0</v>
      </c>
      <c r="J84" s="101">
        <f t="shared" si="26"/>
        <v>0</v>
      </c>
      <c r="K84" s="261"/>
    </row>
    <row r="85" spans="1:14" s="3" customFormat="1" ht="36" customHeight="1" x14ac:dyDescent="0.25">
      <c r="A85" s="260"/>
      <c r="B85" s="199"/>
      <c r="C85" s="132"/>
      <c r="D85" s="9" t="s">
        <v>18</v>
      </c>
      <c r="E85" s="101">
        <f>E89+E92+E96+E100+E104+E108+E112+E116+E120+E124+E128+E132+E136+E140+E144</f>
        <v>161849.43</v>
      </c>
      <c r="F85" s="101">
        <f t="shared" ref="F85:J85" si="27">F89+F92+F96+F100+F104+F108+F112+F116+F120+F124+F128+F132+F136+F140+F144</f>
        <v>0</v>
      </c>
      <c r="G85" s="101">
        <f>G89+G92+G96+G100+G104+G108+G112+G116+G120+G124+G128+G132+G136+G140+G144</f>
        <v>149545.47999999998</v>
      </c>
      <c r="H85" s="101">
        <f t="shared" si="27"/>
        <v>12303.95</v>
      </c>
      <c r="I85" s="101">
        <f t="shared" si="27"/>
        <v>0</v>
      </c>
      <c r="J85" s="101">
        <f t="shared" si="27"/>
        <v>0</v>
      </c>
      <c r="K85" s="261"/>
    </row>
    <row r="86" spans="1:14" s="3" customFormat="1" ht="26.25" customHeight="1" x14ac:dyDescent="0.25">
      <c r="A86" s="260"/>
      <c r="B86" s="199"/>
      <c r="C86" s="132"/>
      <c r="D86" s="9" t="s">
        <v>12</v>
      </c>
      <c r="E86" s="101">
        <v>0</v>
      </c>
      <c r="F86" s="101">
        <v>0</v>
      </c>
      <c r="G86" s="101">
        <v>0</v>
      </c>
      <c r="H86" s="101">
        <v>0</v>
      </c>
      <c r="I86" s="101">
        <v>0</v>
      </c>
      <c r="J86" s="101">
        <v>0</v>
      </c>
      <c r="K86" s="261"/>
    </row>
    <row r="87" spans="1:14" s="3" customFormat="1" ht="36" customHeight="1" x14ac:dyDescent="0.25">
      <c r="A87" s="260">
        <v>16</v>
      </c>
      <c r="B87" s="133" t="s">
        <v>292</v>
      </c>
      <c r="C87" s="132" t="s">
        <v>72</v>
      </c>
      <c r="D87" s="9" t="s">
        <v>14</v>
      </c>
      <c r="E87" s="101">
        <f>F87+G87+H87+I87+J87</f>
        <v>52372.17</v>
      </c>
      <c r="F87" s="101">
        <f>F88+F89</f>
        <v>0</v>
      </c>
      <c r="G87" s="101">
        <f t="shared" ref="G87:J87" si="28">G88+G89</f>
        <v>48683.369999999995</v>
      </c>
      <c r="H87" s="101">
        <f t="shared" si="28"/>
        <v>3688.8</v>
      </c>
      <c r="I87" s="101">
        <f t="shared" si="28"/>
        <v>0</v>
      </c>
      <c r="J87" s="101">
        <f t="shared" si="28"/>
        <v>0</v>
      </c>
      <c r="K87" s="261" t="s">
        <v>17</v>
      </c>
    </row>
    <row r="88" spans="1:14" s="3" customFormat="1" ht="36" customHeight="1" x14ac:dyDescent="0.25">
      <c r="A88" s="260"/>
      <c r="B88" s="133"/>
      <c r="C88" s="132"/>
      <c r="D88" s="9" t="s">
        <v>10</v>
      </c>
      <c r="E88" s="101">
        <f>F88+G88+H88+I88+J88</f>
        <v>32680.23</v>
      </c>
      <c r="F88" s="101">
        <v>0</v>
      </c>
      <c r="G88" s="101">
        <v>30378.42</v>
      </c>
      <c r="H88" s="101">
        <v>2301.81</v>
      </c>
      <c r="I88" s="101">
        <v>0</v>
      </c>
      <c r="J88" s="101">
        <v>0</v>
      </c>
      <c r="K88" s="261"/>
      <c r="L88" s="11"/>
      <c r="N88" s="12"/>
    </row>
    <row r="89" spans="1:14" s="3" customFormat="1" ht="36" customHeight="1" x14ac:dyDescent="0.25">
      <c r="A89" s="260"/>
      <c r="B89" s="133"/>
      <c r="C89" s="132"/>
      <c r="D89" s="9" t="s">
        <v>18</v>
      </c>
      <c r="E89" s="101">
        <f>F89+G89+H89+I89+J89</f>
        <v>19691.940000000002</v>
      </c>
      <c r="F89" s="101">
        <v>0</v>
      </c>
      <c r="G89" s="101">
        <v>18304.95</v>
      </c>
      <c r="H89" s="101">
        <v>1386.99</v>
      </c>
      <c r="I89" s="101">
        <v>0</v>
      </c>
      <c r="J89" s="101">
        <v>0</v>
      </c>
      <c r="K89" s="261"/>
      <c r="L89" s="11"/>
      <c r="N89" s="12"/>
    </row>
    <row r="90" spans="1:14" ht="25.5" customHeight="1" x14ac:dyDescent="0.3">
      <c r="A90" s="260">
        <v>17</v>
      </c>
      <c r="B90" s="133" t="s">
        <v>159</v>
      </c>
      <c r="C90" s="132" t="s">
        <v>72</v>
      </c>
      <c r="D90" s="9" t="s">
        <v>14</v>
      </c>
      <c r="E90" s="10">
        <f>E91+E92+E93</f>
        <v>0</v>
      </c>
      <c r="F90" s="10">
        <f>F91+F92+F93</f>
        <v>0</v>
      </c>
      <c r="G90" s="10">
        <f>G91+G92+G93</f>
        <v>0</v>
      </c>
      <c r="H90" s="10">
        <f t="shared" ref="H90:J90" si="29">H91+H92+H93</f>
        <v>0</v>
      </c>
      <c r="I90" s="10">
        <f t="shared" si="29"/>
        <v>0</v>
      </c>
      <c r="J90" s="10">
        <f t="shared" si="29"/>
        <v>0</v>
      </c>
      <c r="K90" s="261" t="s">
        <v>17</v>
      </c>
    </row>
    <row r="91" spans="1:14" ht="32.25" customHeight="1" x14ac:dyDescent="0.3">
      <c r="A91" s="260"/>
      <c r="B91" s="133"/>
      <c r="C91" s="132"/>
      <c r="D91" s="9" t="s">
        <v>10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261"/>
    </row>
    <row r="92" spans="1:14" s="3" customFormat="1" ht="34.5" customHeight="1" x14ac:dyDescent="0.25">
      <c r="A92" s="260"/>
      <c r="B92" s="133"/>
      <c r="C92" s="132"/>
      <c r="D92" s="9" t="s">
        <v>18</v>
      </c>
      <c r="E92" s="101">
        <f>F92+G92+H92+I92+J92</f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261"/>
    </row>
    <row r="93" spans="1:14" s="3" customFormat="1" ht="26.25" customHeight="1" x14ac:dyDescent="0.25">
      <c r="A93" s="260"/>
      <c r="B93" s="133"/>
      <c r="C93" s="132"/>
      <c r="D93" s="9" t="s">
        <v>12</v>
      </c>
      <c r="E93" s="101">
        <f>F93+G93+H93+I93+J93</f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0</v>
      </c>
      <c r="K93" s="261"/>
    </row>
    <row r="94" spans="1:14" ht="32.25" customHeight="1" x14ac:dyDescent="0.3">
      <c r="A94" s="260">
        <v>18</v>
      </c>
      <c r="B94" s="133" t="s">
        <v>395</v>
      </c>
      <c r="C94" s="132" t="s">
        <v>72</v>
      </c>
      <c r="D94" s="9" t="s">
        <v>14</v>
      </c>
      <c r="E94" s="10">
        <f>E95+E96+E97</f>
        <v>69981.899999999994</v>
      </c>
      <c r="F94" s="10">
        <f>F95+F96+F97</f>
        <v>0</v>
      </c>
      <c r="G94" s="10">
        <v>68655.899999999994</v>
      </c>
      <c r="H94" s="10">
        <f t="shared" ref="H94:J94" si="30">H95+H96+H97</f>
        <v>1326</v>
      </c>
      <c r="I94" s="10">
        <f t="shared" si="30"/>
        <v>0</v>
      </c>
      <c r="J94" s="10">
        <f t="shared" si="30"/>
        <v>0</v>
      </c>
      <c r="K94" s="261" t="s">
        <v>17</v>
      </c>
    </row>
    <row r="95" spans="1:14" ht="32.25" customHeight="1" x14ac:dyDescent="0.3">
      <c r="A95" s="260"/>
      <c r="B95" s="133"/>
      <c r="C95" s="132"/>
      <c r="D95" s="9" t="s">
        <v>10</v>
      </c>
      <c r="E95" s="101">
        <f>F95+G95+H95+I95+J95</f>
        <v>43668.71</v>
      </c>
      <c r="F95" s="10">
        <v>0</v>
      </c>
      <c r="G95" s="10">
        <v>42841.29</v>
      </c>
      <c r="H95" s="10">
        <v>827.42</v>
      </c>
      <c r="I95" s="10">
        <v>0</v>
      </c>
      <c r="J95" s="10">
        <v>0</v>
      </c>
      <c r="K95" s="261"/>
    </row>
    <row r="96" spans="1:14" s="3" customFormat="1" ht="38.25" customHeight="1" x14ac:dyDescent="0.25">
      <c r="A96" s="260"/>
      <c r="B96" s="133"/>
      <c r="C96" s="132"/>
      <c r="D96" s="9" t="s">
        <v>18</v>
      </c>
      <c r="E96" s="101">
        <f>F96+G96+H96+I96+J96</f>
        <v>26313.190000000002</v>
      </c>
      <c r="F96" s="101">
        <v>0</v>
      </c>
      <c r="G96" s="101">
        <v>25814.61</v>
      </c>
      <c r="H96" s="101">
        <v>498.58</v>
      </c>
      <c r="I96" s="101">
        <v>0</v>
      </c>
      <c r="J96" s="101">
        <v>0</v>
      </c>
      <c r="K96" s="261"/>
    </row>
    <row r="97" spans="1:11" s="3" customFormat="1" ht="30.75" customHeight="1" x14ac:dyDescent="0.25">
      <c r="A97" s="260"/>
      <c r="B97" s="133"/>
      <c r="C97" s="132"/>
      <c r="D97" s="9" t="s">
        <v>12</v>
      </c>
      <c r="E97" s="101">
        <f>F97+G97+H97+I97+J97</f>
        <v>0</v>
      </c>
      <c r="F97" s="101">
        <v>0</v>
      </c>
      <c r="G97" s="101">
        <v>0</v>
      </c>
      <c r="H97" s="101">
        <v>0</v>
      </c>
      <c r="I97" s="101">
        <v>0</v>
      </c>
      <c r="J97" s="101">
        <v>0</v>
      </c>
      <c r="K97" s="261"/>
    </row>
    <row r="98" spans="1:11" ht="32.25" customHeight="1" x14ac:dyDescent="0.3">
      <c r="A98" s="260">
        <v>19</v>
      </c>
      <c r="B98" s="133" t="s">
        <v>160</v>
      </c>
      <c r="C98" s="132" t="s">
        <v>72</v>
      </c>
      <c r="D98" s="9" t="s">
        <v>14</v>
      </c>
      <c r="E98" s="10">
        <f>E99+E100+E101</f>
        <v>0</v>
      </c>
      <c r="F98" s="10">
        <f>F99+F100+F101</f>
        <v>0</v>
      </c>
      <c r="G98" s="10">
        <v>0</v>
      </c>
      <c r="H98" s="10">
        <v>0</v>
      </c>
      <c r="I98" s="10">
        <v>0</v>
      </c>
      <c r="J98" s="10">
        <v>0</v>
      </c>
      <c r="K98" s="261" t="s">
        <v>17</v>
      </c>
    </row>
    <row r="99" spans="1:11" ht="32.25" customHeight="1" x14ac:dyDescent="0.3">
      <c r="A99" s="260"/>
      <c r="B99" s="133"/>
      <c r="C99" s="132"/>
      <c r="D99" s="9" t="s">
        <v>10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261"/>
    </row>
    <row r="100" spans="1:11" s="3" customFormat="1" ht="37.5" customHeight="1" x14ac:dyDescent="0.25">
      <c r="A100" s="260"/>
      <c r="B100" s="133"/>
      <c r="C100" s="132"/>
      <c r="D100" s="9" t="s">
        <v>18</v>
      </c>
      <c r="E100" s="101">
        <f>F100+G100+H100+I100+J100</f>
        <v>0</v>
      </c>
      <c r="F100" s="101">
        <v>0</v>
      </c>
      <c r="G100" s="101">
        <v>0</v>
      </c>
      <c r="H100" s="101">
        <v>0</v>
      </c>
      <c r="I100" s="101">
        <v>0</v>
      </c>
      <c r="J100" s="101">
        <v>0</v>
      </c>
      <c r="K100" s="261"/>
    </row>
    <row r="101" spans="1:11" s="3" customFormat="1" ht="37.5" customHeight="1" x14ac:dyDescent="0.25">
      <c r="A101" s="260"/>
      <c r="B101" s="133"/>
      <c r="C101" s="132"/>
      <c r="D101" s="9" t="s">
        <v>12</v>
      </c>
      <c r="E101" s="101">
        <f>F101+G101+H101+I101+J101</f>
        <v>0</v>
      </c>
      <c r="F101" s="101">
        <v>0</v>
      </c>
      <c r="G101" s="101">
        <v>0</v>
      </c>
      <c r="H101" s="101">
        <v>0</v>
      </c>
      <c r="I101" s="101">
        <v>0</v>
      </c>
      <c r="J101" s="101">
        <v>0</v>
      </c>
      <c r="K101" s="261"/>
    </row>
    <row r="102" spans="1:11" ht="27.75" customHeight="1" x14ac:dyDescent="0.3">
      <c r="A102" s="260">
        <v>20</v>
      </c>
      <c r="B102" s="133" t="s">
        <v>161</v>
      </c>
      <c r="C102" s="132" t="s">
        <v>72</v>
      </c>
      <c r="D102" s="9" t="s">
        <v>14</v>
      </c>
      <c r="E102" s="10">
        <f>E103+E104+E105</f>
        <v>22813.57</v>
      </c>
      <c r="F102" s="10">
        <f>F103+F104+F105</f>
        <v>0</v>
      </c>
      <c r="G102" s="10">
        <v>22075.57</v>
      </c>
      <c r="H102" s="10">
        <f t="shared" ref="H102:J102" si="31">H103+H104+H105</f>
        <v>738</v>
      </c>
      <c r="I102" s="10">
        <f t="shared" si="31"/>
        <v>0</v>
      </c>
      <c r="J102" s="10">
        <f t="shared" si="31"/>
        <v>0</v>
      </c>
      <c r="K102" s="261" t="s">
        <v>17</v>
      </c>
    </row>
    <row r="103" spans="1:11" ht="32.25" customHeight="1" x14ac:dyDescent="0.3">
      <c r="A103" s="260"/>
      <c r="B103" s="133"/>
      <c r="C103" s="132"/>
      <c r="D103" s="9" t="s">
        <v>10</v>
      </c>
      <c r="E103" s="101">
        <f>F103+G103+H103+I103+J103</f>
        <v>14235.67</v>
      </c>
      <c r="F103" s="10">
        <v>0</v>
      </c>
      <c r="G103" s="10">
        <v>13775.16</v>
      </c>
      <c r="H103" s="10">
        <v>460.51</v>
      </c>
      <c r="I103" s="10">
        <v>0</v>
      </c>
      <c r="J103" s="10">
        <v>0</v>
      </c>
      <c r="K103" s="261"/>
    </row>
    <row r="104" spans="1:11" s="3" customFormat="1" ht="33.75" customHeight="1" x14ac:dyDescent="0.25">
      <c r="A104" s="260"/>
      <c r="B104" s="133"/>
      <c r="C104" s="132"/>
      <c r="D104" s="9" t="s">
        <v>18</v>
      </c>
      <c r="E104" s="101">
        <f>F104+G104+H104+I104+J104</f>
        <v>8577.9</v>
      </c>
      <c r="F104" s="101">
        <v>0</v>
      </c>
      <c r="G104" s="101">
        <v>8300.41</v>
      </c>
      <c r="H104" s="101">
        <v>277.49</v>
      </c>
      <c r="I104" s="101">
        <v>0</v>
      </c>
      <c r="J104" s="101">
        <v>0</v>
      </c>
      <c r="K104" s="261"/>
    </row>
    <row r="105" spans="1:11" s="3" customFormat="1" ht="33.75" customHeight="1" x14ac:dyDescent="0.25">
      <c r="A105" s="260"/>
      <c r="B105" s="133"/>
      <c r="C105" s="132"/>
      <c r="D105" s="9" t="s">
        <v>12</v>
      </c>
      <c r="E105" s="101">
        <f>F105+G105+H105+I105+J105</f>
        <v>0</v>
      </c>
      <c r="F105" s="101">
        <v>0</v>
      </c>
      <c r="G105" s="101">
        <v>0</v>
      </c>
      <c r="H105" s="101">
        <v>0</v>
      </c>
      <c r="I105" s="101">
        <v>0</v>
      </c>
      <c r="J105" s="101">
        <v>0</v>
      </c>
      <c r="K105" s="261"/>
    </row>
    <row r="106" spans="1:11" ht="32.25" customHeight="1" x14ac:dyDescent="0.3">
      <c r="A106" s="260">
        <v>21</v>
      </c>
      <c r="B106" s="133" t="s">
        <v>390</v>
      </c>
      <c r="C106" s="132" t="s">
        <v>72</v>
      </c>
      <c r="D106" s="9" t="s">
        <v>14</v>
      </c>
      <c r="E106" s="10">
        <f>E107+E108+E109</f>
        <v>10390.67</v>
      </c>
      <c r="F106" s="10">
        <f t="shared" ref="F106" si="32">F107+F108+F109</f>
        <v>0</v>
      </c>
      <c r="G106" s="10">
        <v>10065.67</v>
      </c>
      <c r="H106" s="10">
        <f t="shared" ref="H106:J106" si="33">H107+H108+H109</f>
        <v>325</v>
      </c>
      <c r="I106" s="10">
        <f t="shared" si="33"/>
        <v>0</v>
      </c>
      <c r="J106" s="10">
        <f t="shared" si="33"/>
        <v>0</v>
      </c>
      <c r="K106" s="261" t="s">
        <v>17</v>
      </c>
    </row>
    <row r="107" spans="1:11" ht="32.25" customHeight="1" x14ac:dyDescent="0.3">
      <c r="A107" s="260"/>
      <c r="B107" s="133"/>
      <c r="C107" s="132"/>
      <c r="D107" s="9" t="s">
        <v>10</v>
      </c>
      <c r="E107" s="101">
        <f>F107+G107+H107+I107+J107</f>
        <v>6483.78</v>
      </c>
      <c r="F107" s="10">
        <v>0</v>
      </c>
      <c r="G107" s="10">
        <v>6280.98</v>
      </c>
      <c r="H107" s="10">
        <v>202.8</v>
      </c>
      <c r="I107" s="10">
        <v>0</v>
      </c>
      <c r="J107" s="10">
        <v>0</v>
      </c>
      <c r="K107" s="261"/>
    </row>
    <row r="108" spans="1:11" s="3" customFormat="1" ht="35.25" customHeight="1" x14ac:dyDescent="0.25">
      <c r="A108" s="260"/>
      <c r="B108" s="133"/>
      <c r="C108" s="132"/>
      <c r="D108" s="9" t="s">
        <v>18</v>
      </c>
      <c r="E108" s="101">
        <f>F108+G108+H108+I108+J108</f>
        <v>3906.89</v>
      </c>
      <c r="F108" s="101">
        <v>0</v>
      </c>
      <c r="G108" s="101">
        <v>3784.69</v>
      </c>
      <c r="H108" s="101">
        <v>122.2</v>
      </c>
      <c r="I108" s="101">
        <v>0</v>
      </c>
      <c r="J108" s="101">
        <v>0</v>
      </c>
      <c r="K108" s="261"/>
    </row>
    <row r="109" spans="1:11" s="3" customFormat="1" ht="35.25" customHeight="1" x14ac:dyDescent="0.25">
      <c r="A109" s="260"/>
      <c r="B109" s="133"/>
      <c r="C109" s="132"/>
      <c r="D109" s="9" t="s">
        <v>12</v>
      </c>
      <c r="E109" s="101">
        <f>F109+G109+H109+I109+J109</f>
        <v>0</v>
      </c>
      <c r="F109" s="101">
        <v>0</v>
      </c>
      <c r="G109" s="101">
        <v>0</v>
      </c>
      <c r="H109" s="101">
        <v>0</v>
      </c>
      <c r="I109" s="101">
        <v>0</v>
      </c>
      <c r="J109" s="101">
        <v>0</v>
      </c>
      <c r="K109" s="261"/>
    </row>
    <row r="110" spans="1:11" ht="32.25" customHeight="1" x14ac:dyDescent="0.3">
      <c r="A110" s="260">
        <v>22</v>
      </c>
      <c r="B110" s="133" t="s">
        <v>392</v>
      </c>
      <c r="C110" s="132" t="s">
        <v>72</v>
      </c>
      <c r="D110" s="9" t="s">
        <v>14</v>
      </c>
      <c r="E110" s="10">
        <f>E111+E112+E113</f>
        <v>40036.33</v>
      </c>
      <c r="F110" s="10">
        <f>F111+F112+F113</f>
        <v>0</v>
      </c>
      <c r="G110" s="10">
        <v>39088.33</v>
      </c>
      <c r="H110" s="10">
        <f t="shared" ref="H110:J110" si="34">H111+H112+H113</f>
        <v>948</v>
      </c>
      <c r="I110" s="10">
        <f t="shared" si="34"/>
        <v>0</v>
      </c>
      <c r="J110" s="10">
        <f t="shared" si="34"/>
        <v>0</v>
      </c>
      <c r="K110" s="261" t="s">
        <v>17</v>
      </c>
    </row>
    <row r="111" spans="1:11" ht="32.25" customHeight="1" x14ac:dyDescent="0.3">
      <c r="A111" s="260"/>
      <c r="B111" s="133"/>
      <c r="C111" s="132"/>
      <c r="D111" s="9" t="s">
        <v>10</v>
      </c>
      <c r="E111" s="101">
        <f>F111+G111+H111+I111+J111</f>
        <v>24982.67</v>
      </c>
      <c r="F111" s="10">
        <v>0</v>
      </c>
      <c r="G111" s="10">
        <v>24391.119999999999</v>
      </c>
      <c r="H111" s="10">
        <v>591.54999999999995</v>
      </c>
      <c r="I111" s="10">
        <v>0</v>
      </c>
      <c r="J111" s="10">
        <v>0</v>
      </c>
      <c r="K111" s="261"/>
    </row>
    <row r="112" spans="1:11" s="3" customFormat="1" ht="33.75" customHeight="1" x14ac:dyDescent="0.25">
      <c r="A112" s="260"/>
      <c r="B112" s="133"/>
      <c r="C112" s="132"/>
      <c r="D112" s="9" t="s">
        <v>18</v>
      </c>
      <c r="E112" s="101">
        <f>F112+G112+H112+I112+J112</f>
        <v>15053.66</v>
      </c>
      <c r="F112" s="101">
        <v>0</v>
      </c>
      <c r="G112" s="101">
        <v>14697.21</v>
      </c>
      <c r="H112" s="101">
        <v>356.45</v>
      </c>
      <c r="I112" s="101">
        <v>0</v>
      </c>
      <c r="J112" s="101">
        <v>0</v>
      </c>
      <c r="K112" s="261"/>
    </row>
    <row r="113" spans="1:11" s="3" customFormat="1" ht="33.75" customHeight="1" x14ac:dyDescent="0.25">
      <c r="A113" s="260"/>
      <c r="B113" s="133"/>
      <c r="C113" s="132"/>
      <c r="D113" s="9" t="s">
        <v>12</v>
      </c>
      <c r="E113" s="101">
        <f>F113+G113+H113+I113+J113</f>
        <v>0</v>
      </c>
      <c r="F113" s="101">
        <v>0</v>
      </c>
      <c r="G113" s="101">
        <v>0</v>
      </c>
      <c r="H113" s="101">
        <v>0</v>
      </c>
      <c r="I113" s="101">
        <v>0</v>
      </c>
      <c r="J113" s="101">
        <v>0</v>
      </c>
      <c r="K113" s="261"/>
    </row>
    <row r="114" spans="1:11" ht="32.25" customHeight="1" x14ac:dyDescent="0.3">
      <c r="A114" s="260">
        <v>23</v>
      </c>
      <c r="B114" s="133" t="s">
        <v>394</v>
      </c>
      <c r="C114" s="132" t="s">
        <v>72</v>
      </c>
      <c r="D114" s="9" t="s">
        <v>14</v>
      </c>
      <c r="E114" s="10">
        <f>E115+E116+E117</f>
        <v>15068.59</v>
      </c>
      <c r="F114" s="10">
        <f>F115+F116+F117</f>
        <v>0</v>
      </c>
      <c r="G114" s="10">
        <v>15068.59</v>
      </c>
      <c r="H114" s="10">
        <f t="shared" ref="H114:J114" si="35">H115+H116+H117</f>
        <v>0</v>
      </c>
      <c r="I114" s="10">
        <f t="shared" si="35"/>
        <v>0</v>
      </c>
      <c r="J114" s="10">
        <f t="shared" si="35"/>
        <v>0</v>
      </c>
      <c r="K114" s="261" t="s">
        <v>17</v>
      </c>
    </row>
    <row r="115" spans="1:11" ht="32.25" customHeight="1" x14ac:dyDescent="0.3">
      <c r="A115" s="260"/>
      <c r="B115" s="133"/>
      <c r="C115" s="132"/>
      <c r="D115" s="9" t="s">
        <v>10</v>
      </c>
      <c r="E115" s="101">
        <f>F115+G115+H115+I115+J115</f>
        <v>9402.7999999999993</v>
      </c>
      <c r="F115" s="10">
        <v>0</v>
      </c>
      <c r="G115" s="10">
        <v>9402.7999999999993</v>
      </c>
      <c r="H115" s="10">
        <v>0</v>
      </c>
      <c r="I115" s="10">
        <v>0</v>
      </c>
      <c r="J115" s="10">
        <v>0</v>
      </c>
      <c r="K115" s="261"/>
    </row>
    <row r="116" spans="1:11" s="3" customFormat="1" ht="33.75" customHeight="1" x14ac:dyDescent="0.25">
      <c r="A116" s="260"/>
      <c r="B116" s="133"/>
      <c r="C116" s="132"/>
      <c r="D116" s="9" t="s">
        <v>18</v>
      </c>
      <c r="E116" s="101">
        <f>F116+G116+H116+I116+J116</f>
        <v>5665.79</v>
      </c>
      <c r="F116" s="101">
        <v>0</v>
      </c>
      <c r="G116" s="101">
        <v>5665.79</v>
      </c>
      <c r="H116" s="101">
        <v>0</v>
      </c>
      <c r="I116" s="101">
        <v>0</v>
      </c>
      <c r="J116" s="101">
        <v>0</v>
      </c>
      <c r="K116" s="261"/>
    </row>
    <row r="117" spans="1:11" s="3" customFormat="1" ht="33.75" customHeight="1" x14ac:dyDescent="0.25">
      <c r="A117" s="260"/>
      <c r="B117" s="133"/>
      <c r="C117" s="132"/>
      <c r="D117" s="9" t="s">
        <v>12</v>
      </c>
      <c r="E117" s="101">
        <f>F117+G117+H117+I117+J117</f>
        <v>0</v>
      </c>
      <c r="F117" s="101">
        <v>0</v>
      </c>
      <c r="G117" s="101">
        <v>0</v>
      </c>
      <c r="H117" s="101">
        <v>0</v>
      </c>
      <c r="I117" s="101">
        <v>0</v>
      </c>
      <c r="J117" s="101">
        <v>0</v>
      </c>
      <c r="K117" s="261"/>
    </row>
    <row r="118" spans="1:11" ht="32.25" customHeight="1" x14ac:dyDescent="0.3">
      <c r="A118" s="260">
        <v>24</v>
      </c>
      <c r="B118" s="133" t="s">
        <v>391</v>
      </c>
      <c r="C118" s="132" t="s">
        <v>72</v>
      </c>
      <c r="D118" s="9" t="s">
        <v>14</v>
      </c>
      <c r="E118" s="10">
        <f>E119+E120+E121</f>
        <v>23623.91</v>
      </c>
      <c r="F118" s="10">
        <f>F119+F120+F121</f>
        <v>0</v>
      </c>
      <c r="G118" s="10">
        <v>23623.91</v>
      </c>
      <c r="H118" s="10">
        <f t="shared" ref="H118:J118" si="36">H119+H120+H121</f>
        <v>0</v>
      </c>
      <c r="I118" s="10">
        <f t="shared" si="36"/>
        <v>0</v>
      </c>
      <c r="J118" s="10">
        <f t="shared" si="36"/>
        <v>0</v>
      </c>
      <c r="K118" s="261" t="s">
        <v>17</v>
      </c>
    </row>
    <row r="119" spans="1:11" ht="32.25" customHeight="1" x14ac:dyDescent="0.3">
      <c r="A119" s="260"/>
      <c r="B119" s="133"/>
      <c r="C119" s="132"/>
      <c r="D119" s="9" t="s">
        <v>10</v>
      </c>
      <c r="E119" s="101">
        <f>F119+G119+H119+I119+J119</f>
        <v>14741.32</v>
      </c>
      <c r="F119" s="10">
        <v>0</v>
      </c>
      <c r="G119" s="10">
        <v>14741.32</v>
      </c>
      <c r="H119" s="10">
        <v>0</v>
      </c>
      <c r="I119" s="10">
        <v>0</v>
      </c>
      <c r="J119" s="10">
        <v>0</v>
      </c>
      <c r="K119" s="261"/>
    </row>
    <row r="120" spans="1:11" s="3" customFormat="1" ht="34.5" customHeight="1" x14ac:dyDescent="0.25">
      <c r="A120" s="260"/>
      <c r="B120" s="133"/>
      <c r="C120" s="132"/>
      <c r="D120" s="9" t="s">
        <v>18</v>
      </c>
      <c r="E120" s="101">
        <f>F120+G120+H120+I120+J120</f>
        <v>8882.59</v>
      </c>
      <c r="F120" s="101">
        <v>0</v>
      </c>
      <c r="G120" s="101">
        <v>8882.59</v>
      </c>
      <c r="H120" s="101">
        <v>0</v>
      </c>
      <c r="I120" s="101">
        <v>0</v>
      </c>
      <c r="J120" s="101">
        <v>0</v>
      </c>
      <c r="K120" s="261"/>
    </row>
    <row r="121" spans="1:11" s="3" customFormat="1" ht="34.5" customHeight="1" x14ac:dyDescent="0.25">
      <c r="A121" s="260"/>
      <c r="B121" s="133"/>
      <c r="C121" s="132"/>
      <c r="D121" s="9" t="s">
        <v>12</v>
      </c>
      <c r="E121" s="101">
        <f>F121+G121+H121+I121+J121</f>
        <v>0</v>
      </c>
      <c r="F121" s="101">
        <v>0</v>
      </c>
      <c r="G121" s="101">
        <v>0</v>
      </c>
      <c r="H121" s="101">
        <v>0</v>
      </c>
      <c r="I121" s="101">
        <v>0</v>
      </c>
      <c r="J121" s="101">
        <v>0</v>
      </c>
      <c r="K121" s="261"/>
    </row>
    <row r="122" spans="1:11" ht="32.25" customHeight="1" x14ac:dyDescent="0.3">
      <c r="A122" s="260">
        <v>25</v>
      </c>
      <c r="B122" s="133" t="s">
        <v>162</v>
      </c>
      <c r="C122" s="132" t="s">
        <v>72</v>
      </c>
      <c r="D122" s="9" t="s">
        <v>14</v>
      </c>
      <c r="E122" s="10">
        <f>E123+E124+E125</f>
        <v>0</v>
      </c>
      <c r="F122" s="10">
        <f>F123+F124+F125</f>
        <v>0</v>
      </c>
      <c r="G122" s="10">
        <f>G123+G124+G125</f>
        <v>0</v>
      </c>
      <c r="H122" s="10">
        <f t="shared" ref="H122:J122" si="37">H123+H124+H125</f>
        <v>0</v>
      </c>
      <c r="I122" s="10">
        <f t="shared" si="37"/>
        <v>0</v>
      </c>
      <c r="J122" s="10">
        <f t="shared" si="37"/>
        <v>0</v>
      </c>
      <c r="K122" s="261" t="s">
        <v>17</v>
      </c>
    </row>
    <row r="123" spans="1:11" ht="32.25" customHeight="1" x14ac:dyDescent="0.3">
      <c r="A123" s="260"/>
      <c r="B123" s="133"/>
      <c r="C123" s="132"/>
      <c r="D123" s="9" t="s">
        <v>10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261"/>
    </row>
    <row r="124" spans="1:11" s="3" customFormat="1" ht="33" customHeight="1" x14ac:dyDescent="0.25">
      <c r="A124" s="260"/>
      <c r="B124" s="133"/>
      <c r="C124" s="132"/>
      <c r="D124" s="9" t="s">
        <v>18</v>
      </c>
      <c r="E124" s="101">
        <f>F124+G124+H124+I124+J124</f>
        <v>0</v>
      </c>
      <c r="F124" s="101">
        <v>0</v>
      </c>
      <c r="G124" s="101">
        <v>0</v>
      </c>
      <c r="H124" s="101">
        <v>0</v>
      </c>
      <c r="I124" s="101">
        <v>0</v>
      </c>
      <c r="J124" s="101">
        <v>0</v>
      </c>
      <c r="K124" s="261"/>
    </row>
    <row r="125" spans="1:11" s="3" customFormat="1" ht="33" customHeight="1" x14ac:dyDescent="0.25">
      <c r="A125" s="260"/>
      <c r="B125" s="133"/>
      <c r="C125" s="132"/>
      <c r="D125" s="9" t="s">
        <v>12</v>
      </c>
      <c r="E125" s="101">
        <f>F125+G125+H125+I125+J125</f>
        <v>0</v>
      </c>
      <c r="F125" s="101">
        <v>0</v>
      </c>
      <c r="G125" s="101">
        <v>0</v>
      </c>
      <c r="H125" s="101">
        <v>0</v>
      </c>
      <c r="I125" s="101">
        <v>0</v>
      </c>
      <c r="J125" s="101">
        <v>0</v>
      </c>
      <c r="K125" s="261"/>
    </row>
    <row r="126" spans="1:11" ht="32.25" customHeight="1" x14ac:dyDescent="0.3">
      <c r="A126" s="260">
        <v>26</v>
      </c>
      <c r="B126" s="133" t="s">
        <v>163</v>
      </c>
      <c r="C126" s="132" t="s">
        <v>72</v>
      </c>
      <c r="D126" s="9" t="s">
        <v>14</v>
      </c>
      <c r="E126" s="10">
        <f>E127+E128+E129</f>
        <v>40296.479999999996</v>
      </c>
      <c r="F126" s="10">
        <f>F127+F128+F129</f>
        <v>0</v>
      </c>
      <c r="G126" s="10">
        <v>40296.480000000003</v>
      </c>
      <c r="H126" s="10">
        <f t="shared" ref="H126:J126" si="38">H127+H128+H129</f>
        <v>0</v>
      </c>
      <c r="I126" s="10">
        <f t="shared" si="38"/>
        <v>0</v>
      </c>
      <c r="J126" s="10">
        <f t="shared" si="38"/>
        <v>0</v>
      </c>
      <c r="K126" s="261" t="s">
        <v>17</v>
      </c>
    </row>
    <row r="127" spans="1:11" ht="32.25" customHeight="1" x14ac:dyDescent="0.3">
      <c r="A127" s="260"/>
      <c r="B127" s="133"/>
      <c r="C127" s="132"/>
      <c r="D127" s="9" t="s">
        <v>10</v>
      </c>
      <c r="E127" s="101">
        <f>F127+G127+H127+I127+J127</f>
        <v>25145</v>
      </c>
      <c r="F127" s="10">
        <v>0</v>
      </c>
      <c r="G127" s="10">
        <v>25145</v>
      </c>
      <c r="H127" s="10">
        <v>0</v>
      </c>
      <c r="I127" s="10">
        <v>0</v>
      </c>
      <c r="J127" s="10">
        <v>0</v>
      </c>
      <c r="K127" s="261"/>
    </row>
    <row r="128" spans="1:11" s="3" customFormat="1" ht="32.25" customHeight="1" x14ac:dyDescent="0.25">
      <c r="A128" s="260"/>
      <c r="B128" s="133"/>
      <c r="C128" s="132"/>
      <c r="D128" s="9" t="s">
        <v>18</v>
      </c>
      <c r="E128" s="101">
        <f>F128+G128+H128+I128+J128</f>
        <v>15151.48</v>
      </c>
      <c r="F128" s="101">
        <v>0</v>
      </c>
      <c r="G128" s="101">
        <v>15151.48</v>
      </c>
      <c r="H128" s="101">
        <v>0</v>
      </c>
      <c r="I128" s="101">
        <v>0</v>
      </c>
      <c r="J128" s="101">
        <v>0</v>
      </c>
      <c r="K128" s="261"/>
    </row>
    <row r="129" spans="1:11" s="3" customFormat="1" ht="32.25" customHeight="1" x14ac:dyDescent="0.25">
      <c r="A129" s="260"/>
      <c r="B129" s="133"/>
      <c r="C129" s="132"/>
      <c r="D129" s="9" t="s">
        <v>12</v>
      </c>
      <c r="E129" s="101">
        <f>F129+G129+H129+I129+J129</f>
        <v>0</v>
      </c>
      <c r="F129" s="101">
        <v>0</v>
      </c>
      <c r="G129" s="101">
        <v>0</v>
      </c>
      <c r="H129" s="101">
        <v>0</v>
      </c>
      <c r="I129" s="101">
        <v>0</v>
      </c>
      <c r="J129" s="101">
        <v>0</v>
      </c>
      <c r="K129" s="261"/>
    </row>
    <row r="130" spans="1:11" ht="32.25" customHeight="1" x14ac:dyDescent="0.3">
      <c r="A130" s="260">
        <v>27</v>
      </c>
      <c r="B130" s="133" t="s">
        <v>164</v>
      </c>
      <c r="C130" s="132" t="s">
        <v>72</v>
      </c>
      <c r="D130" s="9" t="s">
        <v>14</v>
      </c>
      <c r="E130" s="10">
        <f>E131+E132+E133</f>
        <v>0</v>
      </c>
      <c r="F130" s="10">
        <f>F131+F132+F133</f>
        <v>0</v>
      </c>
      <c r="G130" s="10">
        <f>G131+G132+G133</f>
        <v>0</v>
      </c>
      <c r="H130" s="10">
        <f t="shared" ref="H130:J130" si="39">H131+H132+H133</f>
        <v>0</v>
      </c>
      <c r="I130" s="10">
        <f t="shared" si="39"/>
        <v>0</v>
      </c>
      <c r="J130" s="10">
        <f t="shared" si="39"/>
        <v>0</v>
      </c>
      <c r="K130" s="261" t="s">
        <v>17</v>
      </c>
    </row>
    <row r="131" spans="1:11" ht="32.25" customHeight="1" x14ac:dyDescent="0.3">
      <c r="A131" s="260"/>
      <c r="B131" s="133"/>
      <c r="C131" s="132"/>
      <c r="D131" s="9" t="s">
        <v>10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261"/>
    </row>
    <row r="132" spans="1:11" s="3" customFormat="1" ht="36" customHeight="1" x14ac:dyDescent="0.25">
      <c r="A132" s="260"/>
      <c r="B132" s="133"/>
      <c r="C132" s="132"/>
      <c r="D132" s="9" t="s">
        <v>18</v>
      </c>
      <c r="E132" s="101">
        <f>F132+G132+H132+I132+J132</f>
        <v>0</v>
      </c>
      <c r="F132" s="101">
        <v>0</v>
      </c>
      <c r="G132" s="101">
        <v>0</v>
      </c>
      <c r="H132" s="101">
        <v>0</v>
      </c>
      <c r="I132" s="101">
        <v>0</v>
      </c>
      <c r="J132" s="101">
        <v>0</v>
      </c>
      <c r="K132" s="261"/>
    </row>
    <row r="133" spans="1:11" s="3" customFormat="1" ht="36" customHeight="1" x14ac:dyDescent="0.25">
      <c r="A133" s="260"/>
      <c r="B133" s="133"/>
      <c r="C133" s="132"/>
      <c r="D133" s="9" t="s">
        <v>12</v>
      </c>
      <c r="E133" s="101">
        <f>F133+G133+H133+I133+J133</f>
        <v>0</v>
      </c>
      <c r="F133" s="101">
        <v>0</v>
      </c>
      <c r="G133" s="101">
        <v>0</v>
      </c>
      <c r="H133" s="101">
        <v>0</v>
      </c>
      <c r="I133" s="101">
        <v>0</v>
      </c>
      <c r="J133" s="101">
        <v>0</v>
      </c>
      <c r="K133" s="261"/>
    </row>
    <row r="134" spans="1:11" ht="30" customHeight="1" x14ac:dyDescent="0.3">
      <c r="A134" s="260">
        <v>28</v>
      </c>
      <c r="B134" s="133" t="s">
        <v>393</v>
      </c>
      <c r="C134" s="132" t="s">
        <v>72</v>
      </c>
      <c r="D134" s="9" t="s">
        <v>14</v>
      </c>
      <c r="E134" s="10">
        <f>E135+E136+E137</f>
        <v>52252.380000000005</v>
      </c>
      <c r="F134" s="10">
        <f>F135+F136+F137</f>
        <v>0</v>
      </c>
      <c r="G134" s="10">
        <v>51971.869999999995</v>
      </c>
      <c r="H134" s="10">
        <f t="shared" ref="H134:J134" si="40">H135+H136+H137</f>
        <v>280.51</v>
      </c>
      <c r="I134" s="10">
        <f t="shared" si="40"/>
        <v>0</v>
      </c>
      <c r="J134" s="10">
        <f t="shared" si="40"/>
        <v>0</v>
      </c>
      <c r="K134" s="261" t="s">
        <v>17</v>
      </c>
    </row>
    <row r="135" spans="1:11" ht="32.25" customHeight="1" x14ac:dyDescent="0.3">
      <c r="A135" s="260"/>
      <c r="B135" s="133"/>
      <c r="C135" s="132"/>
      <c r="D135" s="9" t="s">
        <v>10</v>
      </c>
      <c r="E135" s="101">
        <f>F135+G135+H135+I135+J135</f>
        <v>32605.49</v>
      </c>
      <c r="F135" s="10">
        <v>0</v>
      </c>
      <c r="G135" s="10">
        <v>32430.45</v>
      </c>
      <c r="H135" s="10">
        <v>175.04</v>
      </c>
      <c r="I135" s="10">
        <v>0</v>
      </c>
      <c r="J135" s="10">
        <v>0</v>
      </c>
      <c r="K135" s="261"/>
    </row>
    <row r="136" spans="1:11" s="3" customFormat="1" ht="34.5" customHeight="1" x14ac:dyDescent="0.25">
      <c r="A136" s="260"/>
      <c r="B136" s="133"/>
      <c r="C136" s="132"/>
      <c r="D136" s="9" t="s">
        <v>18</v>
      </c>
      <c r="E136" s="101">
        <f>F136+G136+H136+I136+J136</f>
        <v>19646.89</v>
      </c>
      <c r="F136" s="101">
        <v>0</v>
      </c>
      <c r="G136" s="101">
        <v>19541.419999999998</v>
      </c>
      <c r="H136" s="101">
        <v>105.47</v>
      </c>
      <c r="I136" s="101">
        <v>0</v>
      </c>
      <c r="J136" s="101">
        <v>0</v>
      </c>
      <c r="K136" s="261"/>
    </row>
    <row r="137" spans="1:11" s="3" customFormat="1" ht="34.5" customHeight="1" x14ac:dyDescent="0.25">
      <c r="A137" s="260"/>
      <c r="B137" s="133"/>
      <c r="C137" s="132"/>
      <c r="D137" s="9" t="s">
        <v>12</v>
      </c>
      <c r="E137" s="101">
        <f>F137+G137+H137+I137+J137</f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261"/>
    </row>
    <row r="138" spans="1:11" ht="30" customHeight="1" x14ac:dyDescent="0.3">
      <c r="A138" s="260">
        <v>29</v>
      </c>
      <c r="B138" s="133" t="s">
        <v>167</v>
      </c>
      <c r="C138" s="132" t="s">
        <v>72</v>
      </c>
      <c r="D138" s="9" t="s">
        <v>14</v>
      </c>
      <c r="E138" s="10">
        <f>E139+E140+E141</f>
        <v>77343.820000000007</v>
      </c>
      <c r="F138" s="10">
        <f>F139+F140+F141</f>
        <v>0</v>
      </c>
      <c r="G138" s="10">
        <v>77343.820000000007</v>
      </c>
      <c r="H138" s="10">
        <f t="shared" ref="H138:J138" si="41">H139+H140+H141</f>
        <v>0</v>
      </c>
      <c r="I138" s="10">
        <f t="shared" si="41"/>
        <v>0</v>
      </c>
      <c r="J138" s="10">
        <f t="shared" si="41"/>
        <v>0</v>
      </c>
      <c r="K138" s="261" t="s">
        <v>17</v>
      </c>
    </row>
    <row r="139" spans="1:11" ht="32.25" customHeight="1" x14ac:dyDescent="0.3">
      <c r="A139" s="260"/>
      <c r="B139" s="133"/>
      <c r="C139" s="132"/>
      <c r="D139" s="9" t="s">
        <v>10</v>
      </c>
      <c r="E139" s="101">
        <f>F139+G139+H139+I139+J139</f>
        <v>48262.54</v>
      </c>
      <c r="F139" s="10">
        <v>0</v>
      </c>
      <c r="G139" s="10">
        <v>48262.54</v>
      </c>
      <c r="H139" s="10">
        <v>0</v>
      </c>
      <c r="I139" s="10">
        <v>0</v>
      </c>
      <c r="J139" s="10">
        <v>0</v>
      </c>
      <c r="K139" s="261"/>
    </row>
    <row r="140" spans="1:11" s="3" customFormat="1" ht="34.5" customHeight="1" x14ac:dyDescent="0.25">
      <c r="A140" s="260"/>
      <c r="B140" s="133"/>
      <c r="C140" s="132"/>
      <c r="D140" s="9" t="s">
        <v>18</v>
      </c>
      <c r="E140" s="101">
        <f>F140+G140+H140+I140+J140</f>
        <v>29081.279999999999</v>
      </c>
      <c r="F140" s="101">
        <v>0</v>
      </c>
      <c r="G140" s="101">
        <v>29081.279999999999</v>
      </c>
      <c r="H140" s="101">
        <v>0</v>
      </c>
      <c r="I140" s="101">
        <v>0</v>
      </c>
      <c r="J140" s="101">
        <v>0</v>
      </c>
      <c r="K140" s="261"/>
    </row>
    <row r="141" spans="1:11" s="3" customFormat="1" ht="34.5" customHeight="1" x14ac:dyDescent="0.25">
      <c r="A141" s="260"/>
      <c r="B141" s="133"/>
      <c r="C141" s="132"/>
      <c r="D141" s="9" t="s">
        <v>12</v>
      </c>
      <c r="E141" s="101">
        <f>F141+G141+H141+I141+J141</f>
        <v>0</v>
      </c>
      <c r="F141" s="101">
        <v>0</v>
      </c>
      <c r="G141" s="101">
        <v>0</v>
      </c>
      <c r="H141" s="101">
        <v>0</v>
      </c>
      <c r="I141" s="101">
        <v>0</v>
      </c>
      <c r="J141" s="101">
        <v>0</v>
      </c>
      <c r="K141" s="261"/>
    </row>
    <row r="142" spans="1:11" ht="30" customHeight="1" x14ac:dyDescent="0.3">
      <c r="A142" s="260">
        <v>30</v>
      </c>
      <c r="B142" s="133" t="s">
        <v>491</v>
      </c>
      <c r="C142" s="132" t="s">
        <v>72</v>
      </c>
      <c r="D142" s="9" t="s">
        <v>14</v>
      </c>
      <c r="E142" s="10">
        <f>E143+E144+E145</f>
        <v>26270.799999999999</v>
      </c>
      <c r="F142" s="10">
        <f>F143+F144+F145</f>
        <v>0</v>
      </c>
      <c r="G142" s="10">
        <v>854</v>
      </c>
      <c r="H142" s="10">
        <f t="shared" ref="H142:J142" si="42">H143+H144+H145</f>
        <v>25416.800000000003</v>
      </c>
      <c r="I142" s="10">
        <f t="shared" si="42"/>
        <v>0</v>
      </c>
      <c r="J142" s="10">
        <f t="shared" si="42"/>
        <v>0</v>
      </c>
      <c r="K142" s="261" t="s">
        <v>17</v>
      </c>
    </row>
    <row r="143" spans="1:11" ht="32.25" customHeight="1" x14ac:dyDescent="0.3">
      <c r="A143" s="260"/>
      <c r="B143" s="133"/>
      <c r="C143" s="132"/>
      <c r="D143" s="9" t="s">
        <v>10</v>
      </c>
      <c r="E143" s="101">
        <f>F143+G143+H143+I143+J143</f>
        <v>16392.98</v>
      </c>
      <c r="F143" s="10">
        <v>0</v>
      </c>
      <c r="G143" s="10">
        <v>532.95000000000005</v>
      </c>
      <c r="H143" s="10">
        <v>15860.03</v>
      </c>
      <c r="I143" s="10">
        <v>0</v>
      </c>
      <c r="J143" s="10">
        <v>0</v>
      </c>
      <c r="K143" s="261"/>
    </row>
    <row r="144" spans="1:11" s="3" customFormat="1" ht="34.5" customHeight="1" x14ac:dyDescent="0.25">
      <c r="A144" s="260"/>
      <c r="B144" s="133"/>
      <c r="C144" s="132"/>
      <c r="D144" s="9" t="s">
        <v>18</v>
      </c>
      <c r="E144" s="101">
        <f>F144+G144+H144+I144+J144</f>
        <v>9877.82</v>
      </c>
      <c r="F144" s="101">
        <v>0</v>
      </c>
      <c r="G144" s="101">
        <v>321.05</v>
      </c>
      <c r="H144" s="101">
        <v>9556.77</v>
      </c>
      <c r="I144" s="101">
        <v>0</v>
      </c>
      <c r="J144" s="101">
        <v>0</v>
      </c>
      <c r="K144" s="261"/>
    </row>
    <row r="145" spans="1:11" s="3" customFormat="1" ht="34.5" customHeight="1" x14ac:dyDescent="0.25">
      <c r="A145" s="260"/>
      <c r="B145" s="133"/>
      <c r="C145" s="132"/>
      <c r="D145" s="9" t="s">
        <v>12</v>
      </c>
      <c r="E145" s="101">
        <f>F145+G145+H145+I145+J145</f>
        <v>0</v>
      </c>
      <c r="F145" s="101">
        <v>0</v>
      </c>
      <c r="G145" s="101">
        <v>0</v>
      </c>
      <c r="H145" s="101">
        <v>0</v>
      </c>
      <c r="I145" s="101">
        <v>0</v>
      </c>
      <c r="J145" s="101">
        <v>0</v>
      </c>
      <c r="K145" s="261"/>
    </row>
    <row r="146" spans="1:11" ht="21" customHeight="1" x14ac:dyDescent="0.3">
      <c r="B146" s="3"/>
      <c r="C146" s="3"/>
      <c r="D146" s="3"/>
      <c r="E146" s="3"/>
      <c r="F146" s="7"/>
      <c r="G146" s="19"/>
      <c r="H146" s="3"/>
      <c r="I146" s="3"/>
      <c r="J146" s="3"/>
      <c r="K146" s="3" t="s">
        <v>169</v>
      </c>
    </row>
    <row r="147" spans="1:11" ht="21" customHeight="1" x14ac:dyDescent="0.3">
      <c r="C147" s="3"/>
    </row>
    <row r="148" spans="1:11" ht="21" customHeight="1" x14ac:dyDescent="0.3">
      <c r="B148" s="3" t="s">
        <v>403</v>
      </c>
      <c r="C148" s="3"/>
      <c r="D148" s="3"/>
      <c r="E148" s="3"/>
      <c r="F148" s="7"/>
      <c r="G148" s="19"/>
      <c r="H148" s="7"/>
      <c r="I148" s="7"/>
      <c r="J148" s="7"/>
      <c r="K148" s="3" t="s">
        <v>404</v>
      </c>
    </row>
  </sheetData>
  <mergeCells count="158">
    <mergeCell ref="A75:A78"/>
    <mergeCell ref="K75:K78"/>
    <mergeCell ref="A142:A145"/>
    <mergeCell ref="B142:B145"/>
    <mergeCell ref="C142:C145"/>
    <mergeCell ref="K142:K145"/>
    <mergeCell ref="A134:A137"/>
    <mergeCell ref="B134:B137"/>
    <mergeCell ref="C134:C137"/>
    <mergeCell ref="K134:K137"/>
    <mergeCell ref="A138:A141"/>
    <mergeCell ref="B138:B141"/>
    <mergeCell ref="C138:C141"/>
    <mergeCell ref="K138:K141"/>
    <mergeCell ref="A122:A125"/>
    <mergeCell ref="B122:B125"/>
    <mergeCell ref="C122:C125"/>
    <mergeCell ref="K122:K125"/>
    <mergeCell ref="A126:A129"/>
    <mergeCell ref="B126:B129"/>
    <mergeCell ref="C126:C129"/>
    <mergeCell ref="K126:K129"/>
    <mergeCell ref="A130:A133"/>
    <mergeCell ref="B130:B133"/>
    <mergeCell ref="C130:C133"/>
    <mergeCell ref="K130:K133"/>
    <mergeCell ref="A110:A113"/>
    <mergeCell ref="B110:B113"/>
    <mergeCell ref="C110:C113"/>
    <mergeCell ref="K110:K113"/>
    <mergeCell ref="A114:A117"/>
    <mergeCell ref="B114:B117"/>
    <mergeCell ref="C114:C117"/>
    <mergeCell ref="K114:K117"/>
    <mergeCell ref="A118:A121"/>
    <mergeCell ref="B118:B121"/>
    <mergeCell ref="C118:C121"/>
    <mergeCell ref="K118:K121"/>
    <mergeCell ref="A102:A105"/>
    <mergeCell ref="B102:B105"/>
    <mergeCell ref="C102:C105"/>
    <mergeCell ref="K102:K105"/>
    <mergeCell ref="A106:A109"/>
    <mergeCell ref="B106:B109"/>
    <mergeCell ref="C106:C109"/>
    <mergeCell ref="K106:K109"/>
    <mergeCell ref="A98:A101"/>
    <mergeCell ref="B98:B101"/>
    <mergeCell ref="C98:C101"/>
    <mergeCell ref="K98:K101"/>
    <mergeCell ref="A94:A97"/>
    <mergeCell ref="B94:B97"/>
    <mergeCell ref="C94:C97"/>
    <mergeCell ref="K94:K97"/>
    <mergeCell ref="A87:A89"/>
    <mergeCell ref="B87:B89"/>
    <mergeCell ref="C87:C89"/>
    <mergeCell ref="K87:K89"/>
    <mergeCell ref="A39:A41"/>
    <mergeCell ref="B39:B41"/>
    <mergeCell ref="C39:C41"/>
    <mergeCell ref="K39:K41"/>
    <mergeCell ref="A50:A53"/>
    <mergeCell ref="B50:B53"/>
    <mergeCell ref="C50:C53"/>
    <mergeCell ref="K50:K53"/>
    <mergeCell ref="A90:A93"/>
    <mergeCell ref="B90:B93"/>
    <mergeCell ref="C90:C93"/>
    <mergeCell ref="K90:K93"/>
    <mergeCell ref="A58:A61"/>
    <mergeCell ref="B58:B61"/>
    <mergeCell ref="C58:C61"/>
    <mergeCell ref="K58:K61"/>
    <mergeCell ref="A82:K82"/>
    <mergeCell ref="A83:A86"/>
    <mergeCell ref="B83:B86"/>
    <mergeCell ref="C83:C86"/>
    <mergeCell ref="K83:K86"/>
    <mergeCell ref="K62:K65"/>
    <mergeCell ref="A62:A65"/>
    <mergeCell ref="B62:B65"/>
    <mergeCell ref="A66:A69"/>
    <mergeCell ref="B66:B69"/>
    <mergeCell ref="C66:C69"/>
    <mergeCell ref="A70:A73"/>
    <mergeCell ref="B70:B73"/>
    <mergeCell ref="C70:C73"/>
    <mergeCell ref="K70:K73"/>
    <mergeCell ref="K66:K69"/>
    <mergeCell ref="C62:C65"/>
    <mergeCell ref="A74:K74"/>
    <mergeCell ref="A79:A81"/>
    <mergeCell ref="B79:B81"/>
    <mergeCell ref="C79:C81"/>
    <mergeCell ref="K79:K81"/>
    <mergeCell ref="C75:C78"/>
    <mergeCell ref="B75:B78"/>
    <mergeCell ref="A54:A57"/>
    <mergeCell ref="B54:B57"/>
    <mergeCell ref="C54:C57"/>
    <mergeCell ref="K54:K57"/>
    <mergeCell ref="E2:F2"/>
    <mergeCell ref="F7:J7"/>
    <mergeCell ref="K7:K8"/>
    <mergeCell ref="J2:K2"/>
    <mergeCell ref="A3:K3"/>
    <mergeCell ref="A5:K5"/>
    <mergeCell ref="A6:K6"/>
    <mergeCell ref="A7:A8"/>
    <mergeCell ref="B7:B8"/>
    <mergeCell ref="C7:C8"/>
    <mergeCell ref="D7:D8"/>
    <mergeCell ref="E7:E8"/>
    <mergeCell ref="C15:C17"/>
    <mergeCell ref="K35:K38"/>
    <mergeCell ref="A35:A38"/>
    <mergeCell ref="B35:B38"/>
    <mergeCell ref="C35:C38"/>
    <mergeCell ref="A10:K10"/>
    <mergeCell ref="A34:K34"/>
    <mergeCell ref="A11:K11"/>
    <mergeCell ref="A12:A14"/>
    <mergeCell ref="B12:B14"/>
    <mergeCell ref="C12:C14"/>
    <mergeCell ref="K12:K14"/>
    <mergeCell ref="A15:A17"/>
    <mergeCell ref="B15:B17"/>
    <mergeCell ref="B46:B49"/>
    <mergeCell ref="C46:C49"/>
    <mergeCell ref="K46:K49"/>
    <mergeCell ref="A46:A49"/>
    <mergeCell ref="K42:K45"/>
    <mergeCell ref="A42:A45"/>
    <mergeCell ref="B42:B45"/>
    <mergeCell ref="C42:C45"/>
    <mergeCell ref="K15:K17"/>
    <mergeCell ref="A18:K18"/>
    <mergeCell ref="A19:A21"/>
    <mergeCell ref="B19:B21"/>
    <mergeCell ref="C19:C21"/>
    <mergeCell ref="K19:K21"/>
    <mergeCell ref="A22:A24"/>
    <mergeCell ref="B22:B24"/>
    <mergeCell ref="C22:C24"/>
    <mergeCell ref="K22:K24"/>
    <mergeCell ref="A25:A27"/>
    <mergeCell ref="B25:B27"/>
    <mergeCell ref="C25:C27"/>
    <mergeCell ref="K25:K27"/>
    <mergeCell ref="A28:A30"/>
    <mergeCell ref="B28:B30"/>
    <mergeCell ref="C28:C30"/>
    <mergeCell ref="K28:K30"/>
    <mergeCell ref="A31:A33"/>
    <mergeCell ref="B31:B33"/>
    <mergeCell ref="C31:C33"/>
    <mergeCell ref="K31:K33"/>
  </mergeCells>
  <pageMargins left="0.25" right="0.25" top="0.75" bottom="0.75" header="0.3" footer="0.3"/>
  <pageSetup paperSize="9" scale="55" fitToHeight="0" orientation="landscape" r:id="rId1"/>
  <headerFooter differentFirst="1">
    <oddHeader>&amp;C&amp;P</oddHeader>
    <firstHeader xml:space="preserve">&amp;C
</firstHeader>
  </headerFooter>
  <rowBreaks count="6" manualBreakCount="6">
    <brk id="24" max="10" man="1"/>
    <brk id="41" max="10" man="1"/>
    <brk id="65" max="10" man="1"/>
    <brk id="89" max="10" man="1"/>
    <brk id="113" max="10" man="1"/>
    <brk id="1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Приложение 1</vt:lpstr>
      <vt:lpstr>Строительство и реконструкция</vt:lpstr>
      <vt:lpstr>Капитальный ремонт</vt:lpstr>
      <vt:lpstr>'Капитальный ремонт'!Заголовки_для_печати</vt:lpstr>
      <vt:lpstr>'Приложение 1'!Заголовки_для_печати</vt:lpstr>
      <vt:lpstr>'Строительство и реконструкция'!Заголовки_для_печати</vt:lpstr>
      <vt:lpstr>'Капитальный ремонт'!Область_печати</vt:lpstr>
      <vt:lpstr>'Приложение 1'!Область_печати</vt:lpstr>
      <vt:lpstr>'Строительство и реконструкция'!Область_печати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Ирина Анатольевна</dc:creator>
  <cp:lastModifiedBy>Кравченко Ирина Анатольевна</cp:lastModifiedBy>
  <cp:lastPrinted>2024-11-15T13:14:36Z</cp:lastPrinted>
  <dcterms:created xsi:type="dcterms:W3CDTF">2020-12-02T11:51:27Z</dcterms:created>
  <dcterms:modified xsi:type="dcterms:W3CDTF">2025-01-31T12:12:12Z</dcterms:modified>
</cp:coreProperties>
</file>