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29040" windowHeight="15780"/>
  </bookViews>
  <sheets>
    <sheet name="02.01.2025Перечень МР МП" sheetId="43" r:id="rId1"/>
  </sheets>
  <definedNames>
    <definedName name="_xlnm.Print_Titles" localSheetId="0">'02.01.2025Перечень МР МП'!$4:$6</definedName>
    <definedName name="_xlnm.Print_Area" localSheetId="0">'02.01.2025Перечень МР МП'!$A$1:$O$569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5" i="43" l="1"/>
  <c r="E454" i="43"/>
  <c r="E453" i="43"/>
  <c r="E452" i="43"/>
  <c r="N451" i="43"/>
  <c r="M451" i="43"/>
  <c r="H451" i="43"/>
  <c r="F451" i="43"/>
  <c r="G567" i="43"/>
  <c r="E526" i="43"/>
  <c r="E525" i="43"/>
  <c r="E524" i="43"/>
  <c r="N523" i="43"/>
  <c r="M523" i="43"/>
  <c r="H523" i="43"/>
  <c r="G523" i="43"/>
  <c r="F523" i="43"/>
  <c r="F143" i="43"/>
  <c r="F210" i="43"/>
  <c r="G211" i="43"/>
  <c r="G297" i="43"/>
  <c r="E297" i="43"/>
  <c r="F209" i="43"/>
  <c r="G143" i="43"/>
  <c r="N396" i="43"/>
  <c r="N394" i="43" s="1"/>
  <c r="H396" i="43"/>
  <c r="H395" i="43"/>
  <c r="E395" i="43" s="1"/>
  <c r="M394" i="43"/>
  <c r="F394" i="43"/>
  <c r="N390" i="43"/>
  <c r="N388" i="43" s="1"/>
  <c r="H390" i="43"/>
  <c r="H387" i="43" s="1"/>
  <c r="H389" i="43"/>
  <c r="E389" i="43" s="1"/>
  <c r="M388" i="43"/>
  <c r="F388" i="43"/>
  <c r="M387" i="43"/>
  <c r="F387" i="43"/>
  <c r="N386" i="43"/>
  <c r="M386" i="43"/>
  <c r="F386" i="43"/>
  <c r="N297" i="43"/>
  <c r="M297" i="43"/>
  <c r="H297" i="43"/>
  <c r="F297" i="43"/>
  <c r="E303" i="43"/>
  <c r="N302" i="43"/>
  <c r="M302" i="43"/>
  <c r="H302" i="43"/>
  <c r="F302" i="43"/>
  <c r="E239" i="43"/>
  <c r="N238" i="43"/>
  <c r="M238" i="43"/>
  <c r="H238" i="43"/>
  <c r="F238" i="43"/>
  <c r="E244" i="43"/>
  <c r="N243" i="43"/>
  <c r="M243" i="43"/>
  <c r="H243" i="43"/>
  <c r="F243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H104" i="43" s="1"/>
  <c r="E100" i="43"/>
  <c r="N99" i="43"/>
  <c r="M99" i="43"/>
  <c r="H99" i="43"/>
  <c r="F99" i="43"/>
  <c r="E90" i="43"/>
  <c r="N89" i="43"/>
  <c r="M89" i="43"/>
  <c r="H89" i="43"/>
  <c r="F89" i="43"/>
  <c r="H266" i="43"/>
  <c r="E451" i="43" l="1"/>
  <c r="G563" i="43"/>
  <c r="E523" i="43"/>
  <c r="M385" i="43"/>
  <c r="E396" i="43"/>
  <c r="H394" i="43"/>
  <c r="E394" i="43" s="1"/>
  <c r="H386" i="43"/>
  <c r="E386" i="43" s="1"/>
  <c r="H388" i="43"/>
  <c r="E388" i="43" s="1"/>
  <c r="F385" i="43"/>
  <c r="N387" i="43"/>
  <c r="N385" i="43" s="1"/>
  <c r="E390" i="43"/>
  <c r="E302" i="43"/>
  <c r="E238" i="43"/>
  <c r="M191" i="43"/>
  <c r="E195" i="43"/>
  <c r="H191" i="43"/>
  <c r="E243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1" i="43"/>
  <c r="N531" i="43"/>
  <c r="N499" i="43"/>
  <c r="M499" i="43"/>
  <c r="H499" i="43"/>
  <c r="H429" i="43"/>
  <c r="N428" i="43"/>
  <c r="M428" i="43"/>
  <c r="H428" i="43"/>
  <c r="H430" i="43"/>
  <c r="N263" i="43"/>
  <c r="M263" i="43"/>
  <c r="M211" i="43"/>
  <c r="N211" i="43"/>
  <c r="H211" i="43"/>
  <c r="H209" i="43"/>
  <c r="H371" i="43" s="1"/>
  <c r="H123" i="43"/>
  <c r="H122" i="43"/>
  <c r="H121" i="43"/>
  <c r="M121" i="43"/>
  <c r="N121" i="43"/>
  <c r="M51" i="43"/>
  <c r="H51" i="43"/>
  <c r="N51" i="43"/>
  <c r="H385" i="43" l="1"/>
  <c r="E387" i="43"/>
  <c r="E385" i="43"/>
  <c r="E191" i="43"/>
  <c r="M531" i="43"/>
  <c r="N507" i="43"/>
  <c r="M507" i="43"/>
  <c r="E417" i="43"/>
  <c r="E418" i="43"/>
  <c r="F519" i="43"/>
  <c r="M519" i="43"/>
  <c r="H519" i="43"/>
  <c r="G519" i="43"/>
  <c r="N519" i="43"/>
  <c r="E520" i="43"/>
  <c r="E522" i="43"/>
  <c r="E521" i="43"/>
  <c r="H507" i="43"/>
  <c r="E509" i="43"/>
  <c r="E508" i="43"/>
  <c r="H513" i="43"/>
  <c r="H501" i="43"/>
  <c r="N210" i="43"/>
  <c r="H210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07" i="43" l="1"/>
  <c r="E224" i="43"/>
  <c r="E519" i="43"/>
  <c r="G208" i="43"/>
  <c r="E210" i="43"/>
  <c r="E209" i="43"/>
  <c r="M208" i="43"/>
  <c r="N208" i="43"/>
  <c r="G364" i="43" l="1"/>
  <c r="E359" i="43"/>
  <c r="E360" i="43"/>
  <c r="E358" i="43"/>
  <c r="N561" i="43"/>
  <c r="M561" i="43"/>
  <c r="F556" i="43"/>
  <c r="N555" i="43"/>
  <c r="M555" i="43"/>
  <c r="H549" i="43"/>
  <c r="F551" i="43"/>
  <c r="E550" i="43"/>
  <c r="N549" i="43"/>
  <c r="M549" i="43"/>
  <c r="N548" i="43"/>
  <c r="N562" i="43" s="1"/>
  <c r="N560" i="43" s="1"/>
  <c r="M548" i="43"/>
  <c r="M562" i="43" s="1"/>
  <c r="M560" i="43" s="1"/>
  <c r="H547" i="43"/>
  <c r="H561" i="43" s="1"/>
  <c r="N539" i="43"/>
  <c r="N537" i="43" s="1"/>
  <c r="M539" i="43"/>
  <c r="H537" i="43"/>
  <c r="F539" i="43"/>
  <c r="F538" i="43" s="1"/>
  <c r="E515" i="43"/>
  <c r="E514" i="43"/>
  <c r="N513" i="43"/>
  <c r="M513" i="43"/>
  <c r="F513" i="43"/>
  <c r="E503" i="43"/>
  <c r="E502" i="43"/>
  <c r="N501" i="43"/>
  <c r="M501" i="43"/>
  <c r="F501" i="43"/>
  <c r="N500" i="43"/>
  <c r="M500" i="43"/>
  <c r="H500" i="43"/>
  <c r="F500" i="43"/>
  <c r="F498" i="43" s="1"/>
  <c r="E494" i="43"/>
  <c r="E493" i="43"/>
  <c r="N492" i="43"/>
  <c r="M492" i="43"/>
  <c r="H492" i="43"/>
  <c r="F492" i="43"/>
  <c r="E488" i="43"/>
  <c r="E487" i="43"/>
  <c r="N486" i="43"/>
  <c r="M486" i="43"/>
  <c r="H486" i="43"/>
  <c r="F486" i="43"/>
  <c r="N485" i="43"/>
  <c r="M485" i="43"/>
  <c r="H485" i="43"/>
  <c r="F485" i="43"/>
  <c r="N484" i="43"/>
  <c r="M484" i="43"/>
  <c r="M483" i="43" s="1"/>
  <c r="L484" i="43"/>
  <c r="H484" i="43"/>
  <c r="F484" i="43"/>
  <c r="E479" i="43"/>
  <c r="E478" i="43"/>
  <c r="E477" i="43"/>
  <c r="N476" i="43"/>
  <c r="M476" i="43"/>
  <c r="H476" i="43"/>
  <c r="F476" i="43"/>
  <c r="N472" i="43"/>
  <c r="E471" i="43"/>
  <c r="E470" i="43"/>
  <c r="M469" i="43"/>
  <c r="H469" i="43"/>
  <c r="F469" i="43"/>
  <c r="F465" i="43"/>
  <c r="F462" i="43" s="1"/>
  <c r="E464" i="43"/>
  <c r="E463" i="43"/>
  <c r="N462" i="43"/>
  <c r="M462" i="43"/>
  <c r="H462" i="43"/>
  <c r="M461" i="43"/>
  <c r="H461" i="43"/>
  <c r="N460" i="43"/>
  <c r="N532" i="43" s="1"/>
  <c r="M460" i="43"/>
  <c r="M532" i="43" s="1"/>
  <c r="H460" i="43"/>
  <c r="H532" i="43" s="1"/>
  <c r="F460" i="43"/>
  <c r="N459" i="43"/>
  <c r="M459" i="43"/>
  <c r="H459" i="43"/>
  <c r="F459" i="43"/>
  <c r="F531" i="43" s="1"/>
  <c r="N447" i="43"/>
  <c r="E447" i="43" s="1"/>
  <c r="E446" i="43"/>
  <c r="E445" i="43"/>
  <c r="M444" i="43"/>
  <c r="H444" i="43"/>
  <c r="F444" i="43"/>
  <c r="F440" i="43"/>
  <c r="E440" i="43" s="1"/>
  <c r="F439" i="43"/>
  <c r="E439" i="43" s="1"/>
  <c r="E438" i="43"/>
  <c r="N437" i="43"/>
  <c r="M437" i="43"/>
  <c r="F433" i="43"/>
  <c r="E433" i="43" s="1"/>
  <c r="F432" i="43"/>
  <c r="N431" i="43"/>
  <c r="M431" i="43"/>
  <c r="H431" i="43"/>
  <c r="N430" i="43"/>
  <c r="M430" i="43"/>
  <c r="M429" i="43"/>
  <c r="F428" i="43"/>
  <c r="F423" i="43"/>
  <c r="E423" i="43" s="1"/>
  <c r="H421" i="43"/>
  <c r="F422" i="43"/>
  <c r="F419" i="43" s="1"/>
  <c r="N421" i="43"/>
  <c r="M421" i="43"/>
  <c r="N420" i="43"/>
  <c r="M420" i="43"/>
  <c r="H420" i="43"/>
  <c r="N419" i="43"/>
  <c r="M419" i="43"/>
  <c r="E407" i="43"/>
  <c r="E406" i="43"/>
  <c r="E405" i="43"/>
  <c r="N404" i="43"/>
  <c r="M404" i="43"/>
  <c r="H404" i="43"/>
  <c r="F404" i="43"/>
  <c r="N403" i="43"/>
  <c r="M403" i="43"/>
  <c r="H403" i="43"/>
  <c r="F403" i="43"/>
  <c r="N402" i="43"/>
  <c r="M402" i="43"/>
  <c r="L402" i="43"/>
  <c r="H402" i="43"/>
  <c r="F402" i="43"/>
  <c r="N401" i="43"/>
  <c r="M401" i="43"/>
  <c r="M412" i="43" s="1"/>
  <c r="L401" i="43"/>
  <c r="L412" i="43" s="1"/>
  <c r="H401" i="43"/>
  <c r="H412" i="43" s="1"/>
  <c r="F401" i="43"/>
  <c r="N381" i="43"/>
  <c r="N378" i="43" s="1"/>
  <c r="H381" i="43"/>
  <c r="H380" i="43"/>
  <c r="E380" i="43" s="1"/>
  <c r="M379" i="43"/>
  <c r="F379" i="43"/>
  <c r="M378" i="43"/>
  <c r="F378" i="43"/>
  <c r="N377" i="43"/>
  <c r="M377" i="43"/>
  <c r="F377" i="43"/>
  <c r="E366" i="43"/>
  <c r="E365" i="43"/>
  <c r="N364" i="43"/>
  <c r="M364" i="43"/>
  <c r="H364" i="43"/>
  <c r="F364" i="43"/>
  <c r="N357" i="43"/>
  <c r="M357" i="43"/>
  <c r="H357" i="43"/>
  <c r="F357" i="43"/>
  <c r="N356" i="43"/>
  <c r="M356" i="43"/>
  <c r="H356" i="43"/>
  <c r="F356" i="43"/>
  <c r="N355" i="43"/>
  <c r="M355" i="43"/>
  <c r="H355" i="43"/>
  <c r="F355" i="43"/>
  <c r="N354" i="43"/>
  <c r="M354" i="43"/>
  <c r="M371" i="43" s="1"/>
  <c r="F354" i="43"/>
  <c r="E349" i="43"/>
  <c r="E348" i="43"/>
  <c r="E347" i="43"/>
  <c r="N346" i="43"/>
  <c r="M346" i="43"/>
  <c r="H346" i="43"/>
  <c r="F346" i="43"/>
  <c r="H345" i="43"/>
  <c r="F345" i="43"/>
  <c r="L344" i="43"/>
  <c r="H344" i="43"/>
  <c r="F344" i="43"/>
  <c r="N343" i="43"/>
  <c r="M343" i="43"/>
  <c r="L343" i="43"/>
  <c r="H343" i="43"/>
  <c r="F343" i="43"/>
  <c r="E338" i="43"/>
  <c r="E337" i="43"/>
  <c r="N336" i="43"/>
  <c r="M336" i="43"/>
  <c r="H336" i="43"/>
  <c r="F336" i="43"/>
  <c r="E332" i="43"/>
  <c r="E331" i="43"/>
  <c r="N330" i="43"/>
  <c r="M330" i="43"/>
  <c r="H330" i="43"/>
  <c r="F330" i="43"/>
  <c r="E326" i="43"/>
  <c r="F325" i="43"/>
  <c r="F322" i="43" s="1"/>
  <c r="F321" i="43" s="1"/>
  <c r="N324" i="43"/>
  <c r="M324" i="43"/>
  <c r="H324" i="43"/>
  <c r="E323" i="43"/>
  <c r="N322" i="43"/>
  <c r="N321" i="43" s="1"/>
  <c r="M322" i="43"/>
  <c r="H322" i="43"/>
  <c r="E317" i="43"/>
  <c r="N316" i="43"/>
  <c r="M316" i="43"/>
  <c r="H316" i="43"/>
  <c r="F316" i="43"/>
  <c r="F312" i="43"/>
  <c r="E312" i="43" s="1"/>
  <c r="H310" i="43"/>
  <c r="F311" i="43"/>
  <c r="F308" i="43" s="1"/>
  <c r="N310" i="43"/>
  <c r="M310" i="43"/>
  <c r="N309" i="43"/>
  <c r="M309" i="43"/>
  <c r="H309" i="43"/>
  <c r="N308" i="43"/>
  <c r="M308" i="43"/>
  <c r="E293" i="43"/>
  <c r="N292" i="43"/>
  <c r="M292" i="43"/>
  <c r="H292" i="43"/>
  <c r="F292" i="43"/>
  <c r="E288" i="43"/>
  <c r="N287" i="43"/>
  <c r="M287" i="43"/>
  <c r="H287" i="43"/>
  <c r="F287" i="43"/>
  <c r="F283" i="43"/>
  <c r="N282" i="43"/>
  <c r="M282" i="43"/>
  <c r="H282" i="43"/>
  <c r="E278" i="43"/>
  <c r="N277" i="43"/>
  <c r="M277" i="43"/>
  <c r="H277" i="43"/>
  <c r="F277" i="43"/>
  <c r="F273" i="43"/>
  <c r="E273" i="43" s="1"/>
  <c r="H263" i="43"/>
  <c r="F272" i="43"/>
  <c r="N271" i="43"/>
  <c r="M271" i="43"/>
  <c r="H271" i="43"/>
  <c r="E267" i="43"/>
  <c r="E266" i="43"/>
  <c r="N265" i="43"/>
  <c r="M265" i="43"/>
  <c r="H265" i="43"/>
  <c r="F265" i="43"/>
  <c r="N262" i="43"/>
  <c r="M262" i="43"/>
  <c r="E258" i="43"/>
  <c r="N257" i="43"/>
  <c r="M257" i="43"/>
  <c r="H257" i="43"/>
  <c r="F257" i="43"/>
  <c r="H250" i="43"/>
  <c r="F253" i="43"/>
  <c r="F252" i="43"/>
  <c r="F249" i="43" s="1"/>
  <c r="N251" i="43"/>
  <c r="M251" i="43"/>
  <c r="N250" i="43"/>
  <c r="M250" i="43"/>
  <c r="N249" i="43"/>
  <c r="M249" i="43"/>
  <c r="E234" i="43"/>
  <c r="N233" i="43"/>
  <c r="M233" i="43"/>
  <c r="H233" i="43"/>
  <c r="F233" i="43"/>
  <c r="N232" i="43"/>
  <c r="M232" i="43"/>
  <c r="H232" i="43"/>
  <c r="F232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H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5" i="43"/>
  <c r="H53" i="43" s="1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372" i="43" l="1"/>
  <c r="M373" i="43"/>
  <c r="F263" i="43"/>
  <c r="F373" i="43" s="1"/>
  <c r="E138" i="43"/>
  <c r="F121" i="43"/>
  <c r="F204" i="43" s="1"/>
  <c r="E211" i="43"/>
  <c r="M533" i="43"/>
  <c r="E354" i="43"/>
  <c r="N373" i="43"/>
  <c r="H372" i="43"/>
  <c r="N344" i="43"/>
  <c r="N371" i="43"/>
  <c r="N372" i="43"/>
  <c r="M231" i="43"/>
  <c r="N231" i="43"/>
  <c r="H231" i="43"/>
  <c r="M321" i="43"/>
  <c r="N117" i="43"/>
  <c r="N114" i="43" s="1"/>
  <c r="H353" i="43"/>
  <c r="M416" i="43"/>
  <c r="N416" i="43"/>
  <c r="M75" i="43"/>
  <c r="H321" i="43"/>
  <c r="E355" i="43"/>
  <c r="E356" i="43"/>
  <c r="N546" i="43"/>
  <c r="N538" i="43"/>
  <c r="F548" i="43"/>
  <c r="F546" i="43" s="1"/>
  <c r="F549" i="43"/>
  <c r="E549" i="43" s="1"/>
  <c r="H534" i="43"/>
  <c r="H212" i="43"/>
  <c r="N444" i="43"/>
  <c r="E444" i="43" s="1"/>
  <c r="F251" i="43"/>
  <c r="N429" i="43"/>
  <c r="N427" i="43" s="1"/>
  <c r="F420" i="43"/>
  <c r="E420" i="43" s="1"/>
  <c r="H427" i="43"/>
  <c r="N206" i="43"/>
  <c r="M546" i="43"/>
  <c r="M427" i="43"/>
  <c r="F353" i="43"/>
  <c r="N379" i="43"/>
  <c r="M400" i="43"/>
  <c r="H206" i="43"/>
  <c r="M248" i="43"/>
  <c r="M307" i="43"/>
  <c r="H458" i="43"/>
  <c r="F47" i="43"/>
  <c r="F46" i="43" s="1"/>
  <c r="E253" i="43"/>
  <c r="N307" i="43"/>
  <c r="M413" i="43"/>
  <c r="E492" i="43"/>
  <c r="E462" i="43"/>
  <c r="E485" i="43"/>
  <c r="E10" i="43"/>
  <c r="E170" i="43"/>
  <c r="E184" i="43"/>
  <c r="F310" i="43"/>
  <c r="E310" i="43" s="1"/>
  <c r="N413" i="43"/>
  <c r="E27" i="43"/>
  <c r="E39" i="43"/>
  <c r="M117" i="43"/>
  <c r="E54" i="43"/>
  <c r="N180" i="43"/>
  <c r="E257" i="43"/>
  <c r="E404" i="43"/>
  <c r="F461" i="43"/>
  <c r="F458" i="43" s="1"/>
  <c r="E465" i="43"/>
  <c r="E547" i="43"/>
  <c r="E233" i="43"/>
  <c r="M376" i="43"/>
  <c r="F421" i="43"/>
  <c r="E421" i="43" s="1"/>
  <c r="E486" i="43"/>
  <c r="F537" i="43"/>
  <c r="F536" i="43" s="1"/>
  <c r="M47" i="43"/>
  <c r="M46" i="43" s="1"/>
  <c r="H204" i="43"/>
  <c r="M180" i="43"/>
  <c r="E84" i="43"/>
  <c r="H180" i="43"/>
  <c r="H308" i="43"/>
  <c r="H307" i="43" s="1"/>
  <c r="F324" i="43"/>
  <c r="E324" i="43" s="1"/>
  <c r="E325" i="43"/>
  <c r="N483" i="43"/>
  <c r="E157" i="43"/>
  <c r="M156" i="43"/>
  <c r="E165" i="43"/>
  <c r="F250" i="43"/>
  <c r="E250" i="43" s="1"/>
  <c r="E322" i="43"/>
  <c r="H377" i="43"/>
  <c r="E377" i="43" s="1"/>
  <c r="M414" i="43"/>
  <c r="E459" i="43"/>
  <c r="E476" i="43"/>
  <c r="F483" i="43"/>
  <c r="E500" i="43"/>
  <c r="E501" i="43"/>
  <c r="M353" i="43"/>
  <c r="F8" i="43"/>
  <c r="E32" i="43"/>
  <c r="M49" i="43"/>
  <c r="E64" i="43"/>
  <c r="E77" i="43"/>
  <c r="M115" i="43"/>
  <c r="M205" i="43"/>
  <c r="H156" i="43"/>
  <c r="M344" i="43"/>
  <c r="M345" i="43"/>
  <c r="N376" i="43"/>
  <c r="E403" i="43"/>
  <c r="H538" i="43"/>
  <c r="N156" i="43"/>
  <c r="E183" i="43"/>
  <c r="M204" i="43"/>
  <c r="E311" i="43"/>
  <c r="E357" i="43"/>
  <c r="N534" i="43"/>
  <c r="E15" i="43"/>
  <c r="N49" i="43"/>
  <c r="N205" i="43"/>
  <c r="E287" i="43"/>
  <c r="H342" i="43"/>
  <c r="E346" i="43"/>
  <c r="H419" i="43"/>
  <c r="H533" i="43" s="1"/>
  <c r="E422" i="43"/>
  <c r="F437" i="43"/>
  <c r="E437" i="43" s="1"/>
  <c r="F430" i="43"/>
  <c r="E430" i="43" s="1"/>
  <c r="E20" i="43"/>
  <c r="E41" i="43"/>
  <c r="N75" i="43"/>
  <c r="N204" i="43"/>
  <c r="E143" i="43"/>
  <c r="E182" i="43"/>
  <c r="N248" i="43"/>
  <c r="F264" i="43"/>
  <c r="E264" i="43" s="1"/>
  <c r="E277" i="43"/>
  <c r="F309" i="43"/>
  <c r="E309" i="43" s="1"/>
  <c r="F371" i="43"/>
  <c r="E364" i="43"/>
  <c r="F413" i="43"/>
  <c r="E513" i="43"/>
  <c r="N119" i="43"/>
  <c r="M119" i="43"/>
  <c r="H75" i="43"/>
  <c r="E78" i="43"/>
  <c r="E70" i="43"/>
  <c r="F69" i="43"/>
  <c r="E69" i="43" s="1"/>
  <c r="F159" i="43"/>
  <c r="E159" i="43" s="1"/>
  <c r="F158" i="43"/>
  <c r="H251" i="43"/>
  <c r="E252" i="43"/>
  <c r="H249" i="43"/>
  <c r="F376" i="43"/>
  <c r="H555" i="43"/>
  <c r="H548" i="43"/>
  <c r="H116" i="43"/>
  <c r="F123" i="43"/>
  <c r="M203" i="43"/>
  <c r="E272" i="43"/>
  <c r="F271" i="43"/>
  <c r="E271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262" i="43"/>
  <c r="H400" i="43"/>
  <c r="E402" i="43"/>
  <c r="E432" i="43"/>
  <c r="F431" i="43"/>
  <c r="E431" i="43" s="1"/>
  <c r="F429" i="43"/>
  <c r="E472" i="43"/>
  <c r="N461" i="43"/>
  <c r="N469" i="43"/>
  <c r="E469" i="43" s="1"/>
  <c r="M534" i="43"/>
  <c r="E561" i="43"/>
  <c r="E55" i="43"/>
  <c r="F52" i="43"/>
  <c r="E76" i="43"/>
  <c r="F75" i="43"/>
  <c r="E283" i="43"/>
  <c r="F282" i="43"/>
  <c r="E282" i="43" s="1"/>
  <c r="E381" i="43"/>
  <c r="H379" i="43"/>
  <c r="M458" i="43"/>
  <c r="E460" i="43"/>
  <c r="H47" i="43"/>
  <c r="F53" i="43"/>
  <c r="E53" i="43" s="1"/>
  <c r="E132" i="43"/>
  <c r="F122" i="43"/>
  <c r="F130" i="43"/>
  <c r="E130" i="43" s="1"/>
  <c r="H378" i="43"/>
  <c r="H414" i="43" s="1"/>
  <c r="H498" i="43"/>
  <c r="H544" i="43"/>
  <c r="H543" i="43" s="1"/>
  <c r="H536" i="43"/>
  <c r="E9" i="43"/>
  <c r="N8" i="43"/>
  <c r="N47" i="43"/>
  <c r="E21" i="43"/>
  <c r="E22" i="43"/>
  <c r="E59" i="43"/>
  <c r="M206" i="43"/>
  <c r="H203" i="43"/>
  <c r="H564" i="43" s="1"/>
  <c r="H119" i="43"/>
  <c r="E161" i="43"/>
  <c r="E316" i="43"/>
  <c r="E330" i="43"/>
  <c r="E401" i="43"/>
  <c r="F400" i="43"/>
  <c r="F412" i="43"/>
  <c r="N412" i="43"/>
  <c r="N400" i="43"/>
  <c r="F414" i="43"/>
  <c r="M498" i="43"/>
  <c r="M538" i="43"/>
  <c r="M537" i="43"/>
  <c r="E539" i="43"/>
  <c r="E215" i="43"/>
  <c r="F212" i="43"/>
  <c r="F208" i="43" s="1"/>
  <c r="E232" i="43"/>
  <c r="F231" i="43"/>
  <c r="E336" i="43"/>
  <c r="N353" i="43"/>
  <c r="N345" i="43"/>
  <c r="N414" i="43"/>
  <c r="E428" i="43"/>
  <c r="H483" i="43"/>
  <c r="E484" i="43"/>
  <c r="F532" i="43"/>
  <c r="N544" i="43"/>
  <c r="N543" i="43" s="1"/>
  <c r="N536" i="43"/>
  <c r="E551" i="43"/>
  <c r="E265" i="43"/>
  <c r="E292" i="43"/>
  <c r="E343" i="43"/>
  <c r="F372" i="43"/>
  <c r="E556" i="43"/>
  <c r="F342" i="43"/>
  <c r="F555" i="43"/>
  <c r="H373" i="43" l="1"/>
  <c r="H370" i="43" s="1"/>
  <c r="N564" i="43"/>
  <c r="N565" i="43"/>
  <c r="E231" i="43"/>
  <c r="N533" i="43"/>
  <c r="N566" i="43" s="1"/>
  <c r="M565" i="43"/>
  <c r="E321" i="43"/>
  <c r="H416" i="43"/>
  <c r="F416" i="43"/>
  <c r="E548" i="43"/>
  <c r="E212" i="43"/>
  <c r="H208" i="43"/>
  <c r="F562" i="43"/>
  <c r="F560" i="43" s="1"/>
  <c r="E308" i="43"/>
  <c r="M411" i="43"/>
  <c r="H413" i="43"/>
  <c r="N567" i="43"/>
  <c r="E180" i="43"/>
  <c r="E251" i="43"/>
  <c r="H202" i="43"/>
  <c r="E461" i="43"/>
  <c r="E419" i="43"/>
  <c r="F248" i="43"/>
  <c r="M567" i="43"/>
  <c r="E538" i="43"/>
  <c r="E379" i="43"/>
  <c r="E537" i="43"/>
  <c r="F544" i="43"/>
  <c r="E483" i="43"/>
  <c r="E353" i="43"/>
  <c r="N458" i="43"/>
  <c r="E458" i="43" s="1"/>
  <c r="E8" i="43"/>
  <c r="M114" i="43"/>
  <c r="E371" i="43"/>
  <c r="E75" i="43"/>
  <c r="M530" i="43"/>
  <c r="E204" i="43"/>
  <c r="H530" i="43"/>
  <c r="F307" i="43"/>
  <c r="E307" i="43" s="1"/>
  <c r="M370" i="43"/>
  <c r="M342" i="43"/>
  <c r="E121" i="43"/>
  <c r="F534" i="43"/>
  <c r="E534" i="43" s="1"/>
  <c r="E555" i="43"/>
  <c r="E345" i="43"/>
  <c r="E344" i="43"/>
  <c r="E263" i="43"/>
  <c r="F262" i="43"/>
  <c r="E262" i="43" s="1"/>
  <c r="E429" i="43"/>
  <c r="F533" i="43"/>
  <c r="N498" i="43"/>
  <c r="E498" i="43" s="1"/>
  <c r="M564" i="43"/>
  <c r="M202" i="43"/>
  <c r="E532" i="43"/>
  <c r="E531" i="43"/>
  <c r="M544" i="43"/>
  <c r="M543" i="43" s="1"/>
  <c r="M536" i="43"/>
  <c r="E536" i="43" s="1"/>
  <c r="E414" i="43"/>
  <c r="H46" i="43"/>
  <c r="H117" i="43"/>
  <c r="H567" i="43" s="1"/>
  <c r="E123" i="43"/>
  <c r="F206" i="43"/>
  <c r="E206" i="43" s="1"/>
  <c r="H248" i="43"/>
  <c r="F427" i="43"/>
  <c r="E427" i="43" s="1"/>
  <c r="E249" i="43"/>
  <c r="E122" i="43"/>
  <c r="F205" i="43"/>
  <c r="E205" i="43" s="1"/>
  <c r="E47" i="43"/>
  <c r="F203" i="43"/>
  <c r="F119" i="43"/>
  <c r="E119" i="43" s="1"/>
  <c r="E120" i="43"/>
  <c r="E412" i="43"/>
  <c r="F411" i="43"/>
  <c r="N342" i="43"/>
  <c r="E116" i="43"/>
  <c r="H546" i="43"/>
  <c r="E546" i="43" s="1"/>
  <c r="H562" i="43"/>
  <c r="H560" i="43" s="1"/>
  <c r="E378" i="43"/>
  <c r="E158" i="43"/>
  <c r="F156" i="43"/>
  <c r="E156" i="43" s="1"/>
  <c r="N370" i="43"/>
  <c r="F374" i="43"/>
  <c r="E400" i="43"/>
  <c r="N46" i="43"/>
  <c r="N411" i="43"/>
  <c r="E52" i="43"/>
  <c r="F117" i="43"/>
  <c r="F49" i="43"/>
  <c r="E49" i="43" s="1"/>
  <c r="N202" i="43"/>
  <c r="E136" i="43"/>
  <c r="F115" i="43"/>
  <c r="E50" i="43"/>
  <c r="H376" i="43"/>
  <c r="E376" i="43" s="1"/>
  <c r="E416" i="43" l="1"/>
  <c r="E106" i="43"/>
  <c r="F104" i="43"/>
  <c r="E104" i="43" s="1"/>
  <c r="N530" i="43"/>
  <c r="H411" i="43"/>
  <c r="E411" i="43" s="1"/>
  <c r="H565" i="43"/>
  <c r="H566" i="43"/>
  <c r="E208" i="43"/>
  <c r="E499" i="43"/>
  <c r="E374" i="43"/>
  <c r="E342" i="43"/>
  <c r="E413" i="43"/>
  <c r="E248" i="43"/>
  <c r="F566" i="43"/>
  <c r="E544" i="43"/>
  <c r="F543" i="43"/>
  <c r="E543" i="43" s="1"/>
  <c r="E46" i="43"/>
  <c r="F370" i="43"/>
  <c r="E370" i="43" s="1"/>
  <c r="E560" i="43"/>
  <c r="E372" i="43"/>
  <c r="N563" i="43"/>
  <c r="F564" i="43"/>
  <c r="F202" i="43"/>
  <c r="E202" i="43" s="1"/>
  <c r="E203" i="43"/>
  <c r="H114" i="43"/>
  <c r="E562" i="43"/>
  <c r="E373" i="43"/>
  <c r="E533" i="43"/>
  <c r="F530" i="43"/>
  <c r="M566" i="43"/>
  <c r="F565" i="43"/>
  <c r="E115" i="43"/>
  <c r="E117" i="43"/>
  <c r="F567" i="43"/>
  <c r="F114" i="43"/>
  <c r="E530" i="43" l="1"/>
  <c r="H563" i="43"/>
  <c r="E567" i="43"/>
  <c r="M563" i="43"/>
  <c r="E565" i="43"/>
  <c r="E566" i="43"/>
  <c r="E114" i="43"/>
  <c r="E564" i="43"/>
  <c r="F563" i="43"/>
  <c r="E563" i="43" l="1"/>
</calcChain>
</file>

<file path=xl/sharedStrings.xml><?xml version="1.0" encoding="utf-8"?>
<sst xmlns="http://schemas.openxmlformats.org/spreadsheetml/2006/main" count="2279" uniqueCount="321">
  <si>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</si>
  <si>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</si>
  <si>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</si>
  <si>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</si>
  <si>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</si>
  <si>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</si>
  <si>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</si>
  <si>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</si>
  <si>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</si>
  <si>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</si>
  <si>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</si>
  <si>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</si>
  <si>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</si>
  <si>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</si>
  <si>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</si>
  <si>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</si>
  <si>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</si>
  <si>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</si>
  <si>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</si>
  <si>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</si>
  <si>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</si>
  <si>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</si>
  <si>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</si>
  <si>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</si>
  <si>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</si>
  <si>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</si>
  <si>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</si>
  <si>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</si>
  <si>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</si>
  <si>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</si>
  <si>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</si>
  <si>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</si>
  <si>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</si>
  <si>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</si>
  <si>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</si>
  <si>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</si>
  <si>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</si>
  <si>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</si>
  <si>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</si>
  <si>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</si>
  <si>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</si>
  <si>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</si>
  <si>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</si>
  <si>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</si>
  <si>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</si>
  <si>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</si>
  <si>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</si>
  <si>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</si>
  <si>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</si>
  <si>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</si>
  <si>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</si>
  <si>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</si>
  <si>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</si>
  <si>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</si>
  <si>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</si>
  <si>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</si>
  <si>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</si>
  <si>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</si>
  <si>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</si>
  <si>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</si>
  <si>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</si>
  <si>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</si>
  <si>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</si>
  <si>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</si>
  <si>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</si>
  <si>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4.6.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</si>
  <si>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</si>
  <si>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</si>
  <si>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</si>
  <si>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</si>
  <si>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</si>
  <si>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</si>
  <si>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</si>
  <si>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</si>
  <si>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</si>
  <si>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</si>
  <si>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</si>
  <si>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</si>
  <si>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</si>
  <si>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</si>
  <si>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</si>
  <si>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</si>
  <si>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</si>
  <si>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</si>
  <si>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</si>
  <si>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</si>
  <si>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</si>
  <si>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</si>
  <si>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</si>
  <si>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</si>
  <si>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</si>
  <si>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</si>
  <si>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</si>
  <si>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</si>
  <si>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</si>
  <si>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</si>
  <si>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</si>
  <si>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</si>
  <si>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</si>
  <si>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</si>
  <si>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</si>
  <si>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</si>
  <si>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</si>
  <si>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</si>
  <si>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</si>
  <si>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</si>
  <si>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</si>
  <si>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</si>
  <si>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</si>
  <si>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</si>
  <si>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</si>
  <si>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</si>
  <si>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</si>
  <si>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</si>
  <si>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</si>
  <si>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</si>
  <si>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</si>
  <si>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</t>
  </si>
  <si>
    <t>8.1.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</si>
  <si>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</si>
  <si>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</si>
  <si>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</si>
  <si>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</si>
  <si>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</si>
  <si>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</si>
  <si>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</si>
  <si>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</si>
  <si>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Муниципальные библиотеки Московской области (юридические лица), обновившие книжный фонд,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</si>
  <si>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</si>
  <si>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</si>
  <si>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</si>
  <si>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Созданы новые постановки и (или) 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</si>
  <si>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</si>
  <si>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</si>
  <si>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</si>
  <si>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</si>
  <si>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</si>
  <si>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</si>
  <si>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</si>
  <si>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</si>
  <si>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</si>
  <si>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</si>
  <si>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</si>
  <si>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</si>
  <si>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</si>
  <si>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</si>
  <si>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</si>
  <si>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</si>
  <si>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</si>
  <si>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</si>
  <si>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</si>
  <si>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</si>
  <si>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</si>
  <si>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</si>
  <si>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</si>
  <si>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</si>
  <si>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</si>
  <si>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</si>
  <si>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</si>
  <si>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</si>
  <si>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</si>
  <si>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</si>
  <si>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</si>
  <si>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</si>
  <si>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</si>
  <si>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</si>
  <si>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</si>
  <si>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</si>
  <si>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</si>
  <si>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</si>
  <si>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</si>
  <si>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</si>
  <si>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</si>
  <si>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</si>
  <si>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</si>
  <si>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</si>
  <si>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</si>
  <si>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</si>
  <si>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</si>
  <si>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</si>
  <si>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</si>
  <si>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</si>
  <si>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</si>
  <si>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</si>
  <si>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</si>
  <si>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</si>
  <si>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</si>
  <si>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</si>
  <si>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</si>
  <si>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</si>
  <si>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</si>
  <si>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</si>
  <si>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</si>
  <si>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>Проведение капитального ремонта, текущего ремонта и благоустройство территорий культурно-досуговых учреждений культуры,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</si>
  <si>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</si>
  <si>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</si>
  <si>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</si>
  <si>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</si>
  <si>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</si>
  <si>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</si>
  <si>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</si>
  <si>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</si>
  <si>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</si>
  <si>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</si>
  <si>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</si>
  <si>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</si>
  <si>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</si>
  <si>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</si>
  <si>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5.4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</si>
  <si>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</si>
  <si>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</si>
  <si>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r>
      <t xml:space="preserve">Мероприятие 06.02                                         Создание условий для массового отдыха жителей </t>
    </r>
    <r>
      <rPr>
        <sz val="12"/>
        <color rgb="FF00B050"/>
        <rFont val="Times New Roman"/>
        <family val="1"/>
        <charset val="204"/>
      </rPr>
      <t xml:space="preserve"> муниципального образования</t>
    </r>
    <r>
      <rPr>
        <sz val="12"/>
        <rFont val="Times New Roman"/>
        <family val="1"/>
        <charset val="204"/>
      </rPr>
      <t xml:space="preserve"> в парках культуры и отдыха</t>
    </r>
  </si>
  <si>
    <t>2025-2027 гг.</t>
  </si>
  <si>
    <t>Оснащены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</si>
  <si>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</si>
  <si>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</si>
  <si>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</si>
  <si>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</si>
  <si>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</si>
  <si>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</si>
  <si>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</si>
  <si>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</si>
  <si>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</si>
  <si>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</si>
  <si>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</si>
  <si>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</si>
  <si>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</si>
  <si>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</si>
  <si>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</si>
  <si>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</si>
  <si>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</si>
  <si>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</si>
  <si>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</si>
  <si>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</si>
  <si>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</si>
  <si>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</si>
  <si>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</si>
  <si>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</si>
  <si>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</si>
  <si>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</si>
  <si>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</si>
  <si>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</si>
  <si>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</si>
  <si>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</si>
  <si>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</si>
  <si>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</si>
  <si>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</si>
  <si>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</si>
  <si>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</si>
  <si>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</si>
  <si>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r>
      <t>Достигнутое</t>
    </r>
    <r>
      <rPr>
        <sz val="24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  </r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</si>
  <si>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</si>
  <si>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</si>
  <si>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</si>
  <si>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</si>
  <si>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</si>
  <si>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</si>
  <si>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</si>
  <si>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</si>
  <si>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</si>
  <si>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</si>
  <si>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</si>
  <si>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</si>
  <si>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</si>
  <si>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</si>
  <si>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</si>
  <si>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</si>
  <si>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</si>
  <si>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</si>
  <si>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</si>
  <si>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</si>
  <si>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</si>
  <si>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</si>
  <si>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</si>
  <si>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>. Оказана государственная поддержка лучшим сельским учреждениям культуры, ед.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</si>
  <si>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</si>
  <si>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</si>
  <si>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4.8.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</si>
  <si>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</si>
  <si>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</si>
  <si>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</si>
  <si>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</si>
  <si>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</si>
  <si>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</si>
  <si>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</si>
  <si>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</si>
  <si>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</si>
  <si>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</si>
  <si>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работников организаций дополнительного образования сферы культуры Московской области (руководитель и педагогические работники), которым произведены стимулирующие выплаты, в общей численности указанной категории работников организаций дополнительного образования сферы культуры Московской области, которым предусмотрены стимулирующие выплаты, процент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</si>
  <si>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</si>
  <si>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</si>
  <si>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</si>
  <si>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r>
      <t>Достигнуто</t>
    </r>
    <r>
      <rPr>
        <sz val="18"/>
        <color rgb="FF00B050"/>
        <rFont val="Times New Roman"/>
        <family val="1"/>
        <charset val="204"/>
      </rPr>
      <t>е</t>
    </r>
    <r>
      <rPr>
        <sz val="12"/>
        <rFont val="Times New Roman"/>
        <family val="1"/>
        <charset val="204"/>
      </rPr>
      <t xml:space="preserve">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 </t>
    </r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</si>
  <si>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</si>
  <si>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</si>
  <si>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</si>
  <si>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</si>
  <si>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</si>
  <si>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</si>
  <si>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</si>
  <si>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</si>
  <si>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t>убрать - нет финасирования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</si>
  <si>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</si>
  <si>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t>убрать - нет финасирования, срок действия до 2024г</t>
  </si>
  <si>
    <t>новый шаблон - нет финансировани - скрыть</t>
  </si>
  <si>
    <t>нет финансирования -скрыть</t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</si>
  <si>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</si>
  <si>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</si>
  <si>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</si>
  <si>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</si>
  <si>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</si>
  <si>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</si>
  <si>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</si>
  <si>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</si>
  <si>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>убрать мероприятие с федеральными ОКН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</si>
  <si>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</si>
  <si>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</si>
  <si>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r>
      <t xml:space="preserve"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</t>
    </r>
    <r>
      <rPr>
        <sz val="14"/>
        <rFont val="Times New Roman"/>
        <family val="1"/>
        <charset val="204"/>
      </rPr>
      <t>муниципального образования</t>
    </r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</si>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</sst>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2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167" fontId="2" fillId="0" borderId="0" xfId="58" applyNumberFormat="1" applyFont="1"/>
    <xf numFmtId="165" fontId="2" fillId="0" borderId="0" xfId="58" applyNumberFormat="1" applyFont="1"/>
    <xf numFmtId="165" fontId="2" fillId="0" borderId="0" xfId="58" applyNumberFormat="1" applyFont="1" applyAlignment="1">
      <alignment horizontal="center"/>
    </xf>
    <xf numFmtId="165" fontId="19" fillId="0" borderId="0" xfId="58" applyNumberFormat="1" applyFont="1"/>
    <xf numFmtId="0" fontId="2" fillId="3" borderId="0" xfId="58" applyFont="1" applyFill="1"/>
    <xf numFmtId="0" fontId="2" fillId="5" borderId="0" xfId="58" applyFont="1" applyFill="1"/>
    <xf numFmtId="0" fontId="2" fillId="6" borderId="0" xfId="58" applyFont="1" applyFill="1"/>
    <xf numFmtId="0" fontId="2" fillId="7" borderId="0" xfId="58" applyFont="1" applyFill="1"/>
    <xf numFmtId="0" fontId="2" fillId="8" borderId="0" xfId="58" applyFont="1" applyFill="1"/>
    <xf numFmtId="0" fontId="2" fillId="2" borderId="0" xfId="58" applyFont="1" applyFill="1"/>
    <xf numFmtId="0" fontId="7" fillId="4" borderId="0" xfId="58" applyFont="1" applyFill="1"/>
    <xf numFmtId="0" fontId="14" fillId="4" borderId="0" xfId="58" applyFont="1" applyFill="1"/>
    <xf numFmtId="0" fontId="21" fillId="4" borderId="0" xfId="58" applyFont="1" applyFill="1"/>
    <xf numFmtId="0" fontId="7" fillId="4" borderId="0" xfId="58" applyFont="1" applyFill="1" applyAlignment="1">
      <alignment horizontal="right" vertical="center"/>
    </xf>
    <xf numFmtId="0" fontId="2" fillId="4" borderId="0" xfId="58" applyFont="1" applyFill="1"/>
    <xf numFmtId="0" fontId="16" fillId="4" borderId="0" xfId="58" applyFont="1" applyFill="1"/>
    <xf numFmtId="0" fontId="17" fillId="4" borderId="0" xfId="58" applyFont="1" applyFill="1"/>
    <xf numFmtId="0" fontId="18" fillId="4" borderId="0" xfId="58" applyFont="1" applyFill="1"/>
    <xf numFmtId="165" fontId="18" fillId="4" borderId="0" xfId="58" applyNumberFormat="1" applyFont="1" applyFill="1" applyAlignment="1">
      <alignment horizontal="right" vertical="top" wrapText="1"/>
    </xf>
    <xf numFmtId="0" fontId="13" fillId="4" borderId="0" xfId="58" applyFont="1" applyFill="1"/>
    <xf numFmtId="0" fontId="20" fillId="4" borderId="0" xfId="58" applyFont="1" applyFill="1"/>
    <xf numFmtId="165" fontId="6" fillId="4" borderId="0" xfId="58" applyNumberFormat="1" applyFont="1" applyFill="1" applyAlignment="1">
      <alignment horizontal="right" vertical="top" wrapText="1"/>
    </xf>
    <xf numFmtId="165" fontId="2" fillId="4" borderId="0" xfId="58" applyNumberFormat="1" applyFont="1" applyFill="1"/>
    <xf numFmtId="0" fontId="2" fillId="9" borderId="0" xfId="58" applyFont="1" applyFill="1" applyAlignment="1">
      <alignment vertical="top"/>
    </xf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0" fontId="27" fillId="8" borderId="0" xfId="58" applyFont="1" applyFill="1"/>
    <xf numFmtId="0" fontId="2" fillId="5" borderId="0" xfId="58" applyFont="1" applyFill="1" applyAlignment="1">
      <alignment vertical="top" wrapText="1"/>
    </xf>
    <xf numFmtId="0" fontId="2" fillId="0" borderId="0" xfId="58" applyFont="1" applyAlignment="1">
      <alignment vertical="center" wrapText="1"/>
    </xf>
    <xf numFmtId="0" fontId="2" fillId="9" borderId="0" xfId="58" applyFont="1" applyFill="1" applyAlignment="1">
      <alignment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2" fillId="10" borderId="0" xfId="58" applyFont="1" applyFill="1" applyAlignment="1">
      <alignment vertical="center" wrapText="1"/>
    </xf>
    <xf numFmtId="0" fontId="2" fillId="0" borderId="0" xfId="58" applyFont="1" applyFill="1"/>
    <xf numFmtId="0" fontId="13" fillId="0" borderId="0" xfId="58" applyFont="1" applyFill="1"/>
    <xf numFmtId="0" fontId="20" fillId="0" borderId="0" xfId="58" applyFont="1" applyFill="1"/>
    <xf numFmtId="0" fontId="6" fillId="0" borderId="3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0" fontId="3" fillId="0" borderId="2" xfId="58" applyFont="1" applyFill="1" applyBorder="1" applyAlignment="1">
      <alignment vertical="top" wrapText="1"/>
    </xf>
    <xf numFmtId="167" fontId="3" fillId="0" borderId="2" xfId="58" applyNumberFormat="1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2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3" fontId="6" fillId="0" borderId="2" xfId="58" applyNumberFormat="1" applyFont="1" applyFill="1" applyBorder="1" applyAlignment="1">
      <alignment horizontal="center" vertical="center" wrapText="1"/>
    </xf>
    <xf numFmtId="3" fontId="3" fillId="0" borderId="2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1" fontId="3" fillId="0" borderId="2" xfId="58" applyNumberFormat="1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13" xfId="58" applyFont="1" applyFill="1" applyBorder="1" applyAlignment="1">
      <alignment horizontal="center" vertical="top" wrapText="1"/>
    </xf>
    <xf numFmtId="169" fontId="3" fillId="0" borderId="2" xfId="58" applyNumberFormat="1" applyFont="1" applyFill="1" applyBorder="1" applyAlignment="1">
      <alignment horizontal="center" vertical="center" wrapText="1"/>
    </xf>
    <xf numFmtId="0" fontId="6" fillId="0" borderId="6" xfId="58" applyFont="1" applyFill="1" applyBorder="1" applyAlignment="1">
      <alignment vertical="top" wrapText="1"/>
    </xf>
    <xf numFmtId="0" fontId="3" fillId="0" borderId="6" xfId="58" applyFont="1" applyFill="1" applyBorder="1" applyAlignment="1">
      <alignment vertical="top" wrapText="1"/>
    </xf>
    <xf numFmtId="167" fontId="6" fillId="0" borderId="5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right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right" vertical="center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right" vertical="center" wrapText="1"/>
    </xf>
    <xf numFmtId="165" fontId="3" fillId="0" borderId="2" xfId="58" applyNumberFormat="1" applyFont="1" applyFill="1" applyBorder="1" applyAlignment="1">
      <alignment horizontal="right" vertical="center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168" fontId="3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right" vertical="top" wrapText="1"/>
    </xf>
    <xf numFmtId="167" fontId="3" fillId="0" borderId="5" xfId="58" applyNumberFormat="1" applyFont="1" applyFill="1" applyBorder="1" applyAlignment="1">
      <alignment horizontal="right" vertical="top" wrapText="1"/>
    </xf>
    <xf numFmtId="165" fontId="6" fillId="0" borderId="2" xfId="58" applyNumberFormat="1" applyFont="1" applyFill="1" applyBorder="1" applyAlignment="1">
      <alignment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2" xfId="58" applyNumberFormat="1" applyFont="1" applyFill="1" applyBorder="1" applyAlignment="1">
      <alignment vertical="top" wrapText="1"/>
    </xf>
    <xf numFmtId="0" fontId="3" fillId="0" borderId="8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8" xfId="58" applyFont="1" applyFill="1" applyBorder="1" applyAlignment="1">
      <alignment horizontal="center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4" fontId="3" fillId="0" borderId="2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right" vertical="top" wrapText="1"/>
    </xf>
    <xf numFmtId="165" fontId="6" fillId="0" borderId="5" xfId="58" applyNumberFormat="1" applyFont="1" applyFill="1" applyBorder="1" applyAlignment="1">
      <alignment horizontal="right" vertical="top" wrapText="1"/>
    </xf>
    <xf numFmtId="165" fontId="3" fillId="0" borderId="5" xfId="58" applyNumberFormat="1" applyFont="1" applyFill="1" applyBorder="1" applyAlignment="1">
      <alignment horizontal="right" vertical="top" wrapText="1"/>
    </xf>
    <xf numFmtId="2" fontId="6" fillId="0" borderId="2" xfId="58" applyNumberFormat="1" applyFont="1" applyFill="1" applyBorder="1" applyAlignment="1">
      <alignment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166" fontId="3" fillId="0" borderId="2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center" vertical="top" wrapText="1"/>
    </xf>
    <xf numFmtId="166" fontId="3" fillId="0" borderId="8" xfId="58" applyNumberFormat="1" applyFont="1" applyFill="1" applyBorder="1" applyAlignment="1">
      <alignment horizontal="center" vertical="center" wrapText="1"/>
    </xf>
    <xf numFmtId="165" fontId="3" fillId="0" borderId="2" xfId="58" applyNumberFormat="1" applyFont="1" applyFill="1" applyBorder="1" applyAlignment="1">
      <alignment horizontal="center" vertical="center" wrapText="1"/>
    </xf>
    <xf numFmtId="167" fontId="6" fillId="0" borderId="12" xfId="58" applyNumberFormat="1" applyFont="1" applyFill="1" applyBorder="1" applyAlignment="1">
      <alignment horizontal="center" vertical="top" wrapText="1"/>
    </xf>
    <xf numFmtId="167" fontId="3" fillId="0" borderId="12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center" wrapText="1"/>
    </xf>
    <xf numFmtId="167" fontId="6" fillId="0" borderId="4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2" fillId="0" borderId="10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center" vertical="top" wrapText="1"/>
    </xf>
    <xf numFmtId="0" fontId="2" fillId="0" borderId="10" xfId="58" applyFont="1" applyBorder="1" applyAlignment="1">
      <alignment horizontal="left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166" fontId="3" fillId="0" borderId="8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4" xfId="58" applyNumberFormat="1" applyFont="1" applyFill="1" applyBorder="1" applyAlignment="1">
      <alignment horizontal="center" vertical="top" wrapText="1"/>
    </xf>
    <xf numFmtId="165" fontId="3" fillId="0" borderId="5" xfId="58" applyNumberFormat="1" applyFont="1" applyFill="1" applyBorder="1" applyAlignment="1">
      <alignment horizontal="center" vertical="top" wrapText="1"/>
    </xf>
    <xf numFmtId="166" fontId="3" fillId="0" borderId="2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0" fontId="4" fillId="0" borderId="2" xfId="58" applyFont="1" applyFill="1" applyBorder="1" applyAlignment="1">
      <alignment horizontal="left" vertical="top" wrapText="1"/>
    </xf>
    <xf numFmtId="0" fontId="4" fillId="0" borderId="2" xfId="58" applyFont="1" applyFill="1" applyBorder="1" applyAlignment="1">
      <alignment horizontal="left" vertical="top"/>
    </xf>
    <xf numFmtId="0" fontId="6" fillId="0" borderId="2" xfId="58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4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center" vertical="center" wrapText="1"/>
    </xf>
    <xf numFmtId="49" fontId="3" fillId="0" borderId="6" xfId="58" applyNumberFormat="1" applyFont="1" applyFill="1" applyBorder="1" applyAlignment="1">
      <alignment horizontal="center" vertical="top" wrapText="1"/>
    </xf>
    <xf numFmtId="49" fontId="3" fillId="0" borderId="8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left" vertical="top" wrapText="1"/>
    </xf>
    <xf numFmtId="0" fontId="3" fillId="0" borderId="8" xfId="58" applyFont="1" applyFill="1" applyBorder="1" applyAlignment="1">
      <alignment horizontal="left" vertical="top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vertical="top" wrapText="1"/>
    </xf>
    <xf numFmtId="165" fontId="6" fillId="0" borderId="4" xfId="58" applyNumberFormat="1" applyFont="1" applyFill="1" applyBorder="1" applyAlignment="1">
      <alignment vertical="top" wrapText="1"/>
    </xf>
    <xf numFmtId="0" fontId="6" fillId="0" borderId="6" xfId="58" applyFont="1" applyFill="1" applyBorder="1" applyAlignment="1">
      <alignment horizontal="left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0" fontId="3" fillId="0" borderId="6" xfId="58" applyFont="1" applyFill="1" applyBorder="1" applyAlignment="1">
      <alignment horizontal="left" vertical="center" wrapText="1"/>
    </xf>
    <xf numFmtId="0" fontId="3" fillId="0" borderId="8" xfId="58" applyFont="1" applyFill="1" applyBorder="1" applyAlignment="1">
      <alignment horizontal="left" vertical="center" wrapText="1"/>
    </xf>
    <xf numFmtId="0" fontId="3" fillId="0" borderId="7" xfId="58" applyFont="1" applyFill="1" applyBorder="1" applyAlignment="1">
      <alignment horizontal="left" vertical="center" wrapText="1"/>
    </xf>
    <xf numFmtId="16" fontId="3" fillId="0" borderId="6" xfId="58" applyNumberFormat="1" applyFont="1" applyFill="1" applyBorder="1" applyAlignment="1">
      <alignment horizontal="center" vertical="top" wrapText="1"/>
    </xf>
    <xf numFmtId="16" fontId="3" fillId="0" borderId="8" xfId="58" applyNumberFormat="1" applyFont="1" applyFill="1" applyBorder="1" applyAlignment="1">
      <alignment horizontal="center" vertical="top" wrapText="1"/>
    </xf>
    <xf numFmtId="16" fontId="3" fillId="0" borderId="7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4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center" vertical="center" wrapText="1"/>
    </xf>
    <xf numFmtId="0" fontId="6" fillId="0" borderId="6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center" vertical="top" wrapText="1"/>
    </xf>
    <xf numFmtId="0" fontId="6" fillId="0" borderId="7" xfId="58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vertical="top" wrapText="1"/>
    </xf>
    <xf numFmtId="167" fontId="3" fillId="0" borderId="4" xfId="58" applyNumberFormat="1" applyFont="1" applyFill="1" applyBorder="1" applyAlignment="1">
      <alignment vertical="top" wrapText="1"/>
    </xf>
    <xf numFmtId="0" fontId="4" fillId="0" borderId="3" xfId="58" applyFont="1" applyFill="1" applyBorder="1" applyAlignment="1">
      <alignment horizontal="left" vertical="top" wrapText="1"/>
    </xf>
    <xf numFmtId="0" fontId="4" fillId="0" borderId="4" xfId="58" applyFont="1" applyFill="1" applyBorder="1" applyAlignment="1">
      <alignment horizontal="left" vertical="top"/>
    </xf>
    <xf numFmtId="0" fontId="4" fillId="0" borderId="5" xfId="58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0" fontId="3" fillId="0" borderId="3" xfId="58" applyNumberFormat="1" applyFont="1" applyFill="1" applyBorder="1" applyAlignment="1">
      <alignment horizontal="center" vertical="center" wrapText="1"/>
    </xf>
    <xf numFmtId="170" fontId="0" fillId="0" borderId="4" xfId="0" applyNumberFormat="1" applyFill="1" applyBorder="1" applyAlignment="1">
      <alignment horizontal="center" vertical="center" wrapText="1"/>
    </xf>
    <xf numFmtId="170" fontId="0" fillId="0" borderId="5" xfId="0" applyNumberForma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7" xfId="58" applyFont="1" applyFill="1" applyBorder="1" applyAlignment="1">
      <alignment horizontal="left" vertical="top" wrapText="1"/>
    </xf>
    <xf numFmtId="0" fontId="4" fillId="0" borderId="3" xfId="58" applyFont="1" applyFill="1" applyBorder="1" applyAlignment="1">
      <alignment horizontal="left" vertical="center" wrapText="1"/>
    </xf>
    <xf numFmtId="0" fontId="4" fillId="0" borderId="4" xfId="58" applyFont="1" applyFill="1" applyBorder="1" applyAlignment="1">
      <alignment horizontal="left" vertical="center"/>
    </xf>
    <xf numFmtId="0" fontId="4" fillId="0" borderId="5" xfId="58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top" wrapText="1"/>
    </xf>
    <xf numFmtId="49" fontId="6" fillId="0" borderId="2" xfId="58" applyNumberFormat="1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vertical="top" wrapText="1"/>
    </xf>
    <xf numFmtId="0" fontId="6" fillId="0" borderId="6" xfId="58" applyFont="1" applyFill="1" applyBorder="1" applyAlignment="1">
      <alignment horizontal="center" vertical="center" wrapText="1"/>
    </xf>
    <xf numFmtId="49" fontId="3" fillId="0" borderId="12" xfId="58" applyNumberFormat="1" applyFont="1" applyFill="1" applyBorder="1" applyAlignment="1">
      <alignment horizontal="center" vertical="top" wrapText="1"/>
    </xf>
    <xf numFmtId="49" fontId="3" fillId="0" borderId="10" xfId="58" applyNumberFormat="1" applyFont="1" applyFill="1" applyBorder="1" applyAlignment="1">
      <alignment horizontal="center" vertical="top" wrapText="1"/>
    </xf>
    <xf numFmtId="0" fontId="3" fillId="0" borderId="11" xfId="58" applyFont="1" applyFill="1" applyBorder="1" applyAlignment="1">
      <alignment horizontal="center" vertical="top" wrapText="1"/>
    </xf>
    <xf numFmtId="0" fontId="3" fillId="0" borderId="13" xfId="58" applyFont="1" applyFill="1" applyBorder="1" applyAlignment="1">
      <alignment horizontal="center" vertical="top" wrapText="1"/>
    </xf>
    <xf numFmtId="0" fontId="4" fillId="0" borderId="2" xfId="58" applyFont="1" applyFill="1" applyBorder="1" applyAlignment="1">
      <alignment horizontal="left" vertical="center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0" fontId="3" fillId="0" borderId="0" xfId="59" applyFont="1" applyFill="1" applyAlignment="1">
      <alignment horizontal="left" vertical="center" wrapText="1"/>
    </xf>
    <xf numFmtId="0" fontId="4" fillId="0" borderId="0" xfId="58" applyFont="1" applyFill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 wrapText="1"/>
    </xf>
    <xf numFmtId="0" fontId="6" fillId="0" borderId="9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4" fillId="0" borderId="6" xfId="58" applyFont="1" applyFill="1" applyBorder="1" applyAlignment="1">
      <alignment horizontal="left" vertical="top"/>
    </xf>
    <xf numFmtId="0" fontId="4" fillId="0" borderId="8" xfId="58" applyFont="1" applyFill="1" applyBorder="1" applyAlignment="1">
      <alignment horizontal="left" vertical="top"/>
    </xf>
    <xf numFmtId="0" fontId="4" fillId="0" borderId="7" xfId="58" applyFont="1" applyFill="1" applyBorder="1" applyAlignment="1">
      <alignment horizontal="left" vertical="top"/>
    </xf>
    <xf numFmtId="170" fontId="6" fillId="0" borderId="3" xfId="58" applyNumberFormat="1" applyFont="1" applyFill="1" applyBorder="1" applyAlignment="1">
      <alignment horizontal="center" vertical="center" wrapText="1"/>
    </xf>
    <xf numFmtId="170" fontId="28" fillId="0" borderId="4" xfId="0" applyNumberFormat="1" applyFont="1" applyFill="1" applyBorder="1" applyAlignment="1">
      <alignment horizontal="center" vertical="center" wrapText="1"/>
    </xf>
    <xf numFmtId="170" fontId="28" fillId="0" borderId="5" xfId="0" applyNumberFormat="1" applyFont="1" applyFill="1" applyBorder="1" applyAlignment="1">
      <alignment horizontal="center" vertical="center" wrapText="1"/>
    </xf>
    <xf numFmtId="0" fontId="2" fillId="5" borderId="10" xfId="58" applyFont="1" applyFill="1" applyBorder="1" applyAlignment="1">
      <alignment horizontal="center" vertical="center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2"/>
  <sheetViews>
    <sheetView tabSelected="1" view="pageBreakPreview" topLeftCell="A73" zoomScale="70" zoomScaleNormal="80" zoomScaleSheetLayoutView="70" workbookViewId="0">
      <selection activeCell="A94" sqref="A94:A98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2.140625" style="1" customWidth="1"/>
    <col min="5" max="5" width="18" style="3" customWidth="1"/>
    <col min="6" max="7" width="17.7109375" style="1" customWidth="1"/>
    <col min="8" max="8" width="12.42578125" style="1" customWidth="1"/>
    <col min="9" max="9" width="10.5703125" style="1" customWidth="1"/>
    <col min="10" max="10" width="11.5703125" style="1" customWidth="1"/>
    <col min="11" max="11" width="10.28515625" style="1" customWidth="1"/>
    <col min="12" max="12" width="11.42578125" style="1" customWidth="1"/>
    <col min="13" max="14" width="18" style="1" customWidth="1"/>
    <col min="15" max="15" width="21.42578125" style="1" customWidth="1"/>
    <col min="16" max="16" width="19.140625" style="1" customWidth="1"/>
    <col min="17" max="18" width="18.85546875" style="1" customWidth="1"/>
    <col min="19" max="16384" width="9.140625" style="1"/>
  </cols>
  <sheetData>
    <row r="1" spans="1:16" ht="108.75" customHeight="1" x14ac:dyDescent="0.25">
      <c r="A1" s="37"/>
      <c r="B1" s="37"/>
      <c r="C1" s="38"/>
      <c r="D1" s="37"/>
      <c r="E1" s="39"/>
      <c r="F1" s="37"/>
      <c r="G1" s="37"/>
      <c r="H1" s="37"/>
      <c r="I1" s="37"/>
      <c r="J1" s="37"/>
      <c r="K1" s="37"/>
      <c r="L1" s="37"/>
      <c r="M1" s="204" t="s">
        <v>123</v>
      </c>
      <c r="N1" s="204"/>
      <c r="O1" s="204"/>
    </row>
    <row r="2" spans="1:16" ht="66" customHeight="1" x14ac:dyDescent="0.25">
      <c r="A2" s="205" t="s">
        <v>81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6" s="4" customFormat="1" ht="21.7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6" ht="24.75" customHeight="1" x14ac:dyDescent="0.25">
      <c r="A4" s="115" t="s">
        <v>158</v>
      </c>
      <c r="B4" s="115" t="s">
        <v>0</v>
      </c>
      <c r="C4" s="115" t="s">
        <v>69</v>
      </c>
      <c r="D4" s="115" t="s">
        <v>1</v>
      </c>
      <c r="E4" s="115" t="s">
        <v>82</v>
      </c>
      <c r="F4" s="207" t="s">
        <v>313</v>
      </c>
      <c r="G4" s="208"/>
      <c r="H4" s="208"/>
      <c r="I4" s="208"/>
      <c r="J4" s="208"/>
      <c r="K4" s="208"/>
      <c r="L4" s="208"/>
      <c r="M4" s="209"/>
      <c r="N4" s="210"/>
      <c r="O4" s="115" t="s">
        <v>42</v>
      </c>
    </row>
    <row r="5" spans="1:16" ht="31.5" customHeight="1" x14ac:dyDescent="0.25">
      <c r="A5" s="115"/>
      <c r="B5" s="115"/>
      <c r="C5" s="115"/>
      <c r="D5" s="115"/>
      <c r="E5" s="115"/>
      <c r="F5" s="40" t="s">
        <v>2</v>
      </c>
      <c r="G5" s="40" t="s">
        <v>3</v>
      </c>
      <c r="H5" s="115" t="s">
        <v>38</v>
      </c>
      <c r="I5" s="115"/>
      <c r="J5" s="115"/>
      <c r="K5" s="115"/>
      <c r="L5" s="115"/>
      <c r="M5" s="41" t="s">
        <v>39</v>
      </c>
      <c r="N5" s="41" t="s">
        <v>40</v>
      </c>
      <c r="O5" s="115"/>
    </row>
    <row r="6" spans="1:16" ht="31.5" customHeight="1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0">
        <v>6</v>
      </c>
      <c r="G6" s="40">
        <v>7</v>
      </c>
      <c r="H6" s="115">
        <v>8</v>
      </c>
      <c r="I6" s="115"/>
      <c r="J6" s="115"/>
      <c r="K6" s="115"/>
      <c r="L6" s="115"/>
      <c r="M6" s="41">
        <v>9</v>
      </c>
      <c r="N6" s="41">
        <v>10</v>
      </c>
      <c r="O6" s="41">
        <v>11</v>
      </c>
    </row>
    <row r="7" spans="1:16" ht="23.25" customHeight="1" x14ac:dyDescent="0.25">
      <c r="A7" s="130" t="s">
        <v>194</v>
      </c>
      <c r="B7" s="131"/>
      <c r="C7" s="131"/>
      <c r="D7" s="131"/>
      <c r="E7" s="131"/>
      <c r="F7" s="211"/>
      <c r="G7" s="212"/>
      <c r="H7" s="212"/>
      <c r="I7" s="212"/>
      <c r="J7" s="212"/>
      <c r="K7" s="212"/>
      <c r="L7" s="213"/>
      <c r="M7" s="131"/>
      <c r="N7" s="131"/>
      <c r="O7" s="131"/>
    </row>
    <row r="8" spans="1:16" ht="30.75" customHeight="1" x14ac:dyDescent="0.25">
      <c r="A8" s="133">
        <v>1</v>
      </c>
      <c r="B8" s="163" t="s">
        <v>163</v>
      </c>
      <c r="C8" s="133" t="s">
        <v>41</v>
      </c>
      <c r="D8" s="42" t="s">
        <v>4</v>
      </c>
      <c r="E8" s="43">
        <f>SUM(F8:N8)</f>
        <v>0</v>
      </c>
      <c r="F8" s="44">
        <f>F9</f>
        <v>0</v>
      </c>
      <c r="G8" s="44">
        <v>0</v>
      </c>
      <c r="H8" s="127">
        <f>SUM(O9:O9)</f>
        <v>0</v>
      </c>
      <c r="I8" s="128"/>
      <c r="J8" s="128"/>
      <c r="K8" s="128"/>
      <c r="L8" s="129"/>
      <c r="M8" s="45">
        <f>SUM(M9:M9)</f>
        <v>0</v>
      </c>
      <c r="N8" s="45">
        <f>SUM(N9:N9)</f>
        <v>0</v>
      </c>
      <c r="O8" s="126" t="s">
        <v>5</v>
      </c>
    </row>
    <row r="9" spans="1:16" ht="50.25" customHeight="1" x14ac:dyDescent="0.25">
      <c r="A9" s="133"/>
      <c r="B9" s="163"/>
      <c r="C9" s="133"/>
      <c r="D9" s="42" t="s">
        <v>6</v>
      </c>
      <c r="E9" s="43">
        <f>SUM(F9:N9)</f>
        <v>0</v>
      </c>
      <c r="F9" s="46">
        <f>F11+F16</f>
        <v>0</v>
      </c>
      <c r="G9" s="44">
        <v>0</v>
      </c>
      <c r="H9" s="127">
        <f>H11+H16</f>
        <v>0</v>
      </c>
      <c r="I9" s="128"/>
      <c r="J9" s="128"/>
      <c r="K9" s="128"/>
      <c r="L9" s="129"/>
      <c r="M9" s="45">
        <f>M11+M16</f>
        <v>0</v>
      </c>
      <c r="N9" s="45">
        <f>N11+N16</f>
        <v>0</v>
      </c>
      <c r="O9" s="126"/>
    </row>
    <row r="10" spans="1:16" ht="30.75" customHeight="1" x14ac:dyDescent="0.25">
      <c r="A10" s="137" t="s">
        <v>7</v>
      </c>
      <c r="B10" s="164" t="s">
        <v>84</v>
      </c>
      <c r="C10" s="142" t="s">
        <v>41</v>
      </c>
      <c r="D10" s="42" t="s">
        <v>4</v>
      </c>
      <c r="E10" s="43">
        <f>SUM(F10:N10)</f>
        <v>0</v>
      </c>
      <c r="F10" s="46">
        <f>F11</f>
        <v>0</v>
      </c>
      <c r="G10" s="44">
        <v>0</v>
      </c>
      <c r="H10" s="127">
        <f>SUM(H11:H11)</f>
        <v>0</v>
      </c>
      <c r="I10" s="128"/>
      <c r="J10" s="128"/>
      <c r="K10" s="128"/>
      <c r="L10" s="129"/>
      <c r="M10" s="45">
        <f>SUM(M11:M11)</f>
        <v>0</v>
      </c>
      <c r="N10" s="45">
        <f>SUM(N11:N11)</f>
        <v>0</v>
      </c>
      <c r="O10" s="120" t="s">
        <v>5</v>
      </c>
    </row>
    <row r="11" spans="1:16" ht="51.75" customHeight="1" x14ac:dyDescent="0.25">
      <c r="A11" s="138"/>
      <c r="B11" s="164"/>
      <c r="C11" s="142"/>
      <c r="D11" s="47" t="s">
        <v>6</v>
      </c>
      <c r="E11" s="43">
        <f>SUM(F11:N11)</f>
        <v>0</v>
      </c>
      <c r="F11" s="48">
        <v>0</v>
      </c>
      <c r="G11" s="49">
        <v>0</v>
      </c>
      <c r="H11" s="143">
        <v>0</v>
      </c>
      <c r="I11" s="144"/>
      <c r="J11" s="144"/>
      <c r="K11" s="144"/>
      <c r="L11" s="155"/>
      <c r="M11" s="50">
        <v>0</v>
      </c>
      <c r="N11" s="50">
        <v>0</v>
      </c>
      <c r="O11" s="121"/>
    </row>
    <row r="12" spans="1:16" ht="22.5" customHeight="1" x14ac:dyDescent="0.25">
      <c r="A12" s="138"/>
      <c r="B12" s="165" t="s">
        <v>209</v>
      </c>
      <c r="C12" s="158" t="s">
        <v>70</v>
      </c>
      <c r="D12" s="158" t="s">
        <v>70</v>
      </c>
      <c r="E12" s="110" t="s">
        <v>71</v>
      </c>
      <c r="F12" s="110" t="s">
        <v>159</v>
      </c>
      <c r="G12" s="110" t="s">
        <v>205</v>
      </c>
      <c r="H12" s="110" t="s">
        <v>214</v>
      </c>
      <c r="I12" s="112" t="s">
        <v>172</v>
      </c>
      <c r="J12" s="113"/>
      <c r="K12" s="113"/>
      <c r="L12" s="114"/>
      <c r="M12" s="115" t="s">
        <v>39</v>
      </c>
      <c r="N12" s="115" t="s">
        <v>40</v>
      </c>
      <c r="O12" s="121"/>
    </row>
    <row r="13" spans="1:16" ht="37.5" customHeight="1" x14ac:dyDescent="0.25">
      <c r="A13" s="138"/>
      <c r="B13" s="166"/>
      <c r="C13" s="159"/>
      <c r="D13" s="159"/>
      <c r="E13" s="111"/>
      <c r="F13" s="111"/>
      <c r="G13" s="111"/>
      <c r="H13" s="111"/>
      <c r="I13" s="51" t="s">
        <v>160</v>
      </c>
      <c r="J13" s="51" t="s">
        <v>165</v>
      </c>
      <c r="K13" s="51" t="s">
        <v>161</v>
      </c>
      <c r="L13" s="51" t="s">
        <v>162</v>
      </c>
      <c r="M13" s="115"/>
      <c r="N13" s="115"/>
      <c r="O13" s="121"/>
      <c r="P13" s="28"/>
    </row>
    <row r="14" spans="1:16" ht="31.5" customHeight="1" x14ac:dyDescent="0.25">
      <c r="A14" s="145"/>
      <c r="B14" s="167"/>
      <c r="C14" s="160"/>
      <c r="D14" s="160"/>
      <c r="E14" s="51" t="s">
        <v>70</v>
      </c>
      <c r="F14" s="52" t="s">
        <v>70</v>
      </c>
      <c r="G14" s="52" t="s">
        <v>70</v>
      </c>
      <c r="H14" s="52" t="s">
        <v>70</v>
      </c>
      <c r="I14" s="52" t="s">
        <v>70</v>
      </c>
      <c r="J14" s="52" t="s">
        <v>70</v>
      </c>
      <c r="K14" s="52" t="s">
        <v>70</v>
      </c>
      <c r="L14" s="52" t="s">
        <v>70</v>
      </c>
      <c r="M14" s="52" t="s">
        <v>70</v>
      </c>
      <c r="N14" s="52" t="s">
        <v>70</v>
      </c>
      <c r="O14" s="122"/>
    </row>
    <row r="15" spans="1:16" ht="30.75" customHeight="1" x14ac:dyDescent="0.25">
      <c r="A15" s="137" t="s">
        <v>8</v>
      </c>
      <c r="B15" s="164" t="s">
        <v>85</v>
      </c>
      <c r="C15" s="142" t="s">
        <v>41</v>
      </c>
      <c r="D15" s="42" t="s">
        <v>4</v>
      </c>
      <c r="E15" s="45">
        <f>SUM(F15:N15)</f>
        <v>0</v>
      </c>
      <c r="F15" s="44">
        <f>F16</f>
        <v>0</v>
      </c>
      <c r="G15" s="44">
        <v>0</v>
      </c>
      <c r="H15" s="127">
        <f>SUM(H16:H16)</f>
        <v>0</v>
      </c>
      <c r="I15" s="128"/>
      <c r="J15" s="128"/>
      <c r="K15" s="128"/>
      <c r="L15" s="129"/>
      <c r="M15" s="45">
        <f>SUM(M16:M16)</f>
        <v>0</v>
      </c>
      <c r="N15" s="45">
        <f>SUM(N16:N16)</f>
        <v>0</v>
      </c>
      <c r="O15" s="120" t="s">
        <v>5</v>
      </c>
    </row>
    <row r="16" spans="1:16" ht="54.75" customHeight="1" x14ac:dyDescent="0.25">
      <c r="A16" s="138"/>
      <c r="B16" s="164"/>
      <c r="C16" s="142"/>
      <c r="D16" s="47" t="s">
        <v>6</v>
      </c>
      <c r="E16" s="45">
        <f>SUM(F16:N16)</f>
        <v>0</v>
      </c>
      <c r="F16" s="49">
        <v>0</v>
      </c>
      <c r="G16" s="44">
        <v>0</v>
      </c>
      <c r="H16" s="143">
        <v>0</v>
      </c>
      <c r="I16" s="144"/>
      <c r="J16" s="144"/>
      <c r="K16" s="144"/>
      <c r="L16" s="155"/>
      <c r="M16" s="50">
        <v>0</v>
      </c>
      <c r="N16" s="50">
        <v>0</v>
      </c>
      <c r="O16" s="121"/>
    </row>
    <row r="17" spans="1:15" ht="22.5" hidden="1" customHeight="1" outlineLevel="1" x14ac:dyDescent="0.25">
      <c r="A17" s="138"/>
      <c r="B17" s="158" t="s">
        <v>11</v>
      </c>
      <c r="C17" s="158" t="s">
        <v>41</v>
      </c>
      <c r="D17" s="158" t="s">
        <v>70</v>
      </c>
      <c r="E17" s="110" t="s">
        <v>71</v>
      </c>
      <c r="F17" s="202" t="s">
        <v>2</v>
      </c>
      <c r="G17" s="44">
        <v>0</v>
      </c>
      <c r="H17" s="202" t="s">
        <v>2</v>
      </c>
      <c r="I17" s="112" t="s">
        <v>172</v>
      </c>
      <c r="J17" s="113"/>
      <c r="K17" s="113"/>
      <c r="L17" s="114"/>
      <c r="M17" s="115" t="s">
        <v>39</v>
      </c>
      <c r="N17" s="115" t="s">
        <v>40</v>
      </c>
      <c r="O17" s="121"/>
    </row>
    <row r="18" spans="1:15" ht="37.5" hidden="1" customHeight="1" outlineLevel="1" x14ac:dyDescent="0.25">
      <c r="A18" s="138"/>
      <c r="B18" s="159"/>
      <c r="C18" s="159"/>
      <c r="D18" s="159"/>
      <c r="E18" s="111"/>
      <c r="F18" s="203"/>
      <c r="G18" s="44">
        <v>0</v>
      </c>
      <c r="H18" s="203"/>
      <c r="I18" s="51" t="s">
        <v>160</v>
      </c>
      <c r="J18" s="51" t="s">
        <v>165</v>
      </c>
      <c r="K18" s="51" t="s">
        <v>161</v>
      </c>
      <c r="L18" s="51" t="s">
        <v>162</v>
      </c>
      <c r="M18" s="115"/>
      <c r="N18" s="115"/>
      <c r="O18" s="121"/>
    </row>
    <row r="19" spans="1:15" ht="54" hidden="1" customHeight="1" outlineLevel="1" x14ac:dyDescent="0.25">
      <c r="A19" s="145"/>
      <c r="B19" s="160"/>
      <c r="C19" s="160"/>
      <c r="D19" s="160"/>
      <c r="E19" s="51" t="s">
        <v>70</v>
      </c>
      <c r="F19" s="52" t="s">
        <v>70</v>
      </c>
      <c r="G19" s="44">
        <v>0</v>
      </c>
      <c r="H19" s="52" t="s">
        <v>70</v>
      </c>
      <c r="I19" s="52" t="s">
        <v>70</v>
      </c>
      <c r="J19" s="52" t="s">
        <v>70</v>
      </c>
      <c r="K19" s="52" t="s">
        <v>70</v>
      </c>
      <c r="L19" s="52" t="s">
        <v>70</v>
      </c>
      <c r="M19" s="52" t="s">
        <v>70</v>
      </c>
      <c r="N19" s="52" t="s">
        <v>70</v>
      </c>
      <c r="O19" s="122"/>
    </row>
    <row r="20" spans="1:15" ht="30.75" customHeight="1" collapsed="1" x14ac:dyDescent="0.25">
      <c r="A20" s="194" t="s">
        <v>9</v>
      </c>
      <c r="B20" s="195" t="s">
        <v>164</v>
      </c>
      <c r="C20" s="133" t="s">
        <v>41</v>
      </c>
      <c r="D20" s="42" t="s">
        <v>4</v>
      </c>
      <c r="E20" s="45">
        <f>SUM(F20:N20)</f>
        <v>0</v>
      </c>
      <c r="F20" s="44">
        <f>F21</f>
        <v>0</v>
      </c>
      <c r="G20" s="44">
        <v>0</v>
      </c>
      <c r="H20" s="127">
        <f>SUM(H21:H21)</f>
        <v>0</v>
      </c>
      <c r="I20" s="128"/>
      <c r="J20" s="128"/>
      <c r="K20" s="128"/>
      <c r="L20" s="129"/>
      <c r="M20" s="45">
        <f>SUM(M21:M21)</f>
        <v>0</v>
      </c>
      <c r="N20" s="45">
        <f>SUM(N21:N21)</f>
        <v>0</v>
      </c>
      <c r="O20" s="126" t="s">
        <v>5</v>
      </c>
    </row>
    <row r="21" spans="1:15" ht="55.5" customHeight="1" x14ac:dyDescent="0.25">
      <c r="A21" s="194"/>
      <c r="B21" s="195"/>
      <c r="C21" s="133"/>
      <c r="D21" s="42" t="s">
        <v>6</v>
      </c>
      <c r="E21" s="45">
        <f>SUM(F21:N21)</f>
        <v>0</v>
      </c>
      <c r="F21" s="44">
        <f>F23+F28+F33</f>
        <v>0</v>
      </c>
      <c r="G21" s="44">
        <v>0</v>
      </c>
      <c r="H21" s="127">
        <f>H23+H28+H33</f>
        <v>0</v>
      </c>
      <c r="I21" s="128"/>
      <c r="J21" s="128"/>
      <c r="K21" s="128"/>
      <c r="L21" s="129"/>
      <c r="M21" s="45">
        <f>M23+M28+M33</f>
        <v>0</v>
      </c>
      <c r="N21" s="45">
        <f>N23+N28+N33</f>
        <v>0</v>
      </c>
      <c r="O21" s="126"/>
    </row>
    <row r="22" spans="1:15" ht="24.75" customHeight="1" x14ac:dyDescent="0.25">
      <c r="A22" s="146" t="s">
        <v>10</v>
      </c>
      <c r="B22" s="164" t="s">
        <v>86</v>
      </c>
      <c r="C22" s="142" t="s">
        <v>41</v>
      </c>
      <c r="D22" s="42" t="s">
        <v>4</v>
      </c>
      <c r="E22" s="45">
        <f>SUM(F22:N22)</f>
        <v>0</v>
      </c>
      <c r="F22" s="44">
        <f>F23</f>
        <v>0</v>
      </c>
      <c r="G22" s="44">
        <v>0</v>
      </c>
      <c r="H22" s="127">
        <f>SUM(H23:H23)</f>
        <v>0</v>
      </c>
      <c r="I22" s="128"/>
      <c r="J22" s="128"/>
      <c r="K22" s="128"/>
      <c r="L22" s="129"/>
      <c r="M22" s="45">
        <f>SUM(M23:M23)</f>
        <v>0</v>
      </c>
      <c r="N22" s="45">
        <f>SUM(N23:N23)</f>
        <v>0</v>
      </c>
      <c r="O22" s="120" t="s">
        <v>5</v>
      </c>
    </row>
    <row r="23" spans="1:15" ht="65.25" customHeight="1" x14ac:dyDescent="0.25">
      <c r="A23" s="147"/>
      <c r="B23" s="164"/>
      <c r="C23" s="142"/>
      <c r="D23" s="47" t="s">
        <v>6</v>
      </c>
      <c r="E23" s="45">
        <f>SUM(F23:N23)</f>
        <v>0</v>
      </c>
      <c r="F23" s="49">
        <v>0</v>
      </c>
      <c r="G23" s="49">
        <v>0</v>
      </c>
      <c r="H23" s="143">
        <v>0</v>
      </c>
      <c r="I23" s="144"/>
      <c r="J23" s="144"/>
      <c r="K23" s="144"/>
      <c r="L23" s="155"/>
      <c r="M23" s="50">
        <v>0</v>
      </c>
      <c r="N23" s="50">
        <v>0</v>
      </c>
      <c r="O23" s="121"/>
    </row>
    <row r="24" spans="1:15" ht="27.75" hidden="1" customHeight="1" outlineLevel="1" x14ac:dyDescent="0.25">
      <c r="A24" s="147"/>
      <c r="B24" s="158" t="s">
        <v>11</v>
      </c>
      <c r="C24" s="158" t="s">
        <v>41</v>
      </c>
      <c r="D24" s="158" t="s">
        <v>70</v>
      </c>
      <c r="E24" s="110" t="s">
        <v>71</v>
      </c>
      <c r="F24" s="110" t="s">
        <v>2</v>
      </c>
      <c r="G24" s="44">
        <v>0</v>
      </c>
      <c r="H24" s="110" t="s">
        <v>2</v>
      </c>
      <c r="I24" s="112" t="s">
        <v>172</v>
      </c>
      <c r="J24" s="113"/>
      <c r="K24" s="113"/>
      <c r="L24" s="114"/>
      <c r="M24" s="115" t="s">
        <v>39</v>
      </c>
      <c r="N24" s="115" t="s">
        <v>40</v>
      </c>
      <c r="O24" s="121"/>
    </row>
    <row r="25" spans="1:15" ht="57" hidden="1" customHeight="1" outlineLevel="1" x14ac:dyDescent="0.25">
      <c r="A25" s="147"/>
      <c r="B25" s="159"/>
      <c r="C25" s="159"/>
      <c r="D25" s="159"/>
      <c r="E25" s="111"/>
      <c r="F25" s="111"/>
      <c r="G25" s="44">
        <v>0</v>
      </c>
      <c r="H25" s="111"/>
      <c r="I25" s="51" t="s">
        <v>160</v>
      </c>
      <c r="J25" s="51" t="s">
        <v>165</v>
      </c>
      <c r="K25" s="51" t="s">
        <v>161</v>
      </c>
      <c r="L25" s="51" t="s">
        <v>162</v>
      </c>
      <c r="M25" s="115"/>
      <c r="N25" s="115"/>
      <c r="O25" s="121"/>
    </row>
    <row r="26" spans="1:15" ht="66" hidden="1" customHeight="1" outlineLevel="1" x14ac:dyDescent="0.25">
      <c r="A26" s="148"/>
      <c r="B26" s="160"/>
      <c r="C26" s="160"/>
      <c r="D26" s="160"/>
      <c r="E26" s="51" t="s">
        <v>70</v>
      </c>
      <c r="F26" s="52" t="s">
        <v>70</v>
      </c>
      <c r="G26" s="44">
        <v>0</v>
      </c>
      <c r="H26" s="52" t="s">
        <v>70</v>
      </c>
      <c r="I26" s="52" t="s">
        <v>70</v>
      </c>
      <c r="J26" s="52" t="s">
        <v>70</v>
      </c>
      <c r="K26" s="52" t="s">
        <v>70</v>
      </c>
      <c r="L26" s="52" t="s">
        <v>70</v>
      </c>
      <c r="M26" s="52" t="s">
        <v>70</v>
      </c>
      <c r="N26" s="52" t="s">
        <v>70</v>
      </c>
      <c r="O26" s="122"/>
    </row>
    <row r="27" spans="1:15" ht="15.75" customHeight="1" collapsed="1" x14ac:dyDescent="0.25">
      <c r="A27" s="137" t="s">
        <v>12</v>
      </c>
      <c r="B27" s="164" t="s">
        <v>47</v>
      </c>
      <c r="C27" s="142" t="s">
        <v>41</v>
      </c>
      <c r="D27" s="42" t="s">
        <v>4</v>
      </c>
      <c r="E27" s="45">
        <f>SUM(F27:N27)</f>
        <v>0</v>
      </c>
      <c r="F27" s="44">
        <f>F28</f>
        <v>0</v>
      </c>
      <c r="G27" s="44">
        <v>0</v>
      </c>
      <c r="H27" s="127">
        <f>SUM(H28:H28)</f>
        <v>0</v>
      </c>
      <c r="I27" s="128"/>
      <c r="J27" s="128"/>
      <c r="K27" s="128"/>
      <c r="L27" s="129"/>
      <c r="M27" s="45">
        <f>SUM(M28:M28)</f>
        <v>0</v>
      </c>
      <c r="N27" s="45">
        <f>SUM(N28:N28)</f>
        <v>0</v>
      </c>
      <c r="O27" s="120" t="s">
        <v>5</v>
      </c>
    </row>
    <row r="28" spans="1:15" ht="72" customHeight="1" x14ac:dyDescent="0.25">
      <c r="A28" s="138"/>
      <c r="B28" s="164"/>
      <c r="C28" s="142"/>
      <c r="D28" s="47" t="s">
        <v>6</v>
      </c>
      <c r="E28" s="45">
        <f>SUM(F28:N28)</f>
        <v>0</v>
      </c>
      <c r="F28" s="49">
        <v>0</v>
      </c>
      <c r="G28" s="49">
        <v>0</v>
      </c>
      <c r="H28" s="143">
        <v>0</v>
      </c>
      <c r="I28" s="144"/>
      <c r="J28" s="144"/>
      <c r="K28" s="144"/>
      <c r="L28" s="155"/>
      <c r="M28" s="50">
        <v>0</v>
      </c>
      <c r="N28" s="50">
        <v>0</v>
      </c>
      <c r="O28" s="121"/>
    </row>
    <row r="29" spans="1:15" ht="24" customHeight="1" x14ac:dyDescent="0.25">
      <c r="A29" s="138"/>
      <c r="B29" s="158" t="s">
        <v>192</v>
      </c>
      <c r="C29" s="158" t="s">
        <v>70</v>
      </c>
      <c r="D29" s="158" t="s">
        <v>70</v>
      </c>
      <c r="E29" s="110" t="s">
        <v>71</v>
      </c>
      <c r="F29" s="110" t="s">
        <v>2</v>
      </c>
      <c r="G29" s="110" t="s">
        <v>3</v>
      </c>
      <c r="H29" s="110" t="s">
        <v>215</v>
      </c>
      <c r="I29" s="112" t="s">
        <v>172</v>
      </c>
      <c r="J29" s="113"/>
      <c r="K29" s="113"/>
      <c r="L29" s="114"/>
      <c r="M29" s="115" t="s">
        <v>39</v>
      </c>
      <c r="N29" s="115" t="s">
        <v>40</v>
      </c>
      <c r="O29" s="121"/>
    </row>
    <row r="30" spans="1:15" ht="30.75" customHeight="1" x14ac:dyDescent="0.25">
      <c r="A30" s="138"/>
      <c r="B30" s="159"/>
      <c r="C30" s="159"/>
      <c r="D30" s="159"/>
      <c r="E30" s="111"/>
      <c r="F30" s="111"/>
      <c r="G30" s="111"/>
      <c r="H30" s="111"/>
      <c r="I30" s="51" t="s">
        <v>160</v>
      </c>
      <c r="J30" s="51" t="s">
        <v>165</v>
      </c>
      <c r="K30" s="51" t="s">
        <v>161</v>
      </c>
      <c r="L30" s="51" t="s">
        <v>162</v>
      </c>
      <c r="M30" s="115"/>
      <c r="N30" s="115"/>
      <c r="O30" s="121"/>
    </row>
    <row r="31" spans="1:15" ht="28.5" customHeight="1" x14ac:dyDescent="0.25">
      <c r="A31" s="145"/>
      <c r="B31" s="160"/>
      <c r="C31" s="160"/>
      <c r="D31" s="160"/>
      <c r="E31" s="51" t="s">
        <v>70</v>
      </c>
      <c r="F31" s="52" t="s">
        <v>70</v>
      </c>
      <c r="G31" s="52" t="s">
        <v>70</v>
      </c>
      <c r="H31" s="52" t="s">
        <v>70</v>
      </c>
      <c r="I31" s="52" t="s">
        <v>70</v>
      </c>
      <c r="J31" s="52" t="s">
        <v>70</v>
      </c>
      <c r="K31" s="52" t="s">
        <v>70</v>
      </c>
      <c r="L31" s="52" t="s">
        <v>70</v>
      </c>
      <c r="M31" s="52" t="s">
        <v>70</v>
      </c>
      <c r="N31" s="52" t="s">
        <v>70</v>
      </c>
      <c r="O31" s="122"/>
    </row>
    <row r="32" spans="1:15" ht="15" customHeight="1" x14ac:dyDescent="0.25">
      <c r="A32" s="137" t="s">
        <v>13</v>
      </c>
      <c r="B32" s="164" t="s">
        <v>14</v>
      </c>
      <c r="C32" s="146" t="s">
        <v>41</v>
      </c>
      <c r="D32" s="42" t="s">
        <v>4</v>
      </c>
      <c r="E32" s="45">
        <f>SUM(F32:N32)</f>
        <v>0</v>
      </c>
      <c r="F32" s="44">
        <f>F33</f>
        <v>0</v>
      </c>
      <c r="G32" s="44">
        <v>0</v>
      </c>
      <c r="H32" s="127">
        <f>SUM(H33:H33)</f>
        <v>0</v>
      </c>
      <c r="I32" s="128"/>
      <c r="J32" s="128"/>
      <c r="K32" s="128"/>
      <c r="L32" s="129"/>
      <c r="M32" s="45">
        <f>SUM(M33:M33)</f>
        <v>0</v>
      </c>
      <c r="N32" s="45">
        <f>SUM(N33:N33)</f>
        <v>0</v>
      </c>
      <c r="O32" s="120" t="s">
        <v>5</v>
      </c>
    </row>
    <row r="33" spans="1:16" ht="69" customHeight="1" x14ac:dyDescent="0.25">
      <c r="A33" s="138"/>
      <c r="B33" s="164"/>
      <c r="C33" s="148"/>
      <c r="D33" s="47" t="s">
        <v>6</v>
      </c>
      <c r="E33" s="45">
        <f>SUM(F33:N33)</f>
        <v>0</v>
      </c>
      <c r="F33" s="49">
        <v>0</v>
      </c>
      <c r="G33" s="49">
        <v>0</v>
      </c>
      <c r="H33" s="143">
        <v>0</v>
      </c>
      <c r="I33" s="144"/>
      <c r="J33" s="144"/>
      <c r="K33" s="144"/>
      <c r="L33" s="155"/>
      <c r="M33" s="50">
        <v>0</v>
      </c>
      <c r="N33" s="50">
        <v>0</v>
      </c>
      <c r="O33" s="121"/>
    </row>
    <row r="34" spans="1:16" ht="23.25" hidden="1" customHeight="1" outlineLevel="1" x14ac:dyDescent="0.25">
      <c r="A34" s="138"/>
      <c r="B34" s="158" t="s">
        <v>11</v>
      </c>
      <c r="C34" s="158" t="s">
        <v>41</v>
      </c>
      <c r="D34" s="158" t="s">
        <v>70</v>
      </c>
      <c r="E34" s="110" t="s">
        <v>71</v>
      </c>
      <c r="F34" s="110" t="s">
        <v>159</v>
      </c>
      <c r="G34" s="53"/>
      <c r="H34" s="110" t="s">
        <v>159</v>
      </c>
      <c r="I34" s="112" t="s">
        <v>172</v>
      </c>
      <c r="J34" s="113"/>
      <c r="K34" s="113"/>
      <c r="L34" s="114"/>
      <c r="M34" s="115" t="s">
        <v>39</v>
      </c>
      <c r="N34" s="115" t="s">
        <v>40</v>
      </c>
      <c r="O34" s="121"/>
    </row>
    <row r="35" spans="1:16" ht="35.25" hidden="1" customHeight="1" outlineLevel="1" x14ac:dyDescent="0.25">
      <c r="A35" s="138"/>
      <c r="B35" s="159"/>
      <c r="C35" s="159"/>
      <c r="D35" s="159"/>
      <c r="E35" s="111"/>
      <c r="F35" s="111"/>
      <c r="G35" s="54"/>
      <c r="H35" s="111"/>
      <c r="I35" s="51" t="s">
        <v>160</v>
      </c>
      <c r="J35" s="51" t="s">
        <v>165</v>
      </c>
      <c r="K35" s="51" t="s">
        <v>161</v>
      </c>
      <c r="L35" s="51" t="s">
        <v>162</v>
      </c>
      <c r="M35" s="115"/>
      <c r="N35" s="115"/>
      <c r="O35" s="121"/>
    </row>
    <row r="36" spans="1:16" ht="51" hidden="1" customHeight="1" outlineLevel="1" x14ac:dyDescent="0.25">
      <c r="A36" s="145"/>
      <c r="B36" s="160"/>
      <c r="C36" s="160"/>
      <c r="D36" s="160"/>
      <c r="E36" s="51" t="s">
        <v>70</v>
      </c>
      <c r="F36" s="52" t="s">
        <v>70</v>
      </c>
      <c r="G36" s="52"/>
      <c r="H36" s="52" t="s">
        <v>70</v>
      </c>
      <c r="I36" s="52" t="s">
        <v>70</v>
      </c>
      <c r="J36" s="52" t="s">
        <v>70</v>
      </c>
      <c r="K36" s="52" t="s">
        <v>70</v>
      </c>
      <c r="L36" s="52" t="s">
        <v>70</v>
      </c>
      <c r="M36" s="52" t="s">
        <v>70</v>
      </c>
      <c r="N36" s="52" t="s">
        <v>70</v>
      </c>
      <c r="O36" s="122"/>
    </row>
    <row r="37" spans="1:16" ht="51" hidden="1" customHeight="1" outlineLevel="1" x14ac:dyDescent="0.25">
      <c r="A37" s="35"/>
      <c r="B37" s="55"/>
      <c r="C37" s="55"/>
      <c r="D37" s="55"/>
      <c r="E37" s="51"/>
      <c r="F37" s="56"/>
      <c r="G37" s="56"/>
      <c r="H37" s="56"/>
      <c r="I37" s="57"/>
      <c r="J37" s="57"/>
      <c r="K37" s="57"/>
      <c r="L37" s="58"/>
      <c r="M37" s="52"/>
      <c r="N37" s="52"/>
      <c r="O37" s="59"/>
    </row>
    <row r="38" spans="1:16" ht="51" hidden="1" customHeight="1" outlineLevel="1" x14ac:dyDescent="0.25">
      <c r="A38" s="35"/>
      <c r="B38" s="55"/>
      <c r="C38" s="55"/>
      <c r="D38" s="55"/>
      <c r="E38" s="51"/>
      <c r="F38" s="56"/>
      <c r="G38" s="56"/>
      <c r="H38" s="56"/>
      <c r="I38" s="57"/>
      <c r="J38" s="57"/>
      <c r="K38" s="57"/>
      <c r="L38" s="58"/>
      <c r="M38" s="52"/>
      <c r="N38" s="52"/>
      <c r="O38" s="59"/>
    </row>
    <row r="39" spans="1:16" ht="30.75" hidden="1" customHeight="1" collapsed="1" x14ac:dyDescent="0.25">
      <c r="A39" s="194" t="s">
        <v>182</v>
      </c>
      <c r="B39" s="195" t="s">
        <v>183</v>
      </c>
      <c r="C39" s="133" t="s">
        <v>41</v>
      </c>
      <c r="D39" s="42" t="s">
        <v>4</v>
      </c>
      <c r="E39" s="45">
        <f>SUM(F39:N39)</f>
        <v>0</v>
      </c>
      <c r="F39" s="44">
        <f>F40</f>
        <v>0</v>
      </c>
      <c r="G39" s="44">
        <v>0</v>
      </c>
      <c r="H39" s="127">
        <f>SUM(H40:H40)</f>
        <v>0</v>
      </c>
      <c r="I39" s="128"/>
      <c r="J39" s="128"/>
      <c r="K39" s="128"/>
      <c r="L39" s="129"/>
      <c r="M39" s="45">
        <f>SUM(M40:M40)</f>
        <v>0</v>
      </c>
      <c r="N39" s="45">
        <f>SUM(N40:N40)</f>
        <v>0</v>
      </c>
      <c r="O39" s="126" t="s">
        <v>5</v>
      </c>
    </row>
    <row r="40" spans="1:16" ht="55.5" hidden="1" customHeight="1" x14ac:dyDescent="0.25">
      <c r="A40" s="194"/>
      <c r="B40" s="195"/>
      <c r="C40" s="133"/>
      <c r="D40" s="42" t="s">
        <v>6</v>
      </c>
      <c r="E40" s="45">
        <f>SUM(F40:N40)</f>
        <v>0</v>
      </c>
      <c r="F40" s="44">
        <v>0</v>
      </c>
      <c r="G40" s="44">
        <v>0</v>
      </c>
      <c r="H40" s="127">
        <v>0</v>
      </c>
      <c r="I40" s="128"/>
      <c r="J40" s="128"/>
      <c r="K40" s="128"/>
      <c r="L40" s="129"/>
      <c r="M40" s="45">
        <v>0</v>
      </c>
      <c r="N40" s="45">
        <v>0</v>
      </c>
      <c r="O40" s="126"/>
      <c r="P40" s="36" t="s">
        <v>314</v>
      </c>
    </row>
    <row r="41" spans="1:16" ht="30.75" hidden="1" customHeight="1" x14ac:dyDescent="0.25">
      <c r="A41" s="137" t="s">
        <v>24</v>
      </c>
      <c r="B41" s="139" t="s">
        <v>184</v>
      </c>
      <c r="C41" s="142" t="s">
        <v>41</v>
      </c>
      <c r="D41" s="42" t="s">
        <v>4</v>
      </c>
      <c r="E41" s="45">
        <f>SUM(F41:N41)</f>
        <v>0</v>
      </c>
      <c r="F41" s="44">
        <f>F42</f>
        <v>0</v>
      </c>
      <c r="G41" s="44">
        <v>0</v>
      </c>
      <c r="H41" s="127">
        <f>SUM(H42:H42)</f>
        <v>0</v>
      </c>
      <c r="I41" s="128"/>
      <c r="J41" s="128"/>
      <c r="K41" s="128"/>
      <c r="L41" s="129"/>
      <c r="M41" s="45">
        <f>SUM(M42:M42)</f>
        <v>0</v>
      </c>
      <c r="N41" s="45">
        <f>SUM(N42:N42)</f>
        <v>0</v>
      </c>
      <c r="O41" s="120" t="s">
        <v>5</v>
      </c>
    </row>
    <row r="42" spans="1:16" ht="53.25" hidden="1" customHeight="1" x14ac:dyDescent="0.25">
      <c r="A42" s="138"/>
      <c r="B42" s="141"/>
      <c r="C42" s="142"/>
      <c r="D42" s="47" t="s">
        <v>6</v>
      </c>
      <c r="E42" s="45">
        <f>SUM(F42:N42)</f>
        <v>0</v>
      </c>
      <c r="F42" s="49">
        <v>0</v>
      </c>
      <c r="G42" s="49">
        <v>0</v>
      </c>
      <c r="H42" s="143">
        <v>0</v>
      </c>
      <c r="I42" s="144"/>
      <c r="J42" s="144"/>
      <c r="K42" s="144"/>
      <c r="L42" s="155"/>
      <c r="M42" s="50">
        <v>0</v>
      </c>
      <c r="N42" s="50">
        <v>0</v>
      </c>
      <c r="O42" s="121"/>
    </row>
    <row r="43" spans="1:16" ht="0.75" hidden="1" customHeight="1" outlineLevel="1" x14ac:dyDescent="0.25">
      <c r="A43" s="138"/>
      <c r="B43" s="158" t="s">
        <v>185</v>
      </c>
      <c r="C43" s="158" t="s">
        <v>41</v>
      </c>
      <c r="D43" s="158" t="s">
        <v>70</v>
      </c>
      <c r="E43" s="110" t="s">
        <v>71</v>
      </c>
      <c r="F43" s="202" t="s">
        <v>2</v>
      </c>
      <c r="G43" s="60"/>
      <c r="H43" s="202" t="s">
        <v>2</v>
      </c>
      <c r="I43" s="112" t="s">
        <v>73</v>
      </c>
      <c r="J43" s="113"/>
      <c r="K43" s="113"/>
      <c r="L43" s="114"/>
      <c r="M43" s="115" t="s">
        <v>39</v>
      </c>
      <c r="N43" s="115" t="s">
        <v>40</v>
      </c>
      <c r="O43" s="121"/>
    </row>
    <row r="44" spans="1:16" ht="39" hidden="1" customHeight="1" outlineLevel="1" x14ac:dyDescent="0.25">
      <c r="A44" s="138"/>
      <c r="B44" s="159"/>
      <c r="C44" s="159"/>
      <c r="D44" s="159"/>
      <c r="E44" s="111"/>
      <c r="F44" s="203"/>
      <c r="G44" s="61"/>
      <c r="H44" s="203"/>
      <c r="I44" s="51" t="s">
        <v>160</v>
      </c>
      <c r="J44" s="51" t="s">
        <v>165</v>
      </c>
      <c r="K44" s="51" t="s">
        <v>161</v>
      </c>
      <c r="L44" s="51" t="s">
        <v>162</v>
      </c>
      <c r="M44" s="115"/>
      <c r="N44" s="115"/>
      <c r="O44" s="121"/>
    </row>
    <row r="45" spans="1:16" ht="66" hidden="1" customHeight="1" outlineLevel="1" x14ac:dyDescent="0.25">
      <c r="A45" s="145"/>
      <c r="B45" s="160"/>
      <c r="C45" s="160"/>
      <c r="D45" s="160"/>
      <c r="E45" s="51" t="s">
        <v>70</v>
      </c>
      <c r="F45" s="52" t="s">
        <v>70</v>
      </c>
      <c r="G45" s="52"/>
      <c r="H45" s="52" t="s">
        <v>70</v>
      </c>
      <c r="I45" s="52" t="s">
        <v>70</v>
      </c>
      <c r="J45" s="52" t="s">
        <v>70</v>
      </c>
      <c r="K45" s="52" t="s">
        <v>70</v>
      </c>
      <c r="L45" s="52" t="s">
        <v>70</v>
      </c>
      <c r="M45" s="52" t="s">
        <v>70</v>
      </c>
      <c r="N45" s="52" t="s">
        <v>70</v>
      </c>
      <c r="O45" s="122"/>
    </row>
    <row r="46" spans="1:16" ht="15" customHeight="1" collapsed="1" x14ac:dyDescent="0.25">
      <c r="A46" s="132" t="s">
        <v>15</v>
      </c>
      <c r="B46" s="132"/>
      <c r="C46" s="132"/>
      <c r="D46" s="42" t="s">
        <v>4</v>
      </c>
      <c r="E46" s="45">
        <f>SUM(F46:N46)</f>
        <v>0</v>
      </c>
      <c r="F46" s="44">
        <f>F47</f>
        <v>0</v>
      </c>
      <c r="G46" s="44">
        <v>0</v>
      </c>
      <c r="H46" s="127">
        <f>SUM(H47:H47)</f>
        <v>0</v>
      </c>
      <c r="I46" s="128"/>
      <c r="J46" s="128"/>
      <c r="K46" s="128"/>
      <c r="L46" s="129"/>
      <c r="M46" s="45">
        <f>SUM(M47:M47)</f>
        <v>0</v>
      </c>
      <c r="N46" s="45">
        <f>SUM(N47:N47)</f>
        <v>0</v>
      </c>
      <c r="O46" s="126"/>
    </row>
    <row r="47" spans="1:16" s="14" customFormat="1" ht="53.25" customHeight="1" x14ac:dyDescent="0.25">
      <c r="A47" s="132"/>
      <c r="B47" s="132"/>
      <c r="C47" s="132"/>
      <c r="D47" s="42" t="s">
        <v>6</v>
      </c>
      <c r="E47" s="45">
        <f>SUM(F47:N47)</f>
        <v>0</v>
      </c>
      <c r="F47" s="44">
        <f>F9+F21</f>
        <v>0</v>
      </c>
      <c r="G47" s="44">
        <v>0</v>
      </c>
      <c r="H47" s="127">
        <f>H9+H21</f>
        <v>0</v>
      </c>
      <c r="I47" s="128"/>
      <c r="J47" s="128"/>
      <c r="K47" s="128"/>
      <c r="L47" s="129"/>
      <c r="M47" s="45">
        <f>M9+M21</f>
        <v>0</v>
      </c>
      <c r="N47" s="45">
        <f>N9+N21</f>
        <v>0</v>
      </c>
      <c r="O47" s="126"/>
    </row>
    <row r="48" spans="1:16" ht="27" customHeight="1" x14ac:dyDescent="0.25">
      <c r="A48" s="201" t="s">
        <v>116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</row>
    <row r="49" spans="1:17" ht="15" customHeight="1" x14ac:dyDescent="0.25">
      <c r="A49" s="133">
        <v>1</v>
      </c>
      <c r="B49" s="163" t="s">
        <v>166</v>
      </c>
      <c r="C49" s="174" t="s">
        <v>41</v>
      </c>
      <c r="D49" s="42" t="s">
        <v>4</v>
      </c>
      <c r="E49" s="45">
        <f t="shared" ref="E49:E55" si="0">SUM(F49:N49)</f>
        <v>133014.13793</v>
      </c>
      <c r="F49" s="44">
        <f>F51+F52+F50</f>
        <v>23685.19311</v>
      </c>
      <c r="G49" s="44">
        <v>28221.544819999999</v>
      </c>
      <c r="H49" s="127">
        <f>H51+H52+H50</f>
        <v>27381.8</v>
      </c>
      <c r="I49" s="128"/>
      <c r="J49" s="128"/>
      <c r="K49" s="128"/>
      <c r="L49" s="129"/>
      <c r="M49" s="45">
        <f t="shared" ref="M49:N49" si="1">SUM(M50:M52)</f>
        <v>26862.799999999999</v>
      </c>
      <c r="N49" s="45">
        <f t="shared" si="1"/>
        <v>26862.799999999999</v>
      </c>
      <c r="O49" s="126" t="s">
        <v>16</v>
      </c>
    </row>
    <row r="50" spans="1:17" ht="32.25" customHeight="1" x14ac:dyDescent="0.25">
      <c r="A50" s="133"/>
      <c r="B50" s="163"/>
      <c r="C50" s="175"/>
      <c r="D50" s="42" t="s">
        <v>17</v>
      </c>
      <c r="E50" s="45">
        <f t="shared" si="0"/>
        <v>4868.4380000000001</v>
      </c>
      <c r="F50" s="44">
        <f>F70</f>
        <v>1157.7379999999998</v>
      </c>
      <c r="G50" s="44">
        <v>3710.7</v>
      </c>
      <c r="H50" s="127">
        <f>H70</f>
        <v>0</v>
      </c>
      <c r="I50" s="128"/>
      <c r="J50" s="128"/>
      <c r="K50" s="128"/>
      <c r="L50" s="129"/>
      <c r="M50" s="45">
        <f t="shared" ref="M50:N50" si="2">M70</f>
        <v>0</v>
      </c>
      <c r="N50" s="45">
        <f t="shared" si="2"/>
        <v>0</v>
      </c>
      <c r="O50" s="126"/>
    </row>
    <row r="51" spans="1:17" ht="48.75" customHeight="1" x14ac:dyDescent="0.25">
      <c r="A51" s="133"/>
      <c r="B51" s="163"/>
      <c r="C51" s="175"/>
      <c r="D51" s="42" t="s">
        <v>6</v>
      </c>
      <c r="E51" s="45">
        <f t="shared" si="0"/>
        <v>124785.17237</v>
      </c>
      <c r="F51" s="44">
        <f>F54+F60+F65</f>
        <v>21370.127549999997</v>
      </c>
      <c r="G51" s="44">
        <v>23960.044819999999</v>
      </c>
      <c r="H51" s="127">
        <f>H54</f>
        <v>26831</v>
      </c>
      <c r="I51" s="128"/>
      <c r="J51" s="128"/>
      <c r="K51" s="128"/>
      <c r="L51" s="129"/>
      <c r="M51" s="45">
        <f>M54</f>
        <v>26312</v>
      </c>
      <c r="N51" s="45">
        <f>N54</f>
        <v>26312</v>
      </c>
      <c r="O51" s="126"/>
      <c r="Q51" s="5"/>
    </row>
    <row r="52" spans="1:17" ht="15" customHeight="1" x14ac:dyDescent="0.25">
      <c r="A52" s="133"/>
      <c r="B52" s="163"/>
      <c r="C52" s="176"/>
      <c r="D52" s="62" t="s">
        <v>18</v>
      </c>
      <c r="E52" s="45">
        <f t="shared" si="0"/>
        <v>3360.5275600000004</v>
      </c>
      <c r="F52" s="44">
        <f>F55</f>
        <v>1157.3275599999999</v>
      </c>
      <c r="G52" s="44">
        <v>550.79999999999995</v>
      </c>
      <c r="H52" s="127">
        <f>H55</f>
        <v>550.79999999999995</v>
      </c>
      <c r="I52" s="128"/>
      <c r="J52" s="128"/>
      <c r="K52" s="128"/>
      <c r="L52" s="129"/>
      <c r="M52" s="45">
        <f t="shared" ref="M52:N52" si="3">M55</f>
        <v>550.79999999999995</v>
      </c>
      <c r="N52" s="45">
        <f t="shared" si="3"/>
        <v>550.79999999999995</v>
      </c>
      <c r="O52" s="126"/>
    </row>
    <row r="53" spans="1:17" ht="24" customHeight="1" x14ac:dyDescent="0.25">
      <c r="A53" s="137" t="s">
        <v>7</v>
      </c>
      <c r="B53" s="164" t="s">
        <v>87</v>
      </c>
      <c r="C53" s="146" t="s">
        <v>41</v>
      </c>
      <c r="D53" s="42" t="s">
        <v>4</v>
      </c>
      <c r="E53" s="45">
        <f t="shared" si="0"/>
        <v>103634.85511</v>
      </c>
      <c r="F53" s="44">
        <f>SUM(F54:F55)</f>
        <v>22527.455109999999</v>
      </c>
      <c r="G53" s="44"/>
      <c r="H53" s="127">
        <f>SUM(H54:L55)</f>
        <v>27381.8</v>
      </c>
      <c r="I53" s="128"/>
      <c r="J53" s="128"/>
      <c r="K53" s="128"/>
      <c r="L53" s="129"/>
      <c r="M53" s="45">
        <f>SUM(M54:M55)</f>
        <v>26862.799999999999</v>
      </c>
      <c r="N53" s="45">
        <f>SUM(N54:N55)</f>
        <v>26862.799999999999</v>
      </c>
      <c r="O53" s="120" t="s">
        <v>16</v>
      </c>
    </row>
    <row r="54" spans="1:17" s="11" customFormat="1" ht="51" customHeight="1" x14ac:dyDescent="0.25">
      <c r="A54" s="138"/>
      <c r="B54" s="164"/>
      <c r="C54" s="147"/>
      <c r="D54" s="47" t="s">
        <v>6</v>
      </c>
      <c r="E54" s="45">
        <f t="shared" si="0"/>
        <v>124785.17237</v>
      </c>
      <c r="F54" s="49">
        <f>19395.16093+1785+189.96662</f>
        <v>21370.127549999997</v>
      </c>
      <c r="G54" s="49">
        <v>23960.044819999999</v>
      </c>
      <c r="H54" s="143">
        <v>26831</v>
      </c>
      <c r="I54" s="144"/>
      <c r="J54" s="144"/>
      <c r="K54" s="144"/>
      <c r="L54" s="155"/>
      <c r="M54" s="50">
        <v>26312</v>
      </c>
      <c r="N54" s="50">
        <v>26312</v>
      </c>
      <c r="O54" s="121"/>
    </row>
    <row r="55" spans="1:17" ht="15" customHeight="1" x14ac:dyDescent="0.25">
      <c r="A55" s="138"/>
      <c r="B55" s="164"/>
      <c r="C55" s="148"/>
      <c r="D55" s="63" t="s">
        <v>18</v>
      </c>
      <c r="E55" s="45">
        <f t="shared" si="0"/>
        <v>3360.5275600000004</v>
      </c>
      <c r="F55" s="49">
        <f>550.8+550+84.02756-27.5</f>
        <v>1157.3275599999999</v>
      </c>
      <c r="G55" s="49">
        <v>550.79999999999995</v>
      </c>
      <c r="H55" s="143">
        <f>550.8</f>
        <v>550.79999999999995</v>
      </c>
      <c r="I55" s="144"/>
      <c r="J55" s="144"/>
      <c r="K55" s="144"/>
      <c r="L55" s="155"/>
      <c r="M55" s="50">
        <v>550.79999999999995</v>
      </c>
      <c r="N55" s="50">
        <v>550.79999999999995</v>
      </c>
      <c r="O55" s="121"/>
    </row>
    <row r="56" spans="1:17" ht="15" customHeight="1" x14ac:dyDescent="0.25">
      <c r="A56" s="138"/>
      <c r="B56" s="165" t="s">
        <v>156</v>
      </c>
      <c r="C56" s="158" t="s">
        <v>70</v>
      </c>
      <c r="D56" s="158" t="s">
        <v>70</v>
      </c>
      <c r="E56" s="110" t="s">
        <v>71</v>
      </c>
      <c r="F56" s="110" t="s">
        <v>2</v>
      </c>
      <c r="G56" s="110" t="s">
        <v>3</v>
      </c>
      <c r="H56" s="110" t="s">
        <v>216</v>
      </c>
      <c r="I56" s="112" t="s">
        <v>172</v>
      </c>
      <c r="J56" s="113"/>
      <c r="K56" s="113"/>
      <c r="L56" s="114"/>
      <c r="M56" s="115" t="s">
        <v>39</v>
      </c>
      <c r="N56" s="115" t="s">
        <v>40</v>
      </c>
      <c r="O56" s="121"/>
    </row>
    <row r="57" spans="1:17" ht="37.5" customHeight="1" x14ac:dyDescent="0.25">
      <c r="A57" s="138"/>
      <c r="B57" s="166"/>
      <c r="C57" s="159"/>
      <c r="D57" s="159"/>
      <c r="E57" s="111"/>
      <c r="F57" s="111"/>
      <c r="G57" s="111"/>
      <c r="H57" s="111"/>
      <c r="I57" s="51" t="s">
        <v>160</v>
      </c>
      <c r="J57" s="51" t="s">
        <v>165</v>
      </c>
      <c r="K57" s="51" t="s">
        <v>161</v>
      </c>
      <c r="L57" s="51" t="s">
        <v>162</v>
      </c>
      <c r="M57" s="115"/>
      <c r="N57" s="115"/>
      <c r="O57" s="121"/>
    </row>
    <row r="58" spans="1:17" ht="91.5" customHeight="1" x14ac:dyDescent="0.25">
      <c r="A58" s="145"/>
      <c r="B58" s="167"/>
      <c r="C58" s="160"/>
      <c r="D58" s="160"/>
      <c r="E58" s="64">
        <v>100</v>
      </c>
      <c r="F58" s="65">
        <v>100</v>
      </c>
      <c r="G58" s="65">
        <v>100</v>
      </c>
      <c r="H58" s="65">
        <v>100</v>
      </c>
      <c r="I58" s="65">
        <v>25</v>
      </c>
      <c r="J58" s="65">
        <v>50</v>
      </c>
      <c r="K58" s="65">
        <v>75</v>
      </c>
      <c r="L58" s="65">
        <v>100</v>
      </c>
      <c r="M58" s="65">
        <v>100</v>
      </c>
      <c r="N58" s="65">
        <v>100</v>
      </c>
      <c r="O58" s="122"/>
    </row>
    <row r="59" spans="1:17" ht="0.75" customHeight="1" x14ac:dyDescent="0.25">
      <c r="A59" s="137" t="s">
        <v>8</v>
      </c>
      <c r="B59" s="164" t="s">
        <v>83</v>
      </c>
      <c r="C59" s="146" t="s">
        <v>41</v>
      </c>
      <c r="D59" s="42" t="s">
        <v>4</v>
      </c>
      <c r="E59" s="45">
        <f>SUM(F59:N59)</f>
        <v>0</v>
      </c>
      <c r="F59" s="44">
        <f>SUM(F60:F60)</f>
        <v>0</v>
      </c>
      <c r="G59" s="44">
        <v>0</v>
      </c>
      <c r="H59" s="127">
        <f>SUM(H60:H60)</f>
        <v>0</v>
      </c>
      <c r="I59" s="128"/>
      <c r="J59" s="128"/>
      <c r="K59" s="128"/>
      <c r="L59" s="129"/>
      <c r="M59" s="45">
        <f>SUM(M60:M60)</f>
        <v>0</v>
      </c>
      <c r="N59" s="45">
        <f>SUM(N60:N60)</f>
        <v>0</v>
      </c>
      <c r="O59" s="120" t="s">
        <v>16</v>
      </c>
    </row>
    <row r="60" spans="1:17" ht="54" hidden="1" customHeight="1" x14ac:dyDescent="0.25">
      <c r="A60" s="138"/>
      <c r="B60" s="164"/>
      <c r="C60" s="147"/>
      <c r="D60" s="47" t="s">
        <v>6</v>
      </c>
      <c r="E60" s="45">
        <f>SUM(F60:N60)</f>
        <v>0</v>
      </c>
      <c r="F60" s="49">
        <v>0</v>
      </c>
      <c r="G60" s="49">
        <v>0</v>
      </c>
      <c r="H60" s="143">
        <v>0</v>
      </c>
      <c r="I60" s="144"/>
      <c r="J60" s="144"/>
      <c r="K60" s="144"/>
      <c r="L60" s="155"/>
      <c r="M60" s="50">
        <v>0</v>
      </c>
      <c r="N60" s="50">
        <v>0</v>
      </c>
      <c r="O60" s="121"/>
    </row>
    <row r="61" spans="1:17" ht="21" hidden="1" customHeight="1" x14ac:dyDescent="0.25">
      <c r="A61" s="138"/>
      <c r="B61" s="158" t="s">
        <v>125</v>
      </c>
      <c r="C61" s="158" t="s">
        <v>70</v>
      </c>
      <c r="D61" s="158" t="s">
        <v>70</v>
      </c>
      <c r="E61" s="110" t="s">
        <v>71</v>
      </c>
      <c r="F61" s="110" t="s">
        <v>2</v>
      </c>
      <c r="G61" s="110" t="s">
        <v>3</v>
      </c>
      <c r="H61" s="110" t="s">
        <v>217</v>
      </c>
      <c r="I61" s="112" t="s">
        <v>172</v>
      </c>
      <c r="J61" s="113"/>
      <c r="K61" s="113"/>
      <c r="L61" s="114"/>
      <c r="M61" s="115" t="s">
        <v>39</v>
      </c>
      <c r="N61" s="115" t="s">
        <v>40</v>
      </c>
      <c r="O61" s="121"/>
    </row>
    <row r="62" spans="1:17" ht="33" hidden="1" customHeight="1" x14ac:dyDescent="0.25">
      <c r="A62" s="138"/>
      <c r="B62" s="159"/>
      <c r="C62" s="159"/>
      <c r="D62" s="159"/>
      <c r="E62" s="111"/>
      <c r="F62" s="111"/>
      <c r="G62" s="111"/>
      <c r="H62" s="111"/>
      <c r="I62" s="51" t="s">
        <v>160</v>
      </c>
      <c r="J62" s="51" t="s">
        <v>165</v>
      </c>
      <c r="K62" s="51" t="s">
        <v>161</v>
      </c>
      <c r="L62" s="51" t="s">
        <v>162</v>
      </c>
      <c r="M62" s="115"/>
      <c r="N62" s="115"/>
      <c r="O62" s="121"/>
      <c r="P62" s="1" t="s">
        <v>301</v>
      </c>
    </row>
    <row r="63" spans="1:17" ht="27" hidden="1" customHeight="1" x14ac:dyDescent="0.25">
      <c r="A63" s="145"/>
      <c r="B63" s="160"/>
      <c r="C63" s="160"/>
      <c r="D63" s="160"/>
      <c r="E63" s="51" t="s">
        <v>70</v>
      </c>
      <c r="F63" s="52" t="s">
        <v>70</v>
      </c>
      <c r="G63" s="52" t="s">
        <v>70</v>
      </c>
      <c r="H63" s="52" t="s">
        <v>70</v>
      </c>
      <c r="I63" s="52" t="s">
        <v>70</v>
      </c>
      <c r="J63" s="52" t="s">
        <v>70</v>
      </c>
      <c r="K63" s="52" t="s">
        <v>70</v>
      </c>
      <c r="L63" s="52" t="s">
        <v>70</v>
      </c>
      <c r="M63" s="52" t="s">
        <v>70</v>
      </c>
      <c r="N63" s="52" t="s">
        <v>70</v>
      </c>
      <c r="O63" s="122"/>
    </row>
    <row r="64" spans="1:17" ht="33" customHeight="1" x14ac:dyDescent="0.25">
      <c r="A64" s="137" t="s">
        <v>19</v>
      </c>
      <c r="B64" s="164" t="s">
        <v>168</v>
      </c>
      <c r="C64" s="146" t="s">
        <v>41</v>
      </c>
      <c r="D64" s="42" t="s">
        <v>4</v>
      </c>
      <c r="E64" s="45">
        <f>SUM(F64:N64)</f>
        <v>0</v>
      </c>
      <c r="F64" s="44">
        <f>SUM(F65:F65)</f>
        <v>0</v>
      </c>
      <c r="G64" s="44">
        <v>0</v>
      </c>
      <c r="H64" s="127">
        <f>SUM(H65:H65)</f>
        <v>0</v>
      </c>
      <c r="I64" s="128"/>
      <c r="J64" s="128"/>
      <c r="K64" s="128"/>
      <c r="L64" s="129"/>
      <c r="M64" s="45">
        <f>SUM(M65:M65)</f>
        <v>0</v>
      </c>
      <c r="N64" s="45">
        <f>SUM(N65:N65)</f>
        <v>0</v>
      </c>
      <c r="O64" s="120" t="s">
        <v>16</v>
      </c>
    </row>
    <row r="65" spans="1:16" ht="53.25" customHeight="1" x14ac:dyDescent="0.25">
      <c r="A65" s="138"/>
      <c r="B65" s="164"/>
      <c r="C65" s="147"/>
      <c r="D65" s="47" t="s">
        <v>6</v>
      </c>
      <c r="E65" s="45">
        <f>SUM(F65:N65)</f>
        <v>0</v>
      </c>
      <c r="F65" s="49">
        <v>0</v>
      </c>
      <c r="G65" s="49">
        <v>0</v>
      </c>
      <c r="H65" s="143">
        <v>0</v>
      </c>
      <c r="I65" s="144"/>
      <c r="J65" s="144"/>
      <c r="K65" s="144"/>
      <c r="L65" s="155"/>
      <c r="M65" s="50">
        <v>0</v>
      </c>
      <c r="N65" s="50">
        <v>0</v>
      </c>
      <c r="O65" s="121"/>
    </row>
    <row r="66" spans="1:16" ht="22.5" customHeight="1" x14ac:dyDescent="0.25">
      <c r="A66" s="138"/>
      <c r="B66" s="165" t="s">
        <v>124</v>
      </c>
      <c r="C66" s="158" t="s">
        <v>70</v>
      </c>
      <c r="D66" s="158" t="s">
        <v>70</v>
      </c>
      <c r="E66" s="110" t="s">
        <v>71</v>
      </c>
      <c r="F66" s="110" t="s">
        <v>2</v>
      </c>
      <c r="G66" s="110" t="s">
        <v>3</v>
      </c>
      <c r="H66" s="110" t="s">
        <v>218</v>
      </c>
      <c r="I66" s="112" t="s">
        <v>172</v>
      </c>
      <c r="J66" s="113"/>
      <c r="K66" s="113"/>
      <c r="L66" s="114"/>
      <c r="M66" s="115" t="s">
        <v>39</v>
      </c>
      <c r="N66" s="115" t="s">
        <v>40</v>
      </c>
      <c r="O66" s="121"/>
    </row>
    <row r="67" spans="1:16" ht="40.5" customHeight="1" x14ac:dyDescent="0.25">
      <c r="A67" s="138"/>
      <c r="B67" s="166"/>
      <c r="C67" s="159"/>
      <c r="D67" s="159"/>
      <c r="E67" s="111"/>
      <c r="F67" s="111"/>
      <c r="G67" s="111"/>
      <c r="H67" s="111"/>
      <c r="I67" s="51" t="s">
        <v>160</v>
      </c>
      <c r="J67" s="51" t="s">
        <v>165</v>
      </c>
      <c r="K67" s="51" t="s">
        <v>161</v>
      </c>
      <c r="L67" s="51" t="s">
        <v>162</v>
      </c>
      <c r="M67" s="115"/>
      <c r="N67" s="115"/>
      <c r="O67" s="121"/>
    </row>
    <row r="68" spans="1:16" ht="18" customHeight="1" x14ac:dyDescent="0.25">
      <c r="A68" s="145"/>
      <c r="B68" s="167"/>
      <c r="C68" s="160"/>
      <c r="D68" s="160"/>
      <c r="E68" s="41">
        <v>55</v>
      </c>
      <c r="F68" s="65">
        <v>13</v>
      </c>
      <c r="G68" s="65">
        <v>12</v>
      </c>
      <c r="H68" s="65">
        <v>10</v>
      </c>
      <c r="I68" s="65">
        <v>3</v>
      </c>
      <c r="J68" s="65">
        <v>3</v>
      </c>
      <c r="K68" s="65">
        <v>2</v>
      </c>
      <c r="L68" s="65">
        <v>2</v>
      </c>
      <c r="M68" s="65">
        <v>10</v>
      </c>
      <c r="N68" s="65">
        <v>10</v>
      </c>
      <c r="O68" s="122"/>
    </row>
    <row r="69" spans="1:16" ht="18" customHeight="1" x14ac:dyDescent="0.25">
      <c r="A69" s="137" t="s">
        <v>115</v>
      </c>
      <c r="B69" s="139" t="s">
        <v>200</v>
      </c>
      <c r="C69" s="146" t="s">
        <v>210</v>
      </c>
      <c r="D69" s="42" t="s">
        <v>4</v>
      </c>
      <c r="E69" s="45">
        <f>SUM(F69:N69)</f>
        <v>4868.4380000000001</v>
      </c>
      <c r="F69" s="44">
        <f>SUM(F70:F70)</f>
        <v>1157.7379999999998</v>
      </c>
      <c r="G69" s="44">
        <v>3710.7</v>
      </c>
      <c r="H69" s="127">
        <f>SUM(H70:H70)</f>
        <v>0</v>
      </c>
      <c r="I69" s="128"/>
      <c r="J69" s="128"/>
      <c r="K69" s="128"/>
      <c r="L69" s="129"/>
      <c r="M69" s="45">
        <f>SUM(M70:M70)</f>
        <v>0</v>
      </c>
      <c r="N69" s="45">
        <f>SUM(N70:N70)</f>
        <v>0</v>
      </c>
      <c r="O69" s="120" t="s">
        <v>16</v>
      </c>
    </row>
    <row r="70" spans="1:16" ht="51" customHeight="1" x14ac:dyDescent="0.25">
      <c r="A70" s="138"/>
      <c r="B70" s="140"/>
      <c r="C70" s="147"/>
      <c r="D70" s="47" t="s">
        <v>17</v>
      </c>
      <c r="E70" s="45">
        <f>SUM(F70:N70)</f>
        <v>4868.4380000000001</v>
      </c>
      <c r="F70" s="49">
        <f>657.238+198.486+236.914+65.1</f>
        <v>1157.7379999999998</v>
      </c>
      <c r="G70" s="49">
        <v>3710.7</v>
      </c>
      <c r="H70" s="143">
        <v>0</v>
      </c>
      <c r="I70" s="144"/>
      <c r="J70" s="144"/>
      <c r="K70" s="144"/>
      <c r="L70" s="155"/>
      <c r="M70" s="50">
        <v>0</v>
      </c>
      <c r="N70" s="50">
        <v>0</v>
      </c>
      <c r="O70" s="121"/>
    </row>
    <row r="71" spans="1:16" ht="53.25" customHeight="1" x14ac:dyDescent="0.25">
      <c r="A71" s="138"/>
      <c r="B71" s="141"/>
      <c r="C71" s="148"/>
      <c r="D71" s="47" t="s">
        <v>6</v>
      </c>
      <c r="E71" s="45">
        <f>SUM(F71:N71)</f>
        <v>0</v>
      </c>
      <c r="F71" s="49">
        <v>0</v>
      </c>
      <c r="G71" s="49">
        <v>0</v>
      </c>
      <c r="H71" s="143">
        <v>0</v>
      </c>
      <c r="I71" s="144"/>
      <c r="J71" s="144"/>
      <c r="K71" s="144"/>
      <c r="L71" s="155"/>
      <c r="M71" s="50">
        <v>0</v>
      </c>
      <c r="N71" s="50">
        <v>0</v>
      </c>
      <c r="O71" s="121"/>
    </row>
    <row r="72" spans="1:16" ht="35.25" customHeight="1" x14ac:dyDescent="0.25">
      <c r="A72" s="138"/>
      <c r="B72" s="158" t="s">
        <v>250</v>
      </c>
      <c r="C72" s="158" t="s">
        <v>70</v>
      </c>
      <c r="D72" s="158" t="s">
        <v>70</v>
      </c>
      <c r="E72" s="110" t="s">
        <v>71</v>
      </c>
      <c r="F72" s="110" t="s">
        <v>2</v>
      </c>
      <c r="G72" s="110" t="s">
        <v>3</v>
      </c>
      <c r="H72" s="110" t="s">
        <v>219</v>
      </c>
      <c r="I72" s="112" t="s">
        <v>172</v>
      </c>
      <c r="J72" s="113"/>
      <c r="K72" s="113"/>
      <c r="L72" s="114"/>
      <c r="M72" s="115" t="s">
        <v>39</v>
      </c>
      <c r="N72" s="115" t="s">
        <v>40</v>
      </c>
      <c r="O72" s="121"/>
    </row>
    <row r="73" spans="1:16" ht="43.5" customHeight="1" x14ac:dyDescent="0.25">
      <c r="A73" s="138"/>
      <c r="B73" s="159"/>
      <c r="C73" s="159"/>
      <c r="D73" s="159"/>
      <c r="E73" s="111"/>
      <c r="F73" s="111"/>
      <c r="G73" s="111"/>
      <c r="H73" s="111"/>
      <c r="I73" s="51" t="s">
        <v>160</v>
      </c>
      <c r="J73" s="51" t="s">
        <v>165</v>
      </c>
      <c r="K73" s="51" t="s">
        <v>161</v>
      </c>
      <c r="L73" s="51" t="s">
        <v>162</v>
      </c>
      <c r="M73" s="115"/>
      <c r="N73" s="115"/>
      <c r="O73" s="121"/>
    </row>
    <row r="74" spans="1:16" ht="116.25" customHeight="1" x14ac:dyDescent="0.25">
      <c r="A74" s="145"/>
      <c r="B74" s="160"/>
      <c r="C74" s="160"/>
      <c r="D74" s="160"/>
      <c r="E74" s="41">
        <v>95.94</v>
      </c>
      <c r="F74" s="66">
        <v>96.88</v>
      </c>
      <c r="G74" s="66">
        <v>95</v>
      </c>
      <c r="H74" s="66" t="s">
        <v>70</v>
      </c>
      <c r="I74" s="67" t="s">
        <v>70</v>
      </c>
      <c r="J74" s="67" t="s">
        <v>70</v>
      </c>
      <c r="K74" s="67" t="s">
        <v>70</v>
      </c>
      <c r="L74" s="67" t="s">
        <v>70</v>
      </c>
      <c r="M74" s="52" t="s">
        <v>70</v>
      </c>
      <c r="N74" s="52" t="s">
        <v>70</v>
      </c>
      <c r="O74" s="122"/>
    </row>
    <row r="75" spans="1:16" ht="27.75" customHeight="1" x14ac:dyDescent="0.25">
      <c r="A75" s="137" t="s">
        <v>43</v>
      </c>
      <c r="B75" s="163" t="s">
        <v>302</v>
      </c>
      <c r="C75" s="174" t="s">
        <v>41</v>
      </c>
      <c r="D75" s="42" t="s">
        <v>4</v>
      </c>
      <c r="E75" s="45">
        <f t="shared" ref="E75:E80" si="4">SUM(F75:N75)</f>
        <v>55</v>
      </c>
      <c r="F75" s="44">
        <f>F76+F77</f>
        <v>27.5</v>
      </c>
      <c r="G75" s="44">
        <v>27.5</v>
      </c>
      <c r="H75" s="127">
        <f>H76+H77</f>
        <v>0</v>
      </c>
      <c r="I75" s="128"/>
      <c r="J75" s="128"/>
      <c r="K75" s="128"/>
      <c r="L75" s="129"/>
      <c r="M75" s="45">
        <f>SUM(M76:M77)</f>
        <v>0</v>
      </c>
      <c r="N75" s="45">
        <f>SUM(N76:N77)</f>
        <v>0</v>
      </c>
      <c r="O75" s="126" t="s">
        <v>16</v>
      </c>
    </row>
    <row r="76" spans="1:16" ht="55.5" customHeight="1" x14ac:dyDescent="0.25">
      <c r="A76" s="138"/>
      <c r="B76" s="163"/>
      <c r="C76" s="175"/>
      <c r="D76" s="42" t="s">
        <v>6</v>
      </c>
      <c r="E76" s="45">
        <f t="shared" si="4"/>
        <v>0</v>
      </c>
      <c r="F76" s="44">
        <f>F79+F85+F95</f>
        <v>0</v>
      </c>
      <c r="G76" s="44">
        <v>0</v>
      </c>
      <c r="H76" s="127">
        <f>H79+H85+H95</f>
        <v>0</v>
      </c>
      <c r="I76" s="128"/>
      <c r="J76" s="128"/>
      <c r="K76" s="128"/>
      <c r="L76" s="129"/>
      <c r="M76" s="45">
        <f t="shared" ref="M76:N76" si="5">M79+M85+M95</f>
        <v>0</v>
      </c>
      <c r="N76" s="45">
        <f t="shared" si="5"/>
        <v>0</v>
      </c>
      <c r="O76" s="126"/>
      <c r="P76" s="29"/>
    </row>
    <row r="77" spans="1:16" ht="38.25" customHeight="1" x14ac:dyDescent="0.25">
      <c r="A77" s="145"/>
      <c r="B77" s="163"/>
      <c r="C77" s="176"/>
      <c r="D77" s="62" t="s">
        <v>18</v>
      </c>
      <c r="E77" s="45">
        <f t="shared" si="4"/>
        <v>55</v>
      </c>
      <c r="F77" s="44">
        <f>F80</f>
        <v>27.5</v>
      </c>
      <c r="G77" s="44">
        <v>27.5</v>
      </c>
      <c r="H77" s="127">
        <f>H80</f>
        <v>0</v>
      </c>
      <c r="I77" s="128"/>
      <c r="J77" s="128"/>
      <c r="K77" s="128"/>
      <c r="L77" s="129"/>
      <c r="M77" s="45">
        <f t="shared" ref="M77:N77" si="6">M80</f>
        <v>0</v>
      </c>
      <c r="N77" s="45">
        <f t="shared" si="6"/>
        <v>0</v>
      </c>
      <c r="O77" s="126"/>
    </row>
    <row r="78" spans="1:16" ht="21" customHeight="1" x14ac:dyDescent="0.25">
      <c r="A78" s="137" t="s">
        <v>10</v>
      </c>
      <c r="B78" s="164" t="s">
        <v>44</v>
      </c>
      <c r="C78" s="142" t="s">
        <v>41</v>
      </c>
      <c r="D78" s="42" t="s">
        <v>4</v>
      </c>
      <c r="E78" s="45">
        <f t="shared" si="4"/>
        <v>55</v>
      </c>
      <c r="F78" s="44">
        <f>SUM(F79:F80)</f>
        <v>27.5</v>
      </c>
      <c r="G78" s="44">
        <v>27.5</v>
      </c>
      <c r="H78" s="127">
        <f>SUM(H79:L80)</f>
        <v>0</v>
      </c>
      <c r="I78" s="128"/>
      <c r="J78" s="128"/>
      <c r="K78" s="128"/>
      <c r="L78" s="129"/>
      <c r="M78" s="45">
        <f>SUM(M79:M80)</f>
        <v>0</v>
      </c>
      <c r="N78" s="45">
        <f>SUM(N79:N80)</f>
        <v>0</v>
      </c>
      <c r="O78" s="120" t="s">
        <v>16</v>
      </c>
    </row>
    <row r="79" spans="1:16" ht="51" customHeight="1" x14ac:dyDescent="0.25">
      <c r="A79" s="138"/>
      <c r="B79" s="164"/>
      <c r="C79" s="142"/>
      <c r="D79" s="47" t="s">
        <v>6</v>
      </c>
      <c r="E79" s="45">
        <f t="shared" si="4"/>
        <v>0</v>
      </c>
      <c r="F79" s="49">
        <v>0</v>
      </c>
      <c r="G79" s="49">
        <v>0</v>
      </c>
      <c r="H79" s="143">
        <v>0</v>
      </c>
      <c r="I79" s="144"/>
      <c r="J79" s="144"/>
      <c r="K79" s="144"/>
      <c r="L79" s="155"/>
      <c r="M79" s="50">
        <v>0</v>
      </c>
      <c r="N79" s="50">
        <v>0</v>
      </c>
      <c r="O79" s="121"/>
    </row>
    <row r="80" spans="1:16" ht="26.25" customHeight="1" x14ac:dyDescent="0.25">
      <c r="A80" s="138"/>
      <c r="B80" s="164"/>
      <c r="C80" s="142"/>
      <c r="D80" s="63" t="s">
        <v>18</v>
      </c>
      <c r="E80" s="45">
        <f t="shared" si="4"/>
        <v>55</v>
      </c>
      <c r="F80" s="49">
        <v>27.5</v>
      </c>
      <c r="G80" s="49">
        <v>27.5</v>
      </c>
      <c r="H80" s="143">
        <v>0</v>
      </c>
      <c r="I80" s="144"/>
      <c r="J80" s="144"/>
      <c r="K80" s="144"/>
      <c r="L80" s="155"/>
      <c r="M80" s="50">
        <v>0</v>
      </c>
      <c r="N80" s="50">
        <v>0</v>
      </c>
      <c r="O80" s="121"/>
    </row>
    <row r="81" spans="1:16" ht="19.5" customHeight="1" x14ac:dyDescent="0.25">
      <c r="A81" s="138"/>
      <c r="B81" s="158" t="s">
        <v>126</v>
      </c>
      <c r="C81" s="158" t="s">
        <v>70</v>
      </c>
      <c r="D81" s="158" t="s">
        <v>70</v>
      </c>
      <c r="E81" s="110" t="s">
        <v>71</v>
      </c>
      <c r="F81" s="110" t="s">
        <v>2</v>
      </c>
      <c r="G81" s="110" t="s">
        <v>3</v>
      </c>
      <c r="H81" s="110" t="s">
        <v>220</v>
      </c>
      <c r="I81" s="112" t="s">
        <v>172</v>
      </c>
      <c r="J81" s="113"/>
      <c r="K81" s="113"/>
      <c r="L81" s="114"/>
      <c r="M81" s="115" t="s">
        <v>39</v>
      </c>
      <c r="N81" s="115" t="s">
        <v>40</v>
      </c>
      <c r="O81" s="121"/>
    </row>
    <row r="82" spans="1:16" ht="38.25" customHeight="1" x14ac:dyDescent="0.25">
      <c r="A82" s="138"/>
      <c r="B82" s="159"/>
      <c r="C82" s="159"/>
      <c r="D82" s="159"/>
      <c r="E82" s="111"/>
      <c r="F82" s="111"/>
      <c r="G82" s="111"/>
      <c r="H82" s="111"/>
      <c r="I82" s="51" t="s">
        <v>160</v>
      </c>
      <c r="J82" s="51" t="s">
        <v>165</v>
      </c>
      <c r="K82" s="51" t="s">
        <v>161</v>
      </c>
      <c r="L82" s="51" t="s">
        <v>162</v>
      </c>
      <c r="M82" s="115"/>
      <c r="N82" s="115"/>
      <c r="O82" s="121"/>
    </row>
    <row r="83" spans="1:16" ht="30" customHeight="1" x14ac:dyDescent="0.25">
      <c r="A83" s="145"/>
      <c r="B83" s="160"/>
      <c r="C83" s="160"/>
      <c r="D83" s="160"/>
      <c r="E83" s="68">
        <v>1</v>
      </c>
      <c r="F83" s="69">
        <v>1</v>
      </c>
      <c r="G83" s="69" t="s">
        <v>203</v>
      </c>
      <c r="H83" s="52" t="s">
        <v>70</v>
      </c>
      <c r="I83" s="52" t="s">
        <v>70</v>
      </c>
      <c r="J83" s="52" t="s">
        <v>70</v>
      </c>
      <c r="K83" s="52" t="s">
        <v>70</v>
      </c>
      <c r="L83" s="52" t="s">
        <v>70</v>
      </c>
      <c r="M83" s="52" t="s">
        <v>70</v>
      </c>
      <c r="N83" s="52" t="s">
        <v>70</v>
      </c>
      <c r="O83" s="122"/>
    </row>
    <row r="84" spans="1:16" ht="1.5" hidden="1" customHeight="1" x14ac:dyDescent="0.25">
      <c r="A84" s="137" t="s">
        <v>12</v>
      </c>
      <c r="B84" s="164" t="s">
        <v>88</v>
      </c>
      <c r="C84" s="142" t="s">
        <v>210</v>
      </c>
      <c r="D84" s="42" t="s">
        <v>4</v>
      </c>
      <c r="E84" s="45">
        <f>SUM(F84:N84)</f>
        <v>0</v>
      </c>
      <c r="F84" s="44">
        <f>F85</f>
        <v>0</v>
      </c>
      <c r="G84" s="44">
        <v>0</v>
      </c>
      <c r="H84" s="127">
        <f>SUM(H85:H85)</f>
        <v>0</v>
      </c>
      <c r="I84" s="128"/>
      <c r="J84" s="128"/>
      <c r="K84" s="128"/>
      <c r="L84" s="129"/>
      <c r="M84" s="45">
        <f>SUM(M85:M85)</f>
        <v>0</v>
      </c>
      <c r="N84" s="45">
        <f>SUM(N85:N85)</f>
        <v>0</v>
      </c>
      <c r="O84" s="120" t="s">
        <v>16</v>
      </c>
    </row>
    <row r="85" spans="1:16" ht="56.25" hidden="1" customHeight="1" x14ac:dyDescent="0.25">
      <c r="A85" s="138"/>
      <c r="B85" s="164"/>
      <c r="C85" s="142"/>
      <c r="D85" s="47" t="s">
        <v>6</v>
      </c>
      <c r="E85" s="45">
        <f>SUM(F85:N85)</f>
        <v>0</v>
      </c>
      <c r="F85" s="49">
        <v>0</v>
      </c>
      <c r="G85" s="49">
        <v>0</v>
      </c>
      <c r="H85" s="143">
        <v>0</v>
      </c>
      <c r="I85" s="144"/>
      <c r="J85" s="144"/>
      <c r="K85" s="144"/>
      <c r="L85" s="155"/>
      <c r="M85" s="50">
        <v>0</v>
      </c>
      <c r="N85" s="50">
        <v>0</v>
      </c>
      <c r="O85" s="121"/>
    </row>
    <row r="86" spans="1:16" ht="22.5" hidden="1" customHeight="1" x14ac:dyDescent="0.25">
      <c r="A86" s="138"/>
      <c r="B86" s="158" t="s">
        <v>252</v>
      </c>
      <c r="C86" s="158" t="s">
        <v>70</v>
      </c>
      <c r="D86" s="158" t="s">
        <v>70</v>
      </c>
      <c r="E86" s="110" t="s">
        <v>71</v>
      </c>
      <c r="F86" s="110" t="s">
        <v>2</v>
      </c>
      <c r="G86" s="110" t="s">
        <v>3</v>
      </c>
      <c r="H86" s="110" t="s">
        <v>221</v>
      </c>
      <c r="I86" s="112" t="s">
        <v>172</v>
      </c>
      <c r="J86" s="113"/>
      <c r="K86" s="113"/>
      <c r="L86" s="114"/>
      <c r="M86" s="115" t="s">
        <v>39</v>
      </c>
      <c r="N86" s="115" t="s">
        <v>40</v>
      </c>
      <c r="O86" s="121"/>
      <c r="P86" s="118"/>
    </row>
    <row r="87" spans="1:16" ht="35.25" hidden="1" customHeight="1" x14ac:dyDescent="0.25">
      <c r="A87" s="138"/>
      <c r="B87" s="159"/>
      <c r="C87" s="159"/>
      <c r="D87" s="159"/>
      <c r="E87" s="111"/>
      <c r="F87" s="111"/>
      <c r="G87" s="111"/>
      <c r="H87" s="111"/>
      <c r="I87" s="51" t="s">
        <v>160</v>
      </c>
      <c r="J87" s="51" t="s">
        <v>165</v>
      </c>
      <c r="K87" s="51" t="s">
        <v>161</v>
      </c>
      <c r="L87" s="51" t="s">
        <v>162</v>
      </c>
      <c r="M87" s="115"/>
      <c r="N87" s="115"/>
      <c r="O87" s="121"/>
      <c r="P87" s="118"/>
    </row>
    <row r="88" spans="1:16" ht="54.75" hidden="1" customHeight="1" x14ac:dyDescent="0.25">
      <c r="A88" s="145"/>
      <c r="B88" s="160"/>
      <c r="C88" s="160"/>
      <c r="D88" s="160"/>
      <c r="E88" s="51" t="s">
        <v>70</v>
      </c>
      <c r="F88" s="52" t="s">
        <v>70</v>
      </c>
      <c r="G88" s="52" t="s">
        <v>70</v>
      </c>
      <c r="H88" s="52" t="s">
        <v>70</v>
      </c>
      <c r="I88" s="52" t="s">
        <v>70</v>
      </c>
      <c r="J88" s="52" t="s">
        <v>70</v>
      </c>
      <c r="K88" s="52" t="s">
        <v>70</v>
      </c>
      <c r="L88" s="52" t="s">
        <v>70</v>
      </c>
      <c r="M88" s="52" t="s">
        <v>70</v>
      </c>
      <c r="N88" s="52" t="s">
        <v>70</v>
      </c>
      <c r="O88" s="122"/>
      <c r="P88" s="118"/>
    </row>
    <row r="89" spans="1:16" ht="0.75" hidden="1" customHeight="1" x14ac:dyDescent="0.25">
      <c r="A89" s="137" t="s">
        <v>13</v>
      </c>
      <c r="B89" s="164" t="s">
        <v>251</v>
      </c>
      <c r="C89" s="142" t="s">
        <v>41</v>
      </c>
      <c r="D89" s="42" t="s">
        <v>4</v>
      </c>
      <c r="E89" s="45">
        <f>SUM(F89:N89)</f>
        <v>0</v>
      </c>
      <c r="F89" s="44">
        <f>F90</f>
        <v>0</v>
      </c>
      <c r="G89" s="44">
        <v>0</v>
      </c>
      <c r="H89" s="127">
        <f>SUM(H90:H90)</f>
        <v>0</v>
      </c>
      <c r="I89" s="128"/>
      <c r="J89" s="128"/>
      <c r="K89" s="128"/>
      <c r="L89" s="129"/>
      <c r="M89" s="45">
        <f>SUM(M90:M90)</f>
        <v>0</v>
      </c>
      <c r="N89" s="45">
        <f>SUM(N90:N90)</f>
        <v>0</v>
      </c>
      <c r="O89" s="120" t="s">
        <v>16</v>
      </c>
    </row>
    <row r="90" spans="1:16" ht="56.25" hidden="1" customHeight="1" x14ac:dyDescent="0.25">
      <c r="A90" s="138"/>
      <c r="B90" s="164"/>
      <c r="C90" s="142"/>
      <c r="D90" s="47" t="s">
        <v>6</v>
      </c>
      <c r="E90" s="45">
        <f>SUM(F90:N90)</f>
        <v>0</v>
      </c>
      <c r="F90" s="49">
        <v>0</v>
      </c>
      <c r="G90" s="49">
        <v>0</v>
      </c>
      <c r="H90" s="143">
        <v>0</v>
      </c>
      <c r="I90" s="144"/>
      <c r="J90" s="144"/>
      <c r="K90" s="144"/>
      <c r="L90" s="155"/>
      <c r="M90" s="50">
        <v>0</v>
      </c>
      <c r="N90" s="50">
        <v>0</v>
      </c>
      <c r="O90" s="121"/>
      <c r="P90" s="30"/>
    </row>
    <row r="91" spans="1:16" ht="22.5" hidden="1" customHeight="1" x14ac:dyDescent="0.25">
      <c r="A91" s="138"/>
      <c r="B91" s="165" t="s">
        <v>254</v>
      </c>
      <c r="C91" s="158" t="s">
        <v>70</v>
      </c>
      <c r="D91" s="158" t="s">
        <v>70</v>
      </c>
      <c r="E91" s="110" t="s">
        <v>71</v>
      </c>
      <c r="F91" s="110" t="s">
        <v>2</v>
      </c>
      <c r="G91" s="110" t="s">
        <v>3</v>
      </c>
      <c r="H91" s="110" t="s">
        <v>221</v>
      </c>
      <c r="I91" s="112" t="s">
        <v>172</v>
      </c>
      <c r="J91" s="113"/>
      <c r="K91" s="113"/>
      <c r="L91" s="114"/>
      <c r="M91" s="115" t="s">
        <v>39</v>
      </c>
      <c r="N91" s="115" t="s">
        <v>40</v>
      </c>
      <c r="O91" s="121"/>
    </row>
    <row r="92" spans="1:16" ht="35.25" hidden="1" customHeight="1" x14ac:dyDescent="0.25">
      <c r="A92" s="138"/>
      <c r="B92" s="166"/>
      <c r="C92" s="159"/>
      <c r="D92" s="159"/>
      <c r="E92" s="111"/>
      <c r="F92" s="111"/>
      <c r="G92" s="111"/>
      <c r="H92" s="111"/>
      <c r="I92" s="51" t="s">
        <v>160</v>
      </c>
      <c r="J92" s="51" t="s">
        <v>165</v>
      </c>
      <c r="K92" s="51" t="s">
        <v>161</v>
      </c>
      <c r="L92" s="51" t="s">
        <v>162</v>
      </c>
      <c r="M92" s="115"/>
      <c r="N92" s="115"/>
      <c r="O92" s="121"/>
    </row>
    <row r="93" spans="1:16" ht="54.75" hidden="1" customHeight="1" x14ac:dyDescent="0.25">
      <c r="A93" s="145"/>
      <c r="B93" s="167"/>
      <c r="C93" s="160"/>
      <c r="D93" s="160"/>
      <c r="E93" s="51" t="s">
        <v>70</v>
      </c>
      <c r="F93" s="52" t="s">
        <v>70</v>
      </c>
      <c r="G93" s="52" t="s">
        <v>70</v>
      </c>
      <c r="H93" s="52" t="s">
        <v>70</v>
      </c>
      <c r="I93" s="52" t="s">
        <v>70</v>
      </c>
      <c r="J93" s="52" t="s">
        <v>70</v>
      </c>
      <c r="K93" s="52" t="s">
        <v>70</v>
      </c>
      <c r="L93" s="52" t="s">
        <v>70</v>
      </c>
      <c r="M93" s="52" t="s">
        <v>70</v>
      </c>
      <c r="N93" s="52" t="s">
        <v>70</v>
      </c>
      <c r="O93" s="122"/>
    </row>
    <row r="94" spans="1:16" ht="22.9" customHeight="1" x14ac:dyDescent="0.25">
      <c r="A94" s="137" t="s">
        <v>12</v>
      </c>
      <c r="B94" s="164" t="s">
        <v>89</v>
      </c>
      <c r="C94" s="142" t="s">
        <v>41</v>
      </c>
      <c r="D94" s="42" t="s">
        <v>4</v>
      </c>
      <c r="E94" s="45">
        <f>SUM(F94:N94)</f>
        <v>0</v>
      </c>
      <c r="F94" s="44">
        <f>F95</f>
        <v>0</v>
      </c>
      <c r="G94" s="44">
        <v>0</v>
      </c>
      <c r="H94" s="127">
        <f>SUM(H95:H95)</f>
        <v>0</v>
      </c>
      <c r="I94" s="128"/>
      <c r="J94" s="128"/>
      <c r="K94" s="128"/>
      <c r="L94" s="129"/>
      <c r="M94" s="45">
        <f>SUM(M95:M95)</f>
        <v>0</v>
      </c>
      <c r="N94" s="45">
        <f>SUM(N95:N95)</f>
        <v>0</v>
      </c>
      <c r="O94" s="120" t="s">
        <v>16</v>
      </c>
    </row>
    <row r="95" spans="1:16" ht="54.75" customHeight="1" x14ac:dyDescent="0.25">
      <c r="A95" s="138"/>
      <c r="B95" s="164"/>
      <c r="C95" s="142"/>
      <c r="D95" s="47" t="s">
        <v>6</v>
      </c>
      <c r="E95" s="45">
        <f>SUM(F95:N95)</f>
        <v>0</v>
      </c>
      <c r="F95" s="49">
        <v>0</v>
      </c>
      <c r="G95" s="49">
        <v>0</v>
      </c>
      <c r="H95" s="143">
        <v>0</v>
      </c>
      <c r="I95" s="144"/>
      <c r="J95" s="144"/>
      <c r="K95" s="144"/>
      <c r="L95" s="155"/>
      <c r="M95" s="50">
        <v>0</v>
      </c>
      <c r="N95" s="50">
        <v>0</v>
      </c>
      <c r="O95" s="121"/>
    </row>
    <row r="96" spans="1:16" ht="22.9" customHeight="1" x14ac:dyDescent="0.25">
      <c r="A96" s="138"/>
      <c r="B96" s="158" t="s">
        <v>260</v>
      </c>
      <c r="C96" s="158" t="s">
        <v>70</v>
      </c>
      <c r="D96" s="158" t="s">
        <v>70</v>
      </c>
      <c r="E96" s="110" t="s">
        <v>71</v>
      </c>
      <c r="F96" s="110" t="s">
        <v>2</v>
      </c>
      <c r="G96" s="110" t="s">
        <v>3</v>
      </c>
      <c r="H96" s="110" t="s">
        <v>222</v>
      </c>
      <c r="I96" s="112" t="s">
        <v>172</v>
      </c>
      <c r="J96" s="113"/>
      <c r="K96" s="113"/>
      <c r="L96" s="114"/>
      <c r="M96" s="115" t="s">
        <v>39</v>
      </c>
      <c r="N96" s="115" t="s">
        <v>40</v>
      </c>
      <c r="O96" s="121"/>
    </row>
    <row r="97" spans="1:17" ht="42" customHeight="1" x14ac:dyDescent="0.25">
      <c r="A97" s="138"/>
      <c r="B97" s="159"/>
      <c r="C97" s="159"/>
      <c r="D97" s="159"/>
      <c r="E97" s="111"/>
      <c r="F97" s="111"/>
      <c r="G97" s="111"/>
      <c r="H97" s="111"/>
      <c r="I97" s="51" t="s">
        <v>160</v>
      </c>
      <c r="J97" s="51" t="s">
        <v>165</v>
      </c>
      <c r="K97" s="51" t="s">
        <v>161</v>
      </c>
      <c r="L97" s="51" t="s">
        <v>162</v>
      </c>
      <c r="M97" s="115"/>
      <c r="N97" s="115"/>
      <c r="O97" s="121"/>
    </row>
    <row r="98" spans="1:17" ht="33" customHeight="1" x14ac:dyDescent="0.25">
      <c r="A98" s="145"/>
      <c r="B98" s="160"/>
      <c r="C98" s="160"/>
      <c r="D98" s="160"/>
      <c r="E98" s="51" t="s">
        <v>70</v>
      </c>
      <c r="F98" s="52" t="s">
        <v>70</v>
      </c>
      <c r="G98" s="52" t="s">
        <v>70</v>
      </c>
      <c r="H98" s="52" t="s">
        <v>70</v>
      </c>
      <c r="I98" s="52" t="s">
        <v>70</v>
      </c>
      <c r="J98" s="52" t="s">
        <v>70</v>
      </c>
      <c r="K98" s="52" t="s">
        <v>70</v>
      </c>
      <c r="L98" s="52" t="s">
        <v>70</v>
      </c>
      <c r="M98" s="52" t="s">
        <v>70</v>
      </c>
      <c r="N98" s="52" t="s">
        <v>70</v>
      </c>
      <c r="O98" s="122"/>
    </row>
    <row r="99" spans="1:17" ht="22.9" customHeight="1" x14ac:dyDescent="0.25">
      <c r="A99" s="137" t="s">
        <v>13</v>
      </c>
      <c r="B99" s="164" t="s">
        <v>258</v>
      </c>
      <c r="C99" s="142" t="s">
        <v>212</v>
      </c>
      <c r="D99" s="42" t="s">
        <v>4</v>
      </c>
      <c r="E99" s="45">
        <f>SUM(F99:N99)</f>
        <v>0</v>
      </c>
      <c r="F99" s="44">
        <f>F100</f>
        <v>0</v>
      </c>
      <c r="G99" s="44">
        <v>0</v>
      </c>
      <c r="H99" s="127">
        <f>SUM(H100:H100)</f>
        <v>0</v>
      </c>
      <c r="I99" s="128"/>
      <c r="J99" s="128"/>
      <c r="K99" s="128"/>
      <c r="L99" s="129"/>
      <c r="M99" s="45">
        <f>SUM(M100:M100)</f>
        <v>0</v>
      </c>
      <c r="N99" s="45">
        <f>SUM(N100:N100)</f>
        <v>0</v>
      </c>
      <c r="O99" s="120" t="s">
        <v>16</v>
      </c>
    </row>
    <row r="100" spans="1:17" ht="54.75" customHeight="1" x14ac:dyDescent="0.25">
      <c r="A100" s="138"/>
      <c r="B100" s="164"/>
      <c r="C100" s="142"/>
      <c r="D100" s="47" t="s">
        <v>6</v>
      </c>
      <c r="E100" s="45">
        <f>SUM(F100:N100)</f>
        <v>0</v>
      </c>
      <c r="F100" s="49">
        <v>0</v>
      </c>
      <c r="G100" s="49">
        <v>0</v>
      </c>
      <c r="H100" s="143">
        <v>0</v>
      </c>
      <c r="I100" s="144"/>
      <c r="J100" s="144"/>
      <c r="K100" s="144"/>
      <c r="L100" s="155"/>
      <c r="M100" s="50">
        <v>0</v>
      </c>
      <c r="N100" s="50">
        <v>0</v>
      </c>
      <c r="O100" s="121"/>
      <c r="P100" s="118"/>
    </row>
    <row r="101" spans="1:17" ht="22.9" customHeight="1" x14ac:dyDescent="0.25">
      <c r="A101" s="138"/>
      <c r="B101" s="158" t="s">
        <v>259</v>
      </c>
      <c r="C101" s="158" t="s">
        <v>70</v>
      </c>
      <c r="D101" s="158" t="s">
        <v>70</v>
      </c>
      <c r="E101" s="110" t="s">
        <v>71</v>
      </c>
      <c r="F101" s="110" t="s">
        <v>2</v>
      </c>
      <c r="G101" s="110" t="s">
        <v>3</v>
      </c>
      <c r="H101" s="110" t="s">
        <v>222</v>
      </c>
      <c r="I101" s="112" t="s">
        <v>172</v>
      </c>
      <c r="J101" s="113"/>
      <c r="K101" s="113"/>
      <c r="L101" s="114"/>
      <c r="M101" s="115" t="s">
        <v>39</v>
      </c>
      <c r="N101" s="115" t="s">
        <v>40</v>
      </c>
      <c r="O101" s="121"/>
      <c r="P101" s="118"/>
    </row>
    <row r="102" spans="1:17" ht="42" customHeight="1" x14ac:dyDescent="0.25">
      <c r="A102" s="138"/>
      <c r="B102" s="159"/>
      <c r="C102" s="159"/>
      <c r="D102" s="159"/>
      <c r="E102" s="111"/>
      <c r="F102" s="111"/>
      <c r="G102" s="111"/>
      <c r="H102" s="111"/>
      <c r="I102" s="51" t="s">
        <v>160</v>
      </c>
      <c r="J102" s="51" t="s">
        <v>165</v>
      </c>
      <c r="K102" s="51" t="s">
        <v>161</v>
      </c>
      <c r="L102" s="51" t="s">
        <v>162</v>
      </c>
      <c r="M102" s="115"/>
      <c r="N102" s="115"/>
      <c r="O102" s="121"/>
    </row>
    <row r="103" spans="1:17" ht="57" customHeight="1" x14ac:dyDescent="0.25">
      <c r="A103" s="145"/>
      <c r="B103" s="160"/>
      <c r="C103" s="160"/>
      <c r="D103" s="160"/>
      <c r="E103" s="51" t="s">
        <v>70</v>
      </c>
      <c r="F103" s="52" t="s">
        <v>70</v>
      </c>
      <c r="G103" s="52" t="s">
        <v>70</v>
      </c>
      <c r="H103" s="52" t="s">
        <v>70</v>
      </c>
      <c r="I103" s="52" t="s">
        <v>70</v>
      </c>
      <c r="J103" s="52" t="s">
        <v>70</v>
      </c>
      <c r="K103" s="52" t="s">
        <v>70</v>
      </c>
      <c r="L103" s="52" t="s">
        <v>70</v>
      </c>
      <c r="M103" s="52" t="s">
        <v>70</v>
      </c>
      <c r="N103" s="52" t="s">
        <v>70</v>
      </c>
      <c r="O103" s="122"/>
    </row>
    <row r="104" spans="1:17" ht="14.25" hidden="1" customHeight="1" x14ac:dyDescent="0.25">
      <c r="A104" s="133">
        <v>3</v>
      </c>
      <c r="B104" s="163" t="s">
        <v>255</v>
      </c>
      <c r="C104" s="174" t="s">
        <v>210</v>
      </c>
      <c r="D104" s="42" t="s">
        <v>4</v>
      </c>
      <c r="E104" s="45">
        <f t="shared" ref="E104:E110" si="7">SUM(F104:N104)</f>
        <v>0</v>
      </c>
      <c r="F104" s="44">
        <f>F106+F107+F105</f>
        <v>0</v>
      </c>
      <c r="G104" s="44">
        <v>0</v>
      </c>
      <c r="H104" s="127">
        <f>H106+H107+H105</f>
        <v>0</v>
      </c>
      <c r="I104" s="128"/>
      <c r="J104" s="128"/>
      <c r="K104" s="128"/>
      <c r="L104" s="129"/>
      <c r="M104" s="45">
        <f t="shared" ref="M104:N104" si="8">SUM(M105:M107)</f>
        <v>0</v>
      </c>
      <c r="N104" s="45">
        <f t="shared" si="8"/>
        <v>0</v>
      </c>
      <c r="O104" s="126" t="s">
        <v>16</v>
      </c>
    </row>
    <row r="105" spans="1:17" ht="32.25" hidden="1" customHeight="1" x14ac:dyDescent="0.25">
      <c r="A105" s="133"/>
      <c r="B105" s="163"/>
      <c r="C105" s="175"/>
      <c r="D105" s="42" t="s">
        <v>17</v>
      </c>
      <c r="E105" s="45">
        <f t="shared" si="7"/>
        <v>0</v>
      </c>
      <c r="F105" s="44">
        <v>0</v>
      </c>
      <c r="G105" s="44">
        <v>0</v>
      </c>
      <c r="H105" s="127">
        <v>0</v>
      </c>
      <c r="I105" s="128"/>
      <c r="J105" s="128"/>
      <c r="K105" s="128"/>
      <c r="L105" s="129"/>
      <c r="M105" s="45">
        <v>0</v>
      </c>
      <c r="N105" s="45">
        <v>0</v>
      </c>
      <c r="O105" s="126"/>
    </row>
    <row r="106" spans="1:17" ht="48.75" hidden="1" customHeight="1" x14ac:dyDescent="0.25">
      <c r="A106" s="133"/>
      <c r="B106" s="163"/>
      <c r="C106" s="175"/>
      <c r="D106" s="42" t="s">
        <v>6</v>
      </c>
      <c r="E106" s="45">
        <f t="shared" si="7"/>
        <v>0</v>
      </c>
      <c r="F106" s="44">
        <v>0</v>
      </c>
      <c r="G106" s="44">
        <v>0</v>
      </c>
      <c r="H106" s="127">
        <f>H109</f>
        <v>0</v>
      </c>
      <c r="I106" s="128"/>
      <c r="J106" s="128"/>
      <c r="K106" s="128"/>
      <c r="L106" s="129"/>
      <c r="M106" s="45">
        <f>M109</f>
        <v>0</v>
      </c>
      <c r="N106" s="45">
        <f>N109</f>
        <v>0</v>
      </c>
      <c r="O106" s="126"/>
      <c r="P106" s="118" t="s">
        <v>303</v>
      </c>
      <c r="Q106" s="5"/>
    </row>
    <row r="107" spans="1:17" ht="0.75" hidden="1" customHeight="1" x14ac:dyDescent="0.25">
      <c r="A107" s="133"/>
      <c r="B107" s="163"/>
      <c r="C107" s="176"/>
      <c r="D107" s="62" t="s">
        <v>18</v>
      </c>
      <c r="E107" s="45">
        <f t="shared" si="7"/>
        <v>0</v>
      </c>
      <c r="F107" s="44">
        <f>F110</f>
        <v>0</v>
      </c>
      <c r="G107" s="44">
        <v>0</v>
      </c>
      <c r="H107" s="127">
        <f>H110</f>
        <v>0</v>
      </c>
      <c r="I107" s="128"/>
      <c r="J107" s="128"/>
      <c r="K107" s="128"/>
      <c r="L107" s="129"/>
      <c r="M107" s="45">
        <f t="shared" ref="M107:N107" si="9">M110</f>
        <v>0</v>
      </c>
      <c r="N107" s="45">
        <f t="shared" si="9"/>
        <v>0</v>
      </c>
      <c r="O107" s="126"/>
      <c r="P107" s="118"/>
    </row>
    <row r="108" spans="1:17" ht="24" hidden="1" customHeight="1" x14ac:dyDescent="0.25">
      <c r="A108" s="137" t="s">
        <v>24</v>
      </c>
      <c r="B108" s="164" t="s">
        <v>257</v>
      </c>
      <c r="C108" s="146" t="s">
        <v>210</v>
      </c>
      <c r="D108" s="42" t="s">
        <v>4</v>
      </c>
      <c r="E108" s="45">
        <f t="shared" si="7"/>
        <v>0</v>
      </c>
      <c r="F108" s="44">
        <f>SUM(F109:F110)</f>
        <v>0</v>
      </c>
      <c r="G108" s="44"/>
      <c r="H108" s="127">
        <f>SUM(H109:L110)</f>
        <v>0</v>
      </c>
      <c r="I108" s="128"/>
      <c r="J108" s="128"/>
      <c r="K108" s="128"/>
      <c r="L108" s="129"/>
      <c r="M108" s="45">
        <f>SUM(M109:M110)</f>
        <v>0</v>
      </c>
      <c r="N108" s="45">
        <f>SUM(N109:N110)</f>
        <v>0</v>
      </c>
      <c r="O108" s="120" t="s">
        <v>16</v>
      </c>
      <c r="P108" s="118"/>
    </row>
    <row r="109" spans="1:17" s="11" customFormat="1" ht="51" hidden="1" customHeight="1" x14ac:dyDescent="0.25">
      <c r="A109" s="138"/>
      <c r="B109" s="164"/>
      <c r="C109" s="147"/>
      <c r="D109" s="47" t="s">
        <v>6</v>
      </c>
      <c r="E109" s="45">
        <f t="shared" si="7"/>
        <v>0</v>
      </c>
      <c r="F109" s="49">
        <v>0</v>
      </c>
      <c r="G109" s="49">
        <v>0</v>
      </c>
      <c r="H109" s="143">
        <v>0</v>
      </c>
      <c r="I109" s="144"/>
      <c r="J109" s="144"/>
      <c r="K109" s="144"/>
      <c r="L109" s="155"/>
      <c r="M109" s="50">
        <v>0</v>
      </c>
      <c r="N109" s="50">
        <v>0</v>
      </c>
      <c r="O109" s="121"/>
    </row>
    <row r="110" spans="1:17" ht="15" hidden="1" customHeight="1" x14ac:dyDescent="0.25">
      <c r="A110" s="138"/>
      <c r="B110" s="164"/>
      <c r="C110" s="148"/>
      <c r="D110" s="63" t="s">
        <v>18</v>
      </c>
      <c r="E110" s="45">
        <f t="shared" si="7"/>
        <v>0</v>
      </c>
      <c r="F110" s="49">
        <v>0</v>
      </c>
      <c r="G110" s="49">
        <v>0</v>
      </c>
      <c r="H110" s="143">
        <v>0</v>
      </c>
      <c r="I110" s="144"/>
      <c r="J110" s="144"/>
      <c r="K110" s="144"/>
      <c r="L110" s="155"/>
      <c r="M110" s="50">
        <v>0</v>
      </c>
      <c r="N110" s="50">
        <v>0</v>
      </c>
      <c r="O110" s="121"/>
    </row>
    <row r="111" spans="1:17" ht="15" hidden="1" customHeight="1" x14ac:dyDescent="0.25">
      <c r="A111" s="138"/>
      <c r="B111" s="158" t="s">
        <v>256</v>
      </c>
      <c r="C111" s="158" t="s">
        <v>70</v>
      </c>
      <c r="D111" s="158" t="s">
        <v>70</v>
      </c>
      <c r="E111" s="110" t="s">
        <v>71</v>
      </c>
      <c r="F111" s="110" t="s">
        <v>2</v>
      </c>
      <c r="G111" s="110" t="s">
        <v>3</v>
      </c>
      <c r="H111" s="110" t="s">
        <v>216</v>
      </c>
      <c r="I111" s="112" t="s">
        <v>172</v>
      </c>
      <c r="J111" s="113"/>
      <c r="K111" s="113"/>
      <c r="L111" s="114"/>
      <c r="M111" s="115" t="s">
        <v>39</v>
      </c>
      <c r="N111" s="115" t="s">
        <v>40</v>
      </c>
      <c r="O111" s="121"/>
    </row>
    <row r="112" spans="1:17" ht="37.5" hidden="1" customHeight="1" x14ac:dyDescent="0.25">
      <c r="A112" s="138"/>
      <c r="B112" s="159"/>
      <c r="C112" s="159"/>
      <c r="D112" s="159"/>
      <c r="E112" s="111"/>
      <c r="F112" s="111"/>
      <c r="G112" s="111"/>
      <c r="H112" s="111"/>
      <c r="I112" s="51" t="s">
        <v>160</v>
      </c>
      <c r="J112" s="51" t="s">
        <v>165</v>
      </c>
      <c r="K112" s="51" t="s">
        <v>161</v>
      </c>
      <c r="L112" s="51" t="s">
        <v>162</v>
      </c>
      <c r="M112" s="115"/>
      <c r="N112" s="115"/>
      <c r="O112" s="121"/>
    </row>
    <row r="113" spans="1:16" ht="39" hidden="1" customHeight="1" x14ac:dyDescent="0.25">
      <c r="A113" s="145"/>
      <c r="B113" s="160"/>
      <c r="C113" s="160"/>
      <c r="D113" s="160"/>
      <c r="E113" s="64" t="s">
        <v>70</v>
      </c>
      <c r="F113" s="65" t="s">
        <v>70</v>
      </c>
      <c r="G113" s="65" t="s">
        <v>70</v>
      </c>
      <c r="H113" s="65" t="s">
        <v>70</v>
      </c>
      <c r="I113" s="65" t="s">
        <v>70</v>
      </c>
      <c r="J113" s="65" t="s">
        <v>70</v>
      </c>
      <c r="K113" s="65" t="s">
        <v>70</v>
      </c>
      <c r="L113" s="65" t="s">
        <v>70</v>
      </c>
      <c r="M113" s="65" t="s">
        <v>70</v>
      </c>
      <c r="N113" s="65" t="s">
        <v>70</v>
      </c>
      <c r="O113" s="122"/>
    </row>
    <row r="114" spans="1:16" ht="15" customHeight="1" x14ac:dyDescent="0.25">
      <c r="A114" s="132" t="s">
        <v>15</v>
      </c>
      <c r="B114" s="132"/>
      <c r="C114" s="132"/>
      <c r="D114" s="42" t="s">
        <v>4</v>
      </c>
      <c r="E114" s="45">
        <f>SUM(F114:N114)</f>
        <v>133069.13793</v>
      </c>
      <c r="F114" s="44">
        <f>F116+F117+F115</f>
        <v>23712.69311</v>
      </c>
      <c r="G114" s="44">
        <v>28249.044819999999</v>
      </c>
      <c r="H114" s="127">
        <f>H116+H117+H115</f>
        <v>27381.8</v>
      </c>
      <c r="I114" s="128"/>
      <c r="J114" s="128"/>
      <c r="K114" s="128"/>
      <c r="L114" s="129"/>
      <c r="M114" s="45">
        <f t="shared" ref="M114:N114" si="10">SUM(M115:M117)</f>
        <v>26862.799999999999</v>
      </c>
      <c r="N114" s="45">
        <f t="shared" si="10"/>
        <v>26862.799999999999</v>
      </c>
      <c r="O114" s="126"/>
    </row>
    <row r="115" spans="1:16" ht="37.5" customHeight="1" x14ac:dyDescent="0.25">
      <c r="A115" s="132"/>
      <c r="B115" s="132"/>
      <c r="C115" s="132"/>
      <c r="D115" s="42" t="s">
        <v>17</v>
      </c>
      <c r="E115" s="45">
        <f>SUM(F115:N115)</f>
        <v>4868.4380000000001</v>
      </c>
      <c r="F115" s="44">
        <f>F50</f>
        <v>1157.7379999999998</v>
      </c>
      <c r="G115" s="44">
        <v>3710.7</v>
      </c>
      <c r="H115" s="127">
        <f>H50</f>
        <v>0</v>
      </c>
      <c r="I115" s="128"/>
      <c r="J115" s="128"/>
      <c r="K115" s="128"/>
      <c r="L115" s="129"/>
      <c r="M115" s="45">
        <f>M50</f>
        <v>0</v>
      </c>
      <c r="N115" s="45">
        <f>N50</f>
        <v>0</v>
      </c>
      <c r="O115" s="126"/>
    </row>
    <row r="116" spans="1:16" ht="48.75" customHeight="1" x14ac:dyDescent="0.25">
      <c r="A116" s="132"/>
      <c r="B116" s="132"/>
      <c r="C116" s="132"/>
      <c r="D116" s="42" t="s">
        <v>6</v>
      </c>
      <c r="E116" s="45">
        <f>SUM(F116:N116)</f>
        <v>124785.17237</v>
      </c>
      <c r="F116" s="44">
        <f>F51+F76</f>
        <v>21370.127549999997</v>
      </c>
      <c r="G116" s="44">
        <v>23960.044819999999</v>
      </c>
      <c r="H116" s="127">
        <f>H51+H76</f>
        <v>26831</v>
      </c>
      <c r="I116" s="128"/>
      <c r="J116" s="128"/>
      <c r="K116" s="128"/>
      <c r="L116" s="129"/>
      <c r="M116" s="45">
        <f>M51+M76</f>
        <v>26312</v>
      </c>
      <c r="N116" s="45">
        <f>N51+N76</f>
        <v>26312</v>
      </c>
      <c r="O116" s="126"/>
    </row>
    <row r="117" spans="1:16" ht="21" customHeight="1" x14ac:dyDescent="0.25">
      <c r="A117" s="132"/>
      <c r="B117" s="132"/>
      <c r="C117" s="132"/>
      <c r="D117" s="62" t="s">
        <v>18</v>
      </c>
      <c r="E117" s="45">
        <f>SUM(F117:N117)</f>
        <v>3415.5275600000004</v>
      </c>
      <c r="F117" s="44">
        <f>F52+F77</f>
        <v>1184.8275599999999</v>
      </c>
      <c r="G117" s="44">
        <v>578.29999999999995</v>
      </c>
      <c r="H117" s="127">
        <f>H52+H77</f>
        <v>550.79999999999995</v>
      </c>
      <c r="I117" s="128"/>
      <c r="J117" s="128"/>
      <c r="K117" s="128"/>
      <c r="L117" s="129"/>
      <c r="M117" s="45">
        <f>M52+M77</f>
        <v>550.79999999999995</v>
      </c>
      <c r="N117" s="45">
        <f>N52+N77</f>
        <v>550.79999999999995</v>
      </c>
      <c r="O117" s="126"/>
    </row>
    <row r="118" spans="1:16" ht="24.75" customHeight="1" x14ac:dyDescent="0.25">
      <c r="A118" s="201" t="s">
        <v>195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1:16" ht="15.75" x14ac:dyDescent="0.25">
      <c r="A119" s="133">
        <v>1</v>
      </c>
      <c r="B119" s="163" t="s">
        <v>167</v>
      </c>
      <c r="C119" s="174" t="s">
        <v>41</v>
      </c>
      <c r="D119" s="42" t="s">
        <v>4</v>
      </c>
      <c r="E119" s="45">
        <f t="shared" ref="E119:E126" si="11">SUM(F119:N119)</f>
        <v>463766.89087</v>
      </c>
      <c r="F119" s="44">
        <f>F120+F121+F122+F123</f>
        <v>86307.94690000001</v>
      </c>
      <c r="G119" s="44">
        <v>93799.989350000003</v>
      </c>
      <c r="H119" s="127">
        <f>H120+H121+H122+H123</f>
        <v>94524.935679999995</v>
      </c>
      <c r="I119" s="128"/>
      <c r="J119" s="128"/>
      <c r="K119" s="128"/>
      <c r="L119" s="129"/>
      <c r="M119" s="45">
        <f>SUM(M120:M123)</f>
        <v>94582.65561999999</v>
      </c>
      <c r="N119" s="45">
        <f>SUM(N120:N123)</f>
        <v>94551.363319999989</v>
      </c>
      <c r="O119" s="126" t="s">
        <v>20</v>
      </c>
    </row>
    <row r="120" spans="1:16" ht="31.5" x14ac:dyDescent="0.25">
      <c r="A120" s="133"/>
      <c r="B120" s="163"/>
      <c r="C120" s="175"/>
      <c r="D120" s="42" t="s">
        <v>21</v>
      </c>
      <c r="E120" s="45">
        <f t="shared" si="11"/>
        <v>4286.7172199999995</v>
      </c>
      <c r="F120" s="44">
        <f>F137</f>
        <v>704.029</v>
      </c>
      <c r="G120" s="44">
        <v>916.79880000000003</v>
      </c>
      <c r="H120" s="127">
        <f>H137</f>
        <v>924.53634999999997</v>
      </c>
      <c r="I120" s="128"/>
      <c r="J120" s="128"/>
      <c r="K120" s="128"/>
      <c r="L120" s="129"/>
      <c r="M120" s="45">
        <f t="shared" ref="M120:N120" si="12">M137</f>
        <v>892.68665999999996</v>
      </c>
      <c r="N120" s="45">
        <f t="shared" si="12"/>
        <v>848.66641000000004</v>
      </c>
      <c r="O120" s="126"/>
      <c r="P120" s="3"/>
    </row>
    <row r="121" spans="1:16" ht="36.75" customHeight="1" x14ac:dyDescent="0.25">
      <c r="A121" s="133"/>
      <c r="B121" s="163"/>
      <c r="C121" s="175"/>
      <c r="D121" s="42" t="s">
        <v>17</v>
      </c>
      <c r="E121" s="45">
        <f t="shared" si="11"/>
        <v>14381.854269999998</v>
      </c>
      <c r="F121" s="44">
        <f>F131+F138+F144</f>
        <v>5894.1886500000001</v>
      </c>
      <c r="G121" s="44">
        <v>6058.5419199999997</v>
      </c>
      <c r="H121" s="127">
        <f>L131+H138</f>
        <v>756.43883000000005</v>
      </c>
      <c r="I121" s="128"/>
      <c r="J121" s="128"/>
      <c r="K121" s="128"/>
      <c r="L121" s="129"/>
      <c r="M121" s="45">
        <f>M131+M138</f>
        <v>824.01846</v>
      </c>
      <c r="N121" s="45">
        <f>N131+N138</f>
        <v>848.66641000000004</v>
      </c>
      <c r="O121" s="126"/>
    </row>
    <row r="122" spans="1:16" ht="49.9" customHeight="1" x14ac:dyDescent="0.25">
      <c r="A122" s="133"/>
      <c r="B122" s="163"/>
      <c r="C122" s="175"/>
      <c r="D122" s="42" t="s">
        <v>6</v>
      </c>
      <c r="E122" s="45">
        <f t="shared" si="11"/>
        <v>437179.20934</v>
      </c>
      <c r="F122" s="44">
        <f>F125+F132+F139</f>
        <v>76831.821210000009</v>
      </c>
      <c r="G122" s="44">
        <v>85564.348129999998</v>
      </c>
      <c r="H122" s="127">
        <f>H125+H132+H139</f>
        <v>91583.66</v>
      </c>
      <c r="I122" s="128"/>
      <c r="J122" s="128"/>
      <c r="K122" s="128"/>
      <c r="L122" s="129"/>
      <c r="M122" s="45">
        <f t="shared" ref="M122:N122" si="13">M125+M132+M139</f>
        <v>91605.65</v>
      </c>
      <c r="N122" s="45">
        <f t="shared" si="13"/>
        <v>91593.73</v>
      </c>
      <c r="O122" s="126"/>
    </row>
    <row r="123" spans="1:16" ht="33" customHeight="1" x14ac:dyDescent="0.25">
      <c r="A123" s="133"/>
      <c r="B123" s="163"/>
      <c r="C123" s="176"/>
      <c r="D123" s="62" t="s">
        <v>18</v>
      </c>
      <c r="E123" s="45">
        <f t="shared" si="11"/>
        <v>7919.1100400000014</v>
      </c>
      <c r="F123" s="44">
        <f>F126</f>
        <v>2877.9080400000003</v>
      </c>
      <c r="G123" s="44">
        <v>1260.3005000000001</v>
      </c>
      <c r="H123" s="127">
        <f>H126</f>
        <v>1260.3005000000001</v>
      </c>
      <c r="I123" s="128"/>
      <c r="J123" s="128"/>
      <c r="K123" s="128"/>
      <c r="L123" s="129"/>
      <c r="M123" s="45">
        <f t="shared" ref="M123:N123" si="14">M126</f>
        <v>1260.3005000000001</v>
      </c>
      <c r="N123" s="45">
        <f t="shared" si="14"/>
        <v>1260.3005000000001</v>
      </c>
      <c r="O123" s="126"/>
    </row>
    <row r="124" spans="1:16" ht="18.75" customHeight="1" x14ac:dyDescent="0.25">
      <c r="A124" s="168" t="s">
        <v>7</v>
      </c>
      <c r="B124" s="164" t="s">
        <v>45</v>
      </c>
      <c r="C124" s="142" t="s">
        <v>41</v>
      </c>
      <c r="D124" s="42" t="s">
        <v>4</v>
      </c>
      <c r="E124" s="45">
        <f t="shared" si="11"/>
        <v>435732.98938000004</v>
      </c>
      <c r="F124" s="44">
        <f>F125+F126</f>
        <v>76966.929250000001</v>
      </c>
      <c r="G124" s="44">
        <v>84838.158630000005</v>
      </c>
      <c r="H124" s="127">
        <f>H125+H126</f>
        <v>91309.300499999998</v>
      </c>
      <c r="I124" s="128"/>
      <c r="J124" s="128"/>
      <c r="K124" s="128"/>
      <c r="L124" s="129"/>
      <c r="M124" s="45">
        <f>SUM(M125:M126)</f>
        <v>91309.300499999998</v>
      </c>
      <c r="N124" s="45">
        <f>SUM(N125:N126)</f>
        <v>91309.300499999998</v>
      </c>
      <c r="O124" s="120" t="s">
        <v>20</v>
      </c>
    </row>
    <row r="125" spans="1:16" s="12" customFormat="1" ht="47.25" x14ac:dyDescent="0.25">
      <c r="A125" s="169"/>
      <c r="B125" s="164"/>
      <c r="C125" s="142"/>
      <c r="D125" s="47" t="s">
        <v>6</v>
      </c>
      <c r="E125" s="45">
        <f t="shared" si="11"/>
        <v>427813.87933999998</v>
      </c>
      <c r="F125" s="49">
        <v>74089.021210000006</v>
      </c>
      <c r="G125" s="49">
        <v>83577.858129999993</v>
      </c>
      <c r="H125" s="143">
        <v>90049</v>
      </c>
      <c r="I125" s="144"/>
      <c r="J125" s="144"/>
      <c r="K125" s="144"/>
      <c r="L125" s="155"/>
      <c r="M125" s="50">
        <v>90049</v>
      </c>
      <c r="N125" s="50">
        <v>90049</v>
      </c>
      <c r="O125" s="121"/>
    </row>
    <row r="126" spans="1:16" ht="15.75" x14ac:dyDescent="0.25">
      <c r="A126" s="169"/>
      <c r="B126" s="164"/>
      <c r="C126" s="142"/>
      <c r="D126" s="63" t="s">
        <v>18</v>
      </c>
      <c r="E126" s="45">
        <f t="shared" si="11"/>
        <v>7919.1100400000014</v>
      </c>
      <c r="F126" s="49">
        <f>1260.3005+900-81+798.60754</f>
        <v>2877.9080400000003</v>
      </c>
      <c r="G126" s="49">
        <v>1260.3005000000001</v>
      </c>
      <c r="H126" s="143">
        <v>1260.3005000000001</v>
      </c>
      <c r="I126" s="144"/>
      <c r="J126" s="144"/>
      <c r="K126" s="144"/>
      <c r="L126" s="155"/>
      <c r="M126" s="50">
        <v>1260.3005000000001</v>
      </c>
      <c r="N126" s="50">
        <v>1260.3005000000001</v>
      </c>
      <c r="O126" s="121"/>
    </row>
    <row r="127" spans="1:16" ht="18.75" customHeight="1" x14ac:dyDescent="0.25">
      <c r="A127" s="169"/>
      <c r="B127" s="146" t="s">
        <v>157</v>
      </c>
      <c r="C127" s="158" t="s">
        <v>70</v>
      </c>
      <c r="D127" s="158" t="s">
        <v>70</v>
      </c>
      <c r="E127" s="110" t="s">
        <v>71</v>
      </c>
      <c r="F127" s="110" t="s">
        <v>2</v>
      </c>
      <c r="G127" s="110" t="s">
        <v>3</v>
      </c>
      <c r="H127" s="110" t="s">
        <v>223</v>
      </c>
      <c r="I127" s="112" t="s">
        <v>172</v>
      </c>
      <c r="J127" s="113"/>
      <c r="K127" s="113"/>
      <c r="L127" s="114"/>
      <c r="M127" s="115" t="s">
        <v>39</v>
      </c>
      <c r="N127" s="115" t="s">
        <v>40</v>
      </c>
      <c r="O127" s="121"/>
    </row>
    <row r="128" spans="1:16" ht="47.25" x14ac:dyDescent="0.25">
      <c r="A128" s="169"/>
      <c r="B128" s="147"/>
      <c r="C128" s="159"/>
      <c r="D128" s="159"/>
      <c r="E128" s="111"/>
      <c r="F128" s="111"/>
      <c r="G128" s="111"/>
      <c r="H128" s="111"/>
      <c r="I128" s="51" t="s">
        <v>160</v>
      </c>
      <c r="J128" s="51" t="s">
        <v>165</v>
      </c>
      <c r="K128" s="51" t="s">
        <v>161</v>
      </c>
      <c r="L128" s="51" t="s">
        <v>162</v>
      </c>
      <c r="M128" s="115"/>
      <c r="N128" s="115"/>
      <c r="O128" s="121"/>
    </row>
    <row r="129" spans="1:16" ht="108" customHeight="1" x14ac:dyDescent="0.25">
      <c r="A129" s="170"/>
      <c r="B129" s="148"/>
      <c r="C129" s="160"/>
      <c r="D129" s="160"/>
      <c r="E129" s="64">
        <v>100</v>
      </c>
      <c r="F129" s="65" t="s">
        <v>70</v>
      </c>
      <c r="G129" s="65">
        <v>100</v>
      </c>
      <c r="H129" s="65">
        <v>100</v>
      </c>
      <c r="I129" s="65">
        <v>25</v>
      </c>
      <c r="J129" s="65">
        <v>50</v>
      </c>
      <c r="K129" s="65">
        <v>75</v>
      </c>
      <c r="L129" s="65">
        <v>100</v>
      </c>
      <c r="M129" s="65">
        <v>100</v>
      </c>
      <c r="N129" s="65">
        <v>100</v>
      </c>
      <c r="O129" s="122"/>
    </row>
    <row r="130" spans="1:16" ht="18" customHeight="1" x14ac:dyDescent="0.25">
      <c r="A130" s="168" t="s">
        <v>8</v>
      </c>
      <c r="B130" s="164" t="s">
        <v>317</v>
      </c>
      <c r="C130" s="142" t="s">
        <v>41</v>
      </c>
      <c r="D130" s="42" t="s">
        <v>4</v>
      </c>
      <c r="E130" s="45">
        <f>SUM(F130:N130)</f>
        <v>4445.7628000000004</v>
      </c>
      <c r="F130" s="44">
        <f>F131+F132</f>
        <v>1945.75503</v>
      </c>
      <c r="G130" s="44">
        <v>1000.0077700000001</v>
      </c>
      <c r="H130" s="127">
        <f>H131+H132</f>
        <v>500</v>
      </c>
      <c r="I130" s="128"/>
      <c r="J130" s="128"/>
      <c r="K130" s="128"/>
      <c r="L130" s="129"/>
      <c r="M130" s="45">
        <f>SUM(M131:M132)</f>
        <v>500</v>
      </c>
      <c r="N130" s="45">
        <f>SUM(N131:N132)</f>
        <v>500</v>
      </c>
      <c r="O130" s="120" t="s">
        <v>20</v>
      </c>
    </row>
    <row r="131" spans="1:16" ht="31.5" hidden="1" customHeight="1" outlineLevel="1" x14ac:dyDescent="0.25">
      <c r="A131" s="169"/>
      <c r="B131" s="164"/>
      <c r="C131" s="142"/>
      <c r="D131" s="47" t="s">
        <v>17</v>
      </c>
      <c r="E131" s="45">
        <f>SUM(F131:N131)</f>
        <v>0</v>
      </c>
      <c r="F131" s="49">
        <v>0</v>
      </c>
      <c r="G131" s="49"/>
      <c r="H131" s="49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121"/>
    </row>
    <row r="132" spans="1:16" s="13" customFormat="1" ht="68.25" customHeight="1" collapsed="1" x14ac:dyDescent="0.25">
      <c r="A132" s="169"/>
      <c r="B132" s="164"/>
      <c r="C132" s="142"/>
      <c r="D132" s="47" t="s">
        <v>6</v>
      </c>
      <c r="E132" s="45">
        <f>SUM(F132:N132)</f>
        <v>4445.7628000000004</v>
      </c>
      <c r="F132" s="49">
        <f>1945.75+0.00503</f>
        <v>1945.75503</v>
      </c>
      <c r="G132" s="49">
        <v>1000.0077700000001</v>
      </c>
      <c r="H132" s="143">
        <v>500</v>
      </c>
      <c r="I132" s="144"/>
      <c r="J132" s="144"/>
      <c r="K132" s="144"/>
      <c r="L132" s="155"/>
      <c r="M132" s="50">
        <v>500</v>
      </c>
      <c r="N132" s="50">
        <v>500</v>
      </c>
      <c r="O132" s="121"/>
      <c r="P132" s="31"/>
    </row>
    <row r="133" spans="1:16" ht="18.75" customHeight="1" x14ac:dyDescent="0.25">
      <c r="A133" s="169"/>
      <c r="B133" s="146" t="s">
        <v>318</v>
      </c>
      <c r="C133" s="158" t="s">
        <v>70</v>
      </c>
      <c r="D133" s="158" t="s">
        <v>70</v>
      </c>
      <c r="E133" s="110" t="s">
        <v>71</v>
      </c>
      <c r="F133" s="110" t="s">
        <v>2</v>
      </c>
      <c r="G133" s="110" t="s">
        <v>3</v>
      </c>
      <c r="H133" s="110" t="s">
        <v>218</v>
      </c>
      <c r="I133" s="112" t="s">
        <v>172</v>
      </c>
      <c r="J133" s="113"/>
      <c r="K133" s="113"/>
      <c r="L133" s="114"/>
      <c r="M133" s="115" t="s">
        <v>39</v>
      </c>
      <c r="N133" s="115" t="s">
        <v>40</v>
      </c>
      <c r="O133" s="121"/>
    </row>
    <row r="134" spans="1:16" ht="47.25" x14ac:dyDescent="0.25">
      <c r="A134" s="169"/>
      <c r="B134" s="147"/>
      <c r="C134" s="159"/>
      <c r="D134" s="159"/>
      <c r="E134" s="111"/>
      <c r="F134" s="111"/>
      <c r="G134" s="111"/>
      <c r="H134" s="111"/>
      <c r="I134" s="51" t="s">
        <v>160</v>
      </c>
      <c r="J134" s="51" t="s">
        <v>165</v>
      </c>
      <c r="K134" s="51" t="s">
        <v>161</v>
      </c>
      <c r="L134" s="51" t="s">
        <v>162</v>
      </c>
      <c r="M134" s="115"/>
      <c r="N134" s="115"/>
      <c r="O134" s="121"/>
    </row>
    <row r="135" spans="1:16" ht="83.25" customHeight="1" x14ac:dyDescent="0.25">
      <c r="A135" s="170"/>
      <c r="B135" s="148"/>
      <c r="C135" s="160"/>
      <c r="D135" s="160"/>
      <c r="E135" s="64">
        <v>44</v>
      </c>
      <c r="F135" s="65">
        <v>46</v>
      </c>
      <c r="G135" s="65">
        <v>44</v>
      </c>
      <c r="H135" s="65">
        <v>44</v>
      </c>
      <c r="I135" s="65">
        <v>44</v>
      </c>
      <c r="J135" s="65">
        <v>44</v>
      </c>
      <c r="K135" s="65">
        <v>44</v>
      </c>
      <c r="L135" s="65">
        <v>44</v>
      </c>
      <c r="M135" s="65">
        <v>44</v>
      </c>
      <c r="N135" s="65">
        <v>44</v>
      </c>
      <c r="O135" s="122"/>
    </row>
    <row r="136" spans="1:16" ht="18.75" customHeight="1" x14ac:dyDescent="0.25">
      <c r="A136" s="168" t="s">
        <v>19</v>
      </c>
      <c r="B136" s="164" t="s">
        <v>46</v>
      </c>
      <c r="C136" s="164" t="s">
        <v>41</v>
      </c>
      <c r="D136" s="42" t="s">
        <v>4</v>
      </c>
      <c r="E136" s="45">
        <f>SUM(F136:N136)</f>
        <v>12908.915689999998</v>
      </c>
      <c r="F136" s="44">
        <f>F137+F138+F139</f>
        <v>2054.2396199999998</v>
      </c>
      <c r="G136" s="44">
        <v>2623.6229499999999</v>
      </c>
      <c r="H136" s="127">
        <f>H137+H138+H139</f>
        <v>2715.6351800000002</v>
      </c>
      <c r="I136" s="128"/>
      <c r="J136" s="128"/>
      <c r="K136" s="128"/>
      <c r="L136" s="129"/>
      <c r="M136" s="45">
        <f>SUM(M137:M139)</f>
        <v>2773.3551200000002</v>
      </c>
      <c r="N136" s="45">
        <f>SUM(N137:N139)</f>
        <v>2742.0628200000001</v>
      </c>
      <c r="O136" s="120" t="s">
        <v>20</v>
      </c>
    </row>
    <row r="137" spans="1:16" s="10" customFormat="1" ht="31.5" x14ac:dyDescent="0.25">
      <c r="A137" s="169"/>
      <c r="B137" s="164"/>
      <c r="C137" s="164"/>
      <c r="D137" s="47" t="s">
        <v>21</v>
      </c>
      <c r="E137" s="45">
        <f>SUM(F137:N137)</f>
        <v>4286.7172199999995</v>
      </c>
      <c r="F137" s="49">
        <f>704.03-0.001</f>
        <v>704.029</v>
      </c>
      <c r="G137" s="49">
        <v>916.79880000000003</v>
      </c>
      <c r="H137" s="143">
        <v>924.53634999999997</v>
      </c>
      <c r="I137" s="144"/>
      <c r="J137" s="144"/>
      <c r="K137" s="144"/>
      <c r="L137" s="155"/>
      <c r="M137" s="50">
        <v>892.68665999999996</v>
      </c>
      <c r="N137" s="50">
        <v>848.66641000000004</v>
      </c>
      <c r="O137" s="121"/>
      <c r="P137" s="3"/>
    </row>
    <row r="138" spans="1:16" s="10" customFormat="1" ht="31.5" x14ac:dyDescent="0.25">
      <c r="A138" s="169"/>
      <c r="B138" s="164"/>
      <c r="C138" s="164"/>
      <c r="D138" s="47" t="s">
        <v>17</v>
      </c>
      <c r="E138" s="45">
        <f>SUM(F138:N138)</f>
        <v>3702.6312699999999</v>
      </c>
      <c r="F138" s="49">
        <f>553.17-0.00435</f>
        <v>553.16564999999991</v>
      </c>
      <c r="G138" s="49">
        <v>720.34191999999996</v>
      </c>
      <c r="H138" s="143">
        <v>756.43883000000005</v>
      </c>
      <c r="I138" s="144"/>
      <c r="J138" s="144"/>
      <c r="K138" s="144"/>
      <c r="L138" s="155"/>
      <c r="M138" s="50">
        <v>824.01846</v>
      </c>
      <c r="N138" s="50">
        <v>848.66641000000004</v>
      </c>
      <c r="O138" s="121"/>
    </row>
    <row r="139" spans="1:16" s="10" customFormat="1" ht="47.25" x14ac:dyDescent="0.25">
      <c r="A139" s="169"/>
      <c r="B139" s="164"/>
      <c r="C139" s="164"/>
      <c r="D139" s="47" t="s">
        <v>6</v>
      </c>
      <c r="E139" s="45">
        <f>SUM(F139:N139)</f>
        <v>4919.5672000000004</v>
      </c>
      <c r="F139" s="49">
        <f>797.05-0.00503</f>
        <v>797.04496999999992</v>
      </c>
      <c r="G139" s="49">
        <v>986.48222999999996</v>
      </c>
      <c r="H139" s="143">
        <v>1034.6600000000001</v>
      </c>
      <c r="I139" s="144"/>
      <c r="J139" s="144"/>
      <c r="K139" s="144"/>
      <c r="L139" s="155"/>
      <c r="M139" s="50">
        <v>1056.6500000000001</v>
      </c>
      <c r="N139" s="50">
        <v>1044.73</v>
      </c>
      <c r="O139" s="121"/>
    </row>
    <row r="140" spans="1:16" ht="18.75" customHeight="1" x14ac:dyDescent="0.25">
      <c r="A140" s="169"/>
      <c r="B140" s="158" t="s">
        <v>127</v>
      </c>
      <c r="C140" s="158" t="s">
        <v>70</v>
      </c>
      <c r="D140" s="158" t="s">
        <v>70</v>
      </c>
      <c r="E140" s="110" t="s">
        <v>71</v>
      </c>
      <c r="F140" s="110" t="s">
        <v>2</v>
      </c>
      <c r="G140" s="110" t="s">
        <v>3</v>
      </c>
      <c r="H140" s="110" t="s">
        <v>224</v>
      </c>
      <c r="I140" s="112" t="s">
        <v>172</v>
      </c>
      <c r="J140" s="113"/>
      <c r="K140" s="113"/>
      <c r="L140" s="114"/>
      <c r="M140" s="115" t="s">
        <v>39</v>
      </c>
      <c r="N140" s="115" t="s">
        <v>40</v>
      </c>
      <c r="O140" s="121"/>
    </row>
    <row r="141" spans="1:16" ht="47.25" x14ac:dyDescent="0.25">
      <c r="A141" s="169"/>
      <c r="B141" s="159"/>
      <c r="C141" s="159"/>
      <c r="D141" s="159"/>
      <c r="E141" s="111"/>
      <c r="F141" s="111"/>
      <c r="G141" s="111"/>
      <c r="H141" s="111"/>
      <c r="I141" s="51" t="s">
        <v>160</v>
      </c>
      <c r="J141" s="51" t="s">
        <v>165</v>
      </c>
      <c r="K141" s="51" t="s">
        <v>161</v>
      </c>
      <c r="L141" s="51" t="s">
        <v>162</v>
      </c>
      <c r="M141" s="115"/>
      <c r="N141" s="115"/>
      <c r="O141" s="121"/>
    </row>
    <row r="142" spans="1:16" ht="29.25" customHeight="1" x14ac:dyDescent="0.25">
      <c r="A142" s="170"/>
      <c r="B142" s="159"/>
      <c r="C142" s="160"/>
      <c r="D142" s="160"/>
      <c r="E142" s="64">
        <v>1</v>
      </c>
      <c r="F142" s="65">
        <v>1</v>
      </c>
      <c r="G142" s="65">
        <v>1</v>
      </c>
      <c r="H142" s="65">
        <v>1</v>
      </c>
      <c r="I142" s="65" t="s">
        <v>70</v>
      </c>
      <c r="J142" s="65" t="s">
        <v>70</v>
      </c>
      <c r="K142" s="65" t="s">
        <v>70</v>
      </c>
      <c r="L142" s="65">
        <v>1</v>
      </c>
      <c r="M142" s="65">
        <v>1</v>
      </c>
      <c r="N142" s="65">
        <v>1</v>
      </c>
      <c r="O142" s="122"/>
    </row>
    <row r="143" spans="1:16" ht="29.25" customHeight="1" x14ac:dyDescent="0.25">
      <c r="A143" s="197" t="s">
        <v>115</v>
      </c>
      <c r="B143" s="139" t="s">
        <v>200</v>
      </c>
      <c r="C143" s="199" t="s">
        <v>210</v>
      </c>
      <c r="D143" s="42" t="s">
        <v>4</v>
      </c>
      <c r="E143" s="45">
        <f>SUM(F143:N143)</f>
        <v>10679.223</v>
      </c>
      <c r="F143" s="44">
        <f>SUM(F144:F144)</f>
        <v>5341.0230000000001</v>
      </c>
      <c r="G143" s="44">
        <f>SUM(G144:G144)</f>
        <v>5338.2</v>
      </c>
      <c r="H143" s="127">
        <f>SUM(H144:L144)</f>
        <v>0</v>
      </c>
      <c r="I143" s="128"/>
      <c r="J143" s="128"/>
      <c r="K143" s="128"/>
      <c r="L143" s="129"/>
      <c r="M143" s="45">
        <f>SUM(M144:M144)</f>
        <v>0</v>
      </c>
      <c r="N143" s="45">
        <f>SUM(N144:N144)</f>
        <v>0</v>
      </c>
      <c r="O143" s="120" t="s">
        <v>20</v>
      </c>
    </row>
    <row r="144" spans="1:16" ht="40.5" customHeight="1" x14ac:dyDescent="0.25">
      <c r="A144" s="198"/>
      <c r="B144" s="140"/>
      <c r="C144" s="200"/>
      <c r="D144" s="47" t="s">
        <v>17</v>
      </c>
      <c r="E144" s="45">
        <f>SUM(F144:N144)</f>
        <v>10679.223</v>
      </c>
      <c r="F144" s="49">
        <v>5341.0230000000001</v>
      </c>
      <c r="G144" s="49">
        <v>5338.2</v>
      </c>
      <c r="H144" s="143">
        <v>0</v>
      </c>
      <c r="I144" s="144"/>
      <c r="J144" s="144"/>
      <c r="K144" s="144"/>
      <c r="L144" s="155"/>
      <c r="M144" s="50">
        <v>0</v>
      </c>
      <c r="N144" s="50">
        <v>0</v>
      </c>
      <c r="O144" s="121"/>
    </row>
    <row r="145" spans="1:16" ht="47.25" x14ac:dyDescent="0.25">
      <c r="A145" s="198"/>
      <c r="B145" s="70"/>
      <c r="C145" s="71"/>
      <c r="D145" s="47" t="s">
        <v>6</v>
      </c>
      <c r="E145" s="45">
        <v>0</v>
      </c>
      <c r="F145" s="49">
        <v>0</v>
      </c>
      <c r="G145" s="49">
        <v>0</v>
      </c>
      <c r="H145" s="143">
        <v>0</v>
      </c>
      <c r="I145" s="144"/>
      <c r="J145" s="144"/>
      <c r="K145" s="144"/>
      <c r="L145" s="155"/>
      <c r="M145" s="50">
        <v>0</v>
      </c>
      <c r="N145" s="50">
        <v>0</v>
      </c>
      <c r="O145" s="121"/>
    </row>
    <row r="146" spans="1:16" ht="33" customHeight="1" x14ac:dyDescent="0.25">
      <c r="A146" s="138"/>
      <c r="B146" s="158" t="s">
        <v>292</v>
      </c>
      <c r="C146" s="158" t="s">
        <v>70</v>
      </c>
      <c r="D146" s="158" t="s">
        <v>70</v>
      </c>
      <c r="E146" s="110" t="s">
        <v>71</v>
      </c>
      <c r="F146" s="110" t="s">
        <v>2</v>
      </c>
      <c r="G146" s="110" t="s">
        <v>3</v>
      </c>
      <c r="H146" s="110" t="s">
        <v>225</v>
      </c>
      <c r="I146" s="112" t="s">
        <v>172</v>
      </c>
      <c r="J146" s="113"/>
      <c r="K146" s="113"/>
      <c r="L146" s="114"/>
      <c r="M146" s="115" t="s">
        <v>39</v>
      </c>
      <c r="N146" s="115" t="s">
        <v>40</v>
      </c>
      <c r="O146" s="121"/>
    </row>
    <row r="147" spans="1:16" ht="44.25" customHeight="1" x14ac:dyDescent="0.25">
      <c r="A147" s="138"/>
      <c r="B147" s="159"/>
      <c r="C147" s="159"/>
      <c r="D147" s="159"/>
      <c r="E147" s="111"/>
      <c r="F147" s="111"/>
      <c r="G147" s="111"/>
      <c r="H147" s="111"/>
      <c r="I147" s="51" t="s">
        <v>160</v>
      </c>
      <c r="J147" s="51" t="s">
        <v>165</v>
      </c>
      <c r="K147" s="51" t="s">
        <v>161</v>
      </c>
      <c r="L147" s="51" t="s">
        <v>162</v>
      </c>
      <c r="M147" s="115"/>
      <c r="N147" s="115"/>
      <c r="O147" s="121"/>
    </row>
    <row r="148" spans="1:16" ht="99.75" customHeight="1" x14ac:dyDescent="0.25">
      <c r="A148" s="145"/>
      <c r="B148" s="160"/>
      <c r="C148" s="160"/>
      <c r="D148" s="160"/>
      <c r="E148" s="41">
        <v>95.94</v>
      </c>
      <c r="F148" s="66">
        <v>96.88</v>
      </c>
      <c r="G148" s="66">
        <v>95</v>
      </c>
      <c r="H148" s="66" t="s">
        <v>70</v>
      </c>
      <c r="I148" s="72" t="s">
        <v>70</v>
      </c>
      <c r="J148" s="72" t="s">
        <v>70</v>
      </c>
      <c r="K148" s="72" t="s">
        <v>70</v>
      </c>
      <c r="L148" s="72" t="s">
        <v>70</v>
      </c>
      <c r="M148" s="52" t="s">
        <v>70</v>
      </c>
      <c r="N148" s="52" t="s">
        <v>70</v>
      </c>
      <c r="O148" s="122"/>
    </row>
    <row r="149" spans="1:16" ht="18" hidden="1" customHeight="1" x14ac:dyDescent="0.25">
      <c r="A149" s="168" t="s">
        <v>261</v>
      </c>
      <c r="B149" s="164" t="s">
        <v>262</v>
      </c>
      <c r="C149" s="164" t="s">
        <v>212</v>
      </c>
      <c r="D149" s="42" t="s">
        <v>4</v>
      </c>
      <c r="E149" s="45">
        <f>SUM(F149:N149)</f>
        <v>0</v>
      </c>
      <c r="F149" s="44">
        <f>F150+F151+F152</f>
        <v>0</v>
      </c>
      <c r="G149" s="44">
        <v>0</v>
      </c>
      <c r="H149" s="127">
        <f>H150+H151+H152</f>
        <v>0</v>
      </c>
      <c r="I149" s="128"/>
      <c r="J149" s="128"/>
      <c r="K149" s="128"/>
      <c r="L149" s="129"/>
      <c r="M149" s="45">
        <f>SUM(M150:M152)</f>
        <v>0</v>
      </c>
      <c r="N149" s="45">
        <f>SUM(N150:N152)</f>
        <v>0</v>
      </c>
      <c r="O149" s="120" t="s">
        <v>20</v>
      </c>
    </row>
    <row r="150" spans="1:16" s="10" customFormat="1" ht="31.5" hidden="1" x14ac:dyDescent="0.25">
      <c r="A150" s="169"/>
      <c r="B150" s="164"/>
      <c r="C150" s="164"/>
      <c r="D150" s="47" t="s">
        <v>21</v>
      </c>
      <c r="E150" s="45">
        <f>SUM(F150:N150)</f>
        <v>0</v>
      </c>
      <c r="F150" s="49">
        <v>0</v>
      </c>
      <c r="G150" s="49">
        <v>0</v>
      </c>
      <c r="H150" s="143">
        <v>0</v>
      </c>
      <c r="I150" s="144"/>
      <c r="J150" s="144"/>
      <c r="K150" s="144"/>
      <c r="L150" s="155"/>
      <c r="M150" s="50">
        <v>0</v>
      </c>
      <c r="N150" s="50">
        <v>0</v>
      </c>
      <c r="O150" s="121"/>
    </row>
    <row r="151" spans="1:16" s="10" customFormat="1" ht="0.75" hidden="1" customHeight="1" x14ac:dyDescent="0.25">
      <c r="A151" s="169"/>
      <c r="B151" s="164"/>
      <c r="C151" s="164"/>
      <c r="D151" s="47" t="s">
        <v>17</v>
      </c>
      <c r="E151" s="45">
        <f>SUM(F151:N151)</f>
        <v>0</v>
      </c>
      <c r="F151" s="49">
        <v>0</v>
      </c>
      <c r="G151" s="49">
        <v>0</v>
      </c>
      <c r="H151" s="143">
        <v>0</v>
      </c>
      <c r="I151" s="144"/>
      <c r="J151" s="144"/>
      <c r="K151" s="144"/>
      <c r="L151" s="155"/>
      <c r="M151" s="50">
        <v>0</v>
      </c>
      <c r="N151" s="50">
        <v>0</v>
      </c>
      <c r="O151" s="121"/>
      <c r="P151" s="32" t="s">
        <v>304</v>
      </c>
    </row>
    <row r="152" spans="1:16" s="10" customFormat="1" ht="60" hidden="1" customHeight="1" x14ac:dyDescent="0.25">
      <c r="A152" s="169"/>
      <c r="B152" s="164"/>
      <c r="C152" s="164"/>
      <c r="D152" s="47" t="s">
        <v>6</v>
      </c>
      <c r="E152" s="45">
        <f>SUM(F152:N152)</f>
        <v>0</v>
      </c>
      <c r="F152" s="49">
        <v>0</v>
      </c>
      <c r="G152" s="49">
        <v>0</v>
      </c>
      <c r="H152" s="143">
        <v>0</v>
      </c>
      <c r="I152" s="144"/>
      <c r="J152" s="144"/>
      <c r="K152" s="144"/>
      <c r="L152" s="155"/>
      <c r="M152" s="50">
        <v>0</v>
      </c>
      <c r="N152" s="50">
        <v>0</v>
      </c>
      <c r="O152" s="121"/>
      <c r="P152" s="217"/>
    </row>
    <row r="153" spans="1:16" ht="18.75" hidden="1" customHeight="1" x14ac:dyDescent="0.25">
      <c r="A153" s="169"/>
      <c r="B153" s="158" t="s">
        <v>263</v>
      </c>
      <c r="C153" s="158" t="s">
        <v>70</v>
      </c>
      <c r="D153" s="158" t="s">
        <v>70</v>
      </c>
      <c r="E153" s="110" t="s">
        <v>71</v>
      </c>
      <c r="F153" s="110" t="s">
        <v>2</v>
      </c>
      <c r="G153" s="110" t="s">
        <v>3</v>
      </c>
      <c r="H153" s="110" t="s">
        <v>224</v>
      </c>
      <c r="I153" s="112" t="s">
        <v>172</v>
      </c>
      <c r="J153" s="113"/>
      <c r="K153" s="113"/>
      <c r="L153" s="114"/>
      <c r="M153" s="115" t="s">
        <v>39</v>
      </c>
      <c r="N153" s="115" t="s">
        <v>40</v>
      </c>
      <c r="O153" s="121"/>
      <c r="P153" s="217"/>
    </row>
    <row r="154" spans="1:16" ht="47.25" hidden="1" x14ac:dyDescent="0.25">
      <c r="A154" s="169"/>
      <c r="B154" s="159"/>
      <c r="C154" s="159"/>
      <c r="D154" s="159"/>
      <c r="E154" s="111"/>
      <c r="F154" s="111"/>
      <c r="G154" s="111"/>
      <c r="H154" s="111"/>
      <c r="I154" s="51" t="s">
        <v>160</v>
      </c>
      <c r="J154" s="51" t="s">
        <v>165</v>
      </c>
      <c r="K154" s="51" t="s">
        <v>161</v>
      </c>
      <c r="L154" s="51" t="s">
        <v>162</v>
      </c>
      <c r="M154" s="115"/>
      <c r="N154" s="115"/>
      <c r="O154" s="121"/>
      <c r="P154" s="217"/>
    </row>
    <row r="155" spans="1:16" ht="29.25" hidden="1" customHeight="1" x14ac:dyDescent="0.25">
      <c r="A155" s="170"/>
      <c r="B155" s="159"/>
      <c r="C155" s="160"/>
      <c r="D155" s="160"/>
      <c r="E155" s="64" t="s">
        <v>70</v>
      </c>
      <c r="F155" s="65" t="s">
        <v>70</v>
      </c>
      <c r="G155" s="65" t="s">
        <v>70</v>
      </c>
      <c r="H155" s="65" t="s">
        <v>70</v>
      </c>
      <c r="I155" s="65" t="s">
        <v>70</v>
      </c>
      <c r="J155" s="65" t="s">
        <v>70</v>
      </c>
      <c r="K155" s="65" t="s">
        <v>70</v>
      </c>
      <c r="L155" s="65" t="s">
        <v>70</v>
      </c>
      <c r="M155" s="65" t="s">
        <v>70</v>
      </c>
      <c r="N155" s="65" t="s">
        <v>70</v>
      </c>
      <c r="O155" s="122"/>
    </row>
    <row r="156" spans="1:16" ht="18.75" customHeight="1" x14ac:dyDescent="0.25">
      <c r="A156" s="174">
        <v>2</v>
      </c>
      <c r="B156" s="154" t="s">
        <v>316</v>
      </c>
      <c r="C156" s="174" t="s">
        <v>41</v>
      </c>
      <c r="D156" s="42" t="s">
        <v>4</v>
      </c>
      <c r="E156" s="45">
        <f t="shared" ref="E156:E161" si="15">SUM(F156:N156)</f>
        <v>181</v>
      </c>
      <c r="F156" s="44">
        <f>F157+F158</f>
        <v>101</v>
      </c>
      <c r="G156" s="44">
        <v>20</v>
      </c>
      <c r="H156" s="127">
        <f>H157+H158</f>
        <v>20</v>
      </c>
      <c r="I156" s="128"/>
      <c r="J156" s="128"/>
      <c r="K156" s="128"/>
      <c r="L156" s="129"/>
      <c r="M156" s="45">
        <f t="shared" ref="M156:N156" si="16">SUM(M157:M158)</f>
        <v>20</v>
      </c>
      <c r="N156" s="45">
        <f t="shared" si="16"/>
        <v>20</v>
      </c>
      <c r="O156" s="120" t="s">
        <v>20</v>
      </c>
    </row>
    <row r="157" spans="1:16" ht="57" customHeight="1" x14ac:dyDescent="0.25">
      <c r="A157" s="175"/>
      <c r="B157" s="188"/>
      <c r="C157" s="175"/>
      <c r="D157" s="42" t="s">
        <v>6</v>
      </c>
      <c r="E157" s="45">
        <f t="shared" si="15"/>
        <v>0</v>
      </c>
      <c r="F157" s="44">
        <f>F160+F166+F171</f>
        <v>0</v>
      </c>
      <c r="G157" s="44">
        <v>0</v>
      </c>
      <c r="H157" s="127">
        <f>H160+H166+H171</f>
        <v>0</v>
      </c>
      <c r="I157" s="128"/>
      <c r="J157" s="128"/>
      <c r="K157" s="128"/>
      <c r="L157" s="129"/>
      <c r="M157" s="45">
        <f t="shared" ref="M157:N157" si="17">M160+M166+M171</f>
        <v>0</v>
      </c>
      <c r="N157" s="45">
        <f t="shared" si="17"/>
        <v>0</v>
      </c>
      <c r="O157" s="121"/>
      <c r="P157" s="30"/>
    </row>
    <row r="158" spans="1:16" ht="24" customHeight="1" x14ac:dyDescent="0.25">
      <c r="A158" s="176"/>
      <c r="B158" s="189"/>
      <c r="C158" s="176"/>
      <c r="D158" s="73" t="s">
        <v>18</v>
      </c>
      <c r="E158" s="45">
        <f t="shared" si="15"/>
        <v>181</v>
      </c>
      <c r="F158" s="44">
        <f>F161</f>
        <v>101</v>
      </c>
      <c r="G158" s="44">
        <v>20</v>
      </c>
      <c r="H158" s="127">
        <f>H161</f>
        <v>20</v>
      </c>
      <c r="I158" s="128"/>
      <c r="J158" s="128"/>
      <c r="K158" s="128"/>
      <c r="L158" s="129"/>
      <c r="M158" s="45">
        <f t="shared" ref="M158:N158" si="18">M161</f>
        <v>20</v>
      </c>
      <c r="N158" s="45">
        <f t="shared" si="18"/>
        <v>20</v>
      </c>
      <c r="O158" s="122"/>
    </row>
    <row r="159" spans="1:16" ht="18.75" customHeight="1" x14ac:dyDescent="0.25">
      <c r="A159" s="168" t="s">
        <v>10</v>
      </c>
      <c r="B159" s="139" t="s">
        <v>90</v>
      </c>
      <c r="C159" s="146" t="s">
        <v>41</v>
      </c>
      <c r="D159" s="42" t="s">
        <v>4</v>
      </c>
      <c r="E159" s="45">
        <f t="shared" si="15"/>
        <v>181</v>
      </c>
      <c r="F159" s="44">
        <f>F160+F161</f>
        <v>101</v>
      </c>
      <c r="G159" s="44">
        <v>20</v>
      </c>
      <c r="H159" s="127">
        <f>SUM(H160:L161)</f>
        <v>20</v>
      </c>
      <c r="I159" s="128"/>
      <c r="J159" s="128"/>
      <c r="K159" s="128"/>
      <c r="L159" s="129"/>
      <c r="M159" s="45">
        <f t="shared" ref="M159:N159" si="19">SUM(M160:M161)</f>
        <v>20</v>
      </c>
      <c r="N159" s="45">
        <f t="shared" si="19"/>
        <v>20</v>
      </c>
      <c r="O159" s="120" t="s">
        <v>20</v>
      </c>
    </row>
    <row r="160" spans="1:16" ht="47.25" x14ac:dyDescent="0.25">
      <c r="A160" s="169"/>
      <c r="B160" s="140"/>
      <c r="C160" s="147"/>
      <c r="D160" s="47" t="s">
        <v>6</v>
      </c>
      <c r="E160" s="45">
        <f t="shared" si="15"/>
        <v>0</v>
      </c>
      <c r="F160" s="49">
        <v>0</v>
      </c>
      <c r="G160" s="49">
        <v>0</v>
      </c>
      <c r="H160" s="143">
        <v>0</v>
      </c>
      <c r="I160" s="144"/>
      <c r="J160" s="144"/>
      <c r="K160" s="144"/>
      <c r="L160" s="155"/>
      <c r="M160" s="50">
        <v>0</v>
      </c>
      <c r="N160" s="50">
        <v>0</v>
      </c>
      <c r="O160" s="121"/>
    </row>
    <row r="161" spans="1:16" ht="15.75" x14ac:dyDescent="0.25">
      <c r="A161" s="169"/>
      <c r="B161" s="141"/>
      <c r="C161" s="148"/>
      <c r="D161" s="74" t="s">
        <v>18</v>
      </c>
      <c r="E161" s="45">
        <f t="shared" si="15"/>
        <v>181</v>
      </c>
      <c r="F161" s="49">
        <f>20+81</f>
        <v>101</v>
      </c>
      <c r="G161" s="49">
        <v>20</v>
      </c>
      <c r="H161" s="143">
        <v>20</v>
      </c>
      <c r="I161" s="144"/>
      <c r="J161" s="144"/>
      <c r="K161" s="144"/>
      <c r="L161" s="155"/>
      <c r="M161" s="50">
        <v>20</v>
      </c>
      <c r="N161" s="50">
        <v>20</v>
      </c>
      <c r="O161" s="121"/>
    </row>
    <row r="162" spans="1:16" ht="18.75" customHeight="1" x14ac:dyDescent="0.25">
      <c r="A162" s="169"/>
      <c r="B162" s="158" t="s">
        <v>128</v>
      </c>
      <c r="C162" s="158" t="s">
        <v>70</v>
      </c>
      <c r="D162" s="158" t="s">
        <v>70</v>
      </c>
      <c r="E162" s="110" t="s">
        <v>71</v>
      </c>
      <c r="F162" s="110" t="s">
        <v>2</v>
      </c>
      <c r="G162" s="110" t="s">
        <v>3</v>
      </c>
      <c r="H162" s="110" t="s">
        <v>226</v>
      </c>
      <c r="I162" s="112" t="s">
        <v>172</v>
      </c>
      <c r="J162" s="113"/>
      <c r="K162" s="113"/>
      <c r="L162" s="114"/>
      <c r="M162" s="115" t="s">
        <v>39</v>
      </c>
      <c r="N162" s="115" t="s">
        <v>40</v>
      </c>
      <c r="O162" s="121"/>
    </row>
    <row r="163" spans="1:16" ht="47.25" x14ac:dyDescent="0.25">
      <c r="A163" s="169"/>
      <c r="B163" s="159"/>
      <c r="C163" s="159"/>
      <c r="D163" s="159"/>
      <c r="E163" s="111"/>
      <c r="F163" s="111"/>
      <c r="G163" s="111"/>
      <c r="H163" s="111"/>
      <c r="I163" s="51" t="s">
        <v>160</v>
      </c>
      <c r="J163" s="51" t="s">
        <v>165</v>
      </c>
      <c r="K163" s="51" t="s">
        <v>161</v>
      </c>
      <c r="L163" s="51" t="s">
        <v>162</v>
      </c>
      <c r="M163" s="115"/>
      <c r="N163" s="115"/>
      <c r="O163" s="121"/>
    </row>
    <row r="164" spans="1:16" ht="28.5" customHeight="1" x14ac:dyDescent="0.25">
      <c r="A164" s="170"/>
      <c r="B164" s="160"/>
      <c r="C164" s="160"/>
      <c r="D164" s="160"/>
      <c r="E164" s="64">
        <v>1</v>
      </c>
      <c r="F164" s="65">
        <v>1</v>
      </c>
      <c r="G164" s="65">
        <v>1</v>
      </c>
      <c r="H164" s="65">
        <v>1</v>
      </c>
      <c r="I164" s="65" t="s">
        <v>70</v>
      </c>
      <c r="J164" s="65" t="s">
        <v>70</v>
      </c>
      <c r="K164" s="65" t="s">
        <v>70</v>
      </c>
      <c r="L164" s="65">
        <v>1</v>
      </c>
      <c r="M164" s="65">
        <v>1</v>
      </c>
      <c r="N164" s="65">
        <v>1</v>
      </c>
      <c r="O164" s="122"/>
    </row>
    <row r="165" spans="1:16" ht="0.75" customHeight="1" x14ac:dyDescent="0.25">
      <c r="A165" s="168" t="s">
        <v>12</v>
      </c>
      <c r="B165" s="164" t="s">
        <v>91</v>
      </c>
      <c r="C165" s="142" t="s">
        <v>210</v>
      </c>
      <c r="D165" s="42" t="s">
        <v>4</v>
      </c>
      <c r="E165" s="45">
        <f>SUM(F165:N165)</f>
        <v>0</v>
      </c>
      <c r="F165" s="44">
        <f>F166</f>
        <v>0</v>
      </c>
      <c r="G165" s="44">
        <v>0</v>
      </c>
      <c r="H165" s="127">
        <f>SUM(H166:H166)</f>
        <v>0</v>
      </c>
      <c r="I165" s="128"/>
      <c r="J165" s="128"/>
      <c r="K165" s="128"/>
      <c r="L165" s="129"/>
      <c r="M165" s="45">
        <f>SUM(M166:M166)</f>
        <v>0</v>
      </c>
      <c r="N165" s="45">
        <f>SUM(N166:N166)</f>
        <v>0</v>
      </c>
      <c r="O165" s="120" t="s">
        <v>20</v>
      </c>
    </row>
    <row r="166" spans="1:16" ht="62.25" hidden="1" customHeight="1" x14ac:dyDescent="0.25">
      <c r="A166" s="169"/>
      <c r="B166" s="164"/>
      <c r="C166" s="142"/>
      <c r="D166" s="47" t="s">
        <v>6</v>
      </c>
      <c r="E166" s="45">
        <f>SUM(F166:N166)</f>
        <v>0</v>
      </c>
      <c r="F166" s="49">
        <v>0</v>
      </c>
      <c r="G166" s="49">
        <v>0</v>
      </c>
      <c r="H166" s="143">
        <v>0</v>
      </c>
      <c r="I166" s="144"/>
      <c r="J166" s="144"/>
      <c r="K166" s="144"/>
      <c r="L166" s="155"/>
      <c r="M166" s="50">
        <v>0</v>
      </c>
      <c r="N166" s="50">
        <v>0</v>
      </c>
      <c r="O166" s="121"/>
      <c r="P166" s="30"/>
    </row>
    <row r="167" spans="1:16" ht="21" hidden="1" customHeight="1" outlineLevel="1" x14ac:dyDescent="0.25">
      <c r="A167" s="169"/>
      <c r="B167" s="158" t="s">
        <v>22</v>
      </c>
      <c r="C167" s="158" t="s">
        <v>41</v>
      </c>
      <c r="D167" s="158" t="s">
        <v>70</v>
      </c>
      <c r="E167" s="110" t="s">
        <v>71</v>
      </c>
      <c r="F167" s="110" t="s">
        <v>72</v>
      </c>
      <c r="G167" s="53"/>
      <c r="H167" s="110" t="s">
        <v>72</v>
      </c>
      <c r="I167" s="75"/>
      <c r="J167" s="75"/>
      <c r="K167" s="75"/>
      <c r="L167" s="115" t="s">
        <v>3</v>
      </c>
      <c r="M167" s="115" t="s">
        <v>39</v>
      </c>
      <c r="N167" s="115" t="s">
        <v>40</v>
      </c>
      <c r="O167" s="121"/>
    </row>
    <row r="168" spans="1:16" ht="21" hidden="1" customHeight="1" outlineLevel="1" x14ac:dyDescent="0.25">
      <c r="A168" s="169"/>
      <c r="B168" s="159"/>
      <c r="C168" s="159"/>
      <c r="D168" s="159"/>
      <c r="E168" s="111"/>
      <c r="F168" s="111"/>
      <c r="G168" s="54"/>
      <c r="H168" s="111"/>
      <c r="I168" s="51"/>
      <c r="J168" s="51"/>
      <c r="K168" s="51"/>
      <c r="L168" s="115"/>
      <c r="M168" s="115"/>
      <c r="N168" s="115"/>
      <c r="O168" s="121"/>
    </row>
    <row r="169" spans="1:16" ht="21" hidden="1" customHeight="1" outlineLevel="1" x14ac:dyDescent="0.25">
      <c r="A169" s="170"/>
      <c r="B169" s="160"/>
      <c r="C169" s="160"/>
      <c r="D169" s="160"/>
      <c r="E169" s="64"/>
      <c r="F169" s="65"/>
      <c r="G169" s="65"/>
      <c r="H169" s="65"/>
      <c r="I169" s="65"/>
      <c r="J169" s="65"/>
      <c r="K169" s="65"/>
      <c r="L169" s="65"/>
      <c r="M169" s="65"/>
      <c r="N169" s="65"/>
      <c r="O169" s="122"/>
    </row>
    <row r="170" spans="1:16" ht="21" customHeight="1" collapsed="1" x14ac:dyDescent="0.25">
      <c r="A170" s="168" t="s">
        <v>13</v>
      </c>
      <c r="B170" s="164" t="s">
        <v>92</v>
      </c>
      <c r="C170" s="142" t="s">
        <v>41</v>
      </c>
      <c r="D170" s="42" t="s">
        <v>4</v>
      </c>
      <c r="E170" s="45">
        <f>SUM(F170:N170)</f>
        <v>0</v>
      </c>
      <c r="F170" s="44">
        <f>F171</f>
        <v>0</v>
      </c>
      <c r="G170" s="44">
        <v>0</v>
      </c>
      <c r="H170" s="127">
        <f>SUM(H171:H171)</f>
        <v>0</v>
      </c>
      <c r="I170" s="128"/>
      <c r="J170" s="128"/>
      <c r="K170" s="128"/>
      <c r="L170" s="129"/>
      <c r="M170" s="45">
        <f>SUM(M171:M171)</f>
        <v>0</v>
      </c>
      <c r="N170" s="45">
        <f>SUM(N171:N171)</f>
        <v>0</v>
      </c>
      <c r="O170" s="120" t="s">
        <v>20</v>
      </c>
    </row>
    <row r="171" spans="1:16" ht="46.5" customHeight="1" x14ac:dyDescent="0.25">
      <c r="A171" s="169"/>
      <c r="B171" s="164"/>
      <c r="C171" s="142"/>
      <c r="D171" s="47" t="s">
        <v>6</v>
      </c>
      <c r="E171" s="45">
        <f>SUM(F171:N171)</f>
        <v>0</v>
      </c>
      <c r="F171" s="49">
        <v>0</v>
      </c>
      <c r="G171" s="49">
        <v>0</v>
      </c>
      <c r="H171" s="143">
        <v>0</v>
      </c>
      <c r="I171" s="144"/>
      <c r="J171" s="144"/>
      <c r="K171" s="144"/>
      <c r="L171" s="155"/>
      <c r="M171" s="50">
        <v>0</v>
      </c>
      <c r="N171" s="50">
        <v>0</v>
      </c>
      <c r="O171" s="121"/>
    </row>
    <row r="172" spans="1:16" ht="21" customHeight="1" x14ac:dyDescent="0.25">
      <c r="A172" s="169"/>
      <c r="B172" s="158" t="s">
        <v>266</v>
      </c>
      <c r="C172" s="158" t="s">
        <v>70</v>
      </c>
      <c r="D172" s="158" t="s">
        <v>70</v>
      </c>
      <c r="E172" s="110" t="s">
        <v>71</v>
      </c>
      <c r="F172" s="110" t="s">
        <v>2</v>
      </c>
      <c r="G172" s="110" t="s">
        <v>3</v>
      </c>
      <c r="H172" s="110" t="s">
        <v>227</v>
      </c>
      <c r="I172" s="112" t="s">
        <v>172</v>
      </c>
      <c r="J172" s="113"/>
      <c r="K172" s="113"/>
      <c r="L172" s="114"/>
      <c r="M172" s="115" t="s">
        <v>39</v>
      </c>
      <c r="N172" s="115" t="s">
        <v>40</v>
      </c>
      <c r="O172" s="121"/>
    </row>
    <row r="173" spans="1:16" ht="36.75" customHeight="1" x14ac:dyDescent="0.25">
      <c r="A173" s="169"/>
      <c r="B173" s="159"/>
      <c r="C173" s="159"/>
      <c r="D173" s="159"/>
      <c r="E173" s="111"/>
      <c r="F173" s="111"/>
      <c r="G173" s="111"/>
      <c r="H173" s="111"/>
      <c r="I173" s="51" t="s">
        <v>160</v>
      </c>
      <c r="J173" s="51" t="s">
        <v>165</v>
      </c>
      <c r="K173" s="51" t="s">
        <v>161</v>
      </c>
      <c r="L173" s="51" t="s">
        <v>162</v>
      </c>
      <c r="M173" s="115"/>
      <c r="N173" s="115"/>
      <c r="O173" s="121"/>
    </row>
    <row r="174" spans="1:16" ht="46.5" customHeight="1" x14ac:dyDescent="0.25">
      <c r="A174" s="170"/>
      <c r="B174" s="160"/>
      <c r="C174" s="160"/>
      <c r="D174" s="160"/>
      <c r="E174" s="51" t="s">
        <v>70</v>
      </c>
      <c r="F174" s="52" t="s">
        <v>70</v>
      </c>
      <c r="G174" s="52" t="s">
        <v>70</v>
      </c>
      <c r="H174" s="52" t="s">
        <v>70</v>
      </c>
      <c r="I174" s="52" t="s">
        <v>70</v>
      </c>
      <c r="J174" s="52" t="s">
        <v>70</v>
      </c>
      <c r="K174" s="52" t="s">
        <v>70</v>
      </c>
      <c r="L174" s="52" t="s">
        <v>70</v>
      </c>
      <c r="M174" s="52" t="s">
        <v>70</v>
      </c>
      <c r="N174" s="52" t="s">
        <v>70</v>
      </c>
      <c r="O174" s="122"/>
    </row>
    <row r="175" spans="1:16" ht="0.75" hidden="1" customHeight="1" collapsed="1" x14ac:dyDescent="0.25">
      <c r="A175" s="168" t="s">
        <v>253</v>
      </c>
      <c r="B175" s="164" t="s">
        <v>264</v>
      </c>
      <c r="C175" s="142" t="s">
        <v>212</v>
      </c>
      <c r="D175" s="42" t="s">
        <v>4</v>
      </c>
      <c r="E175" s="45">
        <f>SUM(F175:N175)</f>
        <v>0</v>
      </c>
      <c r="F175" s="44">
        <f>F176</f>
        <v>0</v>
      </c>
      <c r="G175" s="44">
        <v>0</v>
      </c>
      <c r="H175" s="127">
        <f>SUM(H176:H176)</f>
        <v>0</v>
      </c>
      <c r="I175" s="128"/>
      <c r="J175" s="128"/>
      <c r="K175" s="128"/>
      <c r="L175" s="129"/>
      <c r="M175" s="45">
        <f>SUM(M176:M176)</f>
        <v>0</v>
      </c>
      <c r="N175" s="45">
        <f>SUM(N176:N176)</f>
        <v>0</v>
      </c>
      <c r="O175" s="120" t="s">
        <v>20</v>
      </c>
    </row>
    <row r="176" spans="1:16" ht="46.5" hidden="1" customHeight="1" x14ac:dyDescent="0.25">
      <c r="A176" s="169"/>
      <c r="B176" s="164"/>
      <c r="C176" s="142"/>
      <c r="D176" s="47" t="s">
        <v>6</v>
      </c>
      <c r="E176" s="45">
        <f>SUM(F176:N176)</f>
        <v>0</v>
      </c>
      <c r="F176" s="49">
        <v>0</v>
      </c>
      <c r="G176" s="49">
        <v>0</v>
      </c>
      <c r="H176" s="143">
        <v>0</v>
      </c>
      <c r="I176" s="144"/>
      <c r="J176" s="144"/>
      <c r="K176" s="144"/>
      <c r="L176" s="155"/>
      <c r="M176" s="50">
        <v>0</v>
      </c>
      <c r="N176" s="50">
        <v>0</v>
      </c>
      <c r="O176" s="121"/>
      <c r="P176" s="118"/>
    </row>
    <row r="177" spans="1:16" ht="21" hidden="1" customHeight="1" x14ac:dyDescent="0.25">
      <c r="A177" s="169"/>
      <c r="B177" s="158" t="s">
        <v>265</v>
      </c>
      <c r="C177" s="158" t="s">
        <v>70</v>
      </c>
      <c r="D177" s="158" t="s">
        <v>70</v>
      </c>
      <c r="E177" s="110" t="s">
        <v>71</v>
      </c>
      <c r="F177" s="110" t="s">
        <v>2</v>
      </c>
      <c r="G177" s="110" t="s">
        <v>3</v>
      </c>
      <c r="H177" s="110" t="s">
        <v>227</v>
      </c>
      <c r="I177" s="112" t="s">
        <v>172</v>
      </c>
      <c r="J177" s="113"/>
      <c r="K177" s="113"/>
      <c r="L177" s="114"/>
      <c r="M177" s="115" t="s">
        <v>39</v>
      </c>
      <c r="N177" s="115" t="s">
        <v>40</v>
      </c>
      <c r="O177" s="121"/>
      <c r="P177" s="118"/>
    </row>
    <row r="178" spans="1:16" ht="36.75" hidden="1" customHeight="1" x14ac:dyDescent="0.25">
      <c r="A178" s="169"/>
      <c r="B178" s="159"/>
      <c r="C178" s="159"/>
      <c r="D178" s="159"/>
      <c r="E178" s="111"/>
      <c r="F178" s="111"/>
      <c r="G178" s="111"/>
      <c r="H178" s="111"/>
      <c r="I178" s="51" t="s">
        <v>160</v>
      </c>
      <c r="J178" s="51" t="s">
        <v>165</v>
      </c>
      <c r="K178" s="51" t="s">
        <v>161</v>
      </c>
      <c r="L178" s="51" t="s">
        <v>162</v>
      </c>
      <c r="M178" s="115"/>
      <c r="N178" s="115"/>
      <c r="O178" s="121"/>
    </row>
    <row r="179" spans="1:16" ht="38.25" hidden="1" customHeight="1" x14ac:dyDescent="0.25">
      <c r="A179" s="170"/>
      <c r="B179" s="160"/>
      <c r="C179" s="160"/>
      <c r="D179" s="160"/>
      <c r="E179" s="51" t="s">
        <v>70</v>
      </c>
      <c r="F179" s="52" t="s">
        <v>70</v>
      </c>
      <c r="G179" s="52" t="s">
        <v>70</v>
      </c>
      <c r="H179" s="52" t="s">
        <v>70</v>
      </c>
      <c r="I179" s="52" t="s">
        <v>70</v>
      </c>
      <c r="J179" s="52" t="s">
        <v>70</v>
      </c>
      <c r="K179" s="52" t="s">
        <v>70</v>
      </c>
      <c r="L179" s="52" t="s">
        <v>70</v>
      </c>
      <c r="M179" s="52" t="s">
        <v>70</v>
      </c>
      <c r="N179" s="52" t="s">
        <v>70</v>
      </c>
      <c r="O179" s="122"/>
    </row>
    <row r="180" spans="1:16" ht="20.25" hidden="1" customHeight="1" x14ac:dyDescent="0.25">
      <c r="A180" s="174">
        <v>3</v>
      </c>
      <c r="B180" s="163" t="s">
        <v>93</v>
      </c>
      <c r="C180" s="133" t="s">
        <v>210</v>
      </c>
      <c r="D180" s="42" t="s">
        <v>4</v>
      </c>
      <c r="E180" s="76">
        <f t="shared" ref="E180:E187" si="20">SUM(F180:N180)</f>
        <v>0</v>
      </c>
      <c r="F180" s="77">
        <f>F181+F182+F183</f>
        <v>0</v>
      </c>
      <c r="G180" s="77">
        <v>0</v>
      </c>
      <c r="H180" s="134">
        <f>H181+H182+H183</f>
        <v>0</v>
      </c>
      <c r="I180" s="135"/>
      <c r="J180" s="135"/>
      <c r="K180" s="135"/>
      <c r="L180" s="136"/>
      <c r="M180" s="76">
        <f>SUM(M181:M183)</f>
        <v>0</v>
      </c>
      <c r="N180" s="76">
        <f>SUM(N181:N183)</f>
        <v>0</v>
      </c>
      <c r="O180" s="126" t="s">
        <v>20</v>
      </c>
    </row>
    <row r="181" spans="1:16" ht="0.75" hidden="1" customHeight="1" outlineLevel="1" x14ac:dyDescent="0.25">
      <c r="A181" s="175"/>
      <c r="B181" s="163"/>
      <c r="C181" s="133"/>
      <c r="D181" s="42" t="s">
        <v>21</v>
      </c>
      <c r="E181" s="76">
        <f t="shared" si="20"/>
        <v>0</v>
      </c>
      <c r="F181" s="77">
        <f>F185</f>
        <v>0</v>
      </c>
      <c r="G181" s="77"/>
      <c r="H181" s="77">
        <f>H185</f>
        <v>0</v>
      </c>
      <c r="I181" s="78"/>
      <c r="J181" s="78"/>
      <c r="K181" s="78"/>
      <c r="L181" s="76">
        <f>L185</f>
        <v>0</v>
      </c>
      <c r="M181" s="76">
        <f t="shared" ref="M181:N183" si="21">M185</f>
        <v>0</v>
      </c>
      <c r="N181" s="76">
        <f t="shared" si="21"/>
        <v>0</v>
      </c>
      <c r="O181" s="126"/>
    </row>
    <row r="182" spans="1:16" ht="1.5" hidden="1" customHeight="1" outlineLevel="1" x14ac:dyDescent="0.25">
      <c r="A182" s="175"/>
      <c r="B182" s="163"/>
      <c r="C182" s="133"/>
      <c r="D182" s="42" t="s">
        <v>17</v>
      </c>
      <c r="E182" s="76">
        <f t="shared" si="20"/>
        <v>0</v>
      </c>
      <c r="F182" s="77">
        <f>F186</f>
        <v>0</v>
      </c>
      <c r="G182" s="77"/>
      <c r="H182" s="77">
        <f>H186</f>
        <v>0</v>
      </c>
      <c r="I182" s="78"/>
      <c r="J182" s="78"/>
      <c r="K182" s="78"/>
      <c r="L182" s="76">
        <f>L186</f>
        <v>0</v>
      </c>
      <c r="M182" s="76">
        <f t="shared" si="21"/>
        <v>0</v>
      </c>
      <c r="N182" s="76">
        <f t="shared" si="21"/>
        <v>0</v>
      </c>
      <c r="O182" s="126"/>
    </row>
    <row r="183" spans="1:16" ht="49.5" hidden="1" customHeight="1" collapsed="1" x14ac:dyDescent="0.25">
      <c r="A183" s="176"/>
      <c r="B183" s="163"/>
      <c r="C183" s="133"/>
      <c r="D183" s="42" t="s">
        <v>6</v>
      </c>
      <c r="E183" s="76">
        <f t="shared" si="20"/>
        <v>0</v>
      </c>
      <c r="F183" s="77">
        <f>F187</f>
        <v>0</v>
      </c>
      <c r="G183" s="77">
        <v>0</v>
      </c>
      <c r="H183" s="134">
        <f>H187</f>
        <v>0</v>
      </c>
      <c r="I183" s="135"/>
      <c r="J183" s="135"/>
      <c r="K183" s="135"/>
      <c r="L183" s="136"/>
      <c r="M183" s="76">
        <f t="shared" si="21"/>
        <v>0</v>
      </c>
      <c r="N183" s="76">
        <f t="shared" si="21"/>
        <v>0</v>
      </c>
      <c r="O183" s="126"/>
      <c r="P183" s="30"/>
    </row>
    <row r="184" spans="1:16" ht="18.75" hidden="1" customHeight="1" x14ac:dyDescent="0.25">
      <c r="A184" s="168" t="s">
        <v>24</v>
      </c>
      <c r="B184" s="164" t="s">
        <v>52</v>
      </c>
      <c r="C184" s="142" t="s">
        <v>210</v>
      </c>
      <c r="D184" s="42" t="s">
        <v>4</v>
      </c>
      <c r="E184" s="76">
        <f t="shared" si="20"/>
        <v>0</v>
      </c>
      <c r="F184" s="77">
        <f>F185+F186+F187</f>
        <v>0</v>
      </c>
      <c r="G184" s="77">
        <v>0</v>
      </c>
      <c r="H184" s="134">
        <f>SUM(L185:L187)</f>
        <v>0</v>
      </c>
      <c r="I184" s="135"/>
      <c r="J184" s="135"/>
      <c r="K184" s="135"/>
      <c r="L184" s="136"/>
      <c r="M184" s="76">
        <f>SUM(M185:M187)</f>
        <v>0</v>
      </c>
      <c r="N184" s="76">
        <f>SUM(N185:N187)</f>
        <v>0</v>
      </c>
      <c r="O184" s="120" t="s">
        <v>20</v>
      </c>
    </row>
    <row r="185" spans="1:16" ht="36.75" hidden="1" customHeight="1" outlineLevel="1" x14ac:dyDescent="0.25">
      <c r="A185" s="169"/>
      <c r="B185" s="164"/>
      <c r="C185" s="142"/>
      <c r="D185" s="47" t="s">
        <v>21</v>
      </c>
      <c r="E185" s="76">
        <f t="shared" si="20"/>
        <v>0</v>
      </c>
      <c r="F185" s="79">
        <v>0</v>
      </c>
      <c r="G185" s="79"/>
      <c r="H185" s="79">
        <v>0</v>
      </c>
      <c r="I185" s="80"/>
      <c r="J185" s="80"/>
      <c r="K185" s="80"/>
      <c r="L185" s="81">
        <v>0</v>
      </c>
      <c r="M185" s="81">
        <v>0</v>
      </c>
      <c r="N185" s="81">
        <v>0</v>
      </c>
      <c r="O185" s="121"/>
    </row>
    <row r="186" spans="1:16" ht="34.5" hidden="1" customHeight="1" outlineLevel="1" x14ac:dyDescent="0.25">
      <c r="A186" s="169"/>
      <c r="B186" s="164"/>
      <c r="C186" s="142"/>
      <c r="D186" s="47" t="s">
        <v>17</v>
      </c>
      <c r="E186" s="76">
        <f t="shared" si="20"/>
        <v>0</v>
      </c>
      <c r="F186" s="79">
        <v>0</v>
      </c>
      <c r="G186" s="79"/>
      <c r="H186" s="79">
        <v>0</v>
      </c>
      <c r="I186" s="80"/>
      <c r="J186" s="80"/>
      <c r="K186" s="80"/>
      <c r="L186" s="81">
        <v>0</v>
      </c>
      <c r="M186" s="81">
        <v>0</v>
      </c>
      <c r="N186" s="81">
        <v>0</v>
      </c>
      <c r="O186" s="121"/>
    </row>
    <row r="187" spans="1:16" ht="49.5" hidden="1" customHeight="1" collapsed="1" x14ac:dyDescent="0.25">
      <c r="A187" s="169"/>
      <c r="B187" s="164"/>
      <c r="C187" s="142"/>
      <c r="D187" s="47" t="s">
        <v>6</v>
      </c>
      <c r="E187" s="76">
        <f t="shared" si="20"/>
        <v>0</v>
      </c>
      <c r="F187" s="79">
        <v>0</v>
      </c>
      <c r="G187" s="79">
        <v>0</v>
      </c>
      <c r="H187" s="171">
        <v>0</v>
      </c>
      <c r="I187" s="172"/>
      <c r="J187" s="172"/>
      <c r="K187" s="172"/>
      <c r="L187" s="173"/>
      <c r="M187" s="81">
        <v>0</v>
      </c>
      <c r="N187" s="81">
        <v>0</v>
      </c>
      <c r="O187" s="121"/>
    </row>
    <row r="188" spans="1:16" ht="21" hidden="1" customHeight="1" x14ac:dyDescent="0.25">
      <c r="A188" s="169"/>
      <c r="B188" s="158" t="s">
        <v>270</v>
      </c>
      <c r="C188" s="158" t="s">
        <v>70</v>
      </c>
      <c r="D188" s="158" t="s">
        <v>70</v>
      </c>
      <c r="E188" s="110" t="s">
        <v>71</v>
      </c>
      <c r="F188" s="110" t="s">
        <v>2</v>
      </c>
      <c r="G188" s="110" t="s">
        <v>3</v>
      </c>
      <c r="H188" s="110" t="s">
        <v>219</v>
      </c>
      <c r="I188" s="112" t="s">
        <v>172</v>
      </c>
      <c r="J188" s="113"/>
      <c r="K188" s="113"/>
      <c r="L188" s="114"/>
      <c r="M188" s="115" t="s">
        <v>39</v>
      </c>
      <c r="N188" s="115" t="s">
        <v>40</v>
      </c>
      <c r="O188" s="121"/>
    </row>
    <row r="189" spans="1:16" ht="36.75" hidden="1" customHeight="1" x14ac:dyDescent="0.25">
      <c r="A189" s="169"/>
      <c r="B189" s="159"/>
      <c r="C189" s="159"/>
      <c r="D189" s="159"/>
      <c r="E189" s="111"/>
      <c r="F189" s="111"/>
      <c r="G189" s="111"/>
      <c r="H189" s="111"/>
      <c r="I189" s="51" t="s">
        <v>160</v>
      </c>
      <c r="J189" s="51" t="s">
        <v>165</v>
      </c>
      <c r="K189" s="51" t="s">
        <v>161</v>
      </c>
      <c r="L189" s="51" t="s">
        <v>162</v>
      </c>
      <c r="M189" s="115"/>
      <c r="N189" s="115"/>
      <c r="O189" s="121"/>
    </row>
    <row r="190" spans="1:16" ht="21" hidden="1" customHeight="1" x14ac:dyDescent="0.25">
      <c r="A190" s="170"/>
      <c r="B190" s="160"/>
      <c r="C190" s="160"/>
      <c r="D190" s="160"/>
      <c r="E190" s="51" t="s">
        <v>70</v>
      </c>
      <c r="F190" s="52" t="s">
        <v>70</v>
      </c>
      <c r="G190" s="52" t="s">
        <v>70</v>
      </c>
      <c r="H190" s="52" t="s">
        <v>70</v>
      </c>
      <c r="I190" s="52" t="s">
        <v>70</v>
      </c>
      <c r="J190" s="52" t="s">
        <v>70</v>
      </c>
      <c r="K190" s="52" t="s">
        <v>70</v>
      </c>
      <c r="L190" s="52" t="s">
        <v>70</v>
      </c>
      <c r="M190" s="52" t="s">
        <v>70</v>
      </c>
      <c r="N190" s="52" t="s">
        <v>70</v>
      </c>
      <c r="O190" s="122"/>
    </row>
    <row r="191" spans="1:16" ht="20.25" hidden="1" customHeight="1" x14ac:dyDescent="0.25">
      <c r="A191" s="174">
        <v>4</v>
      </c>
      <c r="B191" s="163" t="s">
        <v>267</v>
      </c>
      <c r="C191" s="133" t="s">
        <v>212</v>
      </c>
      <c r="D191" s="42" t="s">
        <v>4</v>
      </c>
      <c r="E191" s="76">
        <f t="shared" ref="E191:E198" si="22">SUM(F191:N191)</f>
        <v>0</v>
      </c>
      <c r="F191" s="77">
        <f>F192+F193+F194</f>
        <v>0</v>
      </c>
      <c r="G191" s="77">
        <v>0</v>
      </c>
      <c r="H191" s="134">
        <f>H192+H193+H194</f>
        <v>0</v>
      </c>
      <c r="I191" s="135"/>
      <c r="J191" s="135"/>
      <c r="K191" s="135"/>
      <c r="L191" s="136"/>
      <c r="M191" s="76">
        <f>SUM(M192:M194)</f>
        <v>0</v>
      </c>
      <c r="N191" s="76">
        <f>SUM(N192:N194)</f>
        <v>0</v>
      </c>
      <c r="O191" s="126" t="s">
        <v>20</v>
      </c>
    </row>
    <row r="192" spans="1:16" ht="0.75" hidden="1" customHeight="1" outlineLevel="1" x14ac:dyDescent="0.25">
      <c r="A192" s="175"/>
      <c r="B192" s="163"/>
      <c r="C192" s="133"/>
      <c r="D192" s="42" t="s">
        <v>21</v>
      </c>
      <c r="E192" s="76">
        <f t="shared" si="22"/>
        <v>0</v>
      </c>
      <c r="F192" s="77">
        <f>F196</f>
        <v>0</v>
      </c>
      <c r="G192" s="77"/>
      <c r="H192" s="77">
        <f>H196</f>
        <v>0</v>
      </c>
      <c r="I192" s="78"/>
      <c r="J192" s="78"/>
      <c r="K192" s="78"/>
      <c r="L192" s="76">
        <f>L196</f>
        <v>0</v>
      </c>
      <c r="M192" s="76">
        <f t="shared" ref="M192:N192" si="23">M196</f>
        <v>0</v>
      </c>
      <c r="N192" s="76">
        <f t="shared" si="23"/>
        <v>0</v>
      </c>
      <c r="O192" s="126"/>
    </row>
    <row r="193" spans="1:16" ht="1.5" hidden="1" customHeight="1" outlineLevel="1" x14ac:dyDescent="0.25">
      <c r="A193" s="175"/>
      <c r="B193" s="163"/>
      <c r="C193" s="133"/>
      <c r="D193" s="42" t="s">
        <v>17</v>
      </c>
      <c r="E193" s="76">
        <f t="shared" si="22"/>
        <v>0</v>
      </c>
      <c r="F193" s="77">
        <f>F197</f>
        <v>0</v>
      </c>
      <c r="G193" s="77"/>
      <c r="H193" s="77">
        <f>H197</f>
        <v>0</v>
      </c>
      <c r="I193" s="78"/>
      <c r="J193" s="78"/>
      <c r="K193" s="78"/>
      <c r="L193" s="76">
        <f>L197</f>
        <v>0</v>
      </c>
      <c r="M193" s="76">
        <f t="shared" ref="M193:N193" si="24">M197</f>
        <v>0</v>
      </c>
      <c r="N193" s="76">
        <f t="shared" si="24"/>
        <v>0</v>
      </c>
      <c r="O193" s="126"/>
    </row>
    <row r="194" spans="1:16" ht="49.5" hidden="1" customHeight="1" collapsed="1" x14ac:dyDescent="0.25">
      <c r="A194" s="176"/>
      <c r="B194" s="163"/>
      <c r="C194" s="133"/>
      <c r="D194" s="42" t="s">
        <v>6</v>
      </c>
      <c r="E194" s="76">
        <f t="shared" si="22"/>
        <v>0</v>
      </c>
      <c r="F194" s="77">
        <f>F198</f>
        <v>0</v>
      </c>
      <c r="G194" s="77">
        <v>0</v>
      </c>
      <c r="H194" s="134">
        <f>H198</f>
        <v>0</v>
      </c>
      <c r="I194" s="135"/>
      <c r="J194" s="135"/>
      <c r="K194" s="135"/>
      <c r="L194" s="136"/>
      <c r="M194" s="76">
        <f t="shared" ref="M194:N194" si="25">M198</f>
        <v>0</v>
      </c>
      <c r="N194" s="76">
        <f t="shared" si="25"/>
        <v>0</v>
      </c>
      <c r="O194" s="126"/>
      <c r="P194" s="118"/>
    </row>
    <row r="195" spans="1:16" ht="18.75" hidden="1" customHeight="1" x14ac:dyDescent="0.25">
      <c r="A195" s="168" t="s">
        <v>26</v>
      </c>
      <c r="B195" s="164" t="s">
        <v>268</v>
      </c>
      <c r="C195" s="142" t="s">
        <v>212</v>
      </c>
      <c r="D195" s="42" t="s">
        <v>4</v>
      </c>
      <c r="E195" s="76">
        <f t="shared" si="22"/>
        <v>0</v>
      </c>
      <c r="F195" s="77">
        <f>F196+F197+F198</f>
        <v>0</v>
      </c>
      <c r="G195" s="77">
        <v>0</v>
      </c>
      <c r="H195" s="134">
        <f>SUM(L196:L198)</f>
        <v>0</v>
      </c>
      <c r="I195" s="135"/>
      <c r="J195" s="135"/>
      <c r="K195" s="135"/>
      <c r="L195" s="136"/>
      <c r="M195" s="76">
        <f>SUM(M196:M198)</f>
        <v>0</v>
      </c>
      <c r="N195" s="76">
        <f>SUM(N196:N198)</f>
        <v>0</v>
      </c>
      <c r="O195" s="120" t="s">
        <v>20</v>
      </c>
      <c r="P195" s="118"/>
    </row>
    <row r="196" spans="1:16" ht="36.75" hidden="1" customHeight="1" outlineLevel="1" x14ac:dyDescent="0.25">
      <c r="A196" s="169"/>
      <c r="B196" s="164"/>
      <c r="C196" s="142"/>
      <c r="D196" s="47" t="s">
        <v>21</v>
      </c>
      <c r="E196" s="76">
        <f t="shared" si="22"/>
        <v>0</v>
      </c>
      <c r="F196" s="79">
        <v>0</v>
      </c>
      <c r="G196" s="79"/>
      <c r="H196" s="79">
        <v>0</v>
      </c>
      <c r="I196" s="80"/>
      <c r="J196" s="80"/>
      <c r="K196" s="80"/>
      <c r="L196" s="81">
        <v>0</v>
      </c>
      <c r="M196" s="81">
        <v>0</v>
      </c>
      <c r="N196" s="81">
        <v>0</v>
      </c>
      <c r="O196" s="121"/>
    </row>
    <row r="197" spans="1:16" ht="34.5" hidden="1" customHeight="1" outlineLevel="1" x14ac:dyDescent="0.25">
      <c r="A197" s="169"/>
      <c r="B197" s="164"/>
      <c r="C197" s="142"/>
      <c r="D197" s="47" t="s">
        <v>17</v>
      </c>
      <c r="E197" s="76">
        <f t="shared" si="22"/>
        <v>0</v>
      </c>
      <c r="F197" s="79">
        <v>0</v>
      </c>
      <c r="G197" s="79"/>
      <c r="H197" s="79">
        <v>0</v>
      </c>
      <c r="I197" s="80"/>
      <c r="J197" s="80"/>
      <c r="K197" s="80"/>
      <c r="L197" s="81">
        <v>0</v>
      </c>
      <c r="M197" s="81">
        <v>0</v>
      </c>
      <c r="N197" s="81">
        <v>0</v>
      </c>
      <c r="O197" s="121"/>
    </row>
    <row r="198" spans="1:16" ht="49.5" hidden="1" customHeight="1" collapsed="1" x14ac:dyDescent="0.25">
      <c r="A198" s="169"/>
      <c r="B198" s="164"/>
      <c r="C198" s="142"/>
      <c r="D198" s="47" t="s">
        <v>6</v>
      </c>
      <c r="E198" s="76">
        <f t="shared" si="22"/>
        <v>0</v>
      </c>
      <c r="F198" s="79">
        <v>0</v>
      </c>
      <c r="G198" s="79">
        <v>0</v>
      </c>
      <c r="H198" s="171">
        <v>0</v>
      </c>
      <c r="I198" s="172"/>
      <c r="J198" s="172"/>
      <c r="K198" s="172"/>
      <c r="L198" s="173"/>
      <c r="M198" s="81">
        <v>0</v>
      </c>
      <c r="N198" s="81">
        <v>0</v>
      </c>
      <c r="O198" s="121"/>
    </row>
    <row r="199" spans="1:16" ht="21" hidden="1" customHeight="1" x14ac:dyDescent="0.25">
      <c r="A199" s="169"/>
      <c r="B199" s="158" t="s">
        <v>269</v>
      </c>
      <c r="C199" s="158" t="s">
        <v>70</v>
      </c>
      <c r="D199" s="158" t="s">
        <v>70</v>
      </c>
      <c r="E199" s="110" t="s">
        <v>71</v>
      </c>
      <c r="F199" s="110" t="s">
        <v>2</v>
      </c>
      <c r="G199" s="110" t="s">
        <v>3</v>
      </c>
      <c r="H199" s="110" t="s">
        <v>219</v>
      </c>
      <c r="I199" s="112" t="s">
        <v>172</v>
      </c>
      <c r="J199" s="113"/>
      <c r="K199" s="113"/>
      <c r="L199" s="114"/>
      <c r="M199" s="115" t="s">
        <v>39</v>
      </c>
      <c r="N199" s="115" t="s">
        <v>40</v>
      </c>
      <c r="O199" s="121"/>
    </row>
    <row r="200" spans="1:16" ht="36.75" hidden="1" customHeight="1" x14ac:dyDescent="0.25">
      <c r="A200" s="169"/>
      <c r="B200" s="159"/>
      <c r="C200" s="159"/>
      <c r="D200" s="159"/>
      <c r="E200" s="111"/>
      <c r="F200" s="111"/>
      <c r="G200" s="111"/>
      <c r="H200" s="111"/>
      <c r="I200" s="51" t="s">
        <v>160</v>
      </c>
      <c r="J200" s="51" t="s">
        <v>165</v>
      </c>
      <c r="K200" s="51" t="s">
        <v>161</v>
      </c>
      <c r="L200" s="51" t="s">
        <v>162</v>
      </c>
      <c r="M200" s="115"/>
      <c r="N200" s="115"/>
      <c r="O200" s="121"/>
    </row>
    <row r="201" spans="1:16" ht="21" hidden="1" customHeight="1" x14ac:dyDescent="0.25">
      <c r="A201" s="170"/>
      <c r="B201" s="160"/>
      <c r="C201" s="160"/>
      <c r="D201" s="160"/>
      <c r="E201" s="51" t="s">
        <v>70</v>
      </c>
      <c r="F201" s="52" t="s">
        <v>70</v>
      </c>
      <c r="G201" s="52" t="s">
        <v>70</v>
      </c>
      <c r="H201" s="52" t="s">
        <v>70</v>
      </c>
      <c r="I201" s="52" t="s">
        <v>70</v>
      </c>
      <c r="J201" s="52" t="s">
        <v>70</v>
      </c>
      <c r="K201" s="52" t="s">
        <v>70</v>
      </c>
      <c r="L201" s="52" t="s">
        <v>70</v>
      </c>
      <c r="M201" s="52" t="s">
        <v>70</v>
      </c>
      <c r="N201" s="52" t="s">
        <v>70</v>
      </c>
      <c r="O201" s="122"/>
    </row>
    <row r="202" spans="1:16" ht="15.75" x14ac:dyDescent="0.25">
      <c r="A202" s="132" t="s">
        <v>15</v>
      </c>
      <c r="B202" s="132"/>
      <c r="C202" s="132"/>
      <c r="D202" s="42" t="s">
        <v>4</v>
      </c>
      <c r="E202" s="45">
        <f>SUM(F202:N202)</f>
        <v>463947.89087</v>
      </c>
      <c r="F202" s="44">
        <f>F203+F204+F205+F206</f>
        <v>86408.94690000001</v>
      </c>
      <c r="G202" s="44">
        <v>93819.989350000003</v>
      </c>
      <c r="H202" s="127">
        <f>H203+H204+H205+H206</f>
        <v>94544.935679999995</v>
      </c>
      <c r="I202" s="128"/>
      <c r="J202" s="128"/>
      <c r="K202" s="128"/>
      <c r="L202" s="129"/>
      <c r="M202" s="45">
        <f>SUM(M203:M206)</f>
        <v>94602.65561999999</v>
      </c>
      <c r="N202" s="45">
        <f>SUM(N203:N206)</f>
        <v>94571.363319999989</v>
      </c>
      <c r="O202" s="126"/>
    </row>
    <row r="203" spans="1:16" ht="31.5" x14ac:dyDescent="0.25">
      <c r="A203" s="132"/>
      <c r="B203" s="132"/>
      <c r="C203" s="132"/>
      <c r="D203" s="42" t="s">
        <v>21</v>
      </c>
      <c r="E203" s="45">
        <f>SUM(F203:N203)</f>
        <v>4286.7172199999995</v>
      </c>
      <c r="F203" s="44">
        <f>F120+F181</f>
        <v>704.029</v>
      </c>
      <c r="G203" s="44">
        <v>916.79880000000003</v>
      </c>
      <c r="H203" s="127">
        <f>H120+L181</f>
        <v>924.53634999999997</v>
      </c>
      <c r="I203" s="128"/>
      <c r="J203" s="128"/>
      <c r="K203" s="128"/>
      <c r="L203" s="129"/>
      <c r="M203" s="45">
        <f>M120+M181</f>
        <v>892.68665999999996</v>
      </c>
      <c r="N203" s="45">
        <f>N120+N181</f>
        <v>848.66641000000004</v>
      </c>
      <c r="O203" s="126"/>
    </row>
    <row r="204" spans="1:16" ht="31.5" x14ac:dyDescent="0.25">
      <c r="A204" s="132"/>
      <c r="B204" s="132"/>
      <c r="C204" s="132"/>
      <c r="D204" s="42" t="s">
        <v>17</v>
      </c>
      <c r="E204" s="45">
        <f>SUM(F204:N204)</f>
        <v>14381.854269999998</v>
      </c>
      <c r="F204" s="44">
        <f>F121+F182</f>
        <v>5894.1886500000001</v>
      </c>
      <c r="G204" s="44">
        <v>6058.5419199999997</v>
      </c>
      <c r="H204" s="127">
        <f>H121+L182</f>
        <v>756.43883000000005</v>
      </c>
      <c r="I204" s="128"/>
      <c r="J204" s="128"/>
      <c r="K204" s="128"/>
      <c r="L204" s="129"/>
      <c r="M204" s="45">
        <f>M121+M182</f>
        <v>824.01846</v>
      </c>
      <c r="N204" s="45">
        <f>N121+N182</f>
        <v>848.66641000000004</v>
      </c>
      <c r="O204" s="126"/>
    </row>
    <row r="205" spans="1:16" ht="51.75" customHeight="1" x14ac:dyDescent="0.25">
      <c r="A205" s="132"/>
      <c r="B205" s="132"/>
      <c r="C205" s="132"/>
      <c r="D205" s="42" t="s">
        <v>6</v>
      </c>
      <c r="E205" s="45">
        <f>SUM(F205:N205)</f>
        <v>437179.20934</v>
      </c>
      <c r="F205" s="44">
        <f>F122+F157+F183</f>
        <v>76831.821210000009</v>
      </c>
      <c r="G205" s="44">
        <v>85564.348129999998</v>
      </c>
      <c r="H205" s="127">
        <f>H122+H157+H183</f>
        <v>91583.66</v>
      </c>
      <c r="I205" s="128"/>
      <c r="J205" s="128"/>
      <c r="K205" s="128"/>
      <c r="L205" s="129"/>
      <c r="M205" s="45">
        <f>M122+M157+M183</f>
        <v>91605.65</v>
      </c>
      <c r="N205" s="45">
        <f>N122+N157+N183</f>
        <v>91593.73</v>
      </c>
      <c r="O205" s="126"/>
    </row>
    <row r="206" spans="1:16" ht="15.75" x14ac:dyDescent="0.25">
      <c r="A206" s="132"/>
      <c r="B206" s="132"/>
      <c r="C206" s="132"/>
      <c r="D206" s="62" t="s">
        <v>18</v>
      </c>
      <c r="E206" s="45">
        <f>SUM(F206:N206)</f>
        <v>8100.1100400000014</v>
      </c>
      <c r="F206" s="44">
        <f>F123+F158</f>
        <v>2978.9080400000003</v>
      </c>
      <c r="G206" s="44">
        <v>1280.3005000000001</v>
      </c>
      <c r="H206" s="127">
        <f>H123+H158</f>
        <v>1280.3005000000001</v>
      </c>
      <c r="I206" s="128"/>
      <c r="J206" s="128"/>
      <c r="K206" s="128"/>
      <c r="L206" s="129"/>
      <c r="M206" s="45">
        <f>M123+M158</f>
        <v>1280.3005000000001</v>
      </c>
      <c r="N206" s="45">
        <f>N123+N158</f>
        <v>1280.3005000000001</v>
      </c>
      <c r="O206" s="126"/>
    </row>
    <row r="207" spans="1:16" ht="25.5" customHeight="1" x14ac:dyDescent="0.25">
      <c r="A207" s="130" t="s">
        <v>196</v>
      </c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</row>
    <row r="208" spans="1:16" ht="15.75" x14ac:dyDescent="0.25">
      <c r="A208" s="133">
        <v>1</v>
      </c>
      <c r="B208" s="163" t="s">
        <v>169</v>
      </c>
      <c r="C208" s="133" t="s">
        <v>41</v>
      </c>
      <c r="D208" s="42" t="s">
        <v>4</v>
      </c>
      <c r="E208" s="45">
        <f t="shared" ref="E208:E215" si="26">SUM(F208:N208)</f>
        <v>633569.85357000004</v>
      </c>
      <c r="F208" s="44">
        <f>F209+F212+F210+F211</f>
        <v>68806.537379999994</v>
      </c>
      <c r="G208" s="44">
        <f>G209+G212+G210+G211</f>
        <v>135986.74645000001</v>
      </c>
      <c r="H208" s="127">
        <f>H209+H210+H211+H212</f>
        <v>148727.00780999998</v>
      </c>
      <c r="I208" s="128"/>
      <c r="J208" s="128"/>
      <c r="K208" s="128"/>
      <c r="L208" s="129"/>
      <c r="M208" s="45">
        <f>M209+M210+M211</f>
        <v>140040.61693000002</v>
      </c>
      <c r="N208" s="45">
        <f>N209+N210+N211</f>
        <v>140008.94500000001</v>
      </c>
      <c r="O208" s="126" t="s">
        <v>20</v>
      </c>
    </row>
    <row r="209" spans="1:16" ht="45.75" customHeight="1" x14ac:dyDescent="0.25">
      <c r="A209" s="133"/>
      <c r="B209" s="163"/>
      <c r="C209" s="133"/>
      <c r="D209" s="42" t="s">
        <v>21</v>
      </c>
      <c r="E209" s="45">
        <f t="shared" si="26"/>
        <v>3242.42679</v>
      </c>
      <c r="F209" s="45">
        <f>F225</f>
        <v>0</v>
      </c>
      <c r="G209" s="45">
        <f t="shared" ref="G209" si="27">G225</f>
        <v>0</v>
      </c>
      <c r="H209" s="127">
        <f>H225</f>
        <v>2286.4642899999999</v>
      </c>
      <c r="I209" s="128"/>
      <c r="J209" s="128"/>
      <c r="K209" s="128"/>
      <c r="L209" s="129"/>
      <c r="M209" s="45">
        <f>M225</f>
        <v>492.35</v>
      </c>
      <c r="N209" s="45">
        <f>N225</f>
        <v>463.61250000000001</v>
      </c>
      <c r="O209" s="126"/>
      <c r="P209" s="3"/>
    </row>
    <row r="210" spans="1:16" s="10" customFormat="1" ht="45.75" customHeight="1" x14ac:dyDescent="0.25">
      <c r="A210" s="133"/>
      <c r="B210" s="163"/>
      <c r="C210" s="133"/>
      <c r="D210" s="42" t="s">
        <v>17</v>
      </c>
      <c r="E210" s="45">
        <f t="shared" si="26"/>
        <v>2788.83295</v>
      </c>
      <c r="F210" s="45">
        <f t="shared" ref="F210:G210" si="28">F226</f>
        <v>0</v>
      </c>
      <c r="G210" s="45">
        <f t="shared" si="28"/>
        <v>0</v>
      </c>
      <c r="H210" s="127">
        <f>H226</f>
        <v>1870.74352</v>
      </c>
      <c r="I210" s="128"/>
      <c r="J210" s="128"/>
      <c r="K210" s="161"/>
      <c r="L210" s="162"/>
      <c r="M210" s="44">
        <f>M226</f>
        <v>454.47692999999998</v>
      </c>
      <c r="N210" s="45">
        <f>N226</f>
        <v>463.61250000000001</v>
      </c>
      <c r="O210" s="126"/>
    </row>
    <row r="211" spans="1:16" s="10" customFormat="1" ht="45.75" customHeight="1" x14ac:dyDescent="0.25">
      <c r="A211" s="133"/>
      <c r="B211" s="163"/>
      <c r="C211" s="133"/>
      <c r="D211" s="42" t="s">
        <v>6</v>
      </c>
      <c r="E211" s="45">
        <f t="shared" si="26"/>
        <v>616220.95832999994</v>
      </c>
      <c r="F211" s="45">
        <f>F214+F227</f>
        <v>64492.558769999996</v>
      </c>
      <c r="G211" s="45">
        <f>G214+G227</f>
        <v>132483.08955999999</v>
      </c>
      <c r="H211" s="127">
        <f>H214+H220+H227</f>
        <v>141069.79999999999</v>
      </c>
      <c r="I211" s="128"/>
      <c r="J211" s="128"/>
      <c r="K211" s="161"/>
      <c r="L211" s="162"/>
      <c r="M211" s="45">
        <f>M214+M227+M220</f>
        <v>139093.79</v>
      </c>
      <c r="N211" s="45">
        <f>N214+N227+N220</f>
        <v>139081.72</v>
      </c>
      <c r="O211" s="126"/>
    </row>
    <row r="212" spans="1:16" ht="26.25" customHeight="1" x14ac:dyDescent="0.25">
      <c r="A212" s="133"/>
      <c r="B212" s="163"/>
      <c r="C212" s="133"/>
      <c r="D212" s="62" t="s">
        <v>18</v>
      </c>
      <c r="E212" s="45">
        <f t="shared" si="26"/>
        <v>12317.6355</v>
      </c>
      <c r="F212" s="44">
        <f>F215</f>
        <v>4313.9786100000001</v>
      </c>
      <c r="G212" s="44">
        <v>3503.6568900000002</v>
      </c>
      <c r="H212" s="127">
        <f>H215</f>
        <v>3500</v>
      </c>
      <c r="I212" s="128"/>
      <c r="J212" s="128"/>
      <c r="K212" s="128"/>
      <c r="L212" s="129"/>
      <c r="M212" s="45">
        <f t="shared" ref="M212:N212" si="29">M215</f>
        <v>500</v>
      </c>
      <c r="N212" s="45">
        <f t="shared" si="29"/>
        <v>500</v>
      </c>
      <c r="O212" s="126"/>
    </row>
    <row r="213" spans="1:16" ht="21.75" customHeight="1" x14ac:dyDescent="0.25">
      <c r="A213" s="146" t="s">
        <v>7</v>
      </c>
      <c r="B213" s="164" t="s">
        <v>94</v>
      </c>
      <c r="C213" s="142" t="s">
        <v>41</v>
      </c>
      <c r="D213" s="42" t="s">
        <v>4</v>
      </c>
      <c r="E213" s="45">
        <f t="shared" si="26"/>
        <v>624826.28382999997</v>
      </c>
      <c r="F213" s="44">
        <f>F214+F215</f>
        <v>68806.537379999994</v>
      </c>
      <c r="G213" s="44">
        <v>135986.74645000001</v>
      </c>
      <c r="H213" s="127">
        <f>H214+H215</f>
        <v>142011</v>
      </c>
      <c r="I213" s="128"/>
      <c r="J213" s="128"/>
      <c r="K213" s="128"/>
      <c r="L213" s="129"/>
      <c r="M213" s="45">
        <f>SUM(M214:M215)</f>
        <v>139011</v>
      </c>
      <c r="N213" s="45">
        <f>SUM(N214:N215)</f>
        <v>139011</v>
      </c>
      <c r="O213" s="120" t="s">
        <v>20</v>
      </c>
    </row>
    <row r="214" spans="1:16" ht="53.25" customHeight="1" x14ac:dyDescent="0.25">
      <c r="A214" s="147"/>
      <c r="B214" s="164"/>
      <c r="C214" s="142"/>
      <c r="D214" s="47" t="s">
        <v>6</v>
      </c>
      <c r="E214" s="45">
        <f t="shared" si="26"/>
        <v>612508.64833</v>
      </c>
      <c r="F214" s="49">
        <f>19759.15823+43326.17321+242.01684-232.8-220+1717.73791-99.72742</f>
        <v>64492.558769999996</v>
      </c>
      <c r="G214" s="49">
        <v>132483.08955999999</v>
      </c>
      <c r="H214" s="143">
        <v>138511</v>
      </c>
      <c r="I214" s="144"/>
      <c r="J214" s="144"/>
      <c r="K214" s="144"/>
      <c r="L214" s="155"/>
      <c r="M214" s="50">
        <v>138511</v>
      </c>
      <c r="N214" s="50">
        <v>138511</v>
      </c>
      <c r="O214" s="121"/>
    </row>
    <row r="215" spans="1:16" ht="32.25" customHeight="1" x14ac:dyDescent="0.25">
      <c r="A215" s="147"/>
      <c r="B215" s="164"/>
      <c r="C215" s="142"/>
      <c r="D215" s="63" t="s">
        <v>18</v>
      </c>
      <c r="E215" s="45">
        <f t="shared" si="26"/>
        <v>12317.6355</v>
      </c>
      <c r="F215" s="49">
        <f>443.45689+3060.2+300+510.32172</f>
        <v>4313.9786100000001</v>
      </c>
      <c r="G215" s="49">
        <v>3503.6568900000002</v>
      </c>
      <c r="H215" s="143">
        <v>3500</v>
      </c>
      <c r="I215" s="144"/>
      <c r="J215" s="144"/>
      <c r="K215" s="144"/>
      <c r="L215" s="155"/>
      <c r="M215" s="50">
        <v>500</v>
      </c>
      <c r="N215" s="50">
        <v>500</v>
      </c>
      <c r="O215" s="121"/>
    </row>
    <row r="216" spans="1:16" ht="18" customHeight="1" x14ac:dyDescent="0.25">
      <c r="A216" s="147"/>
      <c r="B216" s="158" t="s">
        <v>129</v>
      </c>
      <c r="C216" s="158" t="s">
        <v>70</v>
      </c>
      <c r="D216" s="158" t="s">
        <v>70</v>
      </c>
      <c r="E216" s="110" t="s">
        <v>71</v>
      </c>
      <c r="F216" s="110" t="s">
        <v>2</v>
      </c>
      <c r="G216" s="110" t="s">
        <v>3</v>
      </c>
      <c r="H216" s="110" t="s">
        <v>228</v>
      </c>
      <c r="I216" s="112" t="s">
        <v>172</v>
      </c>
      <c r="J216" s="113"/>
      <c r="K216" s="113"/>
      <c r="L216" s="114"/>
      <c r="M216" s="115" t="s">
        <v>39</v>
      </c>
      <c r="N216" s="115" t="s">
        <v>40</v>
      </c>
      <c r="O216" s="121"/>
    </row>
    <row r="217" spans="1:16" ht="41.25" customHeight="1" x14ac:dyDescent="0.25">
      <c r="A217" s="147"/>
      <c r="B217" s="159"/>
      <c r="C217" s="159"/>
      <c r="D217" s="159"/>
      <c r="E217" s="111"/>
      <c r="F217" s="111"/>
      <c r="G217" s="111"/>
      <c r="H217" s="111"/>
      <c r="I217" s="51" t="s">
        <v>160</v>
      </c>
      <c r="J217" s="51" t="s">
        <v>165</v>
      </c>
      <c r="K217" s="51" t="s">
        <v>161</v>
      </c>
      <c r="L217" s="51" t="s">
        <v>162</v>
      </c>
      <c r="M217" s="115"/>
      <c r="N217" s="115"/>
      <c r="O217" s="121"/>
    </row>
    <row r="218" spans="1:16" ht="96.75" customHeight="1" x14ac:dyDescent="0.25">
      <c r="A218" s="148"/>
      <c r="B218" s="160"/>
      <c r="C218" s="160"/>
      <c r="D218" s="160"/>
      <c r="E218" s="64">
        <v>100</v>
      </c>
      <c r="F218" s="52" t="s">
        <v>70</v>
      </c>
      <c r="G218" s="69">
        <v>100</v>
      </c>
      <c r="H218" s="69">
        <v>100</v>
      </c>
      <c r="I218" s="65">
        <v>25</v>
      </c>
      <c r="J218" s="65">
        <v>50</v>
      </c>
      <c r="K218" s="65">
        <v>75</v>
      </c>
      <c r="L218" s="65">
        <v>100</v>
      </c>
      <c r="M218" s="65">
        <v>100</v>
      </c>
      <c r="N218" s="65">
        <v>100</v>
      </c>
      <c r="O218" s="122"/>
    </row>
    <row r="219" spans="1:16" ht="2.25" customHeight="1" x14ac:dyDescent="0.25">
      <c r="A219" s="146" t="s">
        <v>8</v>
      </c>
      <c r="B219" s="164" t="s">
        <v>95</v>
      </c>
      <c r="C219" s="142" t="s">
        <v>41</v>
      </c>
      <c r="D219" s="42" t="s">
        <v>4</v>
      </c>
      <c r="E219" s="45">
        <f>SUM(F219:N219)</f>
        <v>0</v>
      </c>
      <c r="F219" s="44">
        <f>F220</f>
        <v>0</v>
      </c>
      <c r="G219" s="44">
        <v>0</v>
      </c>
      <c r="H219" s="127">
        <f>SUM(H220:H220)</f>
        <v>0</v>
      </c>
      <c r="I219" s="128"/>
      <c r="J219" s="128"/>
      <c r="K219" s="128"/>
      <c r="L219" s="129"/>
      <c r="M219" s="45">
        <f>SUM(M220:M220)</f>
        <v>0</v>
      </c>
      <c r="N219" s="45">
        <f>SUM(N220:N220)</f>
        <v>0</v>
      </c>
      <c r="O219" s="120" t="s">
        <v>20</v>
      </c>
    </row>
    <row r="220" spans="1:16" ht="51" hidden="1" customHeight="1" x14ac:dyDescent="0.25">
      <c r="A220" s="147"/>
      <c r="B220" s="164"/>
      <c r="C220" s="142"/>
      <c r="D220" s="47" t="s">
        <v>6</v>
      </c>
      <c r="E220" s="45">
        <f>SUM(F220:N220)</f>
        <v>0</v>
      </c>
      <c r="F220" s="49">
        <v>0</v>
      </c>
      <c r="G220" s="49">
        <v>0</v>
      </c>
      <c r="H220" s="143">
        <v>0</v>
      </c>
      <c r="I220" s="144"/>
      <c r="J220" s="144"/>
      <c r="K220" s="144"/>
      <c r="L220" s="155"/>
      <c r="M220" s="50">
        <v>0</v>
      </c>
      <c r="N220" s="50">
        <v>0</v>
      </c>
      <c r="O220" s="121"/>
      <c r="P220" s="118"/>
    </row>
    <row r="221" spans="1:16" ht="21.75" hidden="1" customHeight="1" x14ac:dyDescent="0.25">
      <c r="A221" s="147"/>
      <c r="B221" s="158" t="s">
        <v>130</v>
      </c>
      <c r="C221" s="158" t="s">
        <v>70</v>
      </c>
      <c r="D221" s="158" t="s">
        <v>70</v>
      </c>
      <c r="E221" s="110" t="s">
        <v>71</v>
      </c>
      <c r="F221" s="110" t="s">
        <v>2</v>
      </c>
      <c r="G221" s="110" t="s">
        <v>3</v>
      </c>
      <c r="H221" s="110" t="s">
        <v>229</v>
      </c>
      <c r="I221" s="112" t="s">
        <v>172</v>
      </c>
      <c r="J221" s="113"/>
      <c r="K221" s="113"/>
      <c r="L221" s="114"/>
      <c r="M221" s="115" t="s">
        <v>39</v>
      </c>
      <c r="N221" s="115" t="s">
        <v>40</v>
      </c>
      <c r="O221" s="121"/>
      <c r="P221" s="118"/>
    </row>
    <row r="222" spans="1:16" ht="38.25" hidden="1" customHeight="1" x14ac:dyDescent="0.25">
      <c r="A222" s="147"/>
      <c r="B222" s="159"/>
      <c r="C222" s="159"/>
      <c r="D222" s="159"/>
      <c r="E222" s="111"/>
      <c r="F222" s="111"/>
      <c r="G222" s="111"/>
      <c r="H222" s="111"/>
      <c r="I222" s="51" t="s">
        <v>160</v>
      </c>
      <c r="J222" s="51" t="s">
        <v>165</v>
      </c>
      <c r="K222" s="51" t="s">
        <v>161</v>
      </c>
      <c r="L222" s="51" t="s">
        <v>162</v>
      </c>
      <c r="M222" s="115"/>
      <c r="N222" s="115"/>
      <c r="O222" s="121"/>
    </row>
    <row r="223" spans="1:16" ht="21.75" hidden="1" customHeight="1" x14ac:dyDescent="0.25">
      <c r="A223" s="148"/>
      <c r="B223" s="160"/>
      <c r="C223" s="160"/>
      <c r="D223" s="160"/>
      <c r="E223" s="51" t="s">
        <v>70</v>
      </c>
      <c r="F223" s="52" t="s">
        <v>70</v>
      </c>
      <c r="G223" s="52" t="s">
        <v>70</v>
      </c>
      <c r="H223" s="52" t="s">
        <v>70</v>
      </c>
      <c r="I223" s="52" t="s">
        <v>70</v>
      </c>
      <c r="J223" s="52" t="s">
        <v>70</v>
      </c>
      <c r="K223" s="52" t="s">
        <v>70</v>
      </c>
      <c r="L223" s="52" t="s">
        <v>70</v>
      </c>
      <c r="M223" s="52" t="s">
        <v>70</v>
      </c>
      <c r="N223" s="52" t="s">
        <v>70</v>
      </c>
      <c r="O223" s="122"/>
    </row>
    <row r="224" spans="1:16" ht="21.75" customHeight="1" x14ac:dyDescent="0.25">
      <c r="A224" s="168" t="s">
        <v>19</v>
      </c>
      <c r="B224" s="164" t="s">
        <v>96</v>
      </c>
      <c r="C224" s="142" t="s">
        <v>41</v>
      </c>
      <c r="D224" s="42" t="s">
        <v>4</v>
      </c>
      <c r="E224" s="45">
        <f>F224+G224+H224+M224+N224</f>
        <v>9743.569739999999</v>
      </c>
      <c r="F224" s="45">
        <f>F225+F226+F227</f>
        <v>0</v>
      </c>
      <c r="G224" s="45">
        <f>G225+G226+G227</f>
        <v>0</v>
      </c>
      <c r="H224" s="127">
        <f>H225+H226+H227</f>
        <v>6716.0078100000001</v>
      </c>
      <c r="I224" s="128"/>
      <c r="J224" s="128"/>
      <c r="K224" s="128"/>
      <c r="L224" s="129"/>
      <c r="M224" s="45">
        <f>M225+M226+M227</f>
        <v>1529.6169299999999</v>
      </c>
      <c r="N224" s="45">
        <f>N225+N226+N227</f>
        <v>1497.9450000000002</v>
      </c>
      <c r="O224" s="120" t="s">
        <v>20</v>
      </c>
    </row>
    <row r="225" spans="1:17" s="10" customFormat="1" ht="46.15" customHeight="1" x14ac:dyDescent="0.25">
      <c r="A225" s="169"/>
      <c r="B225" s="164"/>
      <c r="C225" s="142"/>
      <c r="D225" s="47" t="s">
        <v>21</v>
      </c>
      <c r="E225" s="45">
        <f t="shared" ref="E225:E227" si="30">F225+G225+H225+M225+N225</f>
        <v>3242.42679</v>
      </c>
      <c r="F225" s="49">
        <v>0</v>
      </c>
      <c r="G225" s="49">
        <v>0</v>
      </c>
      <c r="H225" s="177">
        <v>2286.4642899999999</v>
      </c>
      <c r="I225" s="178"/>
      <c r="J225" s="178"/>
      <c r="K225" s="82"/>
      <c r="L225" s="83"/>
      <c r="M225" s="50">
        <v>492.35</v>
      </c>
      <c r="N225" s="50">
        <v>463.61250000000001</v>
      </c>
      <c r="O225" s="121"/>
      <c r="P225" s="3"/>
    </row>
    <row r="226" spans="1:17" s="10" customFormat="1" ht="39.6" customHeight="1" x14ac:dyDescent="0.25">
      <c r="A226" s="169"/>
      <c r="B226" s="164"/>
      <c r="C226" s="142"/>
      <c r="D226" s="47" t="s">
        <v>17</v>
      </c>
      <c r="E226" s="45">
        <f t="shared" si="30"/>
        <v>2788.83295</v>
      </c>
      <c r="F226" s="49">
        <v>0</v>
      </c>
      <c r="G226" s="49">
        <v>0</v>
      </c>
      <c r="H226" s="177">
        <v>1870.74352</v>
      </c>
      <c r="I226" s="178"/>
      <c r="J226" s="178"/>
      <c r="K226" s="82"/>
      <c r="L226" s="83"/>
      <c r="M226" s="50">
        <v>454.47692999999998</v>
      </c>
      <c r="N226" s="50">
        <v>463.61250000000001</v>
      </c>
      <c r="O226" s="121"/>
    </row>
    <row r="227" spans="1:17" ht="57.75" customHeight="1" x14ac:dyDescent="0.25">
      <c r="A227" s="169"/>
      <c r="B227" s="164"/>
      <c r="C227" s="142"/>
      <c r="D227" s="47" t="s">
        <v>6</v>
      </c>
      <c r="E227" s="45">
        <f t="shared" si="30"/>
        <v>3712.3100000000004</v>
      </c>
      <c r="F227" s="49">
        <v>0</v>
      </c>
      <c r="G227" s="49">
        <v>0</v>
      </c>
      <c r="H227" s="143">
        <v>2558.8000000000002</v>
      </c>
      <c r="I227" s="144"/>
      <c r="J227" s="144"/>
      <c r="K227" s="144"/>
      <c r="L227" s="155"/>
      <c r="M227" s="50">
        <v>582.79</v>
      </c>
      <c r="N227" s="50">
        <v>570.72</v>
      </c>
      <c r="O227" s="121"/>
    </row>
    <row r="228" spans="1:17" ht="21.75" customHeight="1" x14ac:dyDescent="0.25">
      <c r="A228" s="169"/>
      <c r="B228" s="158" t="s">
        <v>131</v>
      </c>
      <c r="C228" s="158" t="s">
        <v>70</v>
      </c>
      <c r="D228" s="158" t="s">
        <v>70</v>
      </c>
      <c r="E228" s="110" t="s">
        <v>71</v>
      </c>
      <c r="F228" s="110" t="s">
        <v>2</v>
      </c>
      <c r="G228" s="110" t="s">
        <v>3</v>
      </c>
      <c r="H228" s="110" t="s">
        <v>230</v>
      </c>
      <c r="I228" s="112" t="s">
        <v>172</v>
      </c>
      <c r="J228" s="113"/>
      <c r="K228" s="113"/>
      <c r="L228" s="114"/>
      <c r="M228" s="115" t="s">
        <v>39</v>
      </c>
      <c r="N228" s="115" t="s">
        <v>40</v>
      </c>
      <c r="O228" s="121"/>
      <c r="P228" s="116"/>
    </row>
    <row r="229" spans="1:17" ht="39" customHeight="1" x14ac:dyDescent="0.25">
      <c r="A229" s="169"/>
      <c r="B229" s="159"/>
      <c r="C229" s="159"/>
      <c r="D229" s="159"/>
      <c r="E229" s="111"/>
      <c r="F229" s="111"/>
      <c r="G229" s="111"/>
      <c r="H229" s="111"/>
      <c r="I229" s="51" t="s">
        <v>160</v>
      </c>
      <c r="J229" s="51" t="s">
        <v>165</v>
      </c>
      <c r="K229" s="51" t="s">
        <v>161</v>
      </c>
      <c r="L229" s="51" t="s">
        <v>162</v>
      </c>
      <c r="M229" s="115"/>
      <c r="N229" s="115"/>
      <c r="O229" s="121"/>
      <c r="P229" s="116"/>
    </row>
    <row r="230" spans="1:17" ht="55.5" customHeight="1" x14ac:dyDescent="0.25">
      <c r="A230" s="170"/>
      <c r="B230" s="160"/>
      <c r="C230" s="160"/>
      <c r="D230" s="160"/>
      <c r="E230" s="68">
        <v>1</v>
      </c>
      <c r="F230" s="69" t="s">
        <v>70</v>
      </c>
      <c r="G230" s="69" t="s">
        <v>70</v>
      </c>
      <c r="H230" s="69">
        <v>1</v>
      </c>
      <c r="I230" s="69" t="s">
        <v>70</v>
      </c>
      <c r="J230" s="69" t="s">
        <v>70</v>
      </c>
      <c r="K230" s="69" t="s">
        <v>70</v>
      </c>
      <c r="L230" s="69">
        <v>1</v>
      </c>
      <c r="M230" s="69">
        <v>1</v>
      </c>
      <c r="N230" s="69">
        <v>1</v>
      </c>
      <c r="O230" s="122"/>
      <c r="P230" s="116"/>
    </row>
    <row r="231" spans="1:17" ht="21.75" customHeight="1" x14ac:dyDescent="0.25">
      <c r="A231" s="194" t="s">
        <v>9</v>
      </c>
      <c r="B231" s="195" t="s">
        <v>170</v>
      </c>
      <c r="C231" s="163" t="s">
        <v>41</v>
      </c>
      <c r="D231" s="42" t="s">
        <v>4</v>
      </c>
      <c r="E231" s="45">
        <f>SUM(F231:N231)</f>
        <v>0</v>
      </c>
      <c r="F231" s="44">
        <f>F232</f>
        <v>0</v>
      </c>
      <c r="G231" s="44">
        <v>0</v>
      </c>
      <c r="H231" s="127">
        <f>SUM(H232:H232)</f>
        <v>0</v>
      </c>
      <c r="I231" s="128"/>
      <c r="J231" s="128"/>
      <c r="K231" s="128"/>
      <c r="L231" s="129"/>
      <c r="M231" s="45">
        <f>SUM(M232:M232)</f>
        <v>0</v>
      </c>
      <c r="N231" s="45">
        <f>SUM(N232:N232)</f>
        <v>0</v>
      </c>
      <c r="O231" s="126" t="s">
        <v>20</v>
      </c>
    </row>
    <row r="232" spans="1:17" ht="52.5" customHeight="1" x14ac:dyDescent="0.25">
      <c r="A232" s="194"/>
      <c r="B232" s="195"/>
      <c r="C232" s="163"/>
      <c r="D232" s="42" t="s">
        <v>6</v>
      </c>
      <c r="E232" s="45">
        <f>SUM(F232:N232)</f>
        <v>0</v>
      </c>
      <c r="F232" s="44">
        <f>F234</f>
        <v>0</v>
      </c>
      <c r="G232" s="44">
        <v>0</v>
      </c>
      <c r="H232" s="127">
        <f>H234</f>
        <v>0</v>
      </c>
      <c r="I232" s="128"/>
      <c r="J232" s="128"/>
      <c r="K232" s="128"/>
      <c r="L232" s="129"/>
      <c r="M232" s="45">
        <f t="shared" ref="M232" si="31">M234</f>
        <v>0</v>
      </c>
      <c r="N232" s="45">
        <f>N234</f>
        <v>0</v>
      </c>
      <c r="O232" s="126"/>
    </row>
    <row r="233" spans="1:17" ht="0.75" customHeight="1" x14ac:dyDescent="0.25">
      <c r="A233" s="146" t="s">
        <v>10</v>
      </c>
      <c r="B233" s="164" t="s">
        <v>97</v>
      </c>
      <c r="C233" s="146" t="s">
        <v>41</v>
      </c>
      <c r="D233" s="42" t="s">
        <v>4</v>
      </c>
      <c r="E233" s="45">
        <f>SUM(F233:N233)</f>
        <v>0</v>
      </c>
      <c r="F233" s="44">
        <f>F234</f>
        <v>0</v>
      </c>
      <c r="G233" s="44">
        <v>0</v>
      </c>
      <c r="H233" s="127">
        <f>SUM(H234:H234)</f>
        <v>0</v>
      </c>
      <c r="I233" s="128"/>
      <c r="J233" s="128"/>
      <c r="K233" s="128"/>
      <c r="L233" s="129"/>
      <c r="M233" s="45">
        <f>SUM(M234:M234)</f>
        <v>0</v>
      </c>
      <c r="N233" s="45">
        <f>SUM(N234:N234)</f>
        <v>0</v>
      </c>
      <c r="O233" s="120" t="s">
        <v>20</v>
      </c>
    </row>
    <row r="234" spans="1:17" ht="56.25" hidden="1" customHeight="1" x14ac:dyDescent="0.25">
      <c r="A234" s="147"/>
      <c r="B234" s="164"/>
      <c r="C234" s="148"/>
      <c r="D234" s="47" t="s">
        <v>6</v>
      </c>
      <c r="E234" s="45">
        <f>SUM(F234:N234)</f>
        <v>0</v>
      </c>
      <c r="F234" s="49">
        <v>0</v>
      </c>
      <c r="G234" s="49">
        <v>0</v>
      </c>
      <c r="H234" s="143">
        <v>0</v>
      </c>
      <c r="I234" s="144"/>
      <c r="J234" s="144"/>
      <c r="K234" s="144"/>
      <c r="L234" s="155"/>
      <c r="M234" s="50">
        <v>0</v>
      </c>
      <c r="N234" s="50">
        <v>0</v>
      </c>
      <c r="O234" s="121"/>
      <c r="P234" s="118" t="s">
        <v>305</v>
      </c>
    </row>
    <row r="235" spans="1:17" ht="21.75" hidden="1" customHeight="1" x14ac:dyDescent="0.25">
      <c r="A235" s="147"/>
      <c r="B235" s="158" t="s">
        <v>275</v>
      </c>
      <c r="C235" s="158" t="s">
        <v>70</v>
      </c>
      <c r="D235" s="158" t="s">
        <v>70</v>
      </c>
      <c r="E235" s="110" t="s">
        <v>71</v>
      </c>
      <c r="F235" s="110" t="s">
        <v>2</v>
      </c>
      <c r="G235" s="110" t="s">
        <v>3</v>
      </c>
      <c r="H235" s="110" t="s">
        <v>231</v>
      </c>
      <c r="I235" s="112" t="s">
        <v>172</v>
      </c>
      <c r="J235" s="113"/>
      <c r="K235" s="113"/>
      <c r="L235" s="114"/>
      <c r="M235" s="115" t="s">
        <v>39</v>
      </c>
      <c r="N235" s="115" t="s">
        <v>40</v>
      </c>
      <c r="O235" s="121"/>
      <c r="P235" s="118"/>
    </row>
    <row r="236" spans="1:17" ht="33.75" hidden="1" customHeight="1" x14ac:dyDescent="0.25">
      <c r="A236" s="147"/>
      <c r="B236" s="159"/>
      <c r="C236" s="159"/>
      <c r="D236" s="159"/>
      <c r="E236" s="111"/>
      <c r="F236" s="111"/>
      <c r="G236" s="111"/>
      <c r="H236" s="111"/>
      <c r="I236" s="51" t="s">
        <v>160</v>
      </c>
      <c r="J236" s="51" t="s">
        <v>165</v>
      </c>
      <c r="K236" s="51" t="s">
        <v>161</v>
      </c>
      <c r="L236" s="51" t="s">
        <v>162</v>
      </c>
      <c r="M236" s="115"/>
      <c r="N236" s="115"/>
      <c r="O236" s="121"/>
    </row>
    <row r="237" spans="1:17" ht="21.75" hidden="1" customHeight="1" x14ac:dyDescent="0.25">
      <c r="A237" s="148"/>
      <c r="B237" s="160"/>
      <c r="C237" s="160"/>
      <c r="D237" s="160"/>
      <c r="E237" s="51" t="s">
        <v>70</v>
      </c>
      <c r="F237" s="52" t="s">
        <v>70</v>
      </c>
      <c r="G237" s="52" t="s">
        <v>70</v>
      </c>
      <c r="H237" s="52" t="s">
        <v>70</v>
      </c>
      <c r="I237" s="52" t="s">
        <v>70</v>
      </c>
      <c r="J237" s="52" t="s">
        <v>70</v>
      </c>
      <c r="K237" s="52" t="s">
        <v>70</v>
      </c>
      <c r="L237" s="52" t="s">
        <v>70</v>
      </c>
      <c r="M237" s="52" t="s">
        <v>70</v>
      </c>
      <c r="N237" s="52" t="s">
        <v>70</v>
      </c>
      <c r="O237" s="122"/>
    </row>
    <row r="238" spans="1:17" ht="21.75" customHeight="1" x14ac:dyDescent="0.25">
      <c r="A238" s="146" t="s">
        <v>12</v>
      </c>
      <c r="B238" s="164" t="s">
        <v>271</v>
      </c>
      <c r="C238" s="146" t="s">
        <v>212</v>
      </c>
      <c r="D238" s="42" t="s">
        <v>4</v>
      </c>
      <c r="E238" s="45">
        <f>SUM(F238:N238)</f>
        <v>0</v>
      </c>
      <c r="F238" s="44">
        <f>F239</f>
        <v>0</v>
      </c>
      <c r="G238" s="44">
        <v>0</v>
      </c>
      <c r="H238" s="127">
        <f>SUM(H239:H239)</f>
        <v>0</v>
      </c>
      <c r="I238" s="128"/>
      <c r="J238" s="128"/>
      <c r="K238" s="128"/>
      <c r="L238" s="129"/>
      <c r="M238" s="45">
        <f>SUM(M239:M239)</f>
        <v>0</v>
      </c>
      <c r="N238" s="45">
        <f>SUM(N239:N239)</f>
        <v>0</v>
      </c>
      <c r="O238" s="120" t="s">
        <v>20</v>
      </c>
    </row>
    <row r="239" spans="1:17" ht="68.25" customHeight="1" x14ac:dyDescent="0.25">
      <c r="A239" s="147"/>
      <c r="B239" s="164"/>
      <c r="C239" s="148"/>
      <c r="D239" s="47" t="s">
        <v>6</v>
      </c>
      <c r="E239" s="45">
        <f>SUM(F239:N239)</f>
        <v>0</v>
      </c>
      <c r="F239" s="49">
        <v>0</v>
      </c>
      <c r="G239" s="49">
        <v>0</v>
      </c>
      <c r="H239" s="143">
        <v>0</v>
      </c>
      <c r="I239" s="144"/>
      <c r="J239" s="144"/>
      <c r="K239" s="144"/>
      <c r="L239" s="155"/>
      <c r="M239" s="50">
        <v>0</v>
      </c>
      <c r="N239" s="50">
        <v>0</v>
      </c>
      <c r="O239" s="121"/>
    </row>
    <row r="240" spans="1:17" ht="21.75" customHeight="1" x14ac:dyDescent="0.25">
      <c r="A240" s="147"/>
      <c r="B240" s="165" t="s">
        <v>272</v>
      </c>
      <c r="C240" s="158" t="s">
        <v>70</v>
      </c>
      <c r="D240" s="158" t="s">
        <v>70</v>
      </c>
      <c r="E240" s="110" t="s">
        <v>71</v>
      </c>
      <c r="F240" s="110" t="s">
        <v>2</v>
      </c>
      <c r="G240" s="110" t="s">
        <v>3</v>
      </c>
      <c r="H240" s="110" t="s">
        <v>231</v>
      </c>
      <c r="I240" s="112" t="s">
        <v>172</v>
      </c>
      <c r="J240" s="113"/>
      <c r="K240" s="113"/>
      <c r="L240" s="114"/>
      <c r="M240" s="115" t="s">
        <v>39</v>
      </c>
      <c r="N240" s="115" t="s">
        <v>40</v>
      </c>
      <c r="O240" s="121"/>
      <c r="P240" s="116"/>
      <c r="Q240" s="33"/>
    </row>
    <row r="241" spans="1:17" ht="33.75" customHeight="1" x14ac:dyDescent="0.25">
      <c r="A241" s="147"/>
      <c r="B241" s="166"/>
      <c r="C241" s="159"/>
      <c r="D241" s="159"/>
      <c r="E241" s="111"/>
      <c r="F241" s="111"/>
      <c r="G241" s="111"/>
      <c r="H241" s="111"/>
      <c r="I241" s="51" t="s">
        <v>160</v>
      </c>
      <c r="J241" s="51" t="s">
        <v>165</v>
      </c>
      <c r="K241" s="51" t="s">
        <v>161</v>
      </c>
      <c r="L241" s="51" t="s">
        <v>162</v>
      </c>
      <c r="M241" s="115"/>
      <c r="N241" s="115"/>
      <c r="O241" s="121"/>
      <c r="P241" s="116"/>
      <c r="Q241" s="33"/>
    </row>
    <row r="242" spans="1:17" ht="39.75" customHeight="1" x14ac:dyDescent="0.25">
      <c r="A242" s="148"/>
      <c r="B242" s="167"/>
      <c r="C242" s="160"/>
      <c r="D242" s="160"/>
      <c r="E242" s="51" t="s">
        <v>70</v>
      </c>
      <c r="F242" s="52" t="s">
        <v>70</v>
      </c>
      <c r="G242" s="52" t="s">
        <v>70</v>
      </c>
      <c r="H242" s="52" t="s">
        <v>70</v>
      </c>
      <c r="I242" s="52" t="s">
        <v>70</v>
      </c>
      <c r="J242" s="52" t="s">
        <v>70</v>
      </c>
      <c r="K242" s="52" t="s">
        <v>70</v>
      </c>
      <c r="L242" s="52" t="s">
        <v>70</v>
      </c>
      <c r="M242" s="52" t="s">
        <v>70</v>
      </c>
      <c r="N242" s="52" t="s">
        <v>70</v>
      </c>
      <c r="O242" s="122"/>
      <c r="P242" s="116"/>
      <c r="Q242" s="33"/>
    </row>
    <row r="243" spans="1:17" ht="21.75" customHeight="1" x14ac:dyDescent="0.25">
      <c r="A243" s="146" t="s">
        <v>13</v>
      </c>
      <c r="B243" s="164" t="s">
        <v>273</v>
      </c>
      <c r="C243" s="146" t="s">
        <v>212</v>
      </c>
      <c r="D243" s="42" t="s">
        <v>4</v>
      </c>
      <c r="E243" s="45">
        <f>SUM(F243:N243)</f>
        <v>0</v>
      </c>
      <c r="F243" s="44">
        <f>F244</f>
        <v>0</v>
      </c>
      <c r="G243" s="44">
        <v>0</v>
      </c>
      <c r="H243" s="127">
        <f>SUM(H244:H244)</f>
        <v>0</v>
      </c>
      <c r="I243" s="128"/>
      <c r="J243" s="128"/>
      <c r="K243" s="128"/>
      <c r="L243" s="129"/>
      <c r="M243" s="45">
        <f>SUM(M244:M244)</f>
        <v>0</v>
      </c>
      <c r="N243" s="45">
        <f>SUM(N244:N244)</f>
        <v>0</v>
      </c>
      <c r="O243" s="120" t="s">
        <v>20</v>
      </c>
      <c r="P243" s="116"/>
      <c r="Q243" s="33"/>
    </row>
    <row r="244" spans="1:17" ht="56.25" customHeight="1" x14ac:dyDescent="0.25">
      <c r="A244" s="147"/>
      <c r="B244" s="164"/>
      <c r="C244" s="148"/>
      <c r="D244" s="47" t="s">
        <v>6</v>
      </c>
      <c r="E244" s="45">
        <f>SUM(F244:N244)</f>
        <v>0</v>
      </c>
      <c r="F244" s="49">
        <v>0</v>
      </c>
      <c r="G244" s="49">
        <v>0</v>
      </c>
      <c r="H244" s="143">
        <v>0</v>
      </c>
      <c r="I244" s="144"/>
      <c r="J244" s="144"/>
      <c r="K244" s="144"/>
      <c r="L244" s="155"/>
      <c r="M244" s="50">
        <v>0</v>
      </c>
      <c r="N244" s="50">
        <v>0</v>
      </c>
      <c r="O244" s="121"/>
      <c r="P244" s="116"/>
      <c r="Q244" s="33"/>
    </row>
    <row r="245" spans="1:17" ht="21.75" customHeight="1" x14ac:dyDescent="0.25">
      <c r="A245" s="147"/>
      <c r="B245" s="158" t="s">
        <v>274</v>
      </c>
      <c r="C245" s="158" t="s">
        <v>70</v>
      </c>
      <c r="D245" s="158" t="s">
        <v>70</v>
      </c>
      <c r="E245" s="110" t="s">
        <v>71</v>
      </c>
      <c r="F245" s="110" t="s">
        <v>2</v>
      </c>
      <c r="G245" s="110" t="s">
        <v>3</v>
      </c>
      <c r="H245" s="110" t="s">
        <v>231</v>
      </c>
      <c r="I245" s="112" t="s">
        <v>172</v>
      </c>
      <c r="J245" s="113"/>
      <c r="K245" s="113"/>
      <c r="L245" s="114"/>
      <c r="M245" s="115" t="s">
        <v>39</v>
      </c>
      <c r="N245" s="115" t="s">
        <v>40</v>
      </c>
      <c r="O245" s="121"/>
    </row>
    <row r="246" spans="1:17" ht="33.75" customHeight="1" x14ac:dyDescent="0.25">
      <c r="A246" s="147"/>
      <c r="B246" s="159"/>
      <c r="C246" s="159"/>
      <c r="D246" s="159"/>
      <c r="E246" s="111"/>
      <c r="F246" s="111"/>
      <c r="G246" s="111"/>
      <c r="H246" s="111"/>
      <c r="I246" s="51" t="s">
        <v>160</v>
      </c>
      <c r="J246" s="51" t="s">
        <v>165</v>
      </c>
      <c r="K246" s="51" t="s">
        <v>161</v>
      </c>
      <c r="L246" s="51" t="s">
        <v>162</v>
      </c>
      <c r="M246" s="115"/>
      <c r="N246" s="115"/>
      <c r="O246" s="121"/>
    </row>
    <row r="247" spans="1:17" ht="21.75" customHeight="1" x14ac:dyDescent="0.25">
      <c r="A247" s="148"/>
      <c r="B247" s="160"/>
      <c r="C247" s="160"/>
      <c r="D247" s="160"/>
      <c r="E247" s="51" t="s">
        <v>70</v>
      </c>
      <c r="F247" s="52" t="s">
        <v>70</v>
      </c>
      <c r="G247" s="52" t="s">
        <v>70</v>
      </c>
      <c r="H247" s="52" t="s">
        <v>70</v>
      </c>
      <c r="I247" s="52" t="s">
        <v>70</v>
      </c>
      <c r="J247" s="52" t="s">
        <v>70</v>
      </c>
      <c r="K247" s="52" t="s">
        <v>70</v>
      </c>
      <c r="L247" s="52" t="s">
        <v>70</v>
      </c>
      <c r="M247" s="52" t="s">
        <v>70</v>
      </c>
      <c r="N247" s="52" t="s">
        <v>70</v>
      </c>
      <c r="O247" s="122"/>
    </row>
    <row r="248" spans="1:17" ht="21.75" customHeight="1" x14ac:dyDescent="0.25">
      <c r="A248" s="194" t="s">
        <v>23</v>
      </c>
      <c r="B248" s="195" t="s">
        <v>171</v>
      </c>
      <c r="C248" s="142" t="s">
        <v>41</v>
      </c>
      <c r="D248" s="42" t="s">
        <v>4</v>
      </c>
      <c r="E248" s="45">
        <f t="shared" ref="E248:E253" si="32">SUM(F248:N248)</f>
        <v>4729520.9885299997</v>
      </c>
      <c r="F248" s="44">
        <f>F249+F250</f>
        <v>866217.27159999998</v>
      </c>
      <c r="G248" s="44">
        <v>895685.71693</v>
      </c>
      <c r="H248" s="127">
        <f>H249+H250</f>
        <v>989206</v>
      </c>
      <c r="I248" s="128"/>
      <c r="J248" s="128"/>
      <c r="K248" s="128"/>
      <c r="L248" s="129"/>
      <c r="M248" s="45">
        <f>SUM(M249:M250)</f>
        <v>989206</v>
      </c>
      <c r="N248" s="45">
        <f>SUM(N249:N250)</f>
        <v>989206</v>
      </c>
      <c r="O248" s="126" t="s">
        <v>20</v>
      </c>
    </row>
    <row r="249" spans="1:17" ht="54" customHeight="1" x14ac:dyDescent="0.25">
      <c r="A249" s="194"/>
      <c r="B249" s="195"/>
      <c r="C249" s="142"/>
      <c r="D249" s="42" t="s">
        <v>6</v>
      </c>
      <c r="E249" s="45">
        <f t="shared" si="32"/>
        <v>4398958.1471600002</v>
      </c>
      <c r="F249" s="44">
        <f>F252+F258</f>
        <v>793317.58481999999</v>
      </c>
      <c r="G249" s="44">
        <v>833022.56233999995</v>
      </c>
      <c r="H249" s="127">
        <f>H252+H258</f>
        <v>924206</v>
      </c>
      <c r="I249" s="128"/>
      <c r="J249" s="128"/>
      <c r="K249" s="128"/>
      <c r="L249" s="129"/>
      <c r="M249" s="45">
        <f t="shared" ref="M249:N249" si="33">M252+M258</f>
        <v>924206</v>
      </c>
      <c r="N249" s="45">
        <f t="shared" si="33"/>
        <v>924206</v>
      </c>
      <c r="O249" s="126"/>
    </row>
    <row r="250" spans="1:17" ht="21.75" customHeight="1" x14ac:dyDescent="0.25">
      <c r="A250" s="194"/>
      <c r="B250" s="195"/>
      <c r="C250" s="142"/>
      <c r="D250" s="62" t="s">
        <v>18</v>
      </c>
      <c r="E250" s="45">
        <f t="shared" si="32"/>
        <v>330562.84137000004</v>
      </c>
      <c r="F250" s="44">
        <f>F253</f>
        <v>72899.686780000004</v>
      </c>
      <c r="G250" s="44">
        <v>62663.154589999998</v>
      </c>
      <c r="H250" s="127">
        <f>H253</f>
        <v>65000</v>
      </c>
      <c r="I250" s="128"/>
      <c r="J250" s="128"/>
      <c r="K250" s="128"/>
      <c r="L250" s="129"/>
      <c r="M250" s="45">
        <f t="shared" ref="M250:N250" si="34">M253</f>
        <v>65000</v>
      </c>
      <c r="N250" s="45">
        <f t="shared" si="34"/>
        <v>65000</v>
      </c>
      <c r="O250" s="126"/>
    </row>
    <row r="251" spans="1:17" ht="21.75" customHeight="1" x14ac:dyDescent="0.25">
      <c r="A251" s="146" t="s">
        <v>24</v>
      </c>
      <c r="B251" s="164" t="s">
        <v>98</v>
      </c>
      <c r="C251" s="142" t="s">
        <v>41</v>
      </c>
      <c r="D251" s="42" t="s">
        <v>4</v>
      </c>
      <c r="E251" s="45">
        <f t="shared" si="32"/>
        <v>4729520.9885299997</v>
      </c>
      <c r="F251" s="44">
        <f>F252+F253</f>
        <v>866217.27159999998</v>
      </c>
      <c r="G251" s="44">
        <v>895685.71693</v>
      </c>
      <c r="H251" s="127">
        <f>H252+H253</f>
        <v>989206</v>
      </c>
      <c r="I251" s="128"/>
      <c r="J251" s="128"/>
      <c r="K251" s="128"/>
      <c r="L251" s="129"/>
      <c r="M251" s="45">
        <f>SUM(M252:M253)</f>
        <v>989206</v>
      </c>
      <c r="N251" s="45">
        <f>SUM(N252:N253)</f>
        <v>989206</v>
      </c>
      <c r="O251" s="120" t="s">
        <v>20</v>
      </c>
    </row>
    <row r="252" spans="1:17" ht="59.25" customHeight="1" x14ac:dyDescent="0.25">
      <c r="A252" s="147"/>
      <c r="B252" s="164"/>
      <c r="C252" s="142"/>
      <c r="D252" s="47" t="s">
        <v>6</v>
      </c>
      <c r="E252" s="45">
        <f t="shared" si="32"/>
        <v>4398958.1471600002</v>
      </c>
      <c r="F252" s="49">
        <f>831943.75803+5000-43326.17321-300</f>
        <v>793317.58481999999</v>
      </c>
      <c r="G252" s="49">
        <v>833022.56233999995</v>
      </c>
      <c r="H252" s="143">
        <v>924206</v>
      </c>
      <c r="I252" s="144"/>
      <c r="J252" s="144"/>
      <c r="K252" s="144"/>
      <c r="L252" s="155"/>
      <c r="M252" s="50">
        <v>924206</v>
      </c>
      <c r="N252" s="50">
        <v>924206</v>
      </c>
      <c r="O252" s="121"/>
    </row>
    <row r="253" spans="1:17" ht="21.75" customHeight="1" x14ac:dyDescent="0.25">
      <c r="A253" s="147"/>
      <c r="B253" s="164"/>
      <c r="C253" s="142"/>
      <c r="D253" s="63" t="s">
        <v>18</v>
      </c>
      <c r="E253" s="45">
        <f t="shared" si="32"/>
        <v>330562.84137000004</v>
      </c>
      <c r="F253" s="49">
        <f>65723.35459-3060.2+3220.9129+7015.61929</f>
        <v>72899.686780000004</v>
      </c>
      <c r="G253" s="49">
        <v>62663.154589999998</v>
      </c>
      <c r="H253" s="143">
        <v>65000</v>
      </c>
      <c r="I253" s="144"/>
      <c r="J253" s="144"/>
      <c r="K253" s="144"/>
      <c r="L253" s="155"/>
      <c r="M253" s="50">
        <v>65000</v>
      </c>
      <c r="N253" s="50">
        <v>65000</v>
      </c>
      <c r="O253" s="121"/>
    </row>
    <row r="254" spans="1:17" ht="21.75" customHeight="1" x14ac:dyDescent="0.25">
      <c r="A254" s="147"/>
      <c r="B254" s="196" t="s">
        <v>132</v>
      </c>
      <c r="C254" s="158" t="s">
        <v>70</v>
      </c>
      <c r="D254" s="158" t="s">
        <v>70</v>
      </c>
      <c r="E254" s="110" t="s">
        <v>71</v>
      </c>
      <c r="F254" s="110" t="s">
        <v>2</v>
      </c>
      <c r="G254" s="110" t="s">
        <v>3</v>
      </c>
      <c r="H254" s="110" t="s">
        <v>232</v>
      </c>
      <c r="I254" s="112" t="s">
        <v>172</v>
      </c>
      <c r="J254" s="113"/>
      <c r="K254" s="113"/>
      <c r="L254" s="114"/>
      <c r="M254" s="115" t="s">
        <v>39</v>
      </c>
      <c r="N254" s="115" t="s">
        <v>40</v>
      </c>
      <c r="O254" s="121"/>
    </row>
    <row r="255" spans="1:17" ht="33.75" customHeight="1" x14ac:dyDescent="0.25">
      <c r="A255" s="147"/>
      <c r="B255" s="159"/>
      <c r="C255" s="159"/>
      <c r="D255" s="159"/>
      <c r="E255" s="111"/>
      <c r="F255" s="111"/>
      <c r="G255" s="111"/>
      <c r="H255" s="111"/>
      <c r="I255" s="51" t="s">
        <v>160</v>
      </c>
      <c r="J255" s="51" t="s">
        <v>165</v>
      </c>
      <c r="K255" s="51" t="s">
        <v>161</v>
      </c>
      <c r="L255" s="51" t="s">
        <v>162</v>
      </c>
      <c r="M255" s="115"/>
      <c r="N255" s="115"/>
      <c r="O255" s="121"/>
    </row>
    <row r="256" spans="1:17" ht="19.5" customHeight="1" x14ac:dyDescent="0.25">
      <c r="A256" s="148"/>
      <c r="B256" s="160"/>
      <c r="C256" s="160"/>
      <c r="D256" s="160"/>
      <c r="E256" s="41">
        <v>15</v>
      </c>
      <c r="F256" s="66">
        <v>18</v>
      </c>
      <c r="G256" s="66">
        <v>15</v>
      </c>
      <c r="H256" s="66">
        <v>15</v>
      </c>
      <c r="I256" s="66">
        <v>15</v>
      </c>
      <c r="J256" s="66">
        <v>15</v>
      </c>
      <c r="K256" s="66">
        <v>15</v>
      </c>
      <c r="L256" s="66">
        <v>15</v>
      </c>
      <c r="M256" s="66">
        <v>15</v>
      </c>
      <c r="N256" s="66">
        <v>15</v>
      </c>
      <c r="O256" s="122"/>
    </row>
    <row r="257" spans="1:16" ht="15.75" hidden="1" customHeight="1" x14ac:dyDescent="0.25">
      <c r="A257" s="146" t="s">
        <v>48</v>
      </c>
      <c r="B257" s="139" t="s">
        <v>99</v>
      </c>
      <c r="C257" s="142" t="s">
        <v>41</v>
      </c>
      <c r="D257" s="42" t="s">
        <v>4</v>
      </c>
      <c r="E257" s="45">
        <f>SUM(F257:N257)</f>
        <v>0</v>
      </c>
      <c r="F257" s="44">
        <f>F258</f>
        <v>0</v>
      </c>
      <c r="G257" s="44">
        <v>0</v>
      </c>
      <c r="H257" s="127">
        <f>SUM(H258:H258)</f>
        <v>0</v>
      </c>
      <c r="I257" s="128"/>
      <c r="J257" s="128"/>
      <c r="K257" s="128"/>
      <c r="L257" s="129"/>
      <c r="M257" s="45">
        <f>SUM(M258:M258)</f>
        <v>0</v>
      </c>
      <c r="N257" s="45">
        <f>SUM(N258:N258)</f>
        <v>0</v>
      </c>
      <c r="O257" s="120" t="s">
        <v>20</v>
      </c>
    </row>
    <row r="258" spans="1:16" ht="53.25" hidden="1" customHeight="1" x14ac:dyDescent="0.25">
      <c r="A258" s="147"/>
      <c r="B258" s="141"/>
      <c r="C258" s="142"/>
      <c r="D258" s="47" t="s">
        <v>6</v>
      </c>
      <c r="E258" s="45">
        <f>SUM(F258:N258)</f>
        <v>0</v>
      </c>
      <c r="F258" s="49">
        <v>0</v>
      </c>
      <c r="G258" s="49">
        <v>0</v>
      </c>
      <c r="H258" s="143">
        <v>0</v>
      </c>
      <c r="I258" s="144"/>
      <c r="J258" s="144"/>
      <c r="K258" s="144"/>
      <c r="L258" s="155"/>
      <c r="M258" s="50">
        <v>0</v>
      </c>
      <c r="N258" s="50">
        <v>0</v>
      </c>
      <c r="O258" s="121"/>
      <c r="P258" s="116"/>
    </row>
    <row r="259" spans="1:16" ht="33" hidden="1" customHeight="1" outlineLevel="1" x14ac:dyDescent="0.25">
      <c r="A259" s="147"/>
      <c r="B259" s="158" t="s">
        <v>49</v>
      </c>
      <c r="C259" s="158" t="s">
        <v>70</v>
      </c>
      <c r="D259" s="158" t="s">
        <v>70</v>
      </c>
      <c r="E259" s="110" t="s">
        <v>71</v>
      </c>
      <c r="F259" s="110" t="s">
        <v>2</v>
      </c>
      <c r="G259" s="110" t="s">
        <v>3</v>
      </c>
      <c r="H259" s="110" t="s">
        <v>232</v>
      </c>
      <c r="I259" s="112" t="s">
        <v>172</v>
      </c>
      <c r="J259" s="113"/>
      <c r="K259" s="113"/>
      <c r="L259" s="114"/>
      <c r="M259" s="115" t="s">
        <v>39</v>
      </c>
      <c r="N259" s="115" t="s">
        <v>40</v>
      </c>
      <c r="O259" s="121"/>
      <c r="P259" s="116"/>
    </row>
    <row r="260" spans="1:16" ht="33" hidden="1" customHeight="1" outlineLevel="1" x14ac:dyDescent="0.25">
      <c r="A260" s="147"/>
      <c r="B260" s="159"/>
      <c r="C260" s="159"/>
      <c r="D260" s="159"/>
      <c r="E260" s="111"/>
      <c r="F260" s="111"/>
      <c r="G260" s="111"/>
      <c r="H260" s="111"/>
      <c r="I260" s="51" t="s">
        <v>160</v>
      </c>
      <c r="J260" s="51" t="s">
        <v>165</v>
      </c>
      <c r="K260" s="51" t="s">
        <v>161</v>
      </c>
      <c r="L260" s="51" t="s">
        <v>162</v>
      </c>
      <c r="M260" s="115"/>
      <c r="N260" s="115"/>
      <c r="O260" s="121"/>
      <c r="P260" s="116"/>
    </row>
    <row r="261" spans="1:16" ht="33" hidden="1" customHeight="1" outlineLevel="1" x14ac:dyDescent="0.25">
      <c r="A261" s="148"/>
      <c r="B261" s="160"/>
      <c r="C261" s="160"/>
      <c r="D261" s="160"/>
      <c r="E261" s="51" t="s">
        <v>70</v>
      </c>
      <c r="F261" s="84" t="s">
        <v>70</v>
      </c>
      <c r="G261" s="84" t="s">
        <v>70</v>
      </c>
      <c r="H261" s="84" t="s">
        <v>70</v>
      </c>
      <c r="I261" s="84" t="s">
        <v>70</v>
      </c>
      <c r="J261" s="84" t="s">
        <v>70</v>
      </c>
      <c r="K261" s="84" t="s">
        <v>70</v>
      </c>
      <c r="L261" s="84" t="s">
        <v>70</v>
      </c>
      <c r="M261" s="84" t="s">
        <v>70</v>
      </c>
      <c r="N261" s="84" t="s">
        <v>70</v>
      </c>
      <c r="O261" s="122"/>
    </row>
    <row r="262" spans="1:16" ht="33" customHeight="1" collapsed="1" x14ac:dyDescent="0.25">
      <c r="A262" s="194" t="s">
        <v>25</v>
      </c>
      <c r="B262" s="195" t="s">
        <v>306</v>
      </c>
      <c r="C262" s="142" t="s">
        <v>41</v>
      </c>
      <c r="D262" s="42" t="s">
        <v>4</v>
      </c>
      <c r="E262" s="45">
        <f t="shared" ref="E262:E267" si="35">SUM(F262:N262)</f>
        <v>60247.275720000005</v>
      </c>
      <c r="F262" s="44">
        <f>F263+F264</f>
        <v>42482.389450000002</v>
      </c>
      <c r="G262" s="44">
        <v>16464.886269999999</v>
      </c>
      <c r="H262" s="127">
        <f>H263+H264</f>
        <v>0</v>
      </c>
      <c r="I262" s="128"/>
      <c r="J262" s="128"/>
      <c r="K262" s="128"/>
      <c r="L262" s="129"/>
      <c r="M262" s="45">
        <f>SUM(M263:M264)</f>
        <v>650</v>
      </c>
      <c r="N262" s="45">
        <f>SUM(N263:N264)</f>
        <v>650</v>
      </c>
      <c r="O262" s="126" t="s">
        <v>20</v>
      </c>
    </row>
    <row r="263" spans="1:16" ht="54.75" customHeight="1" x14ac:dyDescent="0.25">
      <c r="A263" s="194"/>
      <c r="B263" s="195"/>
      <c r="C263" s="142"/>
      <c r="D263" s="42" t="s">
        <v>6</v>
      </c>
      <c r="E263" s="45">
        <f t="shared" si="35"/>
        <v>47465.227700000003</v>
      </c>
      <c r="F263" s="44">
        <f>F266+F272+F278+F283+F288+F293+F298+F303</f>
        <v>36175.71544</v>
      </c>
      <c r="G263" s="44">
        <v>9989.5122599999995</v>
      </c>
      <c r="H263" s="127">
        <f>H266+H272+H278+H283</f>
        <v>0</v>
      </c>
      <c r="I263" s="128"/>
      <c r="J263" s="128"/>
      <c r="K263" s="128"/>
      <c r="L263" s="129"/>
      <c r="M263" s="45">
        <f>M266+M272</f>
        <v>650</v>
      </c>
      <c r="N263" s="45">
        <f>N266+N272</f>
        <v>650</v>
      </c>
      <c r="O263" s="126"/>
      <c r="P263" s="33"/>
    </row>
    <row r="264" spans="1:16" ht="39" customHeight="1" x14ac:dyDescent="0.25">
      <c r="A264" s="194"/>
      <c r="B264" s="195"/>
      <c r="C264" s="142"/>
      <c r="D264" s="62" t="s">
        <v>18</v>
      </c>
      <c r="E264" s="45">
        <f t="shared" si="35"/>
        <v>12782.048020000002</v>
      </c>
      <c r="F264" s="44">
        <f>F267+F273</f>
        <v>6306.6740100000006</v>
      </c>
      <c r="G264" s="44">
        <v>6475.3740100000005</v>
      </c>
      <c r="H264" s="127">
        <v>0</v>
      </c>
      <c r="I264" s="128"/>
      <c r="J264" s="128"/>
      <c r="K264" s="128"/>
      <c r="L264" s="129"/>
      <c r="M264" s="45">
        <v>0</v>
      </c>
      <c r="N264" s="45">
        <v>0</v>
      </c>
      <c r="O264" s="126"/>
    </row>
    <row r="265" spans="1:16" ht="25.5" customHeight="1" x14ac:dyDescent="0.25">
      <c r="A265" s="146" t="s">
        <v>26</v>
      </c>
      <c r="B265" s="139" t="s">
        <v>100</v>
      </c>
      <c r="C265" s="142" t="s">
        <v>41</v>
      </c>
      <c r="D265" s="42" t="s">
        <v>4</v>
      </c>
      <c r="E265" s="45">
        <f t="shared" si="35"/>
        <v>900</v>
      </c>
      <c r="F265" s="44">
        <f>F266</f>
        <v>300</v>
      </c>
      <c r="G265" s="44">
        <v>300</v>
      </c>
      <c r="H265" s="127">
        <f>SUM(H266)</f>
        <v>0</v>
      </c>
      <c r="I265" s="128"/>
      <c r="J265" s="128"/>
      <c r="K265" s="128"/>
      <c r="L265" s="129"/>
      <c r="M265" s="45">
        <f>SUM(M266:M267)</f>
        <v>150</v>
      </c>
      <c r="N265" s="45">
        <f>SUM(N266:N267)</f>
        <v>150</v>
      </c>
      <c r="O265" s="120" t="s">
        <v>20</v>
      </c>
    </row>
    <row r="266" spans="1:16" ht="56.25" customHeight="1" x14ac:dyDescent="0.25">
      <c r="A266" s="147"/>
      <c r="B266" s="140"/>
      <c r="C266" s="142"/>
      <c r="D266" s="47" t="s">
        <v>6</v>
      </c>
      <c r="E266" s="45">
        <f t="shared" si="35"/>
        <v>900</v>
      </c>
      <c r="F266" s="49">
        <v>300</v>
      </c>
      <c r="G266" s="49">
        <v>300</v>
      </c>
      <c r="H266" s="143">
        <f>SUM(H267)</f>
        <v>0</v>
      </c>
      <c r="I266" s="144"/>
      <c r="J266" s="144"/>
      <c r="K266" s="144"/>
      <c r="L266" s="155"/>
      <c r="M266" s="50">
        <v>150</v>
      </c>
      <c r="N266" s="50">
        <v>150</v>
      </c>
      <c r="O266" s="121"/>
    </row>
    <row r="267" spans="1:16" ht="0.75" customHeight="1" outlineLevel="1" x14ac:dyDescent="0.25">
      <c r="A267" s="147"/>
      <c r="B267" s="141"/>
      <c r="C267" s="142"/>
      <c r="D267" s="63" t="s">
        <v>18</v>
      </c>
      <c r="E267" s="45">
        <f t="shared" si="35"/>
        <v>0</v>
      </c>
      <c r="F267" s="85">
        <v>0</v>
      </c>
      <c r="G267" s="85"/>
      <c r="H267" s="85">
        <v>0</v>
      </c>
      <c r="I267" s="86"/>
      <c r="J267" s="86"/>
      <c r="K267" s="86"/>
      <c r="L267" s="50">
        <v>0</v>
      </c>
      <c r="M267" s="50">
        <v>0</v>
      </c>
      <c r="N267" s="50">
        <v>0</v>
      </c>
      <c r="O267" s="121"/>
    </row>
    <row r="268" spans="1:16" ht="25.5" customHeight="1" x14ac:dyDescent="0.25">
      <c r="A268" s="147"/>
      <c r="B268" s="158" t="s">
        <v>133</v>
      </c>
      <c r="C268" s="158" t="s">
        <v>70</v>
      </c>
      <c r="D268" s="158" t="s">
        <v>70</v>
      </c>
      <c r="E268" s="110" t="s">
        <v>71</v>
      </c>
      <c r="F268" s="110" t="s">
        <v>2</v>
      </c>
      <c r="G268" s="110" t="s">
        <v>3</v>
      </c>
      <c r="H268" s="110" t="s">
        <v>233</v>
      </c>
      <c r="I268" s="112" t="s">
        <v>172</v>
      </c>
      <c r="J268" s="113"/>
      <c r="K268" s="113"/>
      <c r="L268" s="114"/>
      <c r="M268" s="115" t="s">
        <v>39</v>
      </c>
      <c r="N268" s="115" t="s">
        <v>40</v>
      </c>
      <c r="O268" s="121"/>
    </row>
    <row r="269" spans="1:16" ht="36.75" customHeight="1" x14ac:dyDescent="0.25">
      <c r="A269" s="147"/>
      <c r="B269" s="159"/>
      <c r="C269" s="159"/>
      <c r="D269" s="159"/>
      <c r="E269" s="111"/>
      <c r="F269" s="111"/>
      <c r="G269" s="111"/>
      <c r="H269" s="111"/>
      <c r="I269" s="51" t="s">
        <v>160</v>
      </c>
      <c r="J269" s="51" t="s">
        <v>165</v>
      </c>
      <c r="K269" s="51" t="s">
        <v>161</v>
      </c>
      <c r="L269" s="51" t="s">
        <v>162</v>
      </c>
      <c r="M269" s="115"/>
      <c r="N269" s="115"/>
      <c r="O269" s="121"/>
    </row>
    <row r="270" spans="1:16" ht="66" customHeight="1" x14ac:dyDescent="0.25">
      <c r="A270" s="148"/>
      <c r="B270" s="160"/>
      <c r="C270" s="160"/>
      <c r="D270" s="160"/>
      <c r="E270" s="41">
        <v>1</v>
      </c>
      <c r="F270" s="66">
        <v>1</v>
      </c>
      <c r="G270" s="66">
        <v>1</v>
      </c>
      <c r="H270" s="52" t="s">
        <v>70</v>
      </c>
      <c r="I270" s="52" t="s">
        <v>70</v>
      </c>
      <c r="J270" s="52" t="s">
        <v>70</v>
      </c>
      <c r="K270" s="52" t="s">
        <v>70</v>
      </c>
      <c r="L270" s="52" t="s">
        <v>70</v>
      </c>
      <c r="M270" s="66">
        <v>1</v>
      </c>
      <c r="N270" s="66">
        <v>1</v>
      </c>
      <c r="O270" s="122"/>
    </row>
    <row r="271" spans="1:16" ht="25.5" customHeight="1" x14ac:dyDescent="0.25">
      <c r="A271" s="146" t="s">
        <v>27</v>
      </c>
      <c r="B271" s="139" t="s">
        <v>101</v>
      </c>
      <c r="C271" s="142" t="s">
        <v>41</v>
      </c>
      <c r="D271" s="42" t="s">
        <v>4</v>
      </c>
      <c r="E271" s="45">
        <f>SUM(F271:N271)</f>
        <v>15640.79882</v>
      </c>
      <c r="F271" s="44">
        <f>F272+F273</f>
        <v>7165.4348100000007</v>
      </c>
      <c r="G271" s="44">
        <v>7475.3640100000002</v>
      </c>
      <c r="H271" s="127">
        <f>H272+H273</f>
        <v>0</v>
      </c>
      <c r="I271" s="128"/>
      <c r="J271" s="128"/>
      <c r="K271" s="128"/>
      <c r="L271" s="129"/>
      <c r="M271" s="45">
        <f>SUM(M272:M273)</f>
        <v>500</v>
      </c>
      <c r="N271" s="45">
        <f>SUM(N272:N273)</f>
        <v>500</v>
      </c>
      <c r="O271" s="120" t="s">
        <v>20</v>
      </c>
    </row>
    <row r="272" spans="1:16" ht="51.75" customHeight="1" x14ac:dyDescent="0.25">
      <c r="A272" s="147"/>
      <c r="B272" s="140"/>
      <c r="C272" s="142"/>
      <c r="D272" s="47" t="s">
        <v>6</v>
      </c>
      <c r="E272" s="45">
        <f>SUM(F272:N272)</f>
        <v>2858.7507999999998</v>
      </c>
      <c r="F272" s="49">
        <f>1300-300-75.9625-18.73796-76.29954+220-100-90.2392</f>
        <v>858.76080000000002</v>
      </c>
      <c r="G272" s="49">
        <v>999.99</v>
      </c>
      <c r="H272" s="143">
        <v>0</v>
      </c>
      <c r="I272" s="144"/>
      <c r="J272" s="144"/>
      <c r="K272" s="144"/>
      <c r="L272" s="155"/>
      <c r="M272" s="50">
        <v>500</v>
      </c>
      <c r="N272" s="50">
        <v>500</v>
      </c>
      <c r="O272" s="121"/>
    </row>
    <row r="273" spans="1:16" ht="25.5" customHeight="1" x14ac:dyDescent="0.25">
      <c r="A273" s="147"/>
      <c r="B273" s="141"/>
      <c r="C273" s="142"/>
      <c r="D273" s="63" t="s">
        <v>18</v>
      </c>
      <c r="E273" s="45">
        <f>SUM(F273:N273)</f>
        <v>12782.048020000002</v>
      </c>
      <c r="F273" s="49">
        <f>6475.37401-168.7</f>
        <v>6306.6740100000006</v>
      </c>
      <c r="G273" s="49">
        <v>6475.3740100000005</v>
      </c>
      <c r="H273" s="143">
        <v>0</v>
      </c>
      <c r="I273" s="144"/>
      <c r="J273" s="144"/>
      <c r="K273" s="144"/>
      <c r="L273" s="155"/>
      <c r="M273" s="50">
        <v>0</v>
      </c>
      <c r="N273" s="50">
        <v>0</v>
      </c>
      <c r="O273" s="121"/>
    </row>
    <row r="274" spans="1:16" ht="18.75" customHeight="1" x14ac:dyDescent="0.25">
      <c r="A274" s="147"/>
      <c r="B274" s="158" t="s">
        <v>319</v>
      </c>
      <c r="C274" s="158" t="s">
        <v>70</v>
      </c>
      <c r="D274" s="158" t="s">
        <v>70</v>
      </c>
      <c r="E274" s="110" t="s">
        <v>71</v>
      </c>
      <c r="F274" s="110" t="s">
        <v>2</v>
      </c>
      <c r="G274" s="110" t="s">
        <v>3</v>
      </c>
      <c r="H274" s="110" t="s">
        <v>229</v>
      </c>
      <c r="I274" s="112" t="s">
        <v>172</v>
      </c>
      <c r="J274" s="113"/>
      <c r="K274" s="113"/>
      <c r="L274" s="114"/>
      <c r="M274" s="115" t="s">
        <v>39</v>
      </c>
      <c r="N274" s="115" t="s">
        <v>40</v>
      </c>
      <c r="O274" s="121"/>
    </row>
    <row r="275" spans="1:16" ht="45.75" customHeight="1" x14ac:dyDescent="0.25">
      <c r="A275" s="147"/>
      <c r="B275" s="159"/>
      <c r="C275" s="159"/>
      <c r="D275" s="159"/>
      <c r="E275" s="111"/>
      <c r="F275" s="111"/>
      <c r="G275" s="111"/>
      <c r="H275" s="111"/>
      <c r="I275" s="51" t="s">
        <v>160</v>
      </c>
      <c r="J275" s="51" t="s">
        <v>165</v>
      </c>
      <c r="K275" s="51" t="s">
        <v>161</v>
      </c>
      <c r="L275" s="51" t="s">
        <v>162</v>
      </c>
      <c r="M275" s="115"/>
      <c r="N275" s="115"/>
      <c r="O275" s="121"/>
    </row>
    <row r="276" spans="1:16" ht="36" customHeight="1" x14ac:dyDescent="0.25">
      <c r="A276" s="148"/>
      <c r="B276" s="160"/>
      <c r="C276" s="160"/>
      <c r="D276" s="160"/>
      <c r="E276" s="41">
        <v>15</v>
      </c>
      <c r="F276" s="66">
        <v>16</v>
      </c>
      <c r="G276" s="66">
        <v>15</v>
      </c>
      <c r="H276" s="52" t="s">
        <v>70</v>
      </c>
      <c r="I276" s="52" t="s">
        <v>70</v>
      </c>
      <c r="J276" s="52" t="s">
        <v>70</v>
      </c>
      <c r="K276" s="52" t="s">
        <v>70</v>
      </c>
      <c r="L276" s="52" t="s">
        <v>70</v>
      </c>
      <c r="M276" s="66">
        <v>15</v>
      </c>
      <c r="N276" s="66">
        <v>15</v>
      </c>
      <c r="O276" s="122"/>
    </row>
    <row r="277" spans="1:16" ht="21.75" hidden="1" customHeight="1" x14ac:dyDescent="0.25">
      <c r="A277" s="146" t="s">
        <v>28</v>
      </c>
      <c r="B277" s="139" t="s">
        <v>102</v>
      </c>
      <c r="C277" s="142" t="s">
        <v>210</v>
      </c>
      <c r="D277" s="42" t="s">
        <v>4</v>
      </c>
      <c r="E277" s="45">
        <f>SUM(F277:N277)</f>
        <v>0</v>
      </c>
      <c r="F277" s="44">
        <f>F278</f>
        <v>0</v>
      </c>
      <c r="G277" s="44">
        <v>0</v>
      </c>
      <c r="H277" s="127">
        <f>SUM(H278:H278)</f>
        <v>0</v>
      </c>
      <c r="I277" s="128"/>
      <c r="J277" s="128"/>
      <c r="K277" s="128"/>
      <c r="L277" s="129"/>
      <c r="M277" s="45">
        <f>SUM(M278:M278)</f>
        <v>0</v>
      </c>
      <c r="N277" s="45">
        <f>SUM(N278:N278)</f>
        <v>0</v>
      </c>
      <c r="O277" s="120" t="s">
        <v>20</v>
      </c>
    </row>
    <row r="278" spans="1:16" ht="60" hidden="1" customHeight="1" x14ac:dyDescent="0.25">
      <c r="A278" s="147"/>
      <c r="B278" s="140"/>
      <c r="C278" s="142"/>
      <c r="D278" s="47" t="s">
        <v>6</v>
      </c>
      <c r="E278" s="45">
        <f>SUM(F278:N278)</f>
        <v>0</v>
      </c>
      <c r="F278" s="49">
        <v>0</v>
      </c>
      <c r="G278" s="49">
        <v>0</v>
      </c>
      <c r="H278" s="143">
        <v>0</v>
      </c>
      <c r="I278" s="144"/>
      <c r="J278" s="144"/>
      <c r="K278" s="144"/>
      <c r="L278" s="155"/>
      <c r="M278" s="50">
        <v>0</v>
      </c>
      <c r="N278" s="50">
        <v>0</v>
      </c>
      <c r="O278" s="121"/>
      <c r="P278" s="29"/>
    </row>
    <row r="279" spans="1:16" ht="26.25" hidden="1" customHeight="1" x14ac:dyDescent="0.25">
      <c r="A279" s="147"/>
      <c r="B279" s="158" t="s">
        <v>134</v>
      </c>
      <c r="C279" s="158" t="s">
        <v>70</v>
      </c>
      <c r="D279" s="158" t="s">
        <v>70</v>
      </c>
      <c r="E279" s="110" t="s">
        <v>71</v>
      </c>
      <c r="F279" s="110" t="s">
        <v>2</v>
      </c>
      <c r="G279" s="110" t="s">
        <v>3</v>
      </c>
      <c r="H279" s="110" t="s">
        <v>229</v>
      </c>
      <c r="I279" s="112" t="s">
        <v>73</v>
      </c>
      <c r="J279" s="113"/>
      <c r="K279" s="113"/>
      <c r="L279" s="114"/>
      <c r="M279" s="115" t="s">
        <v>39</v>
      </c>
      <c r="N279" s="115" t="s">
        <v>40</v>
      </c>
      <c r="O279" s="121"/>
    </row>
    <row r="280" spans="1:16" ht="37.5" hidden="1" customHeight="1" x14ac:dyDescent="0.25">
      <c r="A280" s="147"/>
      <c r="B280" s="159"/>
      <c r="C280" s="159"/>
      <c r="D280" s="159"/>
      <c r="E280" s="111"/>
      <c r="F280" s="111"/>
      <c r="G280" s="111"/>
      <c r="H280" s="111"/>
      <c r="I280" s="51" t="s">
        <v>160</v>
      </c>
      <c r="J280" s="51" t="s">
        <v>165</v>
      </c>
      <c r="K280" s="51" t="s">
        <v>161</v>
      </c>
      <c r="L280" s="51" t="s">
        <v>162</v>
      </c>
      <c r="M280" s="115"/>
      <c r="N280" s="115"/>
      <c r="O280" s="121"/>
    </row>
    <row r="281" spans="1:16" ht="63.75" hidden="1" customHeight="1" x14ac:dyDescent="0.25">
      <c r="A281" s="148"/>
      <c r="B281" s="160"/>
      <c r="C281" s="160"/>
      <c r="D281" s="160"/>
      <c r="E281" s="51" t="s">
        <v>70</v>
      </c>
      <c r="F281" s="52" t="s">
        <v>70</v>
      </c>
      <c r="G281" s="52" t="s">
        <v>70</v>
      </c>
      <c r="H281" s="52" t="s">
        <v>70</v>
      </c>
      <c r="I281" s="52" t="s">
        <v>70</v>
      </c>
      <c r="J281" s="52" t="s">
        <v>70</v>
      </c>
      <c r="K281" s="52" t="s">
        <v>70</v>
      </c>
      <c r="L281" s="52" t="s">
        <v>70</v>
      </c>
      <c r="M281" s="52" t="s">
        <v>70</v>
      </c>
      <c r="N281" s="52" t="s">
        <v>70</v>
      </c>
      <c r="O281" s="122"/>
    </row>
    <row r="282" spans="1:16" ht="27.75" customHeight="1" x14ac:dyDescent="0.25">
      <c r="A282" s="146" t="s">
        <v>50</v>
      </c>
      <c r="B282" s="139" t="s">
        <v>103</v>
      </c>
      <c r="C282" s="142" t="s">
        <v>210</v>
      </c>
      <c r="D282" s="42" t="s">
        <v>4</v>
      </c>
      <c r="E282" s="45">
        <f>SUM(F282:N282)</f>
        <v>43706.476900000001</v>
      </c>
      <c r="F282" s="44">
        <f>F283</f>
        <v>35016.954640000004</v>
      </c>
      <c r="G282" s="44">
        <v>8689.5222599999997</v>
      </c>
      <c r="H282" s="127">
        <f>SUM(H283:H283)</f>
        <v>0</v>
      </c>
      <c r="I282" s="128"/>
      <c r="J282" s="128"/>
      <c r="K282" s="128"/>
      <c r="L282" s="129"/>
      <c r="M282" s="45">
        <f>SUM(M283:M283)</f>
        <v>0</v>
      </c>
      <c r="N282" s="45">
        <f>SUM(N283:N283)</f>
        <v>0</v>
      </c>
      <c r="O282" s="120" t="s">
        <v>20</v>
      </c>
    </row>
    <row r="283" spans="1:16" ht="58.5" customHeight="1" x14ac:dyDescent="0.25">
      <c r="A283" s="147"/>
      <c r="B283" s="140"/>
      <c r="C283" s="142"/>
      <c r="D283" s="47" t="s">
        <v>6</v>
      </c>
      <c r="E283" s="45">
        <f>SUM(F283:N283)</f>
        <v>43706.476900000001</v>
      </c>
      <c r="F283" s="49">
        <f>19040+16593.86203+310-310-616.90739</f>
        <v>35016.954640000004</v>
      </c>
      <c r="G283" s="49">
        <v>8689.5222599999997</v>
      </c>
      <c r="H283" s="143">
        <v>0</v>
      </c>
      <c r="I283" s="144"/>
      <c r="J283" s="144"/>
      <c r="K283" s="144"/>
      <c r="L283" s="155"/>
      <c r="M283" s="50">
        <v>0</v>
      </c>
      <c r="N283" s="50">
        <v>0</v>
      </c>
      <c r="O283" s="121"/>
      <c r="P283" s="33"/>
    </row>
    <row r="284" spans="1:16" ht="19.5" customHeight="1" x14ac:dyDescent="0.25">
      <c r="A284" s="147"/>
      <c r="B284" s="158" t="s">
        <v>193</v>
      </c>
      <c r="C284" s="158" t="s">
        <v>70</v>
      </c>
      <c r="D284" s="158" t="s">
        <v>70</v>
      </c>
      <c r="E284" s="110" t="s">
        <v>71</v>
      </c>
      <c r="F284" s="110" t="s">
        <v>2</v>
      </c>
      <c r="G284" s="110" t="s">
        <v>3</v>
      </c>
      <c r="H284" s="110" t="s">
        <v>229</v>
      </c>
      <c r="I284" s="112" t="s">
        <v>172</v>
      </c>
      <c r="J284" s="113"/>
      <c r="K284" s="113"/>
      <c r="L284" s="114"/>
      <c r="M284" s="115" t="s">
        <v>39</v>
      </c>
      <c r="N284" s="115" t="s">
        <v>40</v>
      </c>
      <c r="O284" s="121"/>
    </row>
    <row r="285" spans="1:16" ht="39" customHeight="1" x14ac:dyDescent="0.25">
      <c r="A285" s="147"/>
      <c r="B285" s="159"/>
      <c r="C285" s="159"/>
      <c r="D285" s="159"/>
      <c r="E285" s="111"/>
      <c r="F285" s="111"/>
      <c r="G285" s="111"/>
      <c r="H285" s="111"/>
      <c r="I285" s="51" t="s">
        <v>160</v>
      </c>
      <c r="J285" s="51" t="s">
        <v>165</v>
      </c>
      <c r="K285" s="51" t="s">
        <v>161</v>
      </c>
      <c r="L285" s="51" t="s">
        <v>162</v>
      </c>
      <c r="M285" s="115"/>
      <c r="N285" s="115"/>
      <c r="O285" s="121"/>
    </row>
    <row r="286" spans="1:16" ht="24" customHeight="1" x14ac:dyDescent="0.25">
      <c r="A286" s="148"/>
      <c r="B286" s="160"/>
      <c r="C286" s="160"/>
      <c r="D286" s="160"/>
      <c r="E286" s="64">
        <v>3</v>
      </c>
      <c r="F286" s="65">
        <v>2</v>
      </c>
      <c r="G286" s="65">
        <v>1</v>
      </c>
      <c r="H286" s="65" t="s">
        <v>70</v>
      </c>
      <c r="I286" s="65" t="s">
        <v>70</v>
      </c>
      <c r="J286" s="65" t="s">
        <v>70</v>
      </c>
      <c r="K286" s="65" t="s">
        <v>70</v>
      </c>
      <c r="L286" s="65" t="s">
        <v>70</v>
      </c>
      <c r="M286" s="65" t="s">
        <v>70</v>
      </c>
      <c r="N286" s="65" t="s">
        <v>70</v>
      </c>
      <c r="O286" s="122"/>
    </row>
    <row r="287" spans="1:16" ht="19.5" customHeight="1" x14ac:dyDescent="0.25">
      <c r="A287" s="146" t="s">
        <v>64</v>
      </c>
      <c r="B287" s="139" t="s">
        <v>104</v>
      </c>
      <c r="C287" s="142" t="s">
        <v>41</v>
      </c>
      <c r="D287" s="42" t="s">
        <v>4</v>
      </c>
      <c r="E287" s="45">
        <f>SUM(F287:N287)</f>
        <v>0</v>
      </c>
      <c r="F287" s="44">
        <f>F288</f>
        <v>0</v>
      </c>
      <c r="G287" s="44">
        <v>0</v>
      </c>
      <c r="H287" s="127">
        <f>SUM(H288:H288)</f>
        <v>0</v>
      </c>
      <c r="I287" s="128"/>
      <c r="J287" s="128"/>
      <c r="K287" s="128"/>
      <c r="L287" s="129"/>
      <c r="M287" s="45">
        <f>SUM(M288:M288)</f>
        <v>0</v>
      </c>
      <c r="N287" s="45">
        <f>SUM(N288:N288)</f>
        <v>0</v>
      </c>
      <c r="O287" s="120" t="s">
        <v>20</v>
      </c>
    </row>
    <row r="288" spans="1:16" ht="60.75" customHeight="1" x14ac:dyDescent="0.25">
      <c r="A288" s="147"/>
      <c r="B288" s="140"/>
      <c r="C288" s="142"/>
      <c r="D288" s="47" t="s">
        <v>6</v>
      </c>
      <c r="E288" s="45">
        <f>SUM(F288:N288)</f>
        <v>0</v>
      </c>
      <c r="F288" s="49">
        <v>0</v>
      </c>
      <c r="G288" s="49">
        <v>0</v>
      </c>
      <c r="H288" s="143">
        <v>0</v>
      </c>
      <c r="I288" s="144"/>
      <c r="J288" s="144"/>
      <c r="K288" s="144"/>
      <c r="L288" s="155"/>
      <c r="M288" s="50">
        <v>0</v>
      </c>
      <c r="N288" s="50">
        <v>0</v>
      </c>
      <c r="O288" s="121"/>
    </row>
    <row r="289" spans="1:15" ht="19.5" customHeight="1" x14ac:dyDescent="0.25">
      <c r="A289" s="147"/>
      <c r="B289" s="158" t="s">
        <v>135</v>
      </c>
      <c r="C289" s="158" t="s">
        <v>70</v>
      </c>
      <c r="D289" s="158" t="s">
        <v>70</v>
      </c>
      <c r="E289" s="110" t="s">
        <v>71</v>
      </c>
      <c r="F289" s="110" t="s">
        <v>2</v>
      </c>
      <c r="G289" s="110" t="s">
        <v>3</v>
      </c>
      <c r="H289" s="110" t="s">
        <v>234</v>
      </c>
      <c r="I289" s="112" t="s">
        <v>172</v>
      </c>
      <c r="J289" s="113"/>
      <c r="K289" s="113"/>
      <c r="L289" s="114"/>
      <c r="M289" s="115" t="s">
        <v>39</v>
      </c>
      <c r="N289" s="115" t="s">
        <v>40</v>
      </c>
      <c r="O289" s="121"/>
    </row>
    <row r="290" spans="1:15" ht="38.25" customHeight="1" x14ac:dyDescent="0.25">
      <c r="A290" s="147"/>
      <c r="B290" s="159"/>
      <c r="C290" s="159"/>
      <c r="D290" s="159"/>
      <c r="E290" s="111"/>
      <c r="F290" s="111"/>
      <c r="G290" s="111"/>
      <c r="H290" s="111"/>
      <c r="I290" s="51" t="s">
        <v>160</v>
      </c>
      <c r="J290" s="51" t="s">
        <v>165</v>
      </c>
      <c r="K290" s="51" t="s">
        <v>161</v>
      </c>
      <c r="L290" s="51" t="s">
        <v>162</v>
      </c>
      <c r="M290" s="115"/>
      <c r="N290" s="115"/>
      <c r="O290" s="121"/>
    </row>
    <row r="291" spans="1:15" ht="44.25" customHeight="1" x14ac:dyDescent="0.25">
      <c r="A291" s="148"/>
      <c r="B291" s="160"/>
      <c r="C291" s="160"/>
      <c r="D291" s="160"/>
      <c r="E291" s="51" t="s">
        <v>70</v>
      </c>
      <c r="F291" s="52" t="s">
        <v>70</v>
      </c>
      <c r="G291" s="52" t="s">
        <v>70</v>
      </c>
      <c r="H291" s="52" t="s">
        <v>70</v>
      </c>
      <c r="I291" s="52" t="s">
        <v>70</v>
      </c>
      <c r="J291" s="52" t="s">
        <v>70</v>
      </c>
      <c r="K291" s="52" t="s">
        <v>70</v>
      </c>
      <c r="L291" s="52" t="s">
        <v>70</v>
      </c>
      <c r="M291" s="52" t="s">
        <v>70</v>
      </c>
      <c r="N291" s="52" t="s">
        <v>70</v>
      </c>
      <c r="O291" s="122"/>
    </row>
    <row r="292" spans="1:15" ht="19.5" customHeight="1" x14ac:dyDescent="0.25">
      <c r="A292" s="146" t="s">
        <v>65</v>
      </c>
      <c r="B292" s="139" t="s">
        <v>105</v>
      </c>
      <c r="C292" s="142" t="s">
        <v>41</v>
      </c>
      <c r="D292" s="42" t="s">
        <v>4</v>
      </c>
      <c r="E292" s="45">
        <f>SUM(F292:N292)</f>
        <v>0</v>
      </c>
      <c r="F292" s="44">
        <f>F293</f>
        <v>0</v>
      </c>
      <c r="G292" s="44">
        <v>0</v>
      </c>
      <c r="H292" s="127">
        <f>SUM(H293:H293)</f>
        <v>0</v>
      </c>
      <c r="I292" s="128"/>
      <c r="J292" s="128"/>
      <c r="K292" s="128"/>
      <c r="L292" s="129"/>
      <c r="M292" s="45">
        <f>SUM(M293:M293)</f>
        <v>0</v>
      </c>
      <c r="N292" s="45">
        <f>SUM(N293:N293)</f>
        <v>0</v>
      </c>
      <c r="O292" s="120" t="s">
        <v>20</v>
      </c>
    </row>
    <row r="293" spans="1:15" ht="54" customHeight="1" x14ac:dyDescent="0.25">
      <c r="A293" s="147"/>
      <c r="B293" s="140"/>
      <c r="C293" s="142"/>
      <c r="D293" s="47" t="s">
        <v>6</v>
      </c>
      <c r="E293" s="45">
        <f>SUM(F293:N293)</f>
        <v>0</v>
      </c>
      <c r="F293" s="49">
        <v>0</v>
      </c>
      <c r="G293" s="49">
        <v>0</v>
      </c>
      <c r="H293" s="143">
        <v>0</v>
      </c>
      <c r="I293" s="144"/>
      <c r="J293" s="144"/>
      <c r="K293" s="144"/>
      <c r="L293" s="155"/>
      <c r="M293" s="50">
        <v>0</v>
      </c>
      <c r="N293" s="50">
        <v>0</v>
      </c>
      <c r="O293" s="121"/>
    </row>
    <row r="294" spans="1:15" ht="19.5" customHeight="1" x14ac:dyDescent="0.25">
      <c r="A294" s="147"/>
      <c r="B294" s="158" t="s">
        <v>282</v>
      </c>
      <c r="C294" s="158" t="s">
        <v>70</v>
      </c>
      <c r="D294" s="158" t="s">
        <v>70</v>
      </c>
      <c r="E294" s="110" t="s">
        <v>71</v>
      </c>
      <c r="F294" s="110" t="s">
        <v>2</v>
      </c>
      <c r="G294" s="110" t="s">
        <v>3</v>
      </c>
      <c r="H294" s="110" t="s">
        <v>235</v>
      </c>
      <c r="I294" s="112" t="s">
        <v>172</v>
      </c>
      <c r="J294" s="113"/>
      <c r="K294" s="113"/>
      <c r="L294" s="114"/>
      <c r="M294" s="115" t="s">
        <v>39</v>
      </c>
      <c r="N294" s="115" t="s">
        <v>40</v>
      </c>
      <c r="O294" s="121"/>
    </row>
    <row r="295" spans="1:15" ht="41.25" customHeight="1" x14ac:dyDescent="0.25">
      <c r="A295" s="147"/>
      <c r="B295" s="159"/>
      <c r="C295" s="159"/>
      <c r="D295" s="159"/>
      <c r="E295" s="111"/>
      <c r="F295" s="111"/>
      <c r="G295" s="111"/>
      <c r="H295" s="111"/>
      <c r="I295" s="51" t="s">
        <v>160</v>
      </c>
      <c r="J295" s="51" t="s">
        <v>165</v>
      </c>
      <c r="K295" s="51" t="s">
        <v>161</v>
      </c>
      <c r="L295" s="51" t="s">
        <v>162</v>
      </c>
      <c r="M295" s="115"/>
      <c r="N295" s="115"/>
      <c r="O295" s="121"/>
    </row>
    <row r="296" spans="1:15" ht="31.5" customHeight="1" x14ac:dyDescent="0.25">
      <c r="A296" s="148"/>
      <c r="B296" s="160"/>
      <c r="C296" s="160"/>
      <c r="D296" s="160"/>
      <c r="E296" s="51" t="s">
        <v>70</v>
      </c>
      <c r="F296" s="52" t="s">
        <v>70</v>
      </c>
      <c r="G296" s="52" t="s">
        <v>70</v>
      </c>
      <c r="H296" s="52" t="s">
        <v>70</v>
      </c>
      <c r="I296" s="52" t="s">
        <v>70</v>
      </c>
      <c r="J296" s="52" t="s">
        <v>70</v>
      </c>
      <c r="K296" s="52" t="s">
        <v>70</v>
      </c>
      <c r="L296" s="52" t="s">
        <v>70</v>
      </c>
      <c r="M296" s="52" t="s">
        <v>70</v>
      </c>
      <c r="N296" s="52" t="s">
        <v>70</v>
      </c>
      <c r="O296" s="122"/>
    </row>
    <row r="297" spans="1:15" ht="0.75" customHeight="1" x14ac:dyDescent="0.25">
      <c r="A297" s="146" t="s">
        <v>276</v>
      </c>
      <c r="B297" s="139" t="s">
        <v>278</v>
      </c>
      <c r="C297" s="142" t="s">
        <v>41</v>
      </c>
      <c r="D297" s="42" t="s">
        <v>4</v>
      </c>
      <c r="E297" s="45">
        <f>E298</f>
        <v>0</v>
      </c>
      <c r="F297" s="44">
        <f>F298</f>
        <v>0</v>
      </c>
      <c r="G297" s="44">
        <f>G298</f>
        <v>0</v>
      </c>
      <c r="H297" s="127">
        <f>SUM(H298:H298)</f>
        <v>0</v>
      </c>
      <c r="I297" s="128"/>
      <c r="J297" s="128"/>
      <c r="K297" s="128"/>
      <c r="L297" s="129"/>
      <c r="M297" s="45">
        <f>SUM(M298:M298)</f>
        <v>0</v>
      </c>
      <c r="N297" s="45">
        <f>SUM(N298:N298)</f>
        <v>0</v>
      </c>
      <c r="O297" s="120" t="s">
        <v>20</v>
      </c>
    </row>
    <row r="298" spans="1:15" ht="58.5" hidden="1" customHeight="1" x14ac:dyDescent="0.25">
      <c r="A298" s="147"/>
      <c r="B298" s="140"/>
      <c r="C298" s="142"/>
      <c r="D298" s="47" t="s">
        <v>6</v>
      </c>
      <c r="E298" s="45">
        <v>0</v>
      </c>
      <c r="F298" s="49">
        <v>0</v>
      </c>
      <c r="G298" s="44">
        <v>0</v>
      </c>
      <c r="H298" s="143">
        <v>0</v>
      </c>
      <c r="I298" s="144"/>
      <c r="J298" s="144"/>
      <c r="K298" s="144"/>
      <c r="L298" s="155"/>
      <c r="M298" s="50">
        <v>0</v>
      </c>
      <c r="N298" s="50">
        <v>0</v>
      </c>
      <c r="O298" s="121"/>
    </row>
    <row r="299" spans="1:15" ht="19.5" hidden="1" customHeight="1" x14ac:dyDescent="0.25">
      <c r="A299" s="147"/>
      <c r="B299" s="158" t="s">
        <v>279</v>
      </c>
      <c r="C299" s="158" t="s">
        <v>70</v>
      </c>
      <c r="D299" s="158" t="s">
        <v>70</v>
      </c>
      <c r="E299" s="110" t="s">
        <v>71</v>
      </c>
      <c r="F299" s="110" t="s">
        <v>2</v>
      </c>
      <c r="G299" s="110" t="s">
        <v>3</v>
      </c>
      <c r="H299" s="110" t="s">
        <v>229</v>
      </c>
      <c r="I299" s="112" t="s">
        <v>172</v>
      </c>
      <c r="J299" s="113"/>
      <c r="K299" s="113"/>
      <c r="L299" s="114"/>
      <c r="M299" s="115" t="s">
        <v>39</v>
      </c>
      <c r="N299" s="115" t="s">
        <v>40</v>
      </c>
      <c r="O299" s="121"/>
    </row>
    <row r="300" spans="1:15" ht="39" hidden="1" customHeight="1" x14ac:dyDescent="0.25">
      <c r="A300" s="147"/>
      <c r="B300" s="159"/>
      <c r="C300" s="159"/>
      <c r="D300" s="159"/>
      <c r="E300" s="111"/>
      <c r="F300" s="111"/>
      <c r="G300" s="111"/>
      <c r="H300" s="111"/>
      <c r="I300" s="51" t="s">
        <v>160</v>
      </c>
      <c r="J300" s="51" t="s">
        <v>165</v>
      </c>
      <c r="K300" s="51" t="s">
        <v>161</v>
      </c>
      <c r="L300" s="51" t="s">
        <v>162</v>
      </c>
      <c r="M300" s="115"/>
      <c r="N300" s="115"/>
      <c r="O300" s="121"/>
    </row>
    <row r="301" spans="1:15" ht="24" hidden="1" customHeight="1" x14ac:dyDescent="0.25">
      <c r="A301" s="148"/>
      <c r="B301" s="160"/>
      <c r="C301" s="160"/>
      <c r="D301" s="160"/>
      <c r="E301" s="64">
        <v>3</v>
      </c>
      <c r="F301" s="65" t="s">
        <v>70</v>
      </c>
      <c r="G301" s="65" t="s">
        <v>70</v>
      </c>
      <c r="H301" s="65" t="s">
        <v>70</v>
      </c>
      <c r="I301" s="65" t="s">
        <v>70</v>
      </c>
      <c r="J301" s="65" t="s">
        <v>70</v>
      </c>
      <c r="K301" s="65" t="s">
        <v>70</v>
      </c>
      <c r="L301" s="65" t="s">
        <v>70</v>
      </c>
      <c r="M301" s="65" t="s">
        <v>70</v>
      </c>
      <c r="N301" s="65" t="s">
        <v>70</v>
      </c>
      <c r="O301" s="122"/>
    </row>
    <row r="302" spans="1:15" ht="19.5" hidden="1" customHeight="1" x14ac:dyDescent="0.25">
      <c r="A302" s="146" t="s">
        <v>277</v>
      </c>
      <c r="B302" s="139" t="s">
        <v>280</v>
      </c>
      <c r="C302" s="142" t="s">
        <v>41</v>
      </c>
      <c r="D302" s="42" t="s">
        <v>4</v>
      </c>
      <c r="E302" s="45">
        <f>SUM(F302:N302)</f>
        <v>0</v>
      </c>
      <c r="F302" s="44">
        <f>F303</f>
        <v>0</v>
      </c>
      <c r="G302" s="44">
        <v>0</v>
      </c>
      <c r="H302" s="127">
        <f>SUM(H303:H303)</f>
        <v>0</v>
      </c>
      <c r="I302" s="128"/>
      <c r="J302" s="128"/>
      <c r="K302" s="128"/>
      <c r="L302" s="129"/>
      <c r="M302" s="45">
        <f>SUM(M303:M303)</f>
        <v>0</v>
      </c>
      <c r="N302" s="45">
        <f>SUM(N303:N303)</f>
        <v>0</v>
      </c>
      <c r="O302" s="120" t="s">
        <v>20</v>
      </c>
    </row>
    <row r="303" spans="1:15" ht="60.75" hidden="1" customHeight="1" x14ac:dyDescent="0.25">
      <c r="A303" s="147"/>
      <c r="B303" s="140"/>
      <c r="C303" s="142"/>
      <c r="D303" s="47" t="s">
        <v>6</v>
      </c>
      <c r="E303" s="45">
        <f>SUM(F303:N303)</f>
        <v>0</v>
      </c>
      <c r="F303" s="49">
        <v>0</v>
      </c>
      <c r="G303" s="49">
        <v>0</v>
      </c>
      <c r="H303" s="143">
        <v>0</v>
      </c>
      <c r="I303" s="144"/>
      <c r="J303" s="144"/>
      <c r="K303" s="144"/>
      <c r="L303" s="155"/>
      <c r="M303" s="50">
        <v>0</v>
      </c>
      <c r="N303" s="50">
        <v>0</v>
      </c>
      <c r="O303" s="121"/>
    </row>
    <row r="304" spans="1:15" ht="19.5" hidden="1" customHeight="1" x14ac:dyDescent="0.25">
      <c r="A304" s="147"/>
      <c r="B304" s="158" t="s">
        <v>281</v>
      </c>
      <c r="C304" s="158" t="s">
        <v>41</v>
      </c>
      <c r="D304" s="158" t="s">
        <v>70</v>
      </c>
      <c r="E304" s="110" t="s">
        <v>71</v>
      </c>
      <c r="F304" s="110" t="s">
        <v>2</v>
      </c>
      <c r="G304" s="110" t="s">
        <v>3</v>
      </c>
      <c r="H304" s="110" t="s">
        <v>234</v>
      </c>
      <c r="I304" s="112" t="s">
        <v>172</v>
      </c>
      <c r="J304" s="113"/>
      <c r="K304" s="113"/>
      <c r="L304" s="114"/>
      <c r="M304" s="115" t="s">
        <v>39</v>
      </c>
      <c r="N304" s="115" t="s">
        <v>40</v>
      </c>
      <c r="O304" s="121"/>
    </row>
    <row r="305" spans="1:16" ht="38.25" hidden="1" customHeight="1" x14ac:dyDescent="0.25">
      <c r="A305" s="147"/>
      <c r="B305" s="159"/>
      <c r="C305" s="159"/>
      <c r="D305" s="159"/>
      <c r="E305" s="111"/>
      <c r="F305" s="111"/>
      <c r="G305" s="111"/>
      <c r="H305" s="111"/>
      <c r="I305" s="51" t="s">
        <v>160</v>
      </c>
      <c r="J305" s="51" t="s">
        <v>165</v>
      </c>
      <c r="K305" s="51" t="s">
        <v>161</v>
      </c>
      <c r="L305" s="51" t="s">
        <v>162</v>
      </c>
      <c r="M305" s="115"/>
      <c r="N305" s="115"/>
      <c r="O305" s="121"/>
    </row>
    <row r="306" spans="1:16" ht="44.25" hidden="1" customHeight="1" x14ac:dyDescent="0.25">
      <c r="A306" s="148"/>
      <c r="B306" s="160"/>
      <c r="C306" s="160"/>
      <c r="D306" s="160"/>
      <c r="E306" s="51" t="s">
        <v>70</v>
      </c>
      <c r="F306" s="52" t="s">
        <v>70</v>
      </c>
      <c r="G306" s="52" t="s">
        <v>70</v>
      </c>
      <c r="H306" s="52" t="s">
        <v>70</v>
      </c>
      <c r="I306" s="52" t="s">
        <v>70</v>
      </c>
      <c r="J306" s="52" t="s">
        <v>70</v>
      </c>
      <c r="K306" s="52" t="s">
        <v>70</v>
      </c>
      <c r="L306" s="52" t="s">
        <v>70</v>
      </c>
      <c r="M306" s="52" t="s">
        <v>70</v>
      </c>
      <c r="N306" s="52" t="s">
        <v>70</v>
      </c>
      <c r="O306" s="122"/>
    </row>
    <row r="307" spans="1:16" ht="19.5" customHeight="1" x14ac:dyDescent="0.25">
      <c r="A307" s="133" t="s">
        <v>111</v>
      </c>
      <c r="B307" s="163" t="s">
        <v>320</v>
      </c>
      <c r="C307" s="133" t="s">
        <v>41</v>
      </c>
      <c r="D307" s="42" t="s">
        <v>4</v>
      </c>
      <c r="E307" s="87">
        <f t="shared" ref="E307:E312" si="36">SUM(F307:N307)</f>
        <v>735320.93393000006</v>
      </c>
      <c r="F307" s="88">
        <f>F308+F309</f>
        <v>185540.20887</v>
      </c>
      <c r="G307" s="88">
        <v>153270.72506</v>
      </c>
      <c r="H307" s="149">
        <f>H308+H309</f>
        <v>132170</v>
      </c>
      <c r="I307" s="150"/>
      <c r="J307" s="150"/>
      <c r="K307" s="150"/>
      <c r="L307" s="151"/>
      <c r="M307" s="87">
        <f>SUM(M308:M309)</f>
        <v>132170</v>
      </c>
      <c r="N307" s="87">
        <f>SUM(N308:N309)</f>
        <v>132170</v>
      </c>
      <c r="O307" s="126" t="s">
        <v>5</v>
      </c>
    </row>
    <row r="308" spans="1:16" ht="51.75" customHeight="1" x14ac:dyDescent="0.25">
      <c r="A308" s="133"/>
      <c r="B308" s="163"/>
      <c r="C308" s="133"/>
      <c r="D308" s="42" t="s">
        <v>6</v>
      </c>
      <c r="E308" s="87">
        <f t="shared" si="36"/>
        <v>424444.22649000003</v>
      </c>
      <c r="F308" s="88">
        <f>F311+F317</f>
        <v>94375.519899999999</v>
      </c>
      <c r="G308" s="88">
        <v>98558.706590000002</v>
      </c>
      <c r="H308" s="149">
        <f>H311+H317</f>
        <v>77170</v>
      </c>
      <c r="I308" s="150"/>
      <c r="J308" s="150"/>
      <c r="K308" s="150"/>
      <c r="L308" s="151"/>
      <c r="M308" s="87">
        <f>M311+M317</f>
        <v>77170</v>
      </c>
      <c r="N308" s="87">
        <f>N311+N317</f>
        <v>77170</v>
      </c>
      <c r="O308" s="126"/>
      <c r="P308" s="30"/>
    </row>
    <row r="309" spans="1:16" ht="19.5" customHeight="1" x14ac:dyDescent="0.25">
      <c r="A309" s="133"/>
      <c r="B309" s="163"/>
      <c r="C309" s="133"/>
      <c r="D309" s="62" t="s">
        <v>18</v>
      </c>
      <c r="E309" s="87">
        <f t="shared" si="36"/>
        <v>310876.70744000003</v>
      </c>
      <c r="F309" s="88">
        <f>F312</f>
        <v>91164.688970000003</v>
      </c>
      <c r="G309" s="88">
        <v>54712.018470000003</v>
      </c>
      <c r="H309" s="149">
        <f>H312</f>
        <v>55000</v>
      </c>
      <c r="I309" s="150"/>
      <c r="J309" s="150"/>
      <c r="K309" s="150"/>
      <c r="L309" s="151"/>
      <c r="M309" s="87">
        <f t="shared" ref="M309:N309" si="37">M312</f>
        <v>55000</v>
      </c>
      <c r="N309" s="87">
        <f t="shared" si="37"/>
        <v>55000</v>
      </c>
      <c r="O309" s="126"/>
    </row>
    <row r="310" spans="1:16" ht="19.5" customHeight="1" x14ac:dyDescent="0.25">
      <c r="A310" s="137" t="s">
        <v>30</v>
      </c>
      <c r="B310" s="164" t="s">
        <v>106</v>
      </c>
      <c r="C310" s="142" t="s">
        <v>41</v>
      </c>
      <c r="D310" s="42" t="s">
        <v>4</v>
      </c>
      <c r="E310" s="87">
        <f t="shared" si="36"/>
        <v>735320.93393000006</v>
      </c>
      <c r="F310" s="88">
        <f>F311+F312</f>
        <v>185540.20887</v>
      </c>
      <c r="G310" s="88">
        <v>153270.72506</v>
      </c>
      <c r="H310" s="149">
        <f>SUM(H311:L312)</f>
        <v>132170</v>
      </c>
      <c r="I310" s="150"/>
      <c r="J310" s="150"/>
      <c r="K310" s="150"/>
      <c r="L310" s="151"/>
      <c r="M310" s="87">
        <f>SUM(M311:M312)</f>
        <v>132170</v>
      </c>
      <c r="N310" s="87">
        <f>SUM(N311:N312)</f>
        <v>132170</v>
      </c>
      <c r="O310" s="120" t="s">
        <v>20</v>
      </c>
    </row>
    <row r="311" spans="1:16" ht="49.5" customHeight="1" x14ac:dyDescent="0.25">
      <c r="A311" s="138"/>
      <c r="B311" s="164"/>
      <c r="C311" s="142"/>
      <c r="D311" s="47" t="s">
        <v>6</v>
      </c>
      <c r="E311" s="87">
        <f t="shared" si="36"/>
        <v>424444.22649000003</v>
      </c>
      <c r="F311" s="89">
        <f>59192.50457+1200+1969+0.49964+13.86935+15+14.1403+46.8222+1194+833.46+4618.5+466.95363+5101.53333+1847.52352+16857.36+1004.35336</f>
        <v>94375.519899999999</v>
      </c>
      <c r="G311" s="89">
        <v>98558.706590000002</v>
      </c>
      <c r="H311" s="123">
        <v>77170</v>
      </c>
      <c r="I311" s="124"/>
      <c r="J311" s="124"/>
      <c r="K311" s="124"/>
      <c r="L311" s="125"/>
      <c r="M311" s="90">
        <v>77170</v>
      </c>
      <c r="N311" s="90">
        <v>77170</v>
      </c>
      <c r="O311" s="121"/>
    </row>
    <row r="312" spans="1:16" ht="19.5" customHeight="1" x14ac:dyDescent="0.25">
      <c r="A312" s="138"/>
      <c r="B312" s="164"/>
      <c r="C312" s="142"/>
      <c r="D312" s="63" t="s">
        <v>18</v>
      </c>
      <c r="E312" s="87">
        <f t="shared" si="36"/>
        <v>310876.70744000003</v>
      </c>
      <c r="F312" s="89">
        <f>54712.01847+1543.4031+16718.439+15139.38813+3051.44027</f>
        <v>91164.688970000003</v>
      </c>
      <c r="G312" s="89">
        <v>54712.018470000003</v>
      </c>
      <c r="H312" s="123">
        <v>55000</v>
      </c>
      <c r="I312" s="124"/>
      <c r="J312" s="124"/>
      <c r="K312" s="124"/>
      <c r="L312" s="125"/>
      <c r="M312" s="90">
        <v>55000</v>
      </c>
      <c r="N312" s="90">
        <v>55000</v>
      </c>
      <c r="O312" s="121"/>
    </row>
    <row r="313" spans="1:16" ht="19.5" customHeight="1" x14ac:dyDescent="0.25">
      <c r="A313" s="138"/>
      <c r="B313" s="174" t="s">
        <v>136</v>
      </c>
      <c r="C313" s="158" t="s">
        <v>70</v>
      </c>
      <c r="D313" s="158" t="s">
        <v>70</v>
      </c>
      <c r="E313" s="110" t="s">
        <v>71</v>
      </c>
      <c r="F313" s="110" t="s">
        <v>2</v>
      </c>
      <c r="G313" s="110" t="s">
        <v>3</v>
      </c>
      <c r="H313" s="110" t="s">
        <v>236</v>
      </c>
      <c r="I313" s="112" t="s">
        <v>172</v>
      </c>
      <c r="J313" s="113"/>
      <c r="K313" s="113"/>
      <c r="L313" s="114"/>
      <c r="M313" s="115" t="s">
        <v>39</v>
      </c>
      <c r="N313" s="115" t="s">
        <v>40</v>
      </c>
      <c r="O313" s="121"/>
    </row>
    <row r="314" spans="1:16" ht="40.5" customHeight="1" x14ac:dyDescent="0.25">
      <c r="A314" s="138"/>
      <c r="B314" s="175"/>
      <c r="C314" s="159"/>
      <c r="D314" s="159"/>
      <c r="E314" s="111"/>
      <c r="F314" s="111"/>
      <c r="G314" s="111"/>
      <c r="H314" s="111"/>
      <c r="I314" s="51" t="s">
        <v>160</v>
      </c>
      <c r="J314" s="51" t="s">
        <v>165</v>
      </c>
      <c r="K314" s="51" t="s">
        <v>161</v>
      </c>
      <c r="L314" s="51" t="s">
        <v>162</v>
      </c>
      <c r="M314" s="115"/>
      <c r="N314" s="115"/>
      <c r="O314" s="121"/>
    </row>
    <row r="315" spans="1:16" ht="27.75" customHeight="1" x14ac:dyDescent="0.25">
      <c r="A315" s="145"/>
      <c r="B315" s="176"/>
      <c r="C315" s="160"/>
      <c r="D315" s="160"/>
      <c r="E315" s="64">
        <v>3</v>
      </c>
      <c r="F315" s="65">
        <v>4</v>
      </c>
      <c r="G315" s="65">
        <v>3</v>
      </c>
      <c r="H315" s="65">
        <v>3</v>
      </c>
      <c r="I315" s="65">
        <v>3</v>
      </c>
      <c r="J315" s="65">
        <v>3</v>
      </c>
      <c r="K315" s="65">
        <v>3</v>
      </c>
      <c r="L315" s="65">
        <v>3</v>
      </c>
      <c r="M315" s="65">
        <v>3</v>
      </c>
      <c r="N315" s="65">
        <v>3</v>
      </c>
      <c r="O315" s="122"/>
    </row>
    <row r="316" spans="1:16" ht="29.25" hidden="1" customHeight="1" x14ac:dyDescent="0.25">
      <c r="A316" s="146" t="s">
        <v>31</v>
      </c>
      <c r="B316" s="139" t="s">
        <v>211</v>
      </c>
      <c r="C316" s="146" t="s">
        <v>41</v>
      </c>
      <c r="D316" s="42" t="s">
        <v>4</v>
      </c>
      <c r="E316" s="87">
        <f>SUM(F316:N316)</f>
        <v>0</v>
      </c>
      <c r="F316" s="88">
        <f>F317</f>
        <v>0</v>
      </c>
      <c r="G316" s="88">
        <v>0</v>
      </c>
      <c r="H316" s="149">
        <f>H317</f>
        <v>0</v>
      </c>
      <c r="I316" s="150"/>
      <c r="J316" s="150"/>
      <c r="K316" s="150"/>
      <c r="L316" s="151"/>
      <c r="M316" s="87">
        <f t="shared" ref="M316:N316" si="38">M317</f>
        <v>0</v>
      </c>
      <c r="N316" s="87">
        <f t="shared" si="38"/>
        <v>0</v>
      </c>
      <c r="O316" s="120" t="s">
        <v>20</v>
      </c>
    </row>
    <row r="317" spans="1:16" ht="52.5" hidden="1" customHeight="1" x14ac:dyDescent="0.25">
      <c r="A317" s="147"/>
      <c r="B317" s="141"/>
      <c r="C317" s="148"/>
      <c r="D317" s="47" t="s">
        <v>6</v>
      </c>
      <c r="E317" s="87">
        <f>SUM(F317:N317)</f>
        <v>0</v>
      </c>
      <c r="F317" s="89">
        <v>0</v>
      </c>
      <c r="G317" s="89">
        <v>0</v>
      </c>
      <c r="H317" s="123">
        <v>0</v>
      </c>
      <c r="I317" s="124"/>
      <c r="J317" s="124"/>
      <c r="K317" s="124"/>
      <c r="L317" s="125"/>
      <c r="M317" s="90">
        <v>0</v>
      </c>
      <c r="N317" s="90">
        <v>0</v>
      </c>
      <c r="O317" s="121"/>
      <c r="P317" s="119"/>
    </row>
    <row r="318" spans="1:16" ht="19.5" hidden="1" customHeight="1" x14ac:dyDescent="0.25">
      <c r="A318" s="147"/>
      <c r="B318" s="158" t="s">
        <v>137</v>
      </c>
      <c r="C318" s="158" t="s">
        <v>70</v>
      </c>
      <c r="D318" s="158" t="s">
        <v>70</v>
      </c>
      <c r="E318" s="110" t="s">
        <v>71</v>
      </c>
      <c r="F318" s="110" t="s">
        <v>2</v>
      </c>
      <c r="G318" s="110" t="s">
        <v>3</v>
      </c>
      <c r="H318" s="110" t="s">
        <v>237</v>
      </c>
      <c r="I318" s="112" t="s">
        <v>172</v>
      </c>
      <c r="J318" s="113"/>
      <c r="K318" s="113"/>
      <c r="L318" s="114"/>
      <c r="M318" s="115" t="s">
        <v>39</v>
      </c>
      <c r="N318" s="115" t="s">
        <v>40</v>
      </c>
      <c r="O318" s="121"/>
      <c r="P318" s="119"/>
    </row>
    <row r="319" spans="1:16" ht="36" hidden="1" customHeight="1" x14ac:dyDescent="0.25">
      <c r="A319" s="147"/>
      <c r="B319" s="159"/>
      <c r="C319" s="159"/>
      <c r="D319" s="159"/>
      <c r="E319" s="111"/>
      <c r="F319" s="111"/>
      <c r="G319" s="111"/>
      <c r="H319" s="111"/>
      <c r="I319" s="51" t="s">
        <v>160</v>
      </c>
      <c r="J319" s="51" t="s">
        <v>165</v>
      </c>
      <c r="K319" s="51" t="s">
        <v>161</v>
      </c>
      <c r="L319" s="51" t="s">
        <v>162</v>
      </c>
      <c r="M319" s="115"/>
      <c r="N319" s="115"/>
      <c r="O319" s="121"/>
    </row>
    <row r="320" spans="1:16" ht="19.5" hidden="1" customHeight="1" x14ac:dyDescent="0.25">
      <c r="A320" s="148"/>
      <c r="B320" s="160"/>
      <c r="C320" s="160"/>
      <c r="D320" s="160"/>
      <c r="E320" s="51" t="s">
        <v>70</v>
      </c>
      <c r="F320" s="52" t="s">
        <v>70</v>
      </c>
      <c r="G320" s="52"/>
      <c r="H320" s="52" t="s">
        <v>70</v>
      </c>
      <c r="I320" s="52" t="s">
        <v>70</v>
      </c>
      <c r="J320" s="52" t="s">
        <v>70</v>
      </c>
      <c r="K320" s="52" t="s">
        <v>70</v>
      </c>
      <c r="L320" s="52" t="s">
        <v>70</v>
      </c>
      <c r="M320" s="52" t="s">
        <v>70</v>
      </c>
      <c r="N320" s="52" t="s">
        <v>70</v>
      </c>
      <c r="O320" s="122"/>
    </row>
    <row r="321" spans="1:16" ht="19.5" customHeight="1" x14ac:dyDescent="0.25">
      <c r="A321" s="146" t="s">
        <v>51</v>
      </c>
      <c r="B321" s="154" t="s">
        <v>180</v>
      </c>
      <c r="C321" s="174" t="s">
        <v>41</v>
      </c>
      <c r="D321" s="42" t="s">
        <v>4</v>
      </c>
      <c r="E321" s="45">
        <f t="shared" ref="E321:E326" si="39">SUM(F321:N321)</f>
        <v>129900.33900000001</v>
      </c>
      <c r="F321" s="44">
        <f>F322</f>
        <v>56763.239000000001</v>
      </c>
      <c r="G321" s="44">
        <v>73137.100000000006</v>
      </c>
      <c r="H321" s="127">
        <f>H322</f>
        <v>0</v>
      </c>
      <c r="I321" s="128"/>
      <c r="J321" s="128"/>
      <c r="K321" s="128"/>
      <c r="L321" s="129"/>
      <c r="M321" s="45">
        <f t="shared" ref="M321:N321" si="40">M322</f>
        <v>0</v>
      </c>
      <c r="N321" s="45">
        <f t="shared" si="40"/>
        <v>0</v>
      </c>
      <c r="O321" s="126" t="s">
        <v>20</v>
      </c>
    </row>
    <row r="322" spans="1:16" ht="43.5" customHeight="1" x14ac:dyDescent="0.25">
      <c r="A322" s="147"/>
      <c r="B322" s="188"/>
      <c r="C322" s="175"/>
      <c r="D322" s="42" t="s">
        <v>17</v>
      </c>
      <c r="E322" s="45">
        <f t="shared" si="39"/>
        <v>129900.33900000001</v>
      </c>
      <c r="F322" s="44">
        <f>F325</f>
        <v>56763.239000000001</v>
      </c>
      <c r="G322" s="44">
        <v>73137.100000000006</v>
      </c>
      <c r="H322" s="127">
        <f>H325</f>
        <v>0</v>
      </c>
      <c r="I322" s="128"/>
      <c r="J322" s="128"/>
      <c r="K322" s="128"/>
      <c r="L322" s="129"/>
      <c r="M322" s="45">
        <f t="shared" ref="M322:N322" si="41">M325</f>
        <v>0</v>
      </c>
      <c r="N322" s="45">
        <f t="shared" si="41"/>
        <v>0</v>
      </c>
      <c r="O322" s="126"/>
    </row>
    <row r="323" spans="1:16" ht="52.5" customHeight="1" x14ac:dyDescent="0.25">
      <c r="A323" s="91"/>
      <c r="B323" s="92"/>
      <c r="C323" s="93"/>
      <c r="D323" s="42" t="s">
        <v>6</v>
      </c>
      <c r="E323" s="87">
        <f t="shared" si="39"/>
        <v>0</v>
      </c>
      <c r="F323" s="88">
        <v>0</v>
      </c>
      <c r="G323" s="88">
        <v>0</v>
      </c>
      <c r="H323" s="149">
        <v>0</v>
      </c>
      <c r="I323" s="150"/>
      <c r="J323" s="150"/>
      <c r="K323" s="150"/>
      <c r="L323" s="151"/>
      <c r="M323" s="87">
        <v>0</v>
      </c>
      <c r="N323" s="87">
        <v>0</v>
      </c>
      <c r="O323" s="94"/>
    </row>
    <row r="324" spans="1:16" ht="19.5" customHeight="1" x14ac:dyDescent="0.25">
      <c r="A324" s="137" t="s">
        <v>80</v>
      </c>
      <c r="B324" s="139" t="s">
        <v>199</v>
      </c>
      <c r="C324" s="146" t="s">
        <v>41</v>
      </c>
      <c r="D324" s="42" t="s">
        <v>4</v>
      </c>
      <c r="E324" s="45">
        <f t="shared" si="39"/>
        <v>129900.33900000001</v>
      </c>
      <c r="F324" s="44">
        <f>SUM(F325:F325)</f>
        <v>56763.239000000001</v>
      </c>
      <c r="G324" s="44">
        <v>73137.100000000006</v>
      </c>
      <c r="H324" s="127">
        <f>SUM(H325:H325)</f>
        <v>0</v>
      </c>
      <c r="I324" s="128"/>
      <c r="J324" s="128"/>
      <c r="K324" s="128"/>
      <c r="L324" s="129"/>
      <c r="M324" s="45">
        <f>SUM(M325:M325)</f>
        <v>0</v>
      </c>
      <c r="N324" s="45">
        <f>SUM(N325:N325)</f>
        <v>0</v>
      </c>
      <c r="O324" s="120" t="s">
        <v>20</v>
      </c>
    </row>
    <row r="325" spans="1:16" ht="54" customHeight="1" x14ac:dyDescent="0.25">
      <c r="A325" s="138"/>
      <c r="B325" s="140"/>
      <c r="C325" s="147"/>
      <c r="D325" s="47" t="s">
        <v>17</v>
      </c>
      <c r="E325" s="45">
        <f t="shared" si="39"/>
        <v>129900.33900000001</v>
      </c>
      <c r="F325" s="49">
        <f>30749.574+9286.373+4122.672+1245.046+12570.434-1210.86</f>
        <v>56763.239000000001</v>
      </c>
      <c r="G325" s="49">
        <v>73137.100000000006</v>
      </c>
      <c r="H325" s="143"/>
      <c r="I325" s="144"/>
      <c r="J325" s="144"/>
      <c r="K325" s="144"/>
      <c r="L325" s="155"/>
      <c r="M325" s="50">
        <v>0</v>
      </c>
      <c r="N325" s="50">
        <v>0</v>
      </c>
      <c r="O325" s="121"/>
    </row>
    <row r="326" spans="1:16" ht="52.5" customHeight="1" x14ac:dyDescent="0.25">
      <c r="A326" s="138"/>
      <c r="B326" s="141"/>
      <c r="C326" s="91"/>
      <c r="D326" s="47" t="s">
        <v>6</v>
      </c>
      <c r="E326" s="87">
        <f t="shared" si="39"/>
        <v>0</v>
      </c>
      <c r="F326" s="89">
        <v>0</v>
      </c>
      <c r="G326" s="89">
        <v>0</v>
      </c>
      <c r="H326" s="123">
        <v>0</v>
      </c>
      <c r="I326" s="124"/>
      <c r="J326" s="124"/>
      <c r="K326" s="124"/>
      <c r="L326" s="125"/>
      <c r="M326" s="90">
        <v>0</v>
      </c>
      <c r="N326" s="90">
        <v>0</v>
      </c>
      <c r="O326" s="121"/>
    </row>
    <row r="327" spans="1:16" ht="24" customHeight="1" x14ac:dyDescent="0.25">
      <c r="A327" s="138"/>
      <c r="B327" s="158" t="s">
        <v>250</v>
      </c>
      <c r="C327" s="158" t="s">
        <v>70</v>
      </c>
      <c r="D327" s="158" t="s">
        <v>70</v>
      </c>
      <c r="E327" s="110" t="s">
        <v>71</v>
      </c>
      <c r="F327" s="110" t="s">
        <v>2</v>
      </c>
      <c r="G327" s="110" t="s">
        <v>3</v>
      </c>
      <c r="H327" s="110" t="s">
        <v>238</v>
      </c>
      <c r="I327" s="112" t="s">
        <v>172</v>
      </c>
      <c r="J327" s="113"/>
      <c r="K327" s="113"/>
      <c r="L327" s="114"/>
      <c r="M327" s="115" t="s">
        <v>39</v>
      </c>
      <c r="N327" s="115" t="s">
        <v>40</v>
      </c>
      <c r="O327" s="121"/>
    </row>
    <row r="328" spans="1:16" ht="55.5" customHeight="1" x14ac:dyDescent="0.25">
      <c r="A328" s="138"/>
      <c r="B328" s="159"/>
      <c r="C328" s="159"/>
      <c r="D328" s="159"/>
      <c r="E328" s="111"/>
      <c r="F328" s="111"/>
      <c r="G328" s="111"/>
      <c r="H328" s="111"/>
      <c r="I328" s="51" t="s">
        <v>160</v>
      </c>
      <c r="J328" s="51" t="s">
        <v>165</v>
      </c>
      <c r="K328" s="51" t="s">
        <v>161</v>
      </c>
      <c r="L328" s="51" t="s">
        <v>162</v>
      </c>
      <c r="M328" s="115"/>
      <c r="N328" s="115"/>
      <c r="O328" s="121"/>
    </row>
    <row r="329" spans="1:16" ht="105.75" customHeight="1" x14ac:dyDescent="0.25">
      <c r="A329" s="145"/>
      <c r="B329" s="160"/>
      <c r="C329" s="160"/>
      <c r="D329" s="160"/>
      <c r="E329" s="41">
        <v>95.94</v>
      </c>
      <c r="F329" s="66">
        <v>96.88</v>
      </c>
      <c r="G329" s="66">
        <v>95</v>
      </c>
      <c r="H329" s="66" t="s">
        <v>70</v>
      </c>
      <c r="I329" s="52" t="s">
        <v>70</v>
      </c>
      <c r="J329" s="52" t="s">
        <v>70</v>
      </c>
      <c r="K329" s="52" t="s">
        <v>70</v>
      </c>
      <c r="L329" s="95" t="s">
        <v>70</v>
      </c>
      <c r="M329" s="52" t="s">
        <v>70</v>
      </c>
      <c r="N329" s="52" t="s">
        <v>70</v>
      </c>
      <c r="O329" s="122"/>
    </row>
    <row r="330" spans="1:16" ht="1.5" customHeight="1" x14ac:dyDescent="0.25">
      <c r="A330" s="137" t="s">
        <v>186</v>
      </c>
      <c r="B330" s="139" t="s">
        <v>187</v>
      </c>
      <c r="C330" s="146" t="s">
        <v>307</v>
      </c>
      <c r="D330" s="42" t="s">
        <v>4</v>
      </c>
      <c r="E330" s="45">
        <f>SUM(F330:N330)</f>
        <v>0</v>
      </c>
      <c r="F330" s="44">
        <f>SUM(F331:F331)</f>
        <v>0</v>
      </c>
      <c r="G330" s="44">
        <v>0</v>
      </c>
      <c r="H330" s="127">
        <f>SUM(H331:H331)</f>
        <v>0</v>
      </c>
      <c r="I330" s="128"/>
      <c r="J330" s="128"/>
      <c r="K330" s="128"/>
      <c r="L330" s="129"/>
      <c r="M330" s="45">
        <f>SUM(M331:M331)</f>
        <v>0</v>
      </c>
      <c r="N330" s="45">
        <f>SUM(N331:N331)</f>
        <v>0</v>
      </c>
      <c r="O330" s="120" t="s">
        <v>20</v>
      </c>
    </row>
    <row r="331" spans="1:16" ht="1.5" hidden="1" customHeight="1" x14ac:dyDescent="0.25">
      <c r="A331" s="138"/>
      <c r="B331" s="140"/>
      <c r="C331" s="147"/>
      <c r="D331" s="47" t="s">
        <v>17</v>
      </c>
      <c r="E331" s="45">
        <f>SUM(F331:N331)</f>
        <v>0</v>
      </c>
      <c r="F331" s="49">
        <v>0</v>
      </c>
      <c r="G331" s="49"/>
      <c r="H331" s="143">
        <v>0</v>
      </c>
      <c r="I331" s="144"/>
      <c r="J331" s="144"/>
      <c r="K331" s="144"/>
      <c r="L331" s="155"/>
      <c r="M331" s="50">
        <v>0</v>
      </c>
      <c r="N331" s="50">
        <v>0</v>
      </c>
      <c r="O331" s="121"/>
    </row>
    <row r="332" spans="1:16" ht="80.25" hidden="1" customHeight="1" x14ac:dyDescent="0.25">
      <c r="A332" s="138"/>
      <c r="B332" s="193"/>
      <c r="C332" s="91"/>
      <c r="D332" s="47" t="s">
        <v>6</v>
      </c>
      <c r="E332" s="87">
        <f>SUM(F332:N332)</f>
        <v>0</v>
      </c>
      <c r="F332" s="89">
        <v>0</v>
      </c>
      <c r="G332" s="89">
        <v>0</v>
      </c>
      <c r="H332" s="123">
        <v>0</v>
      </c>
      <c r="I332" s="124"/>
      <c r="J332" s="124"/>
      <c r="K332" s="124"/>
      <c r="L332" s="125"/>
      <c r="M332" s="90">
        <v>0</v>
      </c>
      <c r="N332" s="90">
        <v>0</v>
      </c>
      <c r="O332" s="121"/>
      <c r="P332" s="30"/>
    </row>
    <row r="333" spans="1:16" ht="24" hidden="1" customHeight="1" x14ac:dyDescent="0.25">
      <c r="A333" s="138"/>
      <c r="B333" s="158" t="s">
        <v>188</v>
      </c>
      <c r="C333" s="158" t="s">
        <v>70</v>
      </c>
      <c r="D333" s="158" t="s">
        <v>70</v>
      </c>
      <c r="E333" s="110" t="s">
        <v>71</v>
      </c>
      <c r="F333" s="110" t="s">
        <v>2</v>
      </c>
      <c r="G333" s="110" t="s">
        <v>3</v>
      </c>
      <c r="H333" s="110" t="s">
        <v>239</v>
      </c>
      <c r="I333" s="112" t="s">
        <v>172</v>
      </c>
      <c r="J333" s="113"/>
      <c r="K333" s="113"/>
      <c r="L333" s="114"/>
      <c r="M333" s="115" t="s">
        <v>39</v>
      </c>
      <c r="N333" s="115" t="s">
        <v>40</v>
      </c>
      <c r="O333" s="121"/>
    </row>
    <row r="334" spans="1:16" ht="55.5" hidden="1" customHeight="1" x14ac:dyDescent="0.25">
      <c r="A334" s="138"/>
      <c r="B334" s="159"/>
      <c r="C334" s="159"/>
      <c r="D334" s="159"/>
      <c r="E334" s="111"/>
      <c r="F334" s="111"/>
      <c r="G334" s="111"/>
      <c r="H334" s="111"/>
      <c r="I334" s="51" t="s">
        <v>160</v>
      </c>
      <c r="J334" s="51" t="s">
        <v>165</v>
      </c>
      <c r="K334" s="51" t="s">
        <v>161</v>
      </c>
      <c r="L334" s="51" t="s">
        <v>162</v>
      </c>
      <c r="M334" s="115"/>
      <c r="N334" s="115"/>
      <c r="O334" s="121"/>
    </row>
    <row r="335" spans="1:16" ht="84" hidden="1" customHeight="1" x14ac:dyDescent="0.25">
      <c r="A335" s="145"/>
      <c r="B335" s="160"/>
      <c r="C335" s="160"/>
      <c r="D335" s="160"/>
      <c r="E335" s="41" t="s">
        <v>70</v>
      </c>
      <c r="F335" s="66" t="s">
        <v>70</v>
      </c>
      <c r="G335" s="66" t="s">
        <v>70</v>
      </c>
      <c r="H335" s="66" t="s">
        <v>70</v>
      </c>
      <c r="I335" s="52" t="s">
        <v>70</v>
      </c>
      <c r="J335" s="52" t="s">
        <v>70</v>
      </c>
      <c r="K335" s="52" t="s">
        <v>70</v>
      </c>
      <c r="L335" s="52" t="s">
        <v>70</v>
      </c>
      <c r="M335" s="52" t="s">
        <v>70</v>
      </c>
      <c r="N335" s="52" t="s">
        <v>70</v>
      </c>
      <c r="O335" s="122"/>
    </row>
    <row r="336" spans="1:16" ht="19.5" hidden="1" customHeight="1" x14ac:dyDescent="0.25">
      <c r="A336" s="137" t="s">
        <v>189</v>
      </c>
      <c r="B336" s="139" t="s">
        <v>190</v>
      </c>
      <c r="C336" s="146" t="s">
        <v>308</v>
      </c>
      <c r="D336" s="42" t="s">
        <v>4</v>
      </c>
      <c r="E336" s="45">
        <f>SUM(F336:N336)</f>
        <v>0</v>
      </c>
      <c r="F336" s="44">
        <f>SUM(F337:F337)</f>
        <v>0</v>
      </c>
      <c r="G336" s="44">
        <v>0</v>
      </c>
      <c r="H336" s="127">
        <f>SUM(H337:H337)</f>
        <v>0</v>
      </c>
      <c r="I336" s="128"/>
      <c r="J336" s="128"/>
      <c r="K336" s="128"/>
      <c r="L336" s="129"/>
      <c r="M336" s="45">
        <f>SUM(M337:M337)</f>
        <v>0</v>
      </c>
      <c r="N336" s="45">
        <f>SUM(N337:N337)</f>
        <v>0</v>
      </c>
      <c r="O336" s="120" t="s">
        <v>20</v>
      </c>
    </row>
    <row r="337" spans="1:16" ht="66.75" hidden="1" customHeight="1" x14ac:dyDescent="0.25">
      <c r="A337" s="138"/>
      <c r="B337" s="140"/>
      <c r="C337" s="147"/>
      <c r="D337" s="47" t="s">
        <v>17</v>
      </c>
      <c r="E337" s="45">
        <f>SUM(F337:N337)</f>
        <v>0</v>
      </c>
      <c r="F337" s="49">
        <v>0</v>
      </c>
      <c r="G337" s="49"/>
      <c r="H337" s="143">
        <v>0</v>
      </c>
      <c r="I337" s="144"/>
      <c r="J337" s="144"/>
      <c r="K337" s="144"/>
      <c r="L337" s="155"/>
      <c r="M337" s="50">
        <v>0</v>
      </c>
      <c r="N337" s="50">
        <v>0</v>
      </c>
      <c r="O337" s="121"/>
    </row>
    <row r="338" spans="1:16" ht="102" hidden="1" customHeight="1" x14ac:dyDescent="0.25">
      <c r="A338" s="138"/>
      <c r="B338" s="193"/>
      <c r="C338" s="91"/>
      <c r="D338" s="47" t="s">
        <v>6</v>
      </c>
      <c r="E338" s="87">
        <f>SUM(F338:N338)</f>
        <v>0</v>
      </c>
      <c r="F338" s="89">
        <v>0</v>
      </c>
      <c r="G338" s="89">
        <v>0</v>
      </c>
      <c r="H338" s="123">
        <v>0</v>
      </c>
      <c r="I338" s="124"/>
      <c r="J338" s="124"/>
      <c r="K338" s="124"/>
      <c r="L338" s="125"/>
      <c r="M338" s="90">
        <v>0</v>
      </c>
      <c r="N338" s="90">
        <v>0</v>
      </c>
      <c r="O338" s="121"/>
      <c r="P338" s="30"/>
    </row>
    <row r="339" spans="1:16" ht="24" hidden="1" customHeight="1" x14ac:dyDescent="0.25">
      <c r="A339" s="138"/>
      <c r="B339" s="158" t="s">
        <v>191</v>
      </c>
      <c r="C339" s="158" t="s">
        <v>70</v>
      </c>
      <c r="D339" s="158" t="s">
        <v>70</v>
      </c>
      <c r="E339" s="110" t="s">
        <v>71</v>
      </c>
      <c r="F339" s="110" t="s">
        <v>2</v>
      </c>
      <c r="G339" s="110" t="s">
        <v>3</v>
      </c>
      <c r="H339" s="110" t="s">
        <v>240</v>
      </c>
      <c r="I339" s="112" t="s">
        <v>172</v>
      </c>
      <c r="J339" s="113"/>
      <c r="K339" s="113"/>
      <c r="L339" s="114"/>
      <c r="M339" s="115" t="s">
        <v>39</v>
      </c>
      <c r="N339" s="115" t="s">
        <v>40</v>
      </c>
      <c r="O339" s="121"/>
    </row>
    <row r="340" spans="1:16" ht="55.5" hidden="1" customHeight="1" x14ac:dyDescent="0.25">
      <c r="A340" s="138"/>
      <c r="B340" s="159"/>
      <c r="C340" s="159"/>
      <c r="D340" s="159"/>
      <c r="E340" s="111"/>
      <c r="F340" s="111"/>
      <c r="G340" s="111"/>
      <c r="H340" s="111"/>
      <c r="I340" s="51" t="s">
        <v>160</v>
      </c>
      <c r="J340" s="51" t="s">
        <v>165</v>
      </c>
      <c r="K340" s="51" t="s">
        <v>161</v>
      </c>
      <c r="L340" s="51" t="s">
        <v>162</v>
      </c>
      <c r="M340" s="115"/>
      <c r="N340" s="115"/>
      <c r="O340" s="121"/>
    </row>
    <row r="341" spans="1:16" ht="30.75" hidden="1" customHeight="1" x14ac:dyDescent="0.25">
      <c r="A341" s="145"/>
      <c r="B341" s="160"/>
      <c r="C341" s="160"/>
      <c r="D341" s="160"/>
      <c r="E341" s="41" t="s">
        <v>70</v>
      </c>
      <c r="F341" s="66" t="s">
        <v>70</v>
      </c>
      <c r="G341" s="66" t="s">
        <v>70</v>
      </c>
      <c r="H341" s="66" t="s">
        <v>70</v>
      </c>
      <c r="I341" s="52" t="s">
        <v>70</v>
      </c>
      <c r="J341" s="52" t="s">
        <v>70</v>
      </c>
      <c r="K341" s="52" t="s">
        <v>70</v>
      </c>
      <c r="L341" s="52" t="s">
        <v>70</v>
      </c>
      <c r="M341" s="52" t="s">
        <v>70</v>
      </c>
      <c r="N341" s="52" t="s">
        <v>70</v>
      </c>
      <c r="O341" s="122"/>
    </row>
    <row r="342" spans="1:16" ht="1.5" customHeight="1" x14ac:dyDescent="0.25">
      <c r="A342" s="174" t="s">
        <v>112</v>
      </c>
      <c r="B342" s="154" t="s">
        <v>181</v>
      </c>
      <c r="C342" s="174" t="s">
        <v>210</v>
      </c>
      <c r="D342" s="42" t="s">
        <v>4</v>
      </c>
      <c r="E342" s="45">
        <f t="shared" ref="E342:E349" si="42">SUM(F342:N342)</f>
        <v>0</v>
      </c>
      <c r="F342" s="44">
        <f>F343+F344+F345</f>
        <v>0</v>
      </c>
      <c r="G342" s="44">
        <v>0</v>
      </c>
      <c r="H342" s="127">
        <f>SUM(L343:L345)</f>
        <v>0</v>
      </c>
      <c r="I342" s="128"/>
      <c r="J342" s="128"/>
      <c r="K342" s="128"/>
      <c r="L342" s="129"/>
      <c r="M342" s="45">
        <f>SUM(M343:M345)</f>
        <v>0</v>
      </c>
      <c r="N342" s="45">
        <f>SUM(N343:N345)</f>
        <v>0</v>
      </c>
      <c r="O342" s="126" t="s">
        <v>20</v>
      </c>
    </row>
    <row r="343" spans="1:16" ht="0.75" hidden="1" customHeight="1" outlineLevel="1" x14ac:dyDescent="0.25">
      <c r="A343" s="175"/>
      <c r="B343" s="188"/>
      <c r="C343" s="175"/>
      <c r="D343" s="42" t="s">
        <v>21</v>
      </c>
      <c r="E343" s="45">
        <f t="shared" si="42"/>
        <v>0</v>
      </c>
      <c r="F343" s="44">
        <f>F347</f>
        <v>0</v>
      </c>
      <c r="G343" s="44"/>
      <c r="H343" s="44">
        <f>H347</f>
        <v>0</v>
      </c>
      <c r="I343" s="96"/>
      <c r="J343" s="96"/>
      <c r="K343" s="96"/>
      <c r="L343" s="45">
        <f>L347</f>
        <v>0</v>
      </c>
      <c r="M343" s="45">
        <f t="shared" ref="M343:N343" si="43">M347</f>
        <v>0</v>
      </c>
      <c r="N343" s="45">
        <f t="shared" si="43"/>
        <v>0</v>
      </c>
      <c r="O343" s="126"/>
    </row>
    <row r="344" spans="1:16" ht="0.75" hidden="1" customHeight="1" outlineLevel="1" x14ac:dyDescent="0.25">
      <c r="A344" s="175"/>
      <c r="B344" s="188"/>
      <c r="C344" s="175"/>
      <c r="D344" s="42" t="s">
        <v>17</v>
      </c>
      <c r="E344" s="45">
        <f t="shared" si="42"/>
        <v>0</v>
      </c>
      <c r="F344" s="44">
        <f>F348</f>
        <v>0</v>
      </c>
      <c r="G344" s="44"/>
      <c r="H344" s="44">
        <f>H348</f>
        <v>0</v>
      </c>
      <c r="I344" s="96"/>
      <c r="J344" s="96"/>
      <c r="K344" s="96"/>
      <c r="L344" s="45">
        <f>L348+L354</f>
        <v>0</v>
      </c>
      <c r="M344" s="45">
        <f t="shared" ref="M344:N345" si="44">M348+M354</f>
        <v>0</v>
      </c>
      <c r="N344" s="45">
        <f t="shared" si="44"/>
        <v>0</v>
      </c>
      <c r="O344" s="126"/>
    </row>
    <row r="345" spans="1:16" ht="48" hidden="1" customHeight="1" collapsed="1" x14ac:dyDescent="0.25">
      <c r="A345" s="176"/>
      <c r="B345" s="189"/>
      <c r="C345" s="175"/>
      <c r="D345" s="42" t="s">
        <v>6</v>
      </c>
      <c r="E345" s="45">
        <f t="shared" si="42"/>
        <v>0</v>
      </c>
      <c r="F345" s="44">
        <f>F349</f>
        <v>0</v>
      </c>
      <c r="G345" s="44">
        <v>0</v>
      </c>
      <c r="H345" s="127">
        <f>H349+L355</f>
        <v>0</v>
      </c>
      <c r="I345" s="128"/>
      <c r="J345" s="128"/>
      <c r="K345" s="128"/>
      <c r="L345" s="129"/>
      <c r="M345" s="45">
        <f t="shared" si="44"/>
        <v>0</v>
      </c>
      <c r="N345" s="45">
        <f t="shared" si="44"/>
        <v>0</v>
      </c>
      <c r="O345" s="126"/>
      <c r="P345" s="118"/>
    </row>
    <row r="346" spans="1:16" ht="19.5" hidden="1" customHeight="1" x14ac:dyDescent="0.25">
      <c r="A346" s="146" t="s">
        <v>113</v>
      </c>
      <c r="B346" s="139" t="s">
        <v>154</v>
      </c>
      <c r="C346" s="146" t="s">
        <v>210</v>
      </c>
      <c r="D346" s="42" t="s">
        <v>4</v>
      </c>
      <c r="E346" s="45">
        <f t="shared" si="42"/>
        <v>0</v>
      </c>
      <c r="F346" s="44">
        <f>F347+F348+F349</f>
        <v>0</v>
      </c>
      <c r="G346" s="44">
        <v>0</v>
      </c>
      <c r="H346" s="127">
        <f>SUM(L347:L349)</f>
        <v>0</v>
      </c>
      <c r="I346" s="128"/>
      <c r="J346" s="128"/>
      <c r="K346" s="128"/>
      <c r="L346" s="129"/>
      <c r="M346" s="45">
        <f>SUM(M347:M349)</f>
        <v>0</v>
      </c>
      <c r="N346" s="45">
        <f>SUM(N347:N349)</f>
        <v>0</v>
      </c>
      <c r="O346" s="120" t="s">
        <v>20</v>
      </c>
      <c r="P346" s="118"/>
    </row>
    <row r="347" spans="1:16" ht="33.75" hidden="1" customHeight="1" outlineLevel="1" x14ac:dyDescent="0.25">
      <c r="A347" s="147"/>
      <c r="B347" s="140"/>
      <c r="C347" s="147"/>
      <c r="D347" s="47" t="s">
        <v>21</v>
      </c>
      <c r="E347" s="45">
        <f t="shared" si="42"/>
        <v>0</v>
      </c>
      <c r="F347" s="49">
        <v>0</v>
      </c>
      <c r="G347" s="49"/>
      <c r="H347" s="49">
        <v>0</v>
      </c>
      <c r="I347" s="86"/>
      <c r="J347" s="86"/>
      <c r="K347" s="86"/>
      <c r="L347" s="50">
        <v>0</v>
      </c>
      <c r="M347" s="50">
        <v>0</v>
      </c>
      <c r="N347" s="50">
        <v>0</v>
      </c>
      <c r="O347" s="121"/>
    </row>
    <row r="348" spans="1:16" ht="3" hidden="1" customHeight="1" outlineLevel="1" x14ac:dyDescent="0.25">
      <c r="A348" s="147"/>
      <c r="B348" s="140"/>
      <c r="C348" s="147"/>
      <c r="D348" s="47" t="s">
        <v>17</v>
      </c>
      <c r="E348" s="45">
        <f t="shared" si="42"/>
        <v>0</v>
      </c>
      <c r="F348" s="49">
        <v>0</v>
      </c>
      <c r="G348" s="49"/>
      <c r="H348" s="49">
        <v>0</v>
      </c>
      <c r="I348" s="86"/>
      <c r="J348" s="86"/>
      <c r="K348" s="86"/>
      <c r="L348" s="50">
        <v>0</v>
      </c>
      <c r="M348" s="50">
        <v>0</v>
      </c>
      <c r="N348" s="50">
        <v>0</v>
      </c>
      <c r="O348" s="121"/>
    </row>
    <row r="349" spans="1:16" ht="65.25" hidden="1" customHeight="1" collapsed="1" x14ac:dyDescent="0.25">
      <c r="A349" s="147"/>
      <c r="B349" s="141"/>
      <c r="C349" s="147"/>
      <c r="D349" s="47" t="s">
        <v>6</v>
      </c>
      <c r="E349" s="45">
        <f t="shared" si="42"/>
        <v>0</v>
      </c>
      <c r="F349" s="49">
        <v>0</v>
      </c>
      <c r="G349" s="49">
        <v>0</v>
      </c>
      <c r="H349" s="143">
        <v>0</v>
      </c>
      <c r="I349" s="144"/>
      <c r="J349" s="144"/>
      <c r="K349" s="144"/>
      <c r="L349" s="155"/>
      <c r="M349" s="50">
        <v>0</v>
      </c>
      <c r="N349" s="50">
        <v>0</v>
      </c>
      <c r="O349" s="121"/>
    </row>
    <row r="350" spans="1:16" ht="19.5" hidden="1" customHeight="1" x14ac:dyDescent="0.25">
      <c r="A350" s="147"/>
      <c r="B350" s="158" t="s">
        <v>138</v>
      </c>
      <c r="C350" s="158" t="s">
        <v>70</v>
      </c>
      <c r="D350" s="158" t="s">
        <v>70</v>
      </c>
      <c r="E350" s="110" t="s">
        <v>71</v>
      </c>
      <c r="F350" s="110" t="s">
        <v>2</v>
      </c>
      <c r="G350" s="110" t="s">
        <v>3</v>
      </c>
      <c r="H350" s="110" t="s">
        <v>241</v>
      </c>
      <c r="I350" s="112" t="s">
        <v>172</v>
      </c>
      <c r="J350" s="113"/>
      <c r="K350" s="113"/>
      <c r="L350" s="114"/>
      <c r="M350" s="115" t="s">
        <v>39</v>
      </c>
      <c r="N350" s="115" t="s">
        <v>40</v>
      </c>
      <c r="O350" s="121"/>
    </row>
    <row r="351" spans="1:16" ht="37.5" hidden="1" customHeight="1" x14ac:dyDescent="0.25">
      <c r="A351" s="147"/>
      <c r="B351" s="159"/>
      <c r="C351" s="159"/>
      <c r="D351" s="159"/>
      <c r="E351" s="111"/>
      <c r="F351" s="111"/>
      <c r="G351" s="111"/>
      <c r="H351" s="111"/>
      <c r="I351" s="51" t="s">
        <v>160</v>
      </c>
      <c r="J351" s="51" t="s">
        <v>165</v>
      </c>
      <c r="K351" s="51" t="s">
        <v>161</v>
      </c>
      <c r="L351" s="51" t="s">
        <v>162</v>
      </c>
      <c r="M351" s="115"/>
      <c r="N351" s="115"/>
      <c r="O351" s="121"/>
    </row>
    <row r="352" spans="1:16" ht="33.75" hidden="1" customHeight="1" x14ac:dyDescent="0.25">
      <c r="A352" s="148"/>
      <c r="B352" s="160"/>
      <c r="C352" s="160"/>
      <c r="D352" s="160"/>
      <c r="E352" s="51" t="s">
        <v>70</v>
      </c>
      <c r="F352" s="52" t="s">
        <v>70</v>
      </c>
      <c r="G352" s="66" t="s">
        <v>70</v>
      </c>
      <c r="H352" s="52" t="s">
        <v>70</v>
      </c>
      <c r="I352" s="52" t="s">
        <v>70</v>
      </c>
      <c r="J352" s="52" t="s">
        <v>70</v>
      </c>
      <c r="K352" s="52" t="s">
        <v>70</v>
      </c>
      <c r="L352" s="52" t="s">
        <v>70</v>
      </c>
      <c r="M352" s="48" t="s">
        <v>70</v>
      </c>
      <c r="N352" s="48" t="s">
        <v>70</v>
      </c>
      <c r="O352" s="122"/>
    </row>
    <row r="353" spans="1:16" ht="24.75" customHeight="1" x14ac:dyDescent="0.25">
      <c r="A353" s="133" t="s">
        <v>117</v>
      </c>
      <c r="B353" s="163" t="s">
        <v>29</v>
      </c>
      <c r="C353" s="174" t="s">
        <v>210</v>
      </c>
      <c r="D353" s="42" t="s">
        <v>4</v>
      </c>
      <c r="E353" s="45">
        <f>SUM(F353:N353)</f>
        <v>133.33332999999999</v>
      </c>
      <c r="F353" s="44">
        <f>F354+F355+F356</f>
        <v>0</v>
      </c>
      <c r="G353" s="44">
        <v>133.33332999999999</v>
      </c>
      <c r="H353" s="127">
        <f>H354+H355+H356</f>
        <v>0</v>
      </c>
      <c r="I353" s="128"/>
      <c r="J353" s="128"/>
      <c r="K353" s="128"/>
      <c r="L353" s="129"/>
      <c r="M353" s="45">
        <f>SUM(M354:M356)</f>
        <v>0</v>
      </c>
      <c r="N353" s="45">
        <f>SUM(N354:N356)</f>
        <v>0</v>
      </c>
      <c r="O353" s="126" t="s">
        <v>20</v>
      </c>
    </row>
    <row r="354" spans="1:16" ht="36" customHeight="1" outlineLevel="1" x14ac:dyDescent="0.25">
      <c r="A354" s="133"/>
      <c r="B354" s="163"/>
      <c r="C354" s="175"/>
      <c r="D354" s="42" t="s">
        <v>21</v>
      </c>
      <c r="E354" s="45">
        <f>SUM(F354:N354)</f>
        <v>100</v>
      </c>
      <c r="F354" s="46">
        <f>F358</f>
        <v>0</v>
      </c>
      <c r="G354" s="44">
        <v>100</v>
      </c>
      <c r="H354" s="127">
        <v>0</v>
      </c>
      <c r="I354" s="161"/>
      <c r="J354" s="161"/>
      <c r="K354" s="161"/>
      <c r="L354" s="162"/>
      <c r="M354" s="45">
        <f t="shared" ref="M354:N354" si="45">M358</f>
        <v>0</v>
      </c>
      <c r="N354" s="45">
        <f t="shared" si="45"/>
        <v>0</v>
      </c>
      <c r="O354" s="126"/>
    </row>
    <row r="355" spans="1:16" ht="36" customHeight="1" outlineLevel="1" x14ac:dyDescent="0.25">
      <c r="A355" s="133"/>
      <c r="B355" s="163"/>
      <c r="C355" s="175"/>
      <c r="D355" s="42" t="s">
        <v>17</v>
      </c>
      <c r="E355" s="45">
        <f>SUM(F355:N355)</f>
        <v>33.333329999999997</v>
      </c>
      <c r="F355" s="46">
        <f>F359+F365</f>
        <v>0</v>
      </c>
      <c r="G355" s="44">
        <v>33.333329999999997</v>
      </c>
      <c r="H355" s="127">
        <f>H359</f>
        <v>0</v>
      </c>
      <c r="I355" s="161"/>
      <c r="J355" s="161"/>
      <c r="K355" s="161"/>
      <c r="L355" s="162"/>
      <c r="M355" s="45">
        <f t="shared" ref="M355:N356" si="46">M359+M365</f>
        <v>0</v>
      </c>
      <c r="N355" s="45">
        <f t="shared" si="46"/>
        <v>0</v>
      </c>
      <c r="O355" s="126"/>
    </row>
    <row r="356" spans="1:16" ht="54" customHeight="1" x14ac:dyDescent="0.25">
      <c r="A356" s="133"/>
      <c r="B356" s="163"/>
      <c r="C356" s="175"/>
      <c r="D356" s="42" t="s">
        <v>6</v>
      </c>
      <c r="E356" s="45">
        <f>SUM(F356:N356)</f>
        <v>0</v>
      </c>
      <c r="F356" s="44">
        <f>F360+F366</f>
        <v>0</v>
      </c>
      <c r="G356" s="44">
        <v>0</v>
      </c>
      <c r="H356" s="127">
        <f>H360+H366</f>
        <v>0</v>
      </c>
      <c r="I356" s="128"/>
      <c r="J356" s="128"/>
      <c r="K356" s="128"/>
      <c r="L356" s="129"/>
      <c r="M356" s="45">
        <f t="shared" si="46"/>
        <v>0</v>
      </c>
      <c r="N356" s="45">
        <f t="shared" si="46"/>
        <v>0</v>
      </c>
      <c r="O356" s="126"/>
    </row>
    <row r="357" spans="1:16" ht="25.5" customHeight="1" x14ac:dyDescent="0.25">
      <c r="A357" s="146" t="s">
        <v>118</v>
      </c>
      <c r="B357" s="164" t="s">
        <v>53</v>
      </c>
      <c r="C357" s="146" t="s">
        <v>210</v>
      </c>
      <c r="D357" s="42" t="s">
        <v>4</v>
      </c>
      <c r="E357" s="45">
        <f>SUM(F357:N357)</f>
        <v>133.33332999999999</v>
      </c>
      <c r="F357" s="44">
        <f>F358+F359+F360</f>
        <v>0</v>
      </c>
      <c r="G357" s="44">
        <v>133.33332999999999</v>
      </c>
      <c r="H357" s="127">
        <f>SUM(H358:H360)</f>
        <v>0</v>
      </c>
      <c r="I357" s="128"/>
      <c r="J357" s="128"/>
      <c r="K357" s="128"/>
      <c r="L357" s="129"/>
      <c r="M357" s="45">
        <f>SUM(M358:M360)</f>
        <v>0</v>
      </c>
      <c r="N357" s="45">
        <f>SUM(N358:N360)</f>
        <v>0</v>
      </c>
      <c r="O357" s="120" t="s">
        <v>20</v>
      </c>
    </row>
    <row r="358" spans="1:16" ht="36" customHeight="1" outlineLevel="1" x14ac:dyDescent="0.25">
      <c r="A358" s="147"/>
      <c r="B358" s="164"/>
      <c r="C358" s="147"/>
      <c r="D358" s="47" t="s">
        <v>21</v>
      </c>
      <c r="E358" s="45">
        <f>SUM(F358,H358,M358,N358)</f>
        <v>0</v>
      </c>
      <c r="F358" s="48">
        <v>0</v>
      </c>
      <c r="G358" s="49">
        <v>100</v>
      </c>
      <c r="H358" s="143">
        <v>0</v>
      </c>
      <c r="I358" s="161"/>
      <c r="J358" s="161"/>
      <c r="K358" s="161"/>
      <c r="L358" s="162"/>
      <c r="M358" s="50">
        <v>0</v>
      </c>
      <c r="N358" s="50">
        <v>0</v>
      </c>
      <c r="O358" s="121"/>
    </row>
    <row r="359" spans="1:16" ht="36" customHeight="1" outlineLevel="1" x14ac:dyDescent="0.25">
      <c r="A359" s="147"/>
      <c r="B359" s="164"/>
      <c r="C359" s="147"/>
      <c r="D359" s="47" t="s">
        <v>17</v>
      </c>
      <c r="E359" s="45">
        <f t="shared" ref="E359:E360" si="47">SUM(F359,H359,M359,N359)</f>
        <v>0</v>
      </c>
      <c r="F359" s="48">
        <v>0</v>
      </c>
      <c r="G359" s="49">
        <v>33.333329999999997</v>
      </c>
      <c r="H359" s="143">
        <v>0</v>
      </c>
      <c r="I359" s="161"/>
      <c r="J359" s="161"/>
      <c r="K359" s="161"/>
      <c r="L359" s="162"/>
      <c r="M359" s="50">
        <v>0</v>
      </c>
      <c r="N359" s="50">
        <v>0</v>
      </c>
      <c r="O359" s="121"/>
    </row>
    <row r="360" spans="1:16" ht="54" customHeight="1" x14ac:dyDescent="0.25">
      <c r="A360" s="147"/>
      <c r="B360" s="164"/>
      <c r="C360" s="147"/>
      <c r="D360" s="47" t="s">
        <v>6</v>
      </c>
      <c r="E360" s="45">
        <f t="shared" si="47"/>
        <v>0</v>
      </c>
      <c r="F360" s="49">
        <v>0</v>
      </c>
      <c r="G360" s="49">
        <v>0</v>
      </c>
      <c r="H360" s="143">
        <v>0</v>
      </c>
      <c r="I360" s="144"/>
      <c r="J360" s="144"/>
      <c r="K360" s="144"/>
      <c r="L360" s="155"/>
      <c r="M360" s="50">
        <v>0</v>
      </c>
      <c r="N360" s="50">
        <v>0</v>
      </c>
      <c r="O360" s="121"/>
    </row>
    <row r="361" spans="1:16" ht="22.5" customHeight="1" x14ac:dyDescent="0.25">
      <c r="A361" s="147"/>
      <c r="B361" s="158" t="s">
        <v>139</v>
      </c>
      <c r="C361" s="158" t="s">
        <v>70</v>
      </c>
      <c r="D361" s="158" t="s">
        <v>70</v>
      </c>
      <c r="E361" s="110" t="s">
        <v>71</v>
      </c>
      <c r="F361" s="110" t="s">
        <v>2</v>
      </c>
      <c r="G361" s="110" t="s">
        <v>3</v>
      </c>
      <c r="H361" s="110" t="s">
        <v>219</v>
      </c>
      <c r="I361" s="112" t="s">
        <v>172</v>
      </c>
      <c r="J361" s="113"/>
      <c r="K361" s="113"/>
      <c r="L361" s="114"/>
      <c r="M361" s="115" t="s">
        <v>39</v>
      </c>
      <c r="N361" s="115" t="s">
        <v>40</v>
      </c>
      <c r="O361" s="121"/>
    </row>
    <row r="362" spans="1:16" ht="42" customHeight="1" x14ac:dyDescent="0.25">
      <c r="A362" s="147"/>
      <c r="B362" s="159"/>
      <c r="C362" s="159"/>
      <c r="D362" s="159"/>
      <c r="E362" s="111"/>
      <c r="F362" s="111"/>
      <c r="G362" s="111"/>
      <c r="H362" s="111"/>
      <c r="I362" s="51" t="s">
        <v>160</v>
      </c>
      <c r="J362" s="51" t="s">
        <v>165</v>
      </c>
      <c r="K362" s="51" t="s">
        <v>161</v>
      </c>
      <c r="L362" s="51" t="s">
        <v>162</v>
      </c>
      <c r="M362" s="115"/>
      <c r="N362" s="115"/>
      <c r="O362" s="121"/>
    </row>
    <row r="363" spans="1:16" ht="30" customHeight="1" x14ac:dyDescent="0.25">
      <c r="A363" s="148"/>
      <c r="B363" s="160"/>
      <c r="C363" s="160"/>
      <c r="D363" s="160"/>
      <c r="E363" s="68">
        <v>1</v>
      </c>
      <c r="F363" s="52" t="s">
        <v>70</v>
      </c>
      <c r="G363" s="69">
        <v>1</v>
      </c>
      <c r="H363" s="52" t="s">
        <v>70</v>
      </c>
      <c r="I363" s="52" t="s">
        <v>70</v>
      </c>
      <c r="J363" s="52" t="s">
        <v>70</v>
      </c>
      <c r="K363" s="52" t="s">
        <v>70</v>
      </c>
      <c r="L363" s="52" t="s">
        <v>70</v>
      </c>
      <c r="M363" s="48" t="s">
        <v>70</v>
      </c>
      <c r="N363" s="48" t="s">
        <v>70</v>
      </c>
      <c r="O363" s="122"/>
    </row>
    <row r="364" spans="1:16" ht="19.5" hidden="1" customHeight="1" x14ac:dyDescent="0.25">
      <c r="A364" s="146" t="s">
        <v>119</v>
      </c>
      <c r="B364" s="164" t="s">
        <v>54</v>
      </c>
      <c r="C364" s="142" t="s">
        <v>210</v>
      </c>
      <c r="D364" s="42" t="s">
        <v>4</v>
      </c>
      <c r="E364" s="45">
        <f>SUM(F364:N364)</f>
        <v>0</v>
      </c>
      <c r="F364" s="44">
        <f>F365+F366</f>
        <v>0</v>
      </c>
      <c r="G364" s="44">
        <f>G365+G366</f>
        <v>0</v>
      </c>
      <c r="H364" s="127">
        <f>H365+H366</f>
        <v>0</v>
      </c>
      <c r="I364" s="128"/>
      <c r="J364" s="128"/>
      <c r="K364" s="128"/>
      <c r="L364" s="129"/>
      <c r="M364" s="45">
        <f>SUM(M365:M366)</f>
        <v>0</v>
      </c>
      <c r="N364" s="45">
        <f>SUM(N365:N366)</f>
        <v>0</v>
      </c>
      <c r="O364" s="120" t="s">
        <v>20</v>
      </c>
    </row>
    <row r="365" spans="1:16" ht="0.75" hidden="1" customHeight="1" outlineLevel="1" x14ac:dyDescent="0.25">
      <c r="A365" s="147"/>
      <c r="B365" s="164"/>
      <c r="C365" s="142"/>
      <c r="D365" s="47" t="s">
        <v>17</v>
      </c>
      <c r="E365" s="45">
        <f>SUM(F365:N365)</f>
        <v>0</v>
      </c>
      <c r="F365" s="49">
        <v>0</v>
      </c>
      <c r="G365" s="49"/>
      <c r="H365" s="49">
        <v>0</v>
      </c>
      <c r="I365" s="86"/>
      <c r="J365" s="86"/>
      <c r="K365" s="86"/>
      <c r="L365" s="50">
        <v>0</v>
      </c>
      <c r="M365" s="50">
        <v>0</v>
      </c>
      <c r="N365" s="50">
        <v>0</v>
      </c>
      <c r="O365" s="121"/>
    </row>
    <row r="366" spans="1:16" ht="68.25" hidden="1" customHeight="1" x14ac:dyDescent="0.25">
      <c r="A366" s="147"/>
      <c r="B366" s="164"/>
      <c r="C366" s="142"/>
      <c r="D366" s="47" t="s">
        <v>6</v>
      </c>
      <c r="E366" s="45">
        <f>SUM(F366:N366)</f>
        <v>0</v>
      </c>
      <c r="F366" s="49">
        <v>0</v>
      </c>
      <c r="G366" s="49">
        <v>0</v>
      </c>
      <c r="H366" s="143">
        <v>0</v>
      </c>
      <c r="I366" s="144"/>
      <c r="J366" s="144"/>
      <c r="K366" s="144"/>
      <c r="L366" s="155"/>
      <c r="M366" s="50">
        <v>0</v>
      </c>
      <c r="N366" s="50">
        <v>0</v>
      </c>
      <c r="O366" s="121"/>
      <c r="P366" s="29"/>
    </row>
    <row r="367" spans="1:16" ht="18.75" hidden="1" customHeight="1" x14ac:dyDescent="0.25">
      <c r="A367" s="147"/>
      <c r="B367" s="158" t="s">
        <v>140</v>
      </c>
      <c r="C367" s="158" t="s">
        <v>70</v>
      </c>
      <c r="D367" s="158" t="s">
        <v>70</v>
      </c>
      <c r="E367" s="110" t="s">
        <v>71</v>
      </c>
      <c r="F367" s="110" t="s">
        <v>2</v>
      </c>
      <c r="G367" s="110" t="s">
        <v>3</v>
      </c>
      <c r="H367" s="110" t="s">
        <v>242</v>
      </c>
      <c r="I367" s="112" t="s">
        <v>172</v>
      </c>
      <c r="J367" s="113"/>
      <c r="K367" s="113"/>
      <c r="L367" s="114"/>
      <c r="M367" s="115" t="s">
        <v>39</v>
      </c>
      <c r="N367" s="115" t="s">
        <v>40</v>
      </c>
      <c r="O367" s="121"/>
    </row>
    <row r="368" spans="1:16" ht="30.75" hidden="1" customHeight="1" x14ac:dyDescent="0.25">
      <c r="A368" s="147"/>
      <c r="B368" s="159"/>
      <c r="C368" s="159"/>
      <c r="D368" s="159"/>
      <c r="E368" s="111"/>
      <c r="F368" s="111"/>
      <c r="G368" s="111"/>
      <c r="H368" s="111"/>
      <c r="I368" s="51" t="s">
        <v>160</v>
      </c>
      <c r="J368" s="51" t="s">
        <v>165</v>
      </c>
      <c r="K368" s="51" t="s">
        <v>161</v>
      </c>
      <c r="L368" s="51" t="s">
        <v>162</v>
      </c>
      <c r="M368" s="115"/>
      <c r="N368" s="115"/>
      <c r="O368" s="121"/>
    </row>
    <row r="369" spans="1:15" ht="48" hidden="1" customHeight="1" x14ac:dyDescent="0.25">
      <c r="A369" s="148"/>
      <c r="B369" s="160"/>
      <c r="C369" s="160"/>
      <c r="D369" s="160"/>
      <c r="E369" s="51" t="s">
        <v>70</v>
      </c>
      <c r="F369" s="52" t="s">
        <v>70</v>
      </c>
      <c r="G369" s="52" t="s">
        <v>70</v>
      </c>
      <c r="H369" s="52" t="s">
        <v>70</v>
      </c>
      <c r="I369" s="52" t="s">
        <v>70</v>
      </c>
      <c r="J369" s="52" t="s">
        <v>70</v>
      </c>
      <c r="K369" s="52" t="s">
        <v>70</v>
      </c>
      <c r="L369" s="52" t="s">
        <v>70</v>
      </c>
      <c r="M369" s="52" t="s">
        <v>70</v>
      </c>
      <c r="N369" s="52" t="s">
        <v>70</v>
      </c>
      <c r="O369" s="122"/>
    </row>
    <row r="370" spans="1:15" ht="27.75" customHeight="1" x14ac:dyDescent="0.25">
      <c r="A370" s="132" t="s">
        <v>15</v>
      </c>
      <c r="B370" s="132"/>
      <c r="C370" s="132"/>
      <c r="D370" s="42" t="s">
        <v>4</v>
      </c>
      <c r="E370" s="45">
        <f>SUM(F370:N370)</f>
        <v>6289692.7240800001</v>
      </c>
      <c r="F370" s="44">
        <f>F371+F372+F373+F374</f>
        <v>1219809.6462999999</v>
      </c>
      <c r="G370" s="44">
        <v>1274678.50804</v>
      </c>
      <c r="H370" s="127">
        <f>H371+H372+H373+H374</f>
        <v>1270103.0078100001</v>
      </c>
      <c r="I370" s="128"/>
      <c r="J370" s="128"/>
      <c r="K370" s="128"/>
      <c r="L370" s="129"/>
      <c r="M370" s="45">
        <f>SUM(M371:M374)</f>
        <v>1262566.61693</v>
      </c>
      <c r="N370" s="45">
        <f>SUM(N371:N374)</f>
        <v>1262534.9450000001</v>
      </c>
      <c r="O370" s="126"/>
    </row>
    <row r="371" spans="1:15" ht="32.25" customHeight="1" outlineLevel="1" x14ac:dyDescent="0.25">
      <c r="A371" s="132"/>
      <c r="B371" s="132"/>
      <c r="C371" s="132"/>
      <c r="D371" s="42" t="s">
        <v>21</v>
      </c>
      <c r="E371" s="45">
        <f>SUM(F371:N371)</f>
        <v>3342.42679</v>
      </c>
      <c r="F371" s="46">
        <f>F354+F343</f>
        <v>0</v>
      </c>
      <c r="G371" s="44">
        <v>100</v>
      </c>
      <c r="H371" s="127">
        <f>H354+H209</f>
        <v>2286.4642899999999</v>
      </c>
      <c r="I371" s="161"/>
      <c r="J371" s="161"/>
      <c r="K371" s="161"/>
      <c r="L371" s="162"/>
      <c r="M371" s="45">
        <f>M354+M209</f>
        <v>492.35</v>
      </c>
      <c r="N371" s="45">
        <f>N354+N209</f>
        <v>463.61250000000001</v>
      </c>
      <c r="O371" s="126"/>
    </row>
    <row r="372" spans="1:15" ht="31.5" outlineLevel="1" x14ac:dyDescent="0.25">
      <c r="A372" s="132"/>
      <c r="B372" s="132"/>
      <c r="C372" s="132"/>
      <c r="D372" s="42" t="s">
        <v>17</v>
      </c>
      <c r="E372" s="45">
        <f>SUM(F372:N372)</f>
        <v>132722.50527999998</v>
      </c>
      <c r="F372" s="44">
        <f>F355+F344+F322</f>
        <v>56763.239000000001</v>
      </c>
      <c r="G372" s="44">
        <v>73170.43333</v>
      </c>
      <c r="H372" s="127">
        <f>H210+H322+H355</f>
        <v>1870.74352</v>
      </c>
      <c r="I372" s="128"/>
      <c r="J372" s="128"/>
      <c r="K372" s="128"/>
      <c r="L372" s="129"/>
      <c r="M372" s="45">
        <f>M355+M322+M210</f>
        <v>454.47692999999998</v>
      </c>
      <c r="N372" s="45">
        <f>N355+N322+N210</f>
        <v>463.61250000000001</v>
      </c>
      <c r="O372" s="126"/>
    </row>
    <row r="373" spans="1:15" ht="52.5" customHeight="1" x14ac:dyDescent="0.25">
      <c r="A373" s="132"/>
      <c r="B373" s="132"/>
      <c r="C373" s="132"/>
      <c r="D373" s="42" t="s">
        <v>6</v>
      </c>
      <c r="E373" s="45">
        <f>SUM(F373:N373)</f>
        <v>5487088.4696799992</v>
      </c>
      <c r="F373" s="44">
        <f>F211+F232+F249+F263+F308+F356+F345</f>
        <v>988361.37892999989</v>
      </c>
      <c r="G373" s="44">
        <v>1074053.7807499999</v>
      </c>
      <c r="H373" s="127">
        <f>H211+H232+H249+H263+H308+H323+H356</f>
        <v>1142445.8</v>
      </c>
      <c r="I373" s="128"/>
      <c r="J373" s="128"/>
      <c r="K373" s="128"/>
      <c r="L373" s="129"/>
      <c r="M373" s="45">
        <f>M211+M232+M249+M263++M308+M356+M60</f>
        <v>1141119.79</v>
      </c>
      <c r="N373" s="45">
        <f>N211+N232+N249+N263++N308+N356+N323</f>
        <v>1141107.72</v>
      </c>
      <c r="O373" s="126"/>
    </row>
    <row r="374" spans="1:15" ht="19.899999999999999" customHeight="1" x14ac:dyDescent="0.25">
      <c r="A374" s="132"/>
      <c r="B374" s="132"/>
      <c r="C374" s="132"/>
      <c r="D374" s="62" t="s">
        <v>18</v>
      </c>
      <c r="E374" s="45">
        <f>SUM(F374:N374)</f>
        <v>666539.23233000003</v>
      </c>
      <c r="F374" s="44">
        <f>F212+F250+F264+F309</f>
        <v>174685.02837000001</v>
      </c>
      <c r="G374" s="44">
        <v>127354.20396</v>
      </c>
      <c r="H374" s="127">
        <v>123500</v>
      </c>
      <c r="I374" s="128"/>
      <c r="J374" s="128"/>
      <c r="K374" s="128"/>
      <c r="L374" s="129"/>
      <c r="M374" s="45">
        <v>120500</v>
      </c>
      <c r="N374" s="45">
        <v>120500</v>
      </c>
      <c r="O374" s="126"/>
    </row>
    <row r="375" spans="1:15" ht="42" customHeight="1" x14ac:dyDescent="0.25">
      <c r="A375" s="190" t="s">
        <v>120</v>
      </c>
      <c r="B375" s="191"/>
      <c r="C375" s="191"/>
      <c r="D375" s="191"/>
      <c r="E375" s="191"/>
      <c r="F375" s="191"/>
      <c r="G375" s="191"/>
      <c r="H375" s="191"/>
      <c r="I375" s="191"/>
      <c r="J375" s="191"/>
      <c r="K375" s="191"/>
      <c r="L375" s="191"/>
      <c r="M375" s="191"/>
      <c r="N375" s="191"/>
      <c r="O375" s="192"/>
    </row>
    <row r="376" spans="1:15" ht="22.5" customHeight="1" x14ac:dyDescent="0.25">
      <c r="A376" s="133">
        <v>1</v>
      </c>
      <c r="B376" s="163" t="s">
        <v>179</v>
      </c>
      <c r="C376" s="133" t="s">
        <v>41</v>
      </c>
      <c r="D376" s="42" t="s">
        <v>4</v>
      </c>
      <c r="E376" s="87">
        <f t="shared" ref="E376:E381" si="48">SUM(F376:N376)</f>
        <v>1036.43</v>
      </c>
      <c r="F376" s="88">
        <f>F377+F378</f>
        <v>1036.43</v>
      </c>
      <c r="G376" s="88">
        <v>0</v>
      </c>
      <c r="H376" s="149">
        <f>H377+H378</f>
        <v>0</v>
      </c>
      <c r="I376" s="150"/>
      <c r="J376" s="150"/>
      <c r="K376" s="150"/>
      <c r="L376" s="151"/>
      <c r="M376" s="87">
        <f>SUM(M377:M378)</f>
        <v>0</v>
      </c>
      <c r="N376" s="87">
        <f>SUM(N377:N378)</f>
        <v>0</v>
      </c>
      <c r="O376" s="126" t="s">
        <v>20</v>
      </c>
    </row>
    <row r="377" spans="1:15" ht="34.5" customHeight="1" x14ac:dyDescent="0.25">
      <c r="A377" s="133"/>
      <c r="B377" s="163"/>
      <c r="C377" s="133"/>
      <c r="D377" s="42" t="s">
        <v>17</v>
      </c>
      <c r="E377" s="87">
        <f t="shared" si="48"/>
        <v>725.5</v>
      </c>
      <c r="F377" s="88">
        <f>F380</f>
        <v>725.5</v>
      </c>
      <c r="G377" s="88">
        <v>0</v>
      </c>
      <c r="H377" s="149">
        <f>H380</f>
        <v>0</v>
      </c>
      <c r="I377" s="150"/>
      <c r="J377" s="150"/>
      <c r="K377" s="150"/>
      <c r="L377" s="151"/>
      <c r="M377" s="87">
        <f t="shared" ref="M377:N378" si="49">M380</f>
        <v>0</v>
      </c>
      <c r="N377" s="87">
        <f t="shared" si="49"/>
        <v>0</v>
      </c>
      <c r="O377" s="126"/>
    </row>
    <row r="378" spans="1:15" ht="53.25" customHeight="1" x14ac:dyDescent="0.25">
      <c r="A378" s="133"/>
      <c r="B378" s="163"/>
      <c r="C378" s="133"/>
      <c r="D378" s="42" t="s">
        <v>6</v>
      </c>
      <c r="E378" s="87">
        <f t="shared" si="48"/>
        <v>310.93</v>
      </c>
      <c r="F378" s="88">
        <f>F381</f>
        <v>310.93</v>
      </c>
      <c r="G378" s="88">
        <v>0</v>
      </c>
      <c r="H378" s="149">
        <f>H381</f>
        <v>0</v>
      </c>
      <c r="I378" s="150"/>
      <c r="J378" s="150"/>
      <c r="K378" s="150"/>
      <c r="L378" s="151"/>
      <c r="M378" s="87">
        <f t="shared" si="49"/>
        <v>0</v>
      </c>
      <c r="N378" s="87">
        <f t="shared" si="49"/>
        <v>0</v>
      </c>
      <c r="O378" s="126"/>
    </row>
    <row r="379" spans="1:15" ht="18.75" customHeight="1" x14ac:dyDescent="0.25">
      <c r="A379" s="137" t="s">
        <v>7</v>
      </c>
      <c r="B379" s="139" t="s">
        <v>55</v>
      </c>
      <c r="C379" s="146" t="s">
        <v>41</v>
      </c>
      <c r="D379" s="42" t="s">
        <v>4</v>
      </c>
      <c r="E379" s="87">
        <f t="shared" si="48"/>
        <v>1036.43</v>
      </c>
      <c r="F379" s="88">
        <f>F380+F381</f>
        <v>1036.43</v>
      </c>
      <c r="G379" s="88">
        <v>0</v>
      </c>
      <c r="H379" s="149">
        <f>SUM(H380:L381)</f>
        <v>0</v>
      </c>
      <c r="I379" s="150"/>
      <c r="J379" s="150"/>
      <c r="K379" s="150"/>
      <c r="L379" s="151"/>
      <c r="M379" s="87">
        <f>SUM(M380:M381)</f>
        <v>0</v>
      </c>
      <c r="N379" s="87">
        <f>SUM(N380:N381)</f>
        <v>0</v>
      </c>
      <c r="O379" s="120" t="s">
        <v>20</v>
      </c>
    </row>
    <row r="380" spans="1:15" ht="31.5" customHeight="1" x14ac:dyDescent="0.25">
      <c r="A380" s="138"/>
      <c r="B380" s="140"/>
      <c r="C380" s="147"/>
      <c r="D380" s="47" t="s">
        <v>17</v>
      </c>
      <c r="E380" s="87">
        <f t="shared" si="48"/>
        <v>725.5</v>
      </c>
      <c r="F380" s="89">
        <v>725.5</v>
      </c>
      <c r="G380" s="88">
        <v>0</v>
      </c>
      <c r="H380" s="123">
        <f>6006.76-300.96-5705.8</f>
        <v>0</v>
      </c>
      <c r="I380" s="124"/>
      <c r="J380" s="124"/>
      <c r="K380" s="124"/>
      <c r="L380" s="125"/>
      <c r="M380" s="90">
        <v>0</v>
      </c>
      <c r="N380" s="90">
        <v>0</v>
      </c>
      <c r="O380" s="121"/>
    </row>
    <row r="381" spans="1:15" ht="51" customHeight="1" x14ac:dyDescent="0.25">
      <c r="A381" s="138"/>
      <c r="B381" s="141"/>
      <c r="C381" s="148"/>
      <c r="D381" s="47" t="s">
        <v>6</v>
      </c>
      <c r="E381" s="87">
        <f t="shared" si="48"/>
        <v>310.93</v>
      </c>
      <c r="F381" s="89">
        <v>310.93</v>
      </c>
      <c r="G381" s="88">
        <v>0</v>
      </c>
      <c r="H381" s="123">
        <f>2574.32-128.98-2445.34</f>
        <v>0</v>
      </c>
      <c r="I381" s="124"/>
      <c r="J381" s="124"/>
      <c r="K381" s="124"/>
      <c r="L381" s="125"/>
      <c r="M381" s="90">
        <v>0</v>
      </c>
      <c r="N381" s="90">
        <f>976.42-976.42</f>
        <v>0</v>
      </c>
      <c r="O381" s="121"/>
    </row>
    <row r="382" spans="1:15" ht="22.5" customHeight="1" x14ac:dyDescent="0.25">
      <c r="A382" s="138"/>
      <c r="B382" s="158" t="s">
        <v>293</v>
      </c>
      <c r="C382" s="158" t="s">
        <v>70</v>
      </c>
      <c r="D382" s="158" t="s">
        <v>70</v>
      </c>
      <c r="E382" s="110" t="s">
        <v>71</v>
      </c>
      <c r="F382" s="110" t="s">
        <v>2</v>
      </c>
      <c r="G382" s="110" t="s">
        <v>3</v>
      </c>
      <c r="H382" s="110" t="s">
        <v>229</v>
      </c>
      <c r="I382" s="112" t="s">
        <v>172</v>
      </c>
      <c r="J382" s="113"/>
      <c r="K382" s="113"/>
      <c r="L382" s="114"/>
      <c r="M382" s="115" t="s">
        <v>39</v>
      </c>
      <c r="N382" s="115" t="s">
        <v>40</v>
      </c>
      <c r="O382" s="121"/>
    </row>
    <row r="383" spans="1:15" ht="33" customHeight="1" x14ac:dyDescent="0.25">
      <c r="A383" s="138"/>
      <c r="B383" s="159"/>
      <c r="C383" s="159"/>
      <c r="D383" s="159"/>
      <c r="E383" s="111"/>
      <c r="F383" s="111"/>
      <c r="G383" s="111"/>
      <c r="H383" s="111"/>
      <c r="I383" s="51" t="s">
        <v>160</v>
      </c>
      <c r="J383" s="51" t="s">
        <v>165</v>
      </c>
      <c r="K383" s="51" t="s">
        <v>161</v>
      </c>
      <c r="L383" s="51" t="s">
        <v>162</v>
      </c>
      <c r="M383" s="115"/>
      <c r="N383" s="115"/>
      <c r="O383" s="121"/>
    </row>
    <row r="384" spans="1:15" ht="41.25" customHeight="1" x14ac:dyDescent="0.25">
      <c r="A384" s="145"/>
      <c r="B384" s="160"/>
      <c r="C384" s="160"/>
      <c r="D384" s="160"/>
      <c r="E384" s="64">
        <v>1</v>
      </c>
      <c r="F384" s="65">
        <v>1</v>
      </c>
      <c r="G384" s="65" t="s">
        <v>70</v>
      </c>
      <c r="H384" s="65" t="s">
        <v>70</v>
      </c>
      <c r="I384" s="65" t="s">
        <v>70</v>
      </c>
      <c r="J384" s="65" t="s">
        <v>70</v>
      </c>
      <c r="K384" s="65" t="s">
        <v>70</v>
      </c>
      <c r="L384" s="65" t="s">
        <v>70</v>
      </c>
      <c r="M384" s="65" t="s">
        <v>70</v>
      </c>
      <c r="N384" s="65" t="s">
        <v>70</v>
      </c>
      <c r="O384" s="122"/>
    </row>
    <row r="385" spans="1:16" ht="22.5" hidden="1" customHeight="1" x14ac:dyDescent="0.25">
      <c r="A385" s="133">
        <v>2</v>
      </c>
      <c r="B385" s="163" t="s">
        <v>283</v>
      </c>
      <c r="C385" s="133" t="s">
        <v>41</v>
      </c>
      <c r="D385" s="42" t="s">
        <v>4</v>
      </c>
      <c r="E385" s="87">
        <f t="shared" ref="E385:E390" si="50">SUM(F385:N385)</f>
        <v>0</v>
      </c>
      <c r="F385" s="88">
        <f>F386+F387</f>
        <v>0</v>
      </c>
      <c r="G385" s="88">
        <v>0</v>
      </c>
      <c r="H385" s="149">
        <f>H386+H387</f>
        <v>0</v>
      </c>
      <c r="I385" s="150"/>
      <c r="J385" s="150"/>
      <c r="K385" s="150"/>
      <c r="L385" s="151"/>
      <c r="M385" s="87">
        <f>SUM(M386:M387)</f>
        <v>0</v>
      </c>
      <c r="N385" s="87">
        <f>SUM(N386:N387)</f>
        <v>0</v>
      </c>
      <c r="O385" s="126" t="s">
        <v>20</v>
      </c>
    </row>
    <row r="386" spans="1:16" ht="0.75" hidden="1" customHeight="1" x14ac:dyDescent="0.25">
      <c r="A386" s="133"/>
      <c r="B386" s="163"/>
      <c r="C386" s="133"/>
      <c r="D386" s="42" t="s">
        <v>17</v>
      </c>
      <c r="E386" s="87">
        <f t="shared" si="50"/>
        <v>0</v>
      </c>
      <c r="F386" s="88">
        <f>F389</f>
        <v>0</v>
      </c>
      <c r="G386" s="88">
        <v>0</v>
      </c>
      <c r="H386" s="149">
        <f>H389</f>
        <v>0</v>
      </c>
      <c r="I386" s="150"/>
      <c r="J386" s="150"/>
      <c r="K386" s="150"/>
      <c r="L386" s="151"/>
      <c r="M386" s="87">
        <f t="shared" ref="M386:N386" si="51">M389</f>
        <v>0</v>
      </c>
      <c r="N386" s="87">
        <f t="shared" si="51"/>
        <v>0</v>
      </c>
      <c r="O386" s="126"/>
    </row>
    <row r="387" spans="1:16" ht="77.25" hidden="1" customHeight="1" x14ac:dyDescent="0.25">
      <c r="A387" s="133"/>
      <c r="B387" s="163"/>
      <c r="C387" s="133"/>
      <c r="D387" s="42" t="s">
        <v>6</v>
      </c>
      <c r="E387" s="87">
        <f t="shared" si="50"/>
        <v>0</v>
      </c>
      <c r="F387" s="88">
        <f>F390</f>
        <v>0</v>
      </c>
      <c r="G387" s="88">
        <v>0</v>
      </c>
      <c r="H387" s="149">
        <f>H390</f>
        <v>0</v>
      </c>
      <c r="I387" s="150"/>
      <c r="J387" s="150"/>
      <c r="K387" s="150"/>
      <c r="L387" s="151"/>
      <c r="M387" s="87">
        <f t="shared" ref="M387:N387" si="52">M390</f>
        <v>0</v>
      </c>
      <c r="N387" s="87">
        <f t="shared" si="52"/>
        <v>0</v>
      </c>
      <c r="O387" s="126"/>
    </row>
    <row r="388" spans="1:16" ht="18.75" hidden="1" customHeight="1" x14ac:dyDescent="0.25">
      <c r="A388" s="137" t="s">
        <v>10</v>
      </c>
      <c r="B388" s="139" t="s">
        <v>284</v>
      </c>
      <c r="C388" s="146" t="s">
        <v>41</v>
      </c>
      <c r="D388" s="42" t="s">
        <v>4</v>
      </c>
      <c r="E388" s="87">
        <f t="shared" si="50"/>
        <v>0</v>
      </c>
      <c r="F388" s="88">
        <f>F389+F390</f>
        <v>0</v>
      </c>
      <c r="G388" s="88">
        <v>0</v>
      </c>
      <c r="H388" s="149">
        <f>SUM(H389:L390)</f>
        <v>0</v>
      </c>
      <c r="I388" s="150"/>
      <c r="J388" s="150"/>
      <c r="K388" s="150"/>
      <c r="L388" s="151"/>
      <c r="M388" s="87">
        <f>SUM(M389:M390)</f>
        <v>0</v>
      </c>
      <c r="N388" s="87">
        <f>SUM(N389:N390)</f>
        <v>0</v>
      </c>
      <c r="O388" s="120" t="s">
        <v>20</v>
      </c>
    </row>
    <row r="389" spans="1:16" ht="0.75" hidden="1" customHeight="1" x14ac:dyDescent="0.25">
      <c r="A389" s="138"/>
      <c r="B389" s="140"/>
      <c r="C389" s="147"/>
      <c r="D389" s="47" t="s">
        <v>17</v>
      </c>
      <c r="E389" s="87">
        <f t="shared" si="50"/>
        <v>0</v>
      </c>
      <c r="F389" s="89">
        <v>0</v>
      </c>
      <c r="G389" s="88">
        <v>0</v>
      </c>
      <c r="H389" s="123">
        <f>6006.76-300.96-5705.8</f>
        <v>0</v>
      </c>
      <c r="I389" s="124"/>
      <c r="J389" s="124"/>
      <c r="K389" s="124"/>
      <c r="L389" s="125"/>
      <c r="M389" s="90">
        <v>0</v>
      </c>
      <c r="N389" s="90">
        <v>0</v>
      </c>
      <c r="O389" s="121"/>
    </row>
    <row r="390" spans="1:16" ht="51" hidden="1" customHeight="1" x14ac:dyDescent="0.25">
      <c r="A390" s="138"/>
      <c r="B390" s="141"/>
      <c r="C390" s="148"/>
      <c r="D390" s="47" t="s">
        <v>6</v>
      </c>
      <c r="E390" s="87">
        <f t="shared" si="50"/>
        <v>0</v>
      </c>
      <c r="F390" s="89">
        <v>0</v>
      </c>
      <c r="G390" s="88">
        <v>0</v>
      </c>
      <c r="H390" s="123">
        <f>2574.32-128.98-2445.34</f>
        <v>0</v>
      </c>
      <c r="I390" s="124"/>
      <c r="J390" s="124"/>
      <c r="K390" s="124"/>
      <c r="L390" s="125"/>
      <c r="M390" s="90">
        <v>0</v>
      </c>
      <c r="N390" s="90">
        <f>976.42-976.42</f>
        <v>0</v>
      </c>
      <c r="O390" s="121"/>
    </row>
    <row r="391" spans="1:16" ht="22.5" hidden="1" customHeight="1" x14ac:dyDescent="0.25">
      <c r="A391" s="138"/>
      <c r="B391" s="158" t="s">
        <v>285</v>
      </c>
      <c r="C391" s="158" t="s">
        <v>70</v>
      </c>
      <c r="D391" s="158" t="s">
        <v>70</v>
      </c>
      <c r="E391" s="110" t="s">
        <v>71</v>
      </c>
      <c r="F391" s="110" t="s">
        <v>2</v>
      </c>
      <c r="G391" s="110" t="s">
        <v>3</v>
      </c>
      <c r="H391" s="110" t="s">
        <v>229</v>
      </c>
      <c r="I391" s="112" t="s">
        <v>172</v>
      </c>
      <c r="J391" s="113"/>
      <c r="K391" s="113"/>
      <c r="L391" s="114"/>
      <c r="M391" s="115" t="s">
        <v>39</v>
      </c>
      <c r="N391" s="115" t="s">
        <v>40</v>
      </c>
      <c r="O391" s="121"/>
      <c r="P391" s="116"/>
    </row>
    <row r="392" spans="1:16" ht="33" hidden="1" customHeight="1" x14ac:dyDescent="0.25">
      <c r="A392" s="138"/>
      <c r="B392" s="159"/>
      <c r="C392" s="159"/>
      <c r="D392" s="159"/>
      <c r="E392" s="111"/>
      <c r="F392" s="111"/>
      <c r="G392" s="111"/>
      <c r="H392" s="111"/>
      <c r="I392" s="51" t="s">
        <v>160</v>
      </c>
      <c r="J392" s="51" t="s">
        <v>165</v>
      </c>
      <c r="K392" s="51" t="s">
        <v>161</v>
      </c>
      <c r="L392" s="51" t="s">
        <v>162</v>
      </c>
      <c r="M392" s="115"/>
      <c r="N392" s="115"/>
      <c r="O392" s="121"/>
      <c r="P392" s="116"/>
    </row>
    <row r="393" spans="1:16" ht="31.5" hidden="1" customHeight="1" x14ac:dyDescent="0.25">
      <c r="A393" s="145"/>
      <c r="B393" s="160"/>
      <c r="C393" s="160"/>
      <c r="D393" s="160"/>
      <c r="E393" s="64" t="s">
        <v>70</v>
      </c>
      <c r="F393" s="65" t="s">
        <v>70</v>
      </c>
      <c r="G393" s="65" t="s">
        <v>70</v>
      </c>
      <c r="H393" s="65" t="s">
        <v>70</v>
      </c>
      <c r="I393" s="65" t="s">
        <v>70</v>
      </c>
      <c r="J393" s="65" t="s">
        <v>70</v>
      </c>
      <c r="K393" s="65" t="s">
        <v>70</v>
      </c>
      <c r="L393" s="65" t="s">
        <v>70</v>
      </c>
      <c r="M393" s="65" t="s">
        <v>70</v>
      </c>
      <c r="N393" s="65" t="s">
        <v>70</v>
      </c>
      <c r="O393" s="122"/>
      <c r="P393" s="116"/>
    </row>
    <row r="394" spans="1:16" ht="18.75" hidden="1" customHeight="1" x14ac:dyDescent="0.25">
      <c r="A394" s="137" t="s">
        <v>12</v>
      </c>
      <c r="B394" s="139" t="s">
        <v>286</v>
      </c>
      <c r="C394" s="146" t="s">
        <v>41</v>
      </c>
      <c r="D394" s="42" t="s">
        <v>4</v>
      </c>
      <c r="E394" s="87">
        <f t="shared" ref="E394:E396" si="53">SUM(F394:N394)</f>
        <v>0</v>
      </c>
      <c r="F394" s="88">
        <f>F395+F396</f>
        <v>0</v>
      </c>
      <c r="G394" s="88">
        <v>0</v>
      </c>
      <c r="H394" s="149">
        <f>SUM(H395:L396)</f>
        <v>0</v>
      </c>
      <c r="I394" s="150"/>
      <c r="J394" s="150"/>
      <c r="K394" s="150"/>
      <c r="L394" s="151"/>
      <c r="M394" s="87">
        <f>SUM(M395:M396)</f>
        <v>0</v>
      </c>
      <c r="N394" s="87">
        <f>SUM(N395:N396)</f>
        <v>0</v>
      </c>
      <c r="O394" s="120" t="s">
        <v>20</v>
      </c>
      <c r="P394" s="116"/>
    </row>
    <row r="395" spans="1:16" ht="0.75" hidden="1" customHeight="1" x14ac:dyDescent="0.25">
      <c r="A395" s="138"/>
      <c r="B395" s="140"/>
      <c r="C395" s="147"/>
      <c r="D395" s="47" t="s">
        <v>17</v>
      </c>
      <c r="E395" s="87">
        <f t="shared" si="53"/>
        <v>0</v>
      </c>
      <c r="F395" s="89">
        <v>0</v>
      </c>
      <c r="G395" s="88">
        <v>0</v>
      </c>
      <c r="H395" s="123">
        <f>6006.76-300.96-5705.8</f>
        <v>0</v>
      </c>
      <c r="I395" s="124"/>
      <c r="J395" s="124"/>
      <c r="K395" s="124"/>
      <c r="L395" s="125"/>
      <c r="M395" s="90">
        <v>0</v>
      </c>
      <c r="N395" s="90">
        <v>0</v>
      </c>
      <c r="O395" s="121"/>
      <c r="P395" s="116"/>
    </row>
    <row r="396" spans="1:16" ht="51" hidden="1" customHeight="1" x14ac:dyDescent="0.25">
      <c r="A396" s="138"/>
      <c r="B396" s="141"/>
      <c r="C396" s="148"/>
      <c r="D396" s="47" t="s">
        <v>6</v>
      </c>
      <c r="E396" s="87">
        <f t="shared" si="53"/>
        <v>0</v>
      </c>
      <c r="F396" s="89">
        <v>0</v>
      </c>
      <c r="G396" s="88">
        <v>0</v>
      </c>
      <c r="H396" s="123">
        <f>2574.32-128.98-2445.34</f>
        <v>0</v>
      </c>
      <c r="I396" s="124"/>
      <c r="J396" s="124"/>
      <c r="K396" s="124"/>
      <c r="L396" s="125"/>
      <c r="M396" s="90">
        <v>0</v>
      </c>
      <c r="N396" s="90">
        <f>976.42-976.42</f>
        <v>0</v>
      </c>
      <c r="O396" s="121"/>
      <c r="P396" s="116"/>
    </row>
    <row r="397" spans="1:16" ht="22.5" hidden="1" customHeight="1" x14ac:dyDescent="0.25">
      <c r="A397" s="138"/>
      <c r="B397" s="158" t="s">
        <v>287</v>
      </c>
      <c r="C397" s="158" t="s">
        <v>70</v>
      </c>
      <c r="D397" s="158" t="s">
        <v>70</v>
      </c>
      <c r="E397" s="110" t="s">
        <v>71</v>
      </c>
      <c r="F397" s="110" t="s">
        <v>2</v>
      </c>
      <c r="G397" s="110" t="s">
        <v>3</v>
      </c>
      <c r="H397" s="110" t="s">
        <v>229</v>
      </c>
      <c r="I397" s="112" t="s">
        <v>172</v>
      </c>
      <c r="J397" s="113"/>
      <c r="K397" s="113"/>
      <c r="L397" s="114"/>
      <c r="M397" s="115" t="s">
        <v>39</v>
      </c>
      <c r="N397" s="115" t="s">
        <v>40</v>
      </c>
      <c r="O397" s="121"/>
    </row>
    <row r="398" spans="1:16" ht="33" hidden="1" customHeight="1" x14ac:dyDescent="0.25">
      <c r="A398" s="138"/>
      <c r="B398" s="159"/>
      <c r="C398" s="159"/>
      <c r="D398" s="159"/>
      <c r="E398" s="111"/>
      <c r="F398" s="111"/>
      <c r="G398" s="111"/>
      <c r="H398" s="111"/>
      <c r="I398" s="51" t="s">
        <v>160</v>
      </c>
      <c r="J398" s="51" t="s">
        <v>165</v>
      </c>
      <c r="K398" s="51" t="s">
        <v>161</v>
      </c>
      <c r="L398" s="51" t="s">
        <v>162</v>
      </c>
      <c r="M398" s="115"/>
      <c r="N398" s="115"/>
      <c r="O398" s="121"/>
    </row>
    <row r="399" spans="1:16" ht="35.25" hidden="1" customHeight="1" x14ac:dyDescent="0.25">
      <c r="A399" s="145"/>
      <c r="B399" s="160"/>
      <c r="C399" s="160"/>
      <c r="D399" s="160"/>
      <c r="E399" s="64" t="s">
        <v>70</v>
      </c>
      <c r="F399" s="65" t="s">
        <v>70</v>
      </c>
      <c r="G399" s="65" t="s">
        <v>70</v>
      </c>
      <c r="H399" s="65" t="s">
        <v>70</v>
      </c>
      <c r="I399" s="65" t="s">
        <v>70</v>
      </c>
      <c r="J399" s="65" t="s">
        <v>70</v>
      </c>
      <c r="K399" s="65" t="s">
        <v>70</v>
      </c>
      <c r="L399" s="65" t="s">
        <v>70</v>
      </c>
      <c r="M399" s="65" t="s">
        <v>70</v>
      </c>
      <c r="N399" s="65" t="s">
        <v>70</v>
      </c>
      <c r="O399" s="122"/>
    </row>
    <row r="400" spans="1:16" ht="22.5" hidden="1" customHeight="1" x14ac:dyDescent="0.25">
      <c r="A400" s="133" t="s">
        <v>23</v>
      </c>
      <c r="B400" s="163" t="s">
        <v>107</v>
      </c>
      <c r="C400" s="133" t="s">
        <v>210</v>
      </c>
      <c r="D400" s="42" t="s">
        <v>4</v>
      </c>
      <c r="E400" s="87">
        <f t="shared" ref="E400:E407" si="54">SUM(F400:N400)</f>
        <v>0</v>
      </c>
      <c r="F400" s="88">
        <f>F401+F402+F403</f>
        <v>0</v>
      </c>
      <c r="G400" s="88">
        <v>0</v>
      </c>
      <c r="H400" s="149">
        <f>SUM(L401:L403)</f>
        <v>0</v>
      </c>
      <c r="I400" s="150"/>
      <c r="J400" s="150"/>
      <c r="K400" s="150"/>
      <c r="L400" s="151"/>
      <c r="M400" s="87">
        <f>SUM(M401:M403)</f>
        <v>0</v>
      </c>
      <c r="N400" s="87">
        <f>SUM(N401:N403)</f>
        <v>0</v>
      </c>
      <c r="O400" s="126" t="s">
        <v>20</v>
      </c>
    </row>
    <row r="401" spans="1:16" ht="32.25" hidden="1" customHeight="1" outlineLevel="1" x14ac:dyDescent="0.25">
      <c r="A401" s="133"/>
      <c r="B401" s="163"/>
      <c r="C401" s="133"/>
      <c r="D401" s="42" t="s">
        <v>21</v>
      </c>
      <c r="E401" s="87">
        <f t="shared" si="54"/>
        <v>0</v>
      </c>
      <c r="F401" s="88">
        <f>F405</f>
        <v>0</v>
      </c>
      <c r="G401" s="88">
        <v>0</v>
      </c>
      <c r="H401" s="88">
        <f>H405</f>
        <v>0</v>
      </c>
      <c r="I401" s="97"/>
      <c r="J401" s="97"/>
      <c r="K401" s="97"/>
      <c r="L401" s="87">
        <f>L405</f>
        <v>0</v>
      </c>
      <c r="M401" s="87">
        <f t="shared" ref="M401:N403" si="55">M405</f>
        <v>0</v>
      </c>
      <c r="N401" s="87">
        <f t="shared" si="55"/>
        <v>0</v>
      </c>
      <c r="O401" s="126"/>
    </row>
    <row r="402" spans="1:16" ht="35.25" hidden="1" customHeight="1" outlineLevel="1" x14ac:dyDescent="0.25">
      <c r="A402" s="133"/>
      <c r="B402" s="163"/>
      <c r="C402" s="133"/>
      <c r="D402" s="42" t="s">
        <v>17</v>
      </c>
      <c r="E402" s="87">
        <f t="shared" si="54"/>
        <v>0</v>
      </c>
      <c r="F402" s="88">
        <f>F406</f>
        <v>0</v>
      </c>
      <c r="G402" s="88">
        <v>0</v>
      </c>
      <c r="H402" s="88">
        <f>H406</f>
        <v>0</v>
      </c>
      <c r="I402" s="97"/>
      <c r="J402" s="97"/>
      <c r="K402" s="97"/>
      <c r="L402" s="87">
        <f>L406</f>
        <v>0</v>
      </c>
      <c r="M402" s="87">
        <f t="shared" si="55"/>
        <v>0</v>
      </c>
      <c r="N402" s="87">
        <f t="shared" si="55"/>
        <v>0</v>
      </c>
      <c r="O402" s="126"/>
    </row>
    <row r="403" spans="1:16" ht="51" hidden="1" customHeight="1" collapsed="1" x14ac:dyDescent="0.25">
      <c r="A403" s="133"/>
      <c r="B403" s="163"/>
      <c r="C403" s="133"/>
      <c r="D403" s="42" t="s">
        <v>6</v>
      </c>
      <c r="E403" s="87">
        <f t="shared" si="54"/>
        <v>0</v>
      </c>
      <c r="F403" s="88">
        <f>F407</f>
        <v>0</v>
      </c>
      <c r="G403" s="88">
        <v>0</v>
      </c>
      <c r="H403" s="149">
        <f>H407</f>
        <v>0</v>
      </c>
      <c r="I403" s="150"/>
      <c r="J403" s="150"/>
      <c r="K403" s="150"/>
      <c r="L403" s="151"/>
      <c r="M403" s="87">
        <f t="shared" si="55"/>
        <v>0</v>
      </c>
      <c r="N403" s="87">
        <f t="shared" si="55"/>
        <v>0</v>
      </c>
      <c r="O403" s="126"/>
      <c r="P403" s="118"/>
    </row>
    <row r="404" spans="1:16" ht="21" hidden="1" customHeight="1" x14ac:dyDescent="0.25">
      <c r="A404" s="137" t="s">
        <v>24</v>
      </c>
      <c r="B404" s="164" t="s">
        <v>78</v>
      </c>
      <c r="C404" s="142" t="s">
        <v>210</v>
      </c>
      <c r="D404" s="42" t="s">
        <v>4</v>
      </c>
      <c r="E404" s="87">
        <f t="shared" si="54"/>
        <v>0</v>
      </c>
      <c r="F404" s="88">
        <f>F405+F406+F407</f>
        <v>0</v>
      </c>
      <c r="G404" s="88">
        <v>0</v>
      </c>
      <c r="H404" s="149">
        <f>SUM(L405:L407)</f>
        <v>0</v>
      </c>
      <c r="I404" s="150"/>
      <c r="J404" s="150"/>
      <c r="K404" s="150"/>
      <c r="L404" s="151"/>
      <c r="M404" s="87">
        <f>SUM(M405:M407)</f>
        <v>0</v>
      </c>
      <c r="N404" s="87">
        <f>SUM(N405:N407)</f>
        <v>0</v>
      </c>
      <c r="O404" s="126" t="s">
        <v>20</v>
      </c>
      <c r="P404" s="118"/>
    </row>
    <row r="405" spans="1:16" ht="0.75" hidden="1" customHeight="1" outlineLevel="1" x14ac:dyDescent="0.25">
      <c r="A405" s="138"/>
      <c r="B405" s="164"/>
      <c r="C405" s="142"/>
      <c r="D405" s="47" t="s">
        <v>21</v>
      </c>
      <c r="E405" s="87">
        <f t="shared" si="54"/>
        <v>0</v>
      </c>
      <c r="F405" s="89">
        <v>0</v>
      </c>
      <c r="G405" s="88">
        <v>0</v>
      </c>
      <c r="H405" s="89">
        <v>0</v>
      </c>
      <c r="I405" s="98"/>
      <c r="J405" s="98"/>
      <c r="K405" s="98"/>
      <c r="L405" s="90">
        <v>0</v>
      </c>
      <c r="M405" s="90">
        <v>0</v>
      </c>
      <c r="N405" s="90">
        <v>0</v>
      </c>
      <c r="O405" s="126"/>
      <c r="P405" s="118"/>
    </row>
    <row r="406" spans="1:16" ht="36" hidden="1" customHeight="1" outlineLevel="1" x14ac:dyDescent="0.25">
      <c r="A406" s="138"/>
      <c r="B406" s="164"/>
      <c r="C406" s="142"/>
      <c r="D406" s="47" t="s">
        <v>17</v>
      </c>
      <c r="E406" s="87">
        <f t="shared" si="54"/>
        <v>0</v>
      </c>
      <c r="F406" s="89">
        <v>0</v>
      </c>
      <c r="G406" s="88">
        <v>0</v>
      </c>
      <c r="H406" s="89">
        <v>0</v>
      </c>
      <c r="I406" s="98"/>
      <c r="J406" s="98"/>
      <c r="K406" s="98"/>
      <c r="L406" s="90">
        <v>0</v>
      </c>
      <c r="M406" s="90">
        <v>0</v>
      </c>
      <c r="N406" s="90">
        <v>0</v>
      </c>
      <c r="O406" s="126"/>
      <c r="P406" s="118"/>
    </row>
    <row r="407" spans="1:16" ht="62.25" hidden="1" customHeight="1" collapsed="1" x14ac:dyDescent="0.25">
      <c r="A407" s="138"/>
      <c r="B407" s="164"/>
      <c r="C407" s="142"/>
      <c r="D407" s="47" t="s">
        <v>6</v>
      </c>
      <c r="E407" s="87">
        <f t="shared" si="54"/>
        <v>0</v>
      </c>
      <c r="F407" s="89">
        <v>0</v>
      </c>
      <c r="G407" s="88">
        <v>0</v>
      </c>
      <c r="H407" s="123">
        <v>0</v>
      </c>
      <c r="I407" s="124"/>
      <c r="J407" s="124"/>
      <c r="K407" s="124"/>
      <c r="L407" s="125"/>
      <c r="M407" s="90">
        <v>0</v>
      </c>
      <c r="N407" s="90">
        <v>0</v>
      </c>
      <c r="O407" s="126"/>
      <c r="P407" s="118"/>
    </row>
    <row r="408" spans="1:16" ht="22.5" hidden="1" customHeight="1" x14ac:dyDescent="0.25">
      <c r="A408" s="138"/>
      <c r="B408" s="158" t="s">
        <v>141</v>
      </c>
      <c r="C408" s="158" t="s">
        <v>70</v>
      </c>
      <c r="D408" s="158" t="s">
        <v>70</v>
      </c>
      <c r="E408" s="110" t="s">
        <v>71</v>
      </c>
      <c r="F408" s="110" t="s">
        <v>2</v>
      </c>
      <c r="G408" s="110" t="s">
        <v>3</v>
      </c>
      <c r="H408" s="110" t="s">
        <v>229</v>
      </c>
      <c r="I408" s="112" t="s">
        <v>172</v>
      </c>
      <c r="J408" s="113"/>
      <c r="K408" s="113"/>
      <c r="L408" s="114"/>
      <c r="M408" s="115" t="s">
        <v>39</v>
      </c>
      <c r="N408" s="115" t="s">
        <v>40</v>
      </c>
      <c r="O408" s="126"/>
    </row>
    <row r="409" spans="1:16" ht="36" hidden="1" customHeight="1" x14ac:dyDescent="0.25">
      <c r="A409" s="138"/>
      <c r="B409" s="159"/>
      <c r="C409" s="159"/>
      <c r="D409" s="159"/>
      <c r="E409" s="111"/>
      <c r="F409" s="111"/>
      <c r="G409" s="111"/>
      <c r="H409" s="111"/>
      <c r="I409" s="51" t="s">
        <v>160</v>
      </c>
      <c r="J409" s="51" t="s">
        <v>165</v>
      </c>
      <c r="K409" s="51" t="s">
        <v>161</v>
      </c>
      <c r="L409" s="51" t="s">
        <v>162</v>
      </c>
      <c r="M409" s="115"/>
      <c r="N409" s="115"/>
      <c r="O409" s="126"/>
    </row>
    <row r="410" spans="1:16" ht="33" hidden="1" customHeight="1" x14ac:dyDescent="0.25">
      <c r="A410" s="145"/>
      <c r="B410" s="160"/>
      <c r="C410" s="160"/>
      <c r="D410" s="160"/>
      <c r="E410" s="51" t="s">
        <v>70</v>
      </c>
      <c r="F410" s="52" t="s">
        <v>70</v>
      </c>
      <c r="G410" s="52" t="s">
        <v>70</v>
      </c>
      <c r="H410" s="52" t="s">
        <v>70</v>
      </c>
      <c r="I410" s="52" t="s">
        <v>70</v>
      </c>
      <c r="J410" s="52" t="s">
        <v>70</v>
      </c>
      <c r="K410" s="52" t="s">
        <v>70</v>
      </c>
      <c r="L410" s="52" t="s">
        <v>70</v>
      </c>
      <c r="M410" s="52" t="s">
        <v>70</v>
      </c>
      <c r="N410" s="52" t="s">
        <v>70</v>
      </c>
      <c r="O410" s="126"/>
    </row>
    <row r="411" spans="1:16" ht="15" customHeight="1" x14ac:dyDescent="0.25">
      <c r="A411" s="132" t="s">
        <v>15</v>
      </c>
      <c r="B411" s="132"/>
      <c r="C411" s="132"/>
      <c r="D411" s="42" t="s">
        <v>4</v>
      </c>
      <c r="E411" s="87">
        <f>SUM(F411:N411)</f>
        <v>1036.43</v>
      </c>
      <c r="F411" s="88">
        <f>F412+F413+F414</f>
        <v>1036.43</v>
      </c>
      <c r="G411" s="88">
        <v>0</v>
      </c>
      <c r="H411" s="149">
        <f>H412+H413+H414</f>
        <v>0</v>
      </c>
      <c r="I411" s="150"/>
      <c r="J411" s="150"/>
      <c r="K411" s="150"/>
      <c r="L411" s="151"/>
      <c r="M411" s="87">
        <f>SUM(M412:M414)</f>
        <v>0</v>
      </c>
      <c r="N411" s="87">
        <f>SUM(N412:N414)</f>
        <v>0</v>
      </c>
      <c r="O411" s="126"/>
    </row>
    <row r="412" spans="1:16" ht="31.5" hidden="1" customHeight="1" outlineLevel="1" x14ac:dyDescent="0.25">
      <c r="A412" s="132"/>
      <c r="B412" s="132"/>
      <c r="C412" s="132"/>
      <c r="D412" s="42" t="s">
        <v>21</v>
      </c>
      <c r="E412" s="87">
        <f>SUM(F412:N412)</f>
        <v>0</v>
      </c>
      <c r="F412" s="88">
        <f>F401</f>
        <v>0</v>
      </c>
      <c r="G412" s="88">
        <v>0</v>
      </c>
      <c r="H412" s="88">
        <f>H401</f>
        <v>0</v>
      </c>
      <c r="I412" s="97"/>
      <c r="J412" s="97"/>
      <c r="K412" s="97"/>
      <c r="L412" s="87">
        <f>L401</f>
        <v>0</v>
      </c>
      <c r="M412" s="87">
        <f t="shared" ref="M412:N412" si="56">M401</f>
        <v>0</v>
      </c>
      <c r="N412" s="87">
        <f t="shared" si="56"/>
        <v>0</v>
      </c>
      <c r="O412" s="126"/>
    </row>
    <row r="413" spans="1:16" ht="31.5" collapsed="1" x14ac:dyDescent="0.25">
      <c r="A413" s="132"/>
      <c r="B413" s="132"/>
      <c r="C413" s="132"/>
      <c r="D413" s="42" t="s">
        <v>17</v>
      </c>
      <c r="E413" s="87">
        <f>SUM(F413:N413)</f>
        <v>725.5</v>
      </c>
      <c r="F413" s="88">
        <f>F377+F402</f>
        <v>725.5</v>
      </c>
      <c r="G413" s="88">
        <v>0</v>
      </c>
      <c r="H413" s="149">
        <f>H377+L402</f>
        <v>0</v>
      </c>
      <c r="I413" s="150"/>
      <c r="J413" s="150"/>
      <c r="K413" s="150"/>
      <c r="L413" s="151"/>
      <c r="M413" s="87">
        <f>M377+M402</f>
        <v>0</v>
      </c>
      <c r="N413" s="87">
        <f>N377+N402</f>
        <v>0</v>
      </c>
      <c r="O413" s="126"/>
    </row>
    <row r="414" spans="1:16" ht="48" customHeight="1" x14ac:dyDescent="0.25">
      <c r="A414" s="132"/>
      <c r="B414" s="132"/>
      <c r="C414" s="132"/>
      <c r="D414" s="42" t="s">
        <v>6</v>
      </c>
      <c r="E414" s="87">
        <f>SUM(F414:N414)</f>
        <v>310.93</v>
      </c>
      <c r="F414" s="88">
        <f>F378+F403</f>
        <v>310.93</v>
      </c>
      <c r="G414" s="88">
        <v>0</v>
      </c>
      <c r="H414" s="149">
        <f>H378+H403</f>
        <v>0</v>
      </c>
      <c r="I414" s="150"/>
      <c r="J414" s="150"/>
      <c r="K414" s="150"/>
      <c r="L414" s="151"/>
      <c r="M414" s="87">
        <f>M378+M403</f>
        <v>0</v>
      </c>
      <c r="N414" s="87">
        <f>N378+N403</f>
        <v>0</v>
      </c>
      <c r="O414" s="126"/>
    </row>
    <row r="415" spans="1:16" ht="31.5" customHeight="1" x14ac:dyDescent="0.25">
      <c r="A415" s="130" t="s">
        <v>121</v>
      </c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</row>
    <row r="416" spans="1:16" ht="18" customHeight="1" x14ac:dyDescent="0.25">
      <c r="A416" s="133" t="s">
        <v>33</v>
      </c>
      <c r="B416" s="163" t="s">
        <v>178</v>
      </c>
      <c r="C416" s="133" t="s">
        <v>41</v>
      </c>
      <c r="D416" s="42" t="s">
        <v>4</v>
      </c>
      <c r="E416" s="87">
        <f t="shared" ref="E416:E423" si="57">SUM(F416:N416)</f>
        <v>2502715.8742200001</v>
      </c>
      <c r="F416" s="88">
        <f>F419+F420</f>
        <v>484502.81920999999</v>
      </c>
      <c r="G416" s="88">
        <v>477431.05501000001</v>
      </c>
      <c r="H416" s="149">
        <f>H419+H420+H418+H417</f>
        <v>513594</v>
      </c>
      <c r="I416" s="150"/>
      <c r="J416" s="150"/>
      <c r="K416" s="150"/>
      <c r="L416" s="151"/>
      <c r="M416" s="87">
        <f>SUM(M417:M420)</f>
        <v>513594</v>
      </c>
      <c r="N416" s="87">
        <f>SUM(N417:N420)</f>
        <v>513594</v>
      </c>
      <c r="O416" s="126" t="s">
        <v>34</v>
      </c>
    </row>
    <row r="417" spans="1:18" ht="38.25" hidden="1" customHeight="1" x14ac:dyDescent="0.25">
      <c r="A417" s="133"/>
      <c r="B417" s="163"/>
      <c r="C417" s="133"/>
      <c r="D417" s="99" t="s">
        <v>21</v>
      </c>
      <c r="E417" s="87">
        <f t="shared" si="57"/>
        <v>0</v>
      </c>
      <c r="F417" s="88">
        <v>0</v>
      </c>
      <c r="G417" s="88">
        <v>0</v>
      </c>
      <c r="H417" s="152">
        <v>0</v>
      </c>
      <c r="I417" s="153"/>
      <c r="J417" s="153"/>
      <c r="K417" s="100"/>
      <c r="L417" s="101"/>
      <c r="M417" s="87">
        <v>0</v>
      </c>
      <c r="N417" s="87">
        <v>0</v>
      </c>
      <c r="O417" s="126"/>
    </row>
    <row r="418" spans="1:18" ht="0.75" customHeight="1" x14ac:dyDescent="0.25">
      <c r="A418" s="133"/>
      <c r="B418" s="163"/>
      <c r="C418" s="133"/>
      <c r="D418" s="99" t="s">
        <v>17</v>
      </c>
      <c r="E418" s="87">
        <f t="shared" si="57"/>
        <v>0</v>
      </c>
      <c r="F418" s="88">
        <v>0</v>
      </c>
      <c r="G418" s="88">
        <v>0</v>
      </c>
      <c r="H418" s="152">
        <v>0</v>
      </c>
      <c r="I418" s="153"/>
      <c r="J418" s="153"/>
      <c r="K418" s="100"/>
      <c r="L418" s="101"/>
      <c r="M418" s="87">
        <v>0</v>
      </c>
      <c r="N418" s="87">
        <v>0</v>
      </c>
      <c r="O418" s="126"/>
    </row>
    <row r="419" spans="1:18" ht="47.25" x14ac:dyDescent="0.25">
      <c r="A419" s="133"/>
      <c r="B419" s="163"/>
      <c r="C419" s="133"/>
      <c r="D419" s="42" t="s">
        <v>6</v>
      </c>
      <c r="E419" s="87">
        <f t="shared" si="57"/>
        <v>2145844.9830799997</v>
      </c>
      <c r="F419" s="88">
        <f>F422</f>
        <v>401353.44627999997</v>
      </c>
      <c r="G419" s="88">
        <v>409209.5368</v>
      </c>
      <c r="H419" s="149">
        <f>H422</f>
        <v>445094</v>
      </c>
      <c r="I419" s="150"/>
      <c r="J419" s="150"/>
      <c r="K419" s="150"/>
      <c r="L419" s="151"/>
      <c r="M419" s="87">
        <f t="shared" ref="M419:N420" si="58">M422</f>
        <v>445094</v>
      </c>
      <c r="N419" s="87">
        <f t="shared" si="58"/>
        <v>445094</v>
      </c>
      <c r="O419" s="126"/>
    </row>
    <row r="420" spans="1:18" ht="23.25" customHeight="1" x14ac:dyDescent="0.25">
      <c r="A420" s="133"/>
      <c r="B420" s="163"/>
      <c r="C420" s="133"/>
      <c r="D420" s="62" t="s">
        <v>18</v>
      </c>
      <c r="E420" s="87">
        <f t="shared" si="57"/>
        <v>356870.89113999996</v>
      </c>
      <c r="F420" s="88">
        <f>F423</f>
        <v>83149.372929999983</v>
      </c>
      <c r="G420" s="88">
        <v>68221.518209999995</v>
      </c>
      <c r="H420" s="149">
        <f>H423</f>
        <v>68500</v>
      </c>
      <c r="I420" s="150"/>
      <c r="J420" s="150"/>
      <c r="K420" s="150"/>
      <c r="L420" s="151"/>
      <c r="M420" s="87">
        <f t="shared" si="58"/>
        <v>68500</v>
      </c>
      <c r="N420" s="87">
        <f t="shared" si="58"/>
        <v>68500</v>
      </c>
      <c r="O420" s="126"/>
    </row>
    <row r="421" spans="1:18" ht="21.75" customHeight="1" x14ac:dyDescent="0.25">
      <c r="A421" s="137" t="s">
        <v>35</v>
      </c>
      <c r="B421" s="164" t="s">
        <v>37</v>
      </c>
      <c r="C421" s="142" t="s">
        <v>41</v>
      </c>
      <c r="D421" s="42" t="s">
        <v>4</v>
      </c>
      <c r="E421" s="87">
        <f t="shared" si="57"/>
        <v>2502715.8742200001</v>
      </c>
      <c r="F421" s="88">
        <f>F422+F423</f>
        <v>484502.81920999999</v>
      </c>
      <c r="G421" s="88">
        <v>477431.05501000001</v>
      </c>
      <c r="H421" s="149">
        <f>SUM(H422:L423)</f>
        <v>513594</v>
      </c>
      <c r="I421" s="150"/>
      <c r="J421" s="150"/>
      <c r="K421" s="150"/>
      <c r="L421" s="151"/>
      <c r="M421" s="87">
        <f>SUM(M422:M423)</f>
        <v>513594</v>
      </c>
      <c r="N421" s="87">
        <f>SUM(N422:N423)</f>
        <v>513594</v>
      </c>
      <c r="O421" s="126" t="s">
        <v>34</v>
      </c>
    </row>
    <row r="422" spans="1:18" ht="57" customHeight="1" x14ac:dyDescent="0.25">
      <c r="A422" s="138"/>
      <c r="B422" s="164"/>
      <c r="C422" s="142"/>
      <c r="D422" s="47" t="s">
        <v>6</v>
      </c>
      <c r="E422" s="87">
        <f t="shared" si="57"/>
        <v>2145844.9830799997</v>
      </c>
      <c r="F422" s="89">
        <f>401696.50444+353.209-20.33-219.09005-102.04219-344.20865-10.59627</f>
        <v>401353.44627999997</v>
      </c>
      <c r="G422" s="89">
        <v>409209.5368</v>
      </c>
      <c r="H422" s="123">
        <v>445094</v>
      </c>
      <c r="I422" s="124"/>
      <c r="J422" s="124"/>
      <c r="K422" s="124"/>
      <c r="L422" s="125"/>
      <c r="M422" s="90">
        <v>445094</v>
      </c>
      <c r="N422" s="90">
        <v>445094</v>
      </c>
      <c r="O422" s="126"/>
    </row>
    <row r="423" spans="1:18" ht="26.25" customHeight="1" x14ac:dyDescent="0.25">
      <c r="A423" s="138"/>
      <c r="B423" s="164"/>
      <c r="C423" s="142"/>
      <c r="D423" s="63" t="s">
        <v>18</v>
      </c>
      <c r="E423" s="87">
        <f t="shared" si="57"/>
        <v>356870.89113999996</v>
      </c>
      <c r="F423" s="89">
        <f>68221.51821+4449.4665+10478.38822</f>
        <v>83149.372929999983</v>
      </c>
      <c r="G423" s="89">
        <v>68221.518209999995</v>
      </c>
      <c r="H423" s="123">
        <v>68500</v>
      </c>
      <c r="I423" s="124"/>
      <c r="J423" s="124"/>
      <c r="K423" s="124"/>
      <c r="L423" s="125"/>
      <c r="M423" s="90">
        <v>68500</v>
      </c>
      <c r="N423" s="90">
        <v>68500</v>
      </c>
      <c r="O423" s="126"/>
    </row>
    <row r="424" spans="1:18" ht="18" customHeight="1" x14ac:dyDescent="0.25">
      <c r="A424" s="138"/>
      <c r="B424" s="158" t="s">
        <v>155</v>
      </c>
      <c r="C424" s="158" t="s">
        <v>70</v>
      </c>
      <c r="D424" s="158" t="s">
        <v>70</v>
      </c>
      <c r="E424" s="110" t="s">
        <v>71</v>
      </c>
      <c r="F424" s="110" t="s">
        <v>2</v>
      </c>
      <c r="G424" s="110" t="s">
        <v>3</v>
      </c>
      <c r="H424" s="110" t="s">
        <v>229</v>
      </c>
      <c r="I424" s="112" t="s">
        <v>172</v>
      </c>
      <c r="J424" s="113"/>
      <c r="K424" s="113"/>
      <c r="L424" s="114"/>
      <c r="M424" s="115" t="s">
        <v>39</v>
      </c>
      <c r="N424" s="115" t="s">
        <v>40</v>
      </c>
      <c r="O424" s="120"/>
    </row>
    <row r="425" spans="1:18" ht="36.75" customHeight="1" x14ac:dyDescent="0.25">
      <c r="A425" s="138"/>
      <c r="B425" s="159"/>
      <c r="C425" s="159"/>
      <c r="D425" s="159"/>
      <c r="E425" s="111"/>
      <c r="F425" s="111"/>
      <c r="G425" s="111"/>
      <c r="H425" s="111"/>
      <c r="I425" s="51" t="s">
        <v>160</v>
      </c>
      <c r="J425" s="51" t="s">
        <v>165</v>
      </c>
      <c r="K425" s="51" t="s">
        <v>161</v>
      </c>
      <c r="L425" s="51" t="s">
        <v>162</v>
      </c>
      <c r="M425" s="115"/>
      <c r="N425" s="115"/>
      <c r="O425" s="122"/>
    </row>
    <row r="426" spans="1:18" ht="104.25" customHeight="1" x14ac:dyDescent="0.25">
      <c r="A426" s="145"/>
      <c r="B426" s="160"/>
      <c r="C426" s="160"/>
      <c r="D426" s="160"/>
      <c r="E426" s="64">
        <v>100</v>
      </c>
      <c r="F426" s="65">
        <v>100</v>
      </c>
      <c r="G426" s="65">
        <v>100</v>
      </c>
      <c r="H426" s="65">
        <v>100</v>
      </c>
      <c r="I426" s="65">
        <v>25</v>
      </c>
      <c r="J426" s="65">
        <v>50</v>
      </c>
      <c r="K426" s="65">
        <v>75</v>
      </c>
      <c r="L426" s="65">
        <v>100</v>
      </c>
      <c r="M426" s="65">
        <v>100</v>
      </c>
      <c r="N426" s="65">
        <v>100</v>
      </c>
      <c r="O426" s="102"/>
    </row>
    <row r="427" spans="1:18" ht="25.5" customHeight="1" x14ac:dyDescent="0.25">
      <c r="A427" s="174" t="s">
        <v>9</v>
      </c>
      <c r="B427" s="154" t="s">
        <v>177</v>
      </c>
      <c r="C427" s="174" t="s">
        <v>41</v>
      </c>
      <c r="D427" s="42" t="s">
        <v>4</v>
      </c>
      <c r="E427" s="87">
        <f t="shared" ref="E427:E433" si="59">SUM(F427:N427)</f>
        <v>148556.75612999999</v>
      </c>
      <c r="F427" s="88">
        <f>F428+F429+F430</f>
        <v>12164.30114</v>
      </c>
      <c r="G427" s="88">
        <v>15141.45499</v>
      </c>
      <c r="H427" s="149">
        <f>H428+H429+H430</f>
        <v>61681</v>
      </c>
      <c r="I427" s="150"/>
      <c r="J427" s="150"/>
      <c r="K427" s="150"/>
      <c r="L427" s="151"/>
      <c r="M427" s="87">
        <f t="shared" ref="M427:N427" si="60">SUM(M428:M430)</f>
        <v>54070</v>
      </c>
      <c r="N427" s="87">
        <f t="shared" si="60"/>
        <v>5500</v>
      </c>
      <c r="O427" s="126" t="s">
        <v>34</v>
      </c>
      <c r="Q427" s="9"/>
      <c r="R427" s="9"/>
    </row>
    <row r="428" spans="1:18" ht="37.5" customHeight="1" outlineLevel="1" x14ac:dyDescent="0.25">
      <c r="A428" s="175"/>
      <c r="B428" s="188"/>
      <c r="C428" s="175"/>
      <c r="D428" s="42" t="s">
        <v>17</v>
      </c>
      <c r="E428" s="87">
        <f t="shared" si="59"/>
        <v>52375.5</v>
      </c>
      <c r="F428" s="103">
        <f>F438</f>
        <v>0</v>
      </c>
      <c r="G428" s="100">
        <v>0</v>
      </c>
      <c r="H428" s="150">
        <f>H446</f>
        <v>28090.5</v>
      </c>
      <c r="I428" s="161"/>
      <c r="J428" s="161"/>
      <c r="K428" s="161"/>
      <c r="L428" s="162"/>
      <c r="M428" s="87">
        <f>M446</f>
        <v>24285</v>
      </c>
      <c r="N428" s="87">
        <f>N446</f>
        <v>0</v>
      </c>
      <c r="O428" s="126"/>
      <c r="Q428" s="9"/>
      <c r="R428" s="9"/>
    </row>
    <row r="429" spans="1:18" ht="48.75" customHeight="1" x14ac:dyDescent="0.25">
      <c r="A429" s="175"/>
      <c r="B429" s="188"/>
      <c r="C429" s="175"/>
      <c r="D429" s="42" t="s">
        <v>6</v>
      </c>
      <c r="E429" s="87">
        <f t="shared" si="59"/>
        <v>60225.93505</v>
      </c>
      <c r="F429" s="88">
        <f>F432+F439</f>
        <v>2550.3138499999995</v>
      </c>
      <c r="G429" s="88">
        <v>5300.1211999999996</v>
      </c>
      <c r="H429" s="149">
        <f>H432+H439+H447</f>
        <v>28090.5</v>
      </c>
      <c r="I429" s="150"/>
      <c r="J429" s="150"/>
      <c r="K429" s="150"/>
      <c r="L429" s="151"/>
      <c r="M429" s="87">
        <f>M432+M439+M447</f>
        <v>24285</v>
      </c>
      <c r="N429" s="87">
        <f>N432+N439+N447</f>
        <v>0</v>
      </c>
      <c r="O429" s="126"/>
      <c r="Q429" s="9"/>
      <c r="R429" s="9"/>
    </row>
    <row r="430" spans="1:18" ht="22.5" customHeight="1" x14ac:dyDescent="0.25">
      <c r="A430" s="176"/>
      <c r="B430" s="189"/>
      <c r="C430" s="176"/>
      <c r="D430" s="62" t="s">
        <v>18</v>
      </c>
      <c r="E430" s="87">
        <f t="shared" si="59"/>
        <v>26113.987290000001</v>
      </c>
      <c r="F430" s="88">
        <f>F433+F440</f>
        <v>9613.9872900000009</v>
      </c>
      <c r="G430" s="88" t="s">
        <v>204</v>
      </c>
      <c r="H430" s="149">
        <f>H433+H440</f>
        <v>5500</v>
      </c>
      <c r="I430" s="150"/>
      <c r="J430" s="150"/>
      <c r="K430" s="150"/>
      <c r="L430" s="151"/>
      <c r="M430" s="87">
        <f t="shared" ref="M430:N430" si="61">M433+M440</f>
        <v>5500</v>
      </c>
      <c r="N430" s="87">
        <f t="shared" si="61"/>
        <v>5500</v>
      </c>
      <c r="O430" s="94"/>
      <c r="Q430" s="9"/>
      <c r="R430" s="9"/>
    </row>
    <row r="431" spans="1:18" ht="28.9" customHeight="1" x14ac:dyDescent="0.25">
      <c r="A431" s="137" t="s">
        <v>56</v>
      </c>
      <c r="B431" s="164" t="s">
        <v>79</v>
      </c>
      <c r="C431" s="142" t="s">
        <v>41</v>
      </c>
      <c r="D431" s="42" t="s">
        <v>4</v>
      </c>
      <c r="E431" s="87">
        <f t="shared" si="59"/>
        <v>26885.63768</v>
      </c>
      <c r="F431" s="88">
        <f>F432+F433</f>
        <v>4876.81059</v>
      </c>
      <c r="G431" s="88">
        <v>5508.8270899999998</v>
      </c>
      <c r="H431" s="149">
        <f>SUM(H432:L433)</f>
        <v>5500</v>
      </c>
      <c r="I431" s="150"/>
      <c r="J431" s="150"/>
      <c r="K431" s="150"/>
      <c r="L431" s="151"/>
      <c r="M431" s="87">
        <f>SUM(M432:M433)</f>
        <v>5500</v>
      </c>
      <c r="N431" s="87">
        <f>SUM(N432:N433)</f>
        <v>5500</v>
      </c>
      <c r="O431" s="120" t="s">
        <v>34</v>
      </c>
    </row>
    <row r="432" spans="1:18" ht="48" customHeight="1" x14ac:dyDescent="0.25">
      <c r="A432" s="138"/>
      <c r="B432" s="164"/>
      <c r="C432" s="142"/>
      <c r="D432" s="47" t="s">
        <v>6</v>
      </c>
      <c r="E432" s="87">
        <f t="shared" si="59"/>
        <v>420.33</v>
      </c>
      <c r="F432" s="89">
        <f>200+20.33</f>
        <v>220.32999999999998</v>
      </c>
      <c r="G432" s="89">
        <v>200</v>
      </c>
      <c r="H432" s="123">
        <v>0</v>
      </c>
      <c r="I432" s="124"/>
      <c r="J432" s="124"/>
      <c r="K432" s="124"/>
      <c r="L432" s="125"/>
      <c r="M432" s="90">
        <v>0</v>
      </c>
      <c r="N432" s="90">
        <v>0</v>
      </c>
      <c r="O432" s="121"/>
    </row>
    <row r="433" spans="1:18" ht="27.75" customHeight="1" x14ac:dyDescent="0.25">
      <c r="A433" s="138"/>
      <c r="B433" s="164"/>
      <c r="C433" s="142"/>
      <c r="D433" s="63" t="s">
        <v>18</v>
      </c>
      <c r="E433" s="87">
        <f t="shared" si="59"/>
        <v>26465.307679999998</v>
      </c>
      <c r="F433" s="89">
        <f>5308.82709-652.3465</f>
        <v>4656.4805900000001</v>
      </c>
      <c r="G433" s="89">
        <v>5308.8270899999998</v>
      </c>
      <c r="H433" s="123">
        <v>5500</v>
      </c>
      <c r="I433" s="124"/>
      <c r="J433" s="124"/>
      <c r="K433" s="124"/>
      <c r="L433" s="125"/>
      <c r="M433" s="90">
        <v>5500</v>
      </c>
      <c r="N433" s="90">
        <v>5500</v>
      </c>
      <c r="O433" s="121"/>
    </row>
    <row r="434" spans="1:18" ht="16.5" customHeight="1" x14ac:dyDescent="0.25">
      <c r="A434" s="138"/>
      <c r="B434" s="158" t="s">
        <v>143</v>
      </c>
      <c r="C434" s="158" t="s">
        <v>70</v>
      </c>
      <c r="D434" s="158" t="s">
        <v>70</v>
      </c>
      <c r="E434" s="110" t="s">
        <v>71</v>
      </c>
      <c r="F434" s="110" t="s">
        <v>2</v>
      </c>
      <c r="G434" s="110" t="s">
        <v>3</v>
      </c>
      <c r="H434" s="110" t="s">
        <v>229</v>
      </c>
      <c r="I434" s="112" t="s">
        <v>172</v>
      </c>
      <c r="J434" s="113"/>
      <c r="K434" s="113"/>
      <c r="L434" s="114"/>
      <c r="M434" s="115" t="s">
        <v>39</v>
      </c>
      <c r="N434" s="115" t="s">
        <v>40</v>
      </c>
      <c r="O434" s="121"/>
    </row>
    <row r="435" spans="1:18" ht="33.75" customHeight="1" x14ac:dyDescent="0.25">
      <c r="A435" s="138"/>
      <c r="B435" s="159"/>
      <c r="C435" s="159"/>
      <c r="D435" s="159"/>
      <c r="E435" s="111"/>
      <c r="F435" s="111"/>
      <c r="G435" s="111"/>
      <c r="H435" s="111"/>
      <c r="I435" s="51" t="s">
        <v>160</v>
      </c>
      <c r="J435" s="51" t="s">
        <v>165</v>
      </c>
      <c r="K435" s="51" t="s">
        <v>161</v>
      </c>
      <c r="L435" s="51" t="s">
        <v>162</v>
      </c>
      <c r="M435" s="115"/>
      <c r="N435" s="115"/>
      <c r="O435" s="121"/>
    </row>
    <row r="436" spans="1:18" ht="42" customHeight="1" x14ac:dyDescent="0.25">
      <c r="A436" s="145"/>
      <c r="B436" s="160"/>
      <c r="C436" s="160"/>
      <c r="D436" s="160"/>
      <c r="E436" s="64">
        <v>9</v>
      </c>
      <c r="F436" s="65">
        <v>8</v>
      </c>
      <c r="G436" s="65">
        <v>8</v>
      </c>
      <c r="H436" s="65">
        <v>9</v>
      </c>
      <c r="I436" s="65" t="s">
        <v>70</v>
      </c>
      <c r="J436" s="65" t="s">
        <v>70</v>
      </c>
      <c r="K436" s="65" t="s">
        <v>70</v>
      </c>
      <c r="L436" s="65">
        <v>9</v>
      </c>
      <c r="M436" s="65">
        <v>9</v>
      </c>
      <c r="N436" s="65">
        <v>9</v>
      </c>
      <c r="O436" s="122"/>
    </row>
    <row r="437" spans="1:18" ht="24" customHeight="1" x14ac:dyDescent="0.25">
      <c r="A437" s="137" t="s">
        <v>57</v>
      </c>
      <c r="B437" s="139" t="s">
        <v>315</v>
      </c>
      <c r="C437" s="146" t="s">
        <v>210</v>
      </c>
      <c r="D437" s="42" t="s">
        <v>4</v>
      </c>
      <c r="E437" s="87">
        <f>SUM(F437:N437)</f>
        <v>16920.118449999998</v>
      </c>
      <c r="F437" s="88">
        <f>F438+F439+F440</f>
        <v>7287.4905499999995</v>
      </c>
      <c r="G437" s="88">
        <v>9632.6278999999995</v>
      </c>
      <c r="H437" s="149">
        <v>0</v>
      </c>
      <c r="I437" s="150"/>
      <c r="J437" s="150"/>
      <c r="K437" s="150"/>
      <c r="L437" s="151"/>
      <c r="M437" s="87">
        <f t="shared" ref="M437:N437" si="62">SUM(M438:M440)</f>
        <v>0</v>
      </c>
      <c r="N437" s="87">
        <f t="shared" si="62"/>
        <v>0</v>
      </c>
      <c r="O437" s="120" t="s">
        <v>34</v>
      </c>
    </row>
    <row r="438" spans="1:18" ht="0.75" hidden="1" customHeight="1" outlineLevel="1" x14ac:dyDescent="0.25">
      <c r="A438" s="138"/>
      <c r="B438" s="140"/>
      <c r="C438" s="147"/>
      <c r="D438" s="47" t="s">
        <v>17</v>
      </c>
      <c r="E438" s="87">
        <f>SUM(F438:N438)</f>
        <v>0</v>
      </c>
      <c r="F438" s="89">
        <v>0</v>
      </c>
      <c r="G438" s="89"/>
      <c r="H438" s="89">
        <v>0</v>
      </c>
      <c r="I438" s="98"/>
      <c r="J438" s="98"/>
      <c r="K438" s="98"/>
      <c r="L438" s="90">
        <v>0</v>
      </c>
      <c r="M438" s="90">
        <v>0</v>
      </c>
      <c r="N438" s="90">
        <v>0</v>
      </c>
      <c r="O438" s="121"/>
    </row>
    <row r="439" spans="1:18" ht="52.9" customHeight="1" collapsed="1" x14ac:dyDescent="0.25">
      <c r="A439" s="138"/>
      <c r="B439" s="140"/>
      <c r="C439" s="147"/>
      <c r="D439" s="47" t="s">
        <v>6</v>
      </c>
      <c r="E439" s="87">
        <f>SUM(F439:N439)</f>
        <v>7430.1050499999992</v>
      </c>
      <c r="F439" s="89">
        <f>2110.8938+219.09005</f>
        <v>2329.9838499999996</v>
      </c>
      <c r="G439" s="89">
        <v>5100.1211999999996</v>
      </c>
      <c r="H439" s="123">
        <v>0</v>
      </c>
      <c r="I439" s="124"/>
      <c r="J439" s="124"/>
      <c r="K439" s="124"/>
      <c r="L439" s="125"/>
      <c r="M439" s="90">
        <v>0</v>
      </c>
      <c r="N439" s="90">
        <v>0</v>
      </c>
      <c r="O439" s="121"/>
      <c r="P439" s="34"/>
    </row>
    <row r="440" spans="1:18" ht="25.5" customHeight="1" x14ac:dyDescent="0.25">
      <c r="A440" s="138"/>
      <c r="B440" s="141"/>
      <c r="C440" s="148"/>
      <c r="D440" s="63" t="s">
        <v>18</v>
      </c>
      <c r="E440" s="87">
        <f>SUM(F440:N440)</f>
        <v>9490.0133999999998</v>
      </c>
      <c r="F440" s="89">
        <f>4532.5067+425</f>
        <v>4957.5066999999999</v>
      </c>
      <c r="G440" s="89">
        <v>4532.5066999999999</v>
      </c>
      <c r="H440" s="123">
        <v>0</v>
      </c>
      <c r="I440" s="124"/>
      <c r="J440" s="124"/>
      <c r="K440" s="124"/>
      <c r="L440" s="125"/>
      <c r="M440" s="90">
        <v>0</v>
      </c>
      <c r="N440" s="90">
        <v>0</v>
      </c>
      <c r="O440" s="121"/>
    </row>
    <row r="441" spans="1:18" ht="18" customHeight="1" x14ac:dyDescent="0.25">
      <c r="A441" s="138"/>
      <c r="B441" s="158" t="s">
        <v>142</v>
      </c>
      <c r="C441" s="158" t="s">
        <v>70</v>
      </c>
      <c r="D441" s="158" t="s">
        <v>70</v>
      </c>
      <c r="E441" s="110" t="s">
        <v>71</v>
      </c>
      <c r="F441" s="110" t="s">
        <v>2</v>
      </c>
      <c r="G441" s="110" t="s">
        <v>3</v>
      </c>
      <c r="H441" s="110" t="s">
        <v>243</v>
      </c>
      <c r="I441" s="112" t="s">
        <v>172</v>
      </c>
      <c r="J441" s="113"/>
      <c r="K441" s="113"/>
      <c r="L441" s="114"/>
      <c r="M441" s="115" t="s">
        <v>39</v>
      </c>
      <c r="N441" s="115" t="s">
        <v>40</v>
      </c>
      <c r="O441" s="121"/>
    </row>
    <row r="442" spans="1:18" ht="35.25" customHeight="1" x14ac:dyDescent="0.25">
      <c r="A442" s="138"/>
      <c r="B442" s="159"/>
      <c r="C442" s="159"/>
      <c r="D442" s="159"/>
      <c r="E442" s="111"/>
      <c r="F442" s="111"/>
      <c r="G442" s="111"/>
      <c r="H442" s="111"/>
      <c r="I442" s="51" t="s">
        <v>160</v>
      </c>
      <c r="J442" s="51" t="s">
        <v>165</v>
      </c>
      <c r="K442" s="51" t="s">
        <v>161</v>
      </c>
      <c r="L442" s="51" t="s">
        <v>162</v>
      </c>
      <c r="M442" s="115"/>
      <c r="N442" s="115"/>
      <c r="O442" s="121"/>
    </row>
    <row r="443" spans="1:18" ht="19.5" customHeight="1" x14ac:dyDescent="0.25">
      <c r="A443" s="145"/>
      <c r="B443" s="160"/>
      <c r="C443" s="160"/>
      <c r="D443" s="160"/>
      <c r="E443" s="64">
        <v>1</v>
      </c>
      <c r="F443" s="65">
        <v>1</v>
      </c>
      <c r="G443" s="65">
        <v>1</v>
      </c>
      <c r="H443" s="65" t="s">
        <v>70</v>
      </c>
      <c r="I443" s="65" t="s">
        <v>70</v>
      </c>
      <c r="J443" s="65" t="s">
        <v>70</v>
      </c>
      <c r="K443" s="65" t="s">
        <v>70</v>
      </c>
      <c r="L443" s="65" t="s">
        <v>70</v>
      </c>
      <c r="M443" s="65" t="s">
        <v>70</v>
      </c>
      <c r="N443" s="65" t="s">
        <v>70</v>
      </c>
      <c r="O443" s="122"/>
    </row>
    <row r="444" spans="1:18" ht="19.5" customHeight="1" x14ac:dyDescent="0.25">
      <c r="A444" s="137" t="s">
        <v>201</v>
      </c>
      <c r="B444" s="164" t="s">
        <v>202</v>
      </c>
      <c r="C444" s="142" t="s">
        <v>212</v>
      </c>
      <c r="D444" s="42" t="s">
        <v>4</v>
      </c>
      <c r="E444" s="87">
        <f>SUM(F444:N444)</f>
        <v>104751</v>
      </c>
      <c r="F444" s="88">
        <f>SUM(F445:F447)</f>
        <v>0</v>
      </c>
      <c r="G444" s="88">
        <v>0</v>
      </c>
      <c r="H444" s="149">
        <f>SUM(H445:H447)</f>
        <v>56181</v>
      </c>
      <c r="I444" s="150"/>
      <c r="J444" s="150"/>
      <c r="K444" s="150"/>
      <c r="L444" s="151"/>
      <c r="M444" s="87">
        <f>SUM(M445:M447)</f>
        <v>48570</v>
      </c>
      <c r="N444" s="87">
        <f>SUM(N445:N447)</f>
        <v>0</v>
      </c>
      <c r="O444" s="120" t="s">
        <v>32</v>
      </c>
    </row>
    <row r="445" spans="1:18" ht="0.75" hidden="1" customHeight="1" outlineLevel="1" x14ac:dyDescent="0.25">
      <c r="A445" s="138"/>
      <c r="B445" s="164"/>
      <c r="C445" s="142"/>
      <c r="D445" s="47" t="s">
        <v>21</v>
      </c>
      <c r="E445" s="87">
        <f>SUM(F445:N445)</f>
        <v>0</v>
      </c>
      <c r="F445" s="89">
        <v>0</v>
      </c>
      <c r="G445" s="88">
        <v>0</v>
      </c>
      <c r="H445" s="89">
        <v>0</v>
      </c>
      <c r="I445" s="98"/>
      <c r="J445" s="98"/>
      <c r="K445" s="98"/>
      <c r="L445" s="90">
        <v>0</v>
      </c>
      <c r="M445" s="90">
        <v>0</v>
      </c>
      <c r="N445" s="90">
        <v>0</v>
      </c>
      <c r="O445" s="121"/>
    </row>
    <row r="446" spans="1:18" ht="30.75" customHeight="1" collapsed="1" x14ac:dyDescent="0.25">
      <c r="A446" s="138"/>
      <c r="B446" s="164"/>
      <c r="C446" s="142"/>
      <c r="D446" s="47" t="s">
        <v>17</v>
      </c>
      <c r="E446" s="87">
        <f>SUM(F446:N446)</f>
        <v>52375.5</v>
      </c>
      <c r="F446" s="89">
        <v>0</v>
      </c>
      <c r="G446" s="89">
        <v>0</v>
      </c>
      <c r="H446" s="123">
        <v>28090.5</v>
      </c>
      <c r="I446" s="124"/>
      <c r="J446" s="124"/>
      <c r="K446" s="124"/>
      <c r="L446" s="125"/>
      <c r="M446" s="90">
        <v>24285</v>
      </c>
      <c r="N446" s="90">
        <v>0</v>
      </c>
      <c r="O446" s="121"/>
    </row>
    <row r="447" spans="1:18" ht="51" customHeight="1" x14ac:dyDescent="0.25">
      <c r="A447" s="138"/>
      <c r="B447" s="164"/>
      <c r="C447" s="142"/>
      <c r="D447" s="47" t="s">
        <v>6</v>
      </c>
      <c r="E447" s="87">
        <f>SUM(F447:N447)</f>
        <v>52375.5</v>
      </c>
      <c r="F447" s="89">
        <v>0</v>
      </c>
      <c r="G447" s="89">
        <v>0</v>
      </c>
      <c r="H447" s="123">
        <v>28090.5</v>
      </c>
      <c r="I447" s="124"/>
      <c r="J447" s="124"/>
      <c r="K447" s="124"/>
      <c r="L447" s="125"/>
      <c r="M447" s="90">
        <v>24285</v>
      </c>
      <c r="N447" s="90">
        <f>24285-24285</f>
        <v>0</v>
      </c>
      <c r="O447" s="121"/>
      <c r="P447" s="116"/>
      <c r="Q447" s="33"/>
      <c r="R447" s="33"/>
    </row>
    <row r="448" spans="1:18" ht="19.5" customHeight="1" x14ac:dyDescent="0.25">
      <c r="A448" s="138"/>
      <c r="B448" s="158" t="s">
        <v>245</v>
      </c>
      <c r="C448" s="158" t="s">
        <v>70</v>
      </c>
      <c r="D448" s="158" t="s">
        <v>70</v>
      </c>
      <c r="E448" s="110" t="s">
        <v>71</v>
      </c>
      <c r="F448" s="110" t="s">
        <v>2</v>
      </c>
      <c r="G448" s="110" t="s">
        <v>3</v>
      </c>
      <c r="H448" s="110" t="s">
        <v>244</v>
      </c>
      <c r="I448" s="112" t="s">
        <v>172</v>
      </c>
      <c r="J448" s="113"/>
      <c r="K448" s="113"/>
      <c r="L448" s="114"/>
      <c r="M448" s="115" t="s">
        <v>39</v>
      </c>
      <c r="N448" s="115" t="s">
        <v>40</v>
      </c>
      <c r="O448" s="121"/>
      <c r="P448" s="116"/>
      <c r="Q448" s="33"/>
      <c r="R448" s="33"/>
    </row>
    <row r="449" spans="1:18" ht="37.5" customHeight="1" x14ac:dyDescent="0.25">
      <c r="A449" s="138"/>
      <c r="B449" s="159"/>
      <c r="C449" s="159"/>
      <c r="D449" s="159"/>
      <c r="E449" s="111"/>
      <c r="F449" s="111"/>
      <c r="G449" s="111"/>
      <c r="H449" s="111"/>
      <c r="I449" s="51" t="s">
        <v>160</v>
      </c>
      <c r="J449" s="51" t="s">
        <v>165</v>
      </c>
      <c r="K449" s="51" t="s">
        <v>161</v>
      </c>
      <c r="L449" s="51" t="s">
        <v>162</v>
      </c>
      <c r="M449" s="115"/>
      <c r="N449" s="115"/>
      <c r="O449" s="121"/>
      <c r="P449" s="116"/>
    </row>
    <row r="450" spans="1:18" ht="33" customHeight="1" x14ac:dyDescent="0.25">
      <c r="A450" s="145"/>
      <c r="B450" s="160"/>
      <c r="C450" s="160"/>
      <c r="D450" s="160"/>
      <c r="E450" s="64">
        <v>9</v>
      </c>
      <c r="F450" s="52" t="s">
        <v>70</v>
      </c>
      <c r="G450" s="52" t="s">
        <v>70</v>
      </c>
      <c r="H450" s="69" t="s">
        <v>300</v>
      </c>
      <c r="I450" s="69" t="s">
        <v>70</v>
      </c>
      <c r="J450" s="69" t="s">
        <v>70</v>
      </c>
      <c r="K450" s="69" t="s">
        <v>70</v>
      </c>
      <c r="L450" s="69" t="s">
        <v>300</v>
      </c>
      <c r="M450" s="65">
        <v>5</v>
      </c>
      <c r="N450" s="52" t="s">
        <v>70</v>
      </c>
      <c r="O450" s="122"/>
    </row>
    <row r="451" spans="1:18" ht="19.5" customHeight="1" x14ac:dyDescent="0.25">
      <c r="A451" s="137" t="s">
        <v>310</v>
      </c>
      <c r="B451" s="139" t="s">
        <v>311</v>
      </c>
      <c r="C451" s="146" t="s">
        <v>212</v>
      </c>
      <c r="D451" s="42" t="s">
        <v>4</v>
      </c>
      <c r="E451" s="87">
        <f>SUM(F451:N451)</f>
        <v>0</v>
      </c>
      <c r="F451" s="88">
        <f>SUM(F452:F454)</f>
        <v>0</v>
      </c>
      <c r="G451" s="88">
        <v>0</v>
      </c>
      <c r="H451" s="149">
        <f>SUM(H452:H454)</f>
        <v>0</v>
      </c>
      <c r="I451" s="150"/>
      <c r="J451" s="150"/>
      <c r="K451" s="150"/>
      <c r="L451" s="151"/>
      <c r="M451" s="87">
        <f>SUM(M452:M454)</f>
        <v>0</v>
      </c>
      <c r="N451" s="87">
        <f>SUM(N452:N454)</f>
        <v>0</v>
      </c>
      <c r="O451" s="120" t="s">
        <v>32</v>
      </c>
    </row>
    <row r="452" spans="1:18" ht="0.75" hidden="1" customHeight="1" outlineLevel="1" x14ac:dyDescent="0.25">
      <c r="A452" s="138"/>
      <c r="B452" s="140"/>
      <c r="C452" s="147"/>
      <c r="D452" s="47" t="s">
        <v>21</v>
      </c>
      <c r="E452" s="87">
        <f>SUM(F452:N452)</f>
        <v>0</v>
      </c>
      <c r="F452" s="89">
        <v>0</v>
      </c>
      <c r="G452" s="88">
        <v>0</v>
      </c>
      <c r="H452" s="89">
        <v>0</v>
      </c>
      <c r="I452" s="98"/>
      <c r="J452" s="98"/>
      <c r="K452" s="98"/>
      <c r="L452" s="90">
        <v>0</v>
      </c>
      <c r="M452" s="90">
        <v>0</v>
      </c>
      <c r="N452" s="90">
        <v>0</v>
      </c>
      <c r="O452" s="121"/>
    </row>
    <row r="453" spans="1:18" ht="30.75" hidden="1" customHeight="1" collapsed="1" x14ac:dyDescent="0.25">
      <c r="A453" s="138"/>
      <c r="B453" s="140"/>
      <c r="C453" s="147"/>
      <c r="D453" s="47" t="s">
        <v>17</v>
      </c>
      <c r="E453" s="87">
        <f>SUM(F453:N453)</f>
        <v>0</v>
      </c>
      <c r="F453" s="89">
        <v>0</v>
      </c>
      <c r="G453" s="89">
        <v>0</v>
      </c>
      <c r="H453" s="123">
        <v>0</v>
      </c>
      <c r="I453" s="124"/>
      <c r="J453" s="124"/>
      <c r="K453" s="124"/>
      <c r="L453" s="125"/>
      <c r="M453" s="90">
        <v>0</v>
      </c>
      <c r="N453" s="90">
        <v>0</v>
      </c>
      <c r="O453" s="121"/>
    </row>
    <row r="454" spans="1:18" ht="51" customHeight="1" x14ac:dyDescent="0.25">
      <c r="A454" s="138"/>
      <c r="B454" s="141"/>
      <c r="C454" s="148"/>
      <c r="D454" s="47" t="s">
        <v>6</v>
      </c>
      <c r="E454" s="87">
        <f>SUM(F454:N454)</f>
        <v>0</v>
      </c>
      <c r="F454" s="89">
        <v>0</v>
      </c>
      <c r="G454" s="89">
        <v>0</v>
      </c>
      <c r="H454" s="123">
        <v>0</v>
      </c>
      <c r="I454" s="124"/>
      <c r="J454" s="124"/>
      <c r="K454" s="124"/>
      <c r="L454" s="125"/>
      <c r="M454" s="90">
        <v>0</v>
      </c>
      <c r="N454" s="90">
        <v>0</v>
      </c>
      <c r="O454" s="121"/>
      <c r="P454" s="116"/>
    </row>
    <row r="455" spans="1:18" ht="19.5" customHeight="1" x14ac:dyDescent="0.25">
      <c r="A455" s="138"/>
      <c r="B455" s="158" t="s">
        <v>312</v>
      </c>
      <c r="C455" s="158" t="s">
        <v>70</v>
      </c>
      <c r="D455" s="158" t="s">
        <v>70</v>
      </c>
      <c r="E455" s="110" t="s">
        <v>71</v>
      </c>
      <c r="F455" s="110" t="s">
        <v>2</v>
      </c>
      <c r="G455" s="110" t="s">
        <v>3</v>
      </c>
      <c r="H455" s="110" t="s">
        <v>244</v>
      </c>
      <c r="I455" s="112" t="s">
        <v>172</v>
      </c>
      <c r="J455" s="113"/>
      <c r="K455" s="113"/>
      <c r="L455" s="114"/>
      <c r="M455" s="115" t="s">
        <v>39</v>
      </c>
      <c r="N455" s="115" t="s">
        <v>40</v>
      </c>
      <c r="O455" s="121"/>
      <c r="P455" s="116"/>
    </row>
    <row r="456" spans="1:18" ht="37.5" customHeight="1" x14ac:dyDescent="0.25">
      <c r="A456" s="138"/>
      <c r="B456" s="159"/>
      <c r="C456" s="159"/>
      <c r="D456" s="159"/>
      <c r="E456" s="111"/>
      <c r="F456" s="111"/>
      <c r="G456" s="111"/>
      <c r="H456" s="111"/>
      <c r="I456" s="51" t="s">
        <v>160</v>
      </c>
      <c r="J456" s="51" t="s">
        <v>165</v>
      </c>
      <c r="K456" s="51" t="s">
        <v>161</v>
      </c>
      <c r="L456" s="51" t="s">
        <v>162</v>
      </c>
      <c r="M456" s="115"/>
      <c r="N456" s="115"/>
      <c r="O456" s="121"/>
      <c r="P456" s="116"/>
      <c r="Q456" s="117"/>
      <c r="R456" s="117"/>
    </row>
    <row r="457" spans="1:18" ht="33" customHeight="1" x14ac:dyDescent="0.25">
      <c r="A457" s="145"/>
      <c r="B457" s="160"/>
      <c r="C457" s="160"/>
      <c r="D457" s="160"/>
      <c r="E457" s="64" t="s">
        <v>70</v>
      </c>
      <c r="F457" s="52" t="s">
        <v>70</v>
      </c>
      <c r="G457" s="52" t="s">
        <v>70</v>
      </c>
      <c r="H457" s="69" t="s">
        <v>70</v>
      </c>
      <c r="I457" s="69" t="s">
        <v>70</v>
      </c>
      <c r="J457" s="69" t="s">
        <v>70</v>
      </c>
      <c r="K457" s="69" t="s">
        <v>70</v>
      </c>
      <c r="L457" s="69" t="s">
        <v>70</v>
      </c>
      <c r="M457" s="65" t="s">
        <v>70</v>
      </c>
      <c r="N457" s="52" t="s">
        <v>70</v>
      </c>
      <c r="O457" s="122"/>
      <c r="P457" s="116"/>
      <c r="Q457" s="117"/>
      <c r="R457" s="117"/>
    </row>
    <row r="458" spans="1:18" ht="19.5" customHeight="1" x14ac:dyDescent="0.25">
      <c r="A458" s="133">
        <v>3</v>
      </c>
      <c r="B458" s="163" t="s">
        <v>107</v>
      </c>
      <c r="C458" s="133" t="s">
        <v>210</v>
      </c>
      <c r="D458" s="42" t="s">
        <v>4</v>
      </c>
      <c r="E458" s="87">
        <f t="shared" ref="E458:E465" si="63">SUM(F458:N458)</f>
        <v>7058.83</v>
      </c>
      <c r="F458" s="88">
        <f>F459+F460+F461</f>
        <v>7058.83</v>
      </c>
      <c r="G458" s="88">
        <v>0</v>
      </c>
      <c r="H458" s="149">
        <f>H459+H460+H461</f>
        <v>0</v>
      </c>
      <c r="I458" s="150"/>
      <c r="J458" s="150"/>
      <c r="K458" s="150"/>
      <c r="L458" s="151"/>
      <c r="M458" s="87">
        <f>SUM(M459:M461)</f>
        <v>0</v>
      </c>
      <c r="N458" s="87">
        <f>SUM(N459:N461)</f>
        <v>0</v>
      </c>
      <c r="O458" s="126" t="s">
        <v>20</v>
      </c>
    </row>
    <row r="459" spans="1:18" ht="33.75" customHeight="1" x14ac:dyDescent="0.25">
      <c r="A459" s="133"/>
      <c r="B459" s="163"/>
      <c r="C459" s="133"/>
      <c r="D459" s="42" t="s">
        <v>21</v>
      </c>
      <c r="E459" s="87">
        <f t="shared" si="63"/>
        <v>3240</v>
      </c>
      <c r="F459" s="88">
        <f>F463+F470+F477</f>
        <v>3240</v>
      </c>
      <c r="G459" s="88">
        <v>0</v>
      </c>
      <c r="H459" s="149">
        <f>H463+L470+L477</f>
        <v>0</v>
      </c>
      <c r="I459" s="150"/>
      <c r="J459" s="150"/>
      <c r="K459" s="150"/>
      <c r="L459" s="151"/>
      <c r="M459" s="87">
        <f t="shared" ref="M459:N461" si="64">M463+M470+M477</f>
        <v>0</v>
      </c>
      <c r="N459" s="87">
        <f t="shared" si="64"/>
        <v>0</v>
      </c>
      <c r="O459" s="126"/>
    </row>
    <row r="460" spans="1:18" ht="33.75" customHeight="1" x14ac:dyDescent="0.25">
      <c r="A460" s="133"/>
      <c r="B460" s="163"/>
      <c r="C460" s="133"/>
      <c r="D460" s="42" t="s">
        <v>17</v>
      </c>
      <c r="E460" s="87">
        <f t="shared" si="63"/>
        <v>1080</v>
      </c>
      <c r="F460" s="88">
        <f>F464+F471+F478</f>
        <v>1080</v>
      </c>
      <c r="G460" s="88">
        <v>0</v>
      </c>
      <c r="H460" s="149">
        <f>H464+H471+L478</f>
        <v>0</v>
      </c>
      <c r="I460" s="150"/>
      <c r="J460" s="150"/>
      <c r="K460" s="150"/>
      <c r="L460" s="151"/>
      <c r="M460" s="87">
        <f t="shared" si="64"/>
        <v>0</v>
      </c>
      <c r="N460" s="87">
        <f t="shared" si="64"/>
        <v>0</v>
      </c>
      <c r="O460" s="126"/>
    </row>
    <row r="461" spans="1:18" ht="52.5" customHeight="1" x14ac:dyDescent="0.25">
      <c r="A461" s="133"/>
      <c r="B461" s="163"/>
      <c r="C461" s="133"/>
      <c r="D461" s="42" t="s">
        <v>6</v>
      </c>
      <c r="E461" s="87">
        <f t="shared" si="63"/>
        <v>2738.83</v>
      </c>
      <c r="F461" s="88">
        <f>F465+F472+F479</f>
        <v>2738.83</v>
      </c>
      <c r="G461" s="88">
        <v>0</v>
      </c>
      <c r="H461" s="149">
        <f>H465+H472+H479</f>
        <v>0</v>
      </c>
      <c r="I461" s="150"/>
      <c r="J461" s="150"/>
      <c r="K461" s="150"/>
      <c r="L461" s="151"/>
      <c r="M461" s="87">
        <f t="shared" si="64"/>
        <v>0</v>
      </c>
      <c r="N461" s="87">
        <f t="shared" si="64"/>
        <v>0</v>
      </c>
      <c r="O461" s="126"/>
    </row>
    <row r="462" spans="1:18" ht="19.5" customHeight="1" x14ac:dyDescent="0.25">
      <c r="A462" s="168" t="s">
        <v>24</v>
      </c>
      <c r="B462" s="164" t="s">
        <v>108</v>
      </c>
      <c r="C462" s="142" t="s">
        <v>210</v>
      </c>
      <c r="D462" s="42" t="s">
        <v>4</v>
      </c>
      <c r="E462" s="87">
        <f t="shared" si="63"/>
        <v>7058.83</v>
      </c>
      <c r="F462" s="88">
        <f>F463+F464+F465</f>
        <v>7058.83</v>
      </c>
      <c r="G462" s="88">
        <v>0</v>
      </c>
      <c r="H462" s="149">
        <f>SUM(L463:L465)</f>
        <v>0</v>
      </c>
      <c r="I462" s="150"/>
      <c r="J462" s="150"/>
      <c r="K462" s="150"/>
      <c r="L462" s="151"/>
      <c r="M462" s="87">
        <f>SUM(M463:M465)</f>
        <v>0</v>
      </c>
      <c r="N462" s="87">
        <f>SUM(N463:N465)</f>
        <v>0</v>
      </c>
      <c r="O462" s="120" t="s">
        <v>32</v>
      </c>
    </row>
    <row r="463" spans="1:18" ht="34.5" customHeight="1" x14ac:dyDescent="0.25">
      <c r="A463" s="169"/>
      <c r="B463" s="164"/>
      <c r="C463" s="142"/>
      <c r="D463" s="47" t="s">
        <v>21</v>
      </c>
      <c r="E463" s="87">
        <f t="shared" si="63"/>
        <v>3240</v>
      </c>
      <c r="F463" s="89">
        <v>3240</v>
      </c>
      <c r="G463" s="89">
        <v>0</v>
      </c>
      <c r="H463" s="123">
        <v>0</v>
      </c>
      <c r="I463" s="124"/>
      <c r="J463" s="124"/>
      <c r="K463" s="124"/>
      <c r="L463" s="125"/>
      <c r="M463" s="90">
        <v>0</v>
      </c>
      <c r="N463" s="90">
        <v>0</v>
      </c>
      <c r="O463" s="121"/>
    </row>
    <row r="464" spans="1:18" ht="33" customHeight="1" x14ac:dyDescent="0.25">
      <c r="A464" s="169"/>
      <c r="B464" s="164"/>
      <c r="C464" s="142"/>
      <c r="D464" s="47" t="s">
        <v>17</v>
      </c>
      <c r="E464" s="87">
        <f t="shared" si="63"/>
        <v>1080</v>
      </c>
      <c r="F464" s="89">
        <v>1080</v>
      </c>
      <c r="G464" s="89">
        <v>0</v>
      </c>
      <c r="H464" s="123">
        <v>0</v>
      </c>
      <c r="I464" s="124"/>
      <c r="J464" s="124"/>
      <c r="K464" s="124"/>
      <c r="L464" s="125"/>
      <c r="M464" s="90">
        <v>0</v>
      </c>
      <c r="N464" s="90">
        <v>0</v>
      </c>
      <c r="O464" s="121"/>
    </row>
    <row r="465" spans="1:16" ht="48.75" customHeight="1" x14ac:dyDescent="0.25">
      <c r="A465" s="169"/>
      <c r="B465" s="164"/>
      <c r="C465" s="142"/>
      <c r="D465" s="47" t="s">
        <v>6</v>
      </c>
      <c r="E465" s="87">
        <f t="shared" si="63"/>
        <v>2738.83</v>
      </c>
      <c r="F465" s="89">
        <f>2738.83</f>
        <v>2738.83</v>
      </c>
      <c r="G465" s="89">
        <v>0</v>
      </c>
      <c r="H465" s="123">
        <v>0</v>
      </c>
      <c r="I465" s="124"/>
      <c r="J465" s="124"/>
      <c r="K465" s="124"/>
      <c r="L465" s="125"/>
      <c r="M465" s="90">
        <v>0</v>
      </c>
      <c r="N465" s="90">
        <v>0</v>
      </c>
      <c r="O465" s="121"/>
    </row>
    <row r="466" spans="1:16" ht="19.5" customHeight="1" x14ac:dyDescent="0.25">
      <c r="A466" s="169"/>
      <c r="B466" s="158" t="s">
        <v>144</v>
      </c>
      <c r="C466" s="158" t="s">
        <v>70</v>
      </c>
      <c r="D466" s="158" t="s">
        <v>70</v>
      </c>
      <c r="E466" s="110" t="s">
        <v>71</v>
      </c>
      <c r="F466" s="110" t="s">
        <v>2</v>
      </c>
      <c r="G466" s="110" t="s">
        <v>3</v>
      </c>
      <c r="H466" s="110" t="s">
        <v>246</v>
      </c>
      <c r="I466" s="112" t="s">
        <v>172</v>
      </c>
      <c r="J466" s="113"/>
      <c r="K466" s="113"/>
      <c r="L466" s="114"/>
      <c r="M466" s="115" t="s">
        <v>39</v>
      </c>
      <c r="N466" s="115" t="s">
        <v>40</v>
      </c>
      <c r="O466" s="121"/>
    </row>
    <row r="467" spans="1:16" ht="41.25" customHeight="1" x14ac:dyDescent="0.25">
      <c r="A467" s="169"/>
      <c r="B467" s="159"/>
      <c r="C467" s="159"/>
      <c r="D467" s="159"/>
      <c r="E467" s="111"/>
      <c r="F467" s="111"/>
      <c r="G467" s="111"/>
      <c r="H467" s="111"/>
      <c r="I467" s="51" t="s">
        <v>160</v>
      </c>
      <c r="J467" s="51" t="s">
        <v>165</v>
      </c>
      <c r="K467" s="51" t="s">
        <v>161</v>
      </c>
      <c r="L467" s="51" t="s">
        <v>162</v>
      </c>
      <c r="M467" s="115"/>
      <c r="N467" s="115"/>
      <c r="O467" s="121"/>
    </row>
    <row r="468" spans="1:16" ht="34.5" customHeight="1" x14ac:dyDescent="0.25">
      <c r="A468" s="170"/>
      <c r="B468" s="160"/>
      <c r="C468" s="160"/>
      <c r="D468" s="160"/>
      <c r="E468" s="64">
        <v>1</v>
      </c>
      <c r="F468" s="65">
        <v>1</v>
      </c>
      <c r="G468" s="65" t="s">
        <v>70</v>
      </c>
      <c r="H468" s="65" t="s">
        <v>70</v>
      </c>
      <c r="I468" s="65" t="s">
        <v>70</v>
      </c>
      <c r="J468" s="65" t="s">
        <v>70</v>
      </c>
      <c r="K468" s="65" t="s">
        <v>70</v>
      </c>
      <c r="L468" s="65" t="s">
        <v>70</v>
      </c>
      <c r="M468" s="65" t="s">
        <v>70</v>
      </c>
      <c r="N468" s="65" t="s">
        <v>70</v>
      </c>
      <c r="O468" s="122"/>
    </row>
    <row r="469" spans="1:16" ht="19.5" hidden="1" customHeight="1" x14ac:dyDescent="0.25">
      <c r="A469" s="168" t="s">
        <v>48</v>
      </c>
      <c r="B469" s="164" t="s">
        <v>61</v>
      </c>
      <c r="C469" s="142" t="s">
        <v>210</v>
      </c>
      <c r="D469" s="42" t="s">
        <v>4</v>
      </c>
      <c r="E469" s="87">
        <f>SUM(F469:N469)</f>
        <v>0</v>
      </c>
      <c r="F469" s="88">
        <f>SUM(F470:F472)</f>
        <v>0</v>
      </c>
      <c r="G469" s="88">
        <v>0</v>
      </c>
      <c r="H469" s="149">
        <f>SUM(H470:H472)</f>
        <v>0</v>
      </c>
      <c r="I469" s="150"/>
      <c r="J469" s="150"/>
      <c r="K469" s="150"/>
      <c r="L469" s="151"/>
      <c r="M469" s="87">
        <f>SUM(M470:M472)</f>
        <v>0</v>
      </c>
      <c r="N469" s="87">
        <f>SUM(N470:N472)</f>
        <v>0</v>
      </c>
      <c r="O469" s="120" t="s">
        <v>32</v>
      </c>
    </row>
    <row r="470" spans="1:16" ht="0.75" hidden="1" customHeight="1" outlineLevel="1" x14ac:dyDescent="0.25">
      <c r="A470" s="169"/>
      <c r="B470" s="164"/>
      <c r="C470" s="142"/>
      <c r="D470" s="47" t="s">
        <v>21</v>
      </c>
      <c r="E470" s="87">
        <f>SUM(F470:N470)</f>
        <v>0</v>
      </c>
      <c r="F470" s="89">
        <v>0</v>
      </c>
      <c r="G470" s="88">
        <v>0</v>
      </c>
      <c r="H470" s="89">
        <v>0</v>
      </c>
      <c r="I470" s="98"/>
      <c r="J470" s="98"/>
      <c r="K470" s="98"/>
      <c r="L470" s="90">
        <v>0</v>
      </c>
      <c r="M470" s="90">
        <v>0</v>
      </c>
      <c r="N470" s="90">
        <v>0</v>
      </c>
      <c r="O470" s="121"/>
    </row>
    <row r="471" spans="1:16" ht="30.75" hidden="1" customHeight="1" collapsed="1" x14ac:dyDescent="0.25">
      <c r="A471" s="169"/>
      <c r="B471" s="164"/>
      <c r="C471" s="142"/>
      <c r="D471" s="47" t="s">
        <v>17</v>
      </c>
      <c r="E471" s="87">
        <f>SUM(F471:N471)</f>
        <v>0</v>
      </c>
      <c r="F471" s="89">
        <v>0</v>
      </c>
      <c r="G471" s="89">
        <v>0</v>
      </c>
      <c r="H471" s="123">
        <v>0</v>
      </c>
      <c r="I471" s="124"/>
      <c r="J471" s="124"/>
      <c r="K471" s="124"/>
      <c r="L471" s="125"/>
      <c r="M471" s="90">
        <v>0</v>
      </c>
      <c r="N471" s="90">
        <v>0</v>
      </c>
      <c r="O471" s="121"/>
    </row>
    <row r="472" spans="1:16" ht="51" hidden="1" customHeight="1" x14ac:dyDescent="0.25">
      <c r="A472" s="169"/>
      <c r="B472" s="164"/>
      <c r="C472" s="142"/>
      <c r="D472" s="47" t="s">
        <v>6</v>
      </c>
      <c r="E472" s="87">
        <f>SUM(F472:N472)</f>
        <v>0</v>
      </c>
      <c r="F472" s="89">
        <v>0</v>
      </c>
      <c r="G472" s="89">
        <v>0</v>
      </c>
      <c r="H472" s="123">
        <v>0</v>
      </c>
      <c r="I472" s="124"/>
      <c r="J472" s="124"/>
      <c r="K472" s="124"/>
      <c r="L472" s="125"/>
      <c r="M472" s="90">
        <v>0</v>
      </c>
      <c r="N472" s="90">
        <f>24285-24285</f>
        <v>0</v>
      </c>
      <c r="O472" s="121"/>
      <c r="P472" s="116"/>
    </row>
    <row r="473" spans="1:16" ht="19.5" hidden="1" customHeight="1" x14ac:dyDescent="0.25">
      <c r="A473" s="169"/>
      <c r="B473" s="158" t="s">
        <v>151</v>
      </c>
      <c r="C473" s="158" t="s">
        <v>70</v>
      </c>
      <c r="D473" s="158" t="s">
        <v>70</v>
      </c>
      <c r="E473" s="110" t="s">
        <v>71</v>
      </c>
      <c r="F473" s="110" t="s">
        <v>2</v>
      </c>
      <c r="G473" s="110" t="s">
        <v>3</v>
      </c>
      <c r="H473" s="110" t="s">
        <v>246</v>
      </c>
      <c r="I473" s="112" t="s">
        <v>172</v>
      </c>
      <c r="J473" s="113"/>
      <c r="K473" s="113"/>
      <c r="L473" s="114"/>
      <c r="M473" s="115" t="s">
        <v>39</v>
      </c>
      <c r="N473" s="115" t="s">
        <v>40</v>
      </c>
      <c r="O473" s="121"/>
      <c r="P473" s="116"/>
    </row>
    <row r="474" spans="1:16" ht="37.5" hidden="1" customHeight="1" x14ac:dyDescent="0.25">
      <c r="A474" s="169"/>
      <c r="B474" s="159"/>
      <c r="C474" s="159"/>
      <c r="D474" s="159"/>
      <c r="E474" s="111"/>
      <c r="F474" s="111"/>
      <c r="G474" s="111"/>
      <c r="H474" s="111"/>
      <c r="I474" s="51" t="s">
        <v>160</v>
      </c>
      <c r="J474" s="51" t="s">
        <v>165</v>
      </c>
      <c r="K474" s="51" t="s">
        <v>161</v>
      </c>
      <c r="L474" s="51" t="s">
        <v>162</v>
      </c>
      <c r="M474" s="115"/>
      <c r="N474" s="115"/>
      <c r="O474" s="121"/>
      <c r="P474" s="116"/>
    </row>
    <row r="475" spans="1:16" ht="33" hidden="1" customHeight="1" x14ac:dyDescent="0.25">
      <c r="A475" s="170"/>
      <c r="B475" s="160"/>
      <c r="C475" s="160"/>
      <c r="D475" s="160"/>
      <c r="E475" s="52" t="s">
        <v>70</v>
      </c>
      <c r="F475" s="52" t="s">
        <v>70</v>
      </c>
      <c r="G475" s="52" t="s">
        <v>70</v>
      </c>
      <c r="H475" s="52" t="s">
        <v>70</v>
      </c>
      <c r="I475" s="52" t="s">
        <v>70</v>
      </c>
      <c r="J475" s="52" t="s">
        <v>70</v>
      </c>
      <c r="K475" s="52" t="s">
        <v>70</v>
      </c>
      <c r="L475" s="52" t="s">
        <v>70</v>
      </c>
      <c r="M475" s="52" t="s">
        <v>70</v>
      </c>
      <c r="N475" s="52" t="s">
        <v>70</v>
      </c>
      <c r="O475" s="122"/>
      <c r="P475" s="116"/>
    </row>
    <row r="476" spans="1:16" ht="17.25" hidden="1" customHeight="1" x14ac:dyDescent="0.25">
      <c r="A476" s="168" t="s">
        <v>66</v>
      </c>
      <c r="B476" s="164" t="s">
        <v>60</v>
      </c>
      <c r="C476" s="142" t="s">
        <v>210</v>
      </c>
      <c r="D476" s="42" t="s">
        <v>4</v>
      </c>
      <c r="E476" s="87">
        <f>SUM(F476:N476)</f>
        <v>0</v>
      </c>
      <c r="F476" s="88">
        <f>F477+F478+F479</f>
        <v>0</v>
      </c>
      <c r="G476" s="88">
        <v>0</v>
      </c>
      <c r="H476" s="149">
        <f>H477+H478+H479</f>
        <v>0</v>
      </c>
      <c r="I476" s="150"/>
      <c r="J476" s="150"/>
      <c r="K476" s="150"/>
      <c r="L476" s="151"/>
      <c r="M476" s="87">
        <f>SUM(M477:M479)</f>
        <v>0</v>
      </c>
      <c r="N476" s="87">
        <f>SUM(N477:N479)</f>
        <v>0</v>
      </c>
      <c r="O476" s="120" t="s">
        <v>32</v>
      </c>
      <c r="P476" s="116"/>
    </row>
    <row r="477" spans="1:16" ht="31.5" hidden="1" customHeight="1" outlineLevel="1" x14ac:dyDescent="0.25">
      <c r="A477" s="169"/>
      <c r="B477" s="164"/>
      <c r="C477" s="142"/>
      <c r="D477" s="47" t="s">
        <v>21</v>
      </c>
      <c r="E477" s="87">
        <f>SUM(F477:N477)</f>
        <v>0</v>
      </c>
      <c r="F477" s="89">
        <v>0</v>
      </c>
      <c r="G477" s="88">
        <v>0</v>
      </c>
      <c r="H477" s="89">
        <v>0</v>
      </c>
      <c r="I477" s="98"/>
      <c r="J477" s="98"/>
      <c r="K477" s="98"/>
      <c r="L477" s="90">
        <v>0</v>
      </c>
      <c r="M477" s="90">
        <v>0</v>
      </c>
      <c r="N477" s="90">
        <v>0</v>
      </c>
      <c r="O477" s="121"/>
      <c r="P477" s="116"/>
    </row>
    <row r="478" spans="1:16" ht="0.75" hidden="1" customHeight="1" outlineLevel="1" x14ac:dyDescent="0.25">
      <c r="A478" s="169"/>
      <c r="B478" s="164"/>
      <c r="C478" s="142"/>
      <c r="D478" s="47" t="s">
        <v>17</v>
      </c>
      <c r="E478" s="87">
        <f>SUM(F478:N478)</f>
        <v>0</v>
      </c>
      <c r="F478" s="89">
        <v>0</v>
      </c>
      <c r="G478" s="88">
        <v>0</v>
      </c>
      <c r="H478" s="89">
        <v>0</v>
      </c>
      <c r="I478" s="98"/>
      <c r="J478" s="98"/>
      <c r="K478" s="98"/>
      <c r="L478" s="90">
        <v>0</v>
      </c>
      <c r="M478" s="90">
        <v>0</v>
      </c>
      <c r="N478" s="90">
        <v>0</v>
      </c>
      <c r="O478" s="121"/>
      <c r="P478" s="116"/>
    </row>
    <row r="479" spans="1:16" ht="80.25" hidden="1" customHeight="1" collapsed="1" x14ac:dyDescent="0.25">
      <c r="A479" s="169"/>
      <c r="B479" s="164"/>
      <c r="C479" s="142"/>
      <c r="D479" s="47" t="s">
        <v>6</v>
      </c>
      <c r="E479" s="87">
        <f>SUM(F479:N479)</f>
        <v>0</v>
      </c>
      <c r="F479" s="89">
        <v>0</v>
      </c>
      <c r="G479" s="89">
        <v>0</v>
      </c>
      <c r="H479" s="123">
        <v>0</v>
      </c>
      <c r="I479" s="124"/>
      <c r="J479" s="124"/>
      <c r="K479" s="124"/>
      <c r="L479" s="125"/>
      <c r="M479" s="90">
        <v>0</v>
      </c>
      <c r="N479" s="90">
        <v>0</v>
      </c>
      <c r="O479" s="121"/>
      <c r="P479" s="116"/>
    </row>
    <row r="480" spans="1:16" ht="19.5" hidden="1" customHeight="1" x14ac:dyDescent="0.25">
      <c r="A480" s="169"/>
      <c r="B480" s="158" t="s">
        <v>150</v>
      </c>
      <c r="C480" s="158" t="s">
        <v>70</v>
      </c>
      <c r="D480" s="158" t="s">
        <v>70</v>
      </c>
      <c r="E480" s="110" t="s">
        <v>71</v>
      </c>
      <c r="F480" s="110" t="s">
        <v>2</v>
      </c>
      <c r="G480" s="110" t="s">
        <v>3</v>
      </c>
      <c r="H480" s="110" t="s">
        <v>229</v>
      </c>
      <c r="I480" s="112" t="s">
        <v>172</v>
      </c>
      <c r="J480" s="113"/>
      <c r="K480" s="113"/>
      <c r="L480" s="114"/>
      <c r="M480" s="115" t="s">
        <v>39</v>
      </c>
      <c r="N480" s="115" t="s">
        <v>40</v>
      </c>
      <c r="O480" s="121"/>
    </row>
    <row r="481" spans="1:15" ht="31.5" hidden="1" customHeight="1" x14ac:dyDescent="0.25">
      <c r="A481" s="169"/>
      <c r="B481" s="159"/>
      <c r="C481" s="159"/>
      <c r="D481" s="159"/>
      <c r="E481" s="111"/>
      <c r="F481" s="111"/>
      <c r="G481" s="111"/>
      <c r="H481" s="111"/>
      <c r="I481" s="51" t="s">
        <v>160</v>
      </c>
      <c r="J481" s="51" t="s">
        <v>165</v>
      </c>
      <c r="K481" s="51" t="s">
        <v>161</v>
      </c>
      <c r="L481" s="51" t="s">
        <v>162</v>
      </c>
      <c r="M481" s="115"/>
      <c r="N481" s="115"/>
      <c r="O481" s="121"/>
    </row>
    <row r="482" spans="1:15" ht="33" hidden="1" customHeight="1" x14ac:dyDescent="0.25">
      <c r="A482" s="170"/>
      <c r="B482" s="160"/>
      <c r="C482" s="160"/>
      <c r="D482" s="160"/>
      <c r="E482" s="51" t="s">
        <v>70</v>
      </c>
      <c r="F482" s="52" t="s">
        <v>70</v>
      </c>
      <c r="G482" s="52" t="s">
        <v>70</v>
      </c>
      <c r="H482" s="52" t="s">
        <v>70</v>
      </c>
      <c r="I482" s="52" t="s">
        <v>70</v>
      </c>
      <c r="J482" s="52" t="s">
        <v>70</v>
      </c>
      <c r="K482" s="52" t="s">
        <v>70</v>
      </c>
      <c r="L482" s="52" t="s">
        <v>70</v>
      </c>
      <c r="M482" s="52" t="s">
        <v>70</v>
      </c>
      <c r="N482" s="52" t="s">
        <v>70</v>
      </c>
      <c r="O482" s="122"/>
    </row>
    <row r="483" spans="1:15" ht="17.25" customHeight="1" x14ac:dyDescent="0.25">
      <c r="A483" s="133" t="s">
        <v>25</v>
      </c>
      <c r="B483" s="163" t="s">
        <v>176</v>
      </c>
      <c r="C483" s="133" t="s">
        <v>41</v>
      </c>
      <c r="D483" s="42" t="s">
        <v>4</v>
      </c>
      <c r="E483" s="87">
        <f t="shared" ref="E483:E488" si="65">SUM(F483:N483)</f>
        <v>0</v>
      </c>
      <c r="F483" s="88">
        <f>F484+F485</f>
        <v>0</v>
      </c>
      <c r="G483" s="88">
        <v>0</v>
      </c>
      <c r="H483" s="149">
        <f>H484+H485</f>
        <v>0</v>
      </c>
      <c r="I483" s="150"/>
      <c r="J483" s="150"/>
      <c r="K483" s="150"/>
      <c r="L483" s="151"/>
      <c r="M483" s="87">
        <f>SUM(M484:M485)</f>
        <v>0</v>
      </c>
      <c r="N483" s="87">
        <f>SUM(N484:N485)</f>
        <v>0</v>
      </c>
      <c r="O483" s="126" t="s">
        <v>34</v>
      </c>
    </row>
    <row r="484" spans="1:15" ht="0.75" hidden="1" customHeight="1" outlineLevel="1" x14ac:dyDescent="0.25">
      <c r="A484" s="133"/>
      <c r="B484" s="163"/>
      <c r="C484" s="133"/>
      <c r="D484" s="42" t="s">
        <v>17</v>
      </c>
      <c r="E484" s="87">
        <f t="shared" si="65"/>
        <v>0</v>
      </c>
      <c r="F484" s="88">
        <f>F487+F493</f>
        <v>0</v>
      </c>
      <c r="G484" s="88">
        <v>0</v>
      </c>
      <c r="H484" s="88">
        <f>H487+H493</f>
        <v>0</v>
      </c>
      <c r="I484" s="97"/>
      <c r="J484" s="97"/>
      <c r="K484" s="97"/>
      <c r="L484" s="87">
        <f>L487+L493</f>
        <v>0</v>
      </c>
      <c r="M484" s="87">
        <f t="shared" ref="M484:N485" si="66">M487+M493</f>
        <v>0</v>
      </c>
      <c r="N484" s="87">
        <f t="shared" si="66"/>
        <v>0</v>
      </c>
      <c r="O484" s="126"/>
    </row>
    <row r="485" spans="1:15" ht="54.75" customHeight="1" collapsed="1" x14ac:dyDescent="0.25">
      <c r="A485" s="133"/>
      <c r="B485" s="163"/>
      <c r="C485" s="133"/>
      <c r="D485" s="42" t="s">
        <v>6</v>
      </c>
      <c r="E485" s="87">
        <f t="shared" si="65"/>
        <v>0</v>
      </c>
      <c r="F485" s="88">
        <f>F488+F494</f>
        <v>0</v>
      </c>
      <c r="G485" s="88">
        <v>0</v>
      </c>
      <c r="H485" s="149">
        <f>H488+H494</f>
        <v>0</v>
      </c>
      <c r="I485" s="150"/>
      <c r="J485" s="150"/>
      <c r="K485" s="150"/>
      <c r="L485" s="151"/>
      <c r="M485" s="87">
        <f t="shared" si="66"/>
        <v>0</v>
      </c>
      <c r="N485" s="87">
        <f t="shared" si="66"/>
        <v>0</v>
      </c>
      <c r="O485" s="126"/>
    </row>
    <row r="486" spans="1:15" ht="19.5" customHeight="1" x14ac:dyDescent="0.25">
      <c r="A486" s="137" t="s">
        <v>67</v>
      </c>
      <c r="B486" s="164" t="s">
        <v>58</v>
      </c>
      <c r="C486" s="142" t="s">
        <v>41</v>
      </c>
      <c r="D486" s="42" t="s">
        <v>4</v>
      </c>
      <c r="E486" s="87">
        <f t="shared" si="65"/>
        <v>0</v>
      </c>
      <c r="F486" s="88">
        <f>F487+F488</f>
        <v>0</v>
      </c>
      <c r="G486" s="88">
        <v>0</v>
      </c>
      <c r="H486" s="149">
        <f>H487+H488</f>
        <v>0</v>
      </c>
      <c r="I486" s="150"/>
      <c r="J486" s="150"/>
      <c r="K486" s="150"/>
      <c r="L486" s="151"/>
      <c r="M486" s="87">
        <f>SUM(M487:M488)</f>
        <v>0</v>
      </c>
      <c r="N486" s="87">
        <f>SUM(N487:N488)</f>
        <v>0</v>
      </c>
      <c r="O486" s="120" t="s">
        <v>34</v>
      </c>
    </row>
    <row r="487" spans="1:15" ht="33.75" hidden="1" customHeight="1" outlineLevel="1" x14ac:dyDescent="0.25">
      <c r="A487" s="138"/>
      <c r="B487" s="164"/>
      <c r="C487" s="142"/>
      <c r="D487" s="47" t="s">
        <v>17</v>
      </c>
      <c r="E487" s="87">
        <f t="shared" si="65"/>
        <v>0</v>
      </c>
      <c r="F487" s="89">
        <v>0</v>
      </c>
      <c r="G487" s="88">
        <v>0</v>
      </c>
      <c r="H487" s="89">
        <v>0</v>
      </c>
      <c r="I487" s="98"/>
      <c r="J487" s="98"/>
      <c r="K487" s="98"/>
      <c r="L487" s="90">
        <v>0</v>
      </c>
      <c r="M487" s="90">
        <v>0</v>
      </c>
      <c r="N487" s="90">
        <v>0</v>
      </c>
      <c r="O487" s="121"/>
    </row>
    <row r="488" spans="1:15" ht="66.75" customHeight="1" collapsed="1" x14ac:dyDescent="0.25">
      <c r="A488" s="138"/>
      <c r="B488" s="164"/>
      <c r="C488" s="142"/>
      <c r="D488" s="47" t="s">
        <v>6</v>
      </c>
      <c r="E488" s="87">
        <f t="shared" si="65"/>
        <v>0</v>
      </c>
      <c r="F488" s="89">
        <v>0</v>
      </c>
      <c r="G488" s="89">
        <v>0</v>
      </c>
      <c r="H488" s="123">
        <v>0</v>
      </c>
      <c r="I488" s="124"/>
      <c r="J488" s="124"/>
      <c r="K488" s="124"/>
      <c r="L488" s="125"/>
      <c r="M488" s="90">
        <v>0</v>
      </c>
      <c r="N488" s="90">
        <v>0</v>
      </c>
      <c r="O488" s="121"/>
    </row>
    <row r="489" spans="1:15" ht="19.5" customHeight="1" x14ac:dyDescent="0.25">
      <c r="A489" s="138"/>
      <c r="B489" s="158" t="s">
        <v>145</v>
      </c>
      <c r="C489" s="158" t="s">
        <v>70</v>
      </c>
      <c r="D489" s="158" t="s">
        <v>70</v>
      </c>
      <c r="E489" s="110" t="s">
        <v>71</v>
      </c>
      <c r="F489" s="110" t="s">
        <v>2</v>
      </c>
      <c r="G489" s="110" t="s">
        <v>3</v>
      </c>
      <c r="H489" s="110" t="s">
        <v>229</v>
      </c>
      <c r="I489" s="112" t="s">
        <v>172</v>
      </c>
      <c r="J489" s="113"/>
      <c r="K489" s="113"/>
      <c r="L489" s="114"/>
      <c r="M489" s="115" t="s">
        <v>39</v>
      </c>
      <c r="N489" s="115" t="s">
        <v>40</v>
      </c>
      <c r="O489" s="121"/>
    </row>
    <row r="490" spans="1:15" ht="36" customHeight="1" x14ac:dyDescent="0.25">
      <c r="A490" s="138"/>
      <c r="B490" s="159"/>
      <c r="C490" s="159"/>
      <c r="D490" s="159"/>
      <c r="E490" s="111"/>
      <c r="F490" s="111"/>
      <c r="G490" s="111"/>
      <c r="H490" s="111"/>
      <c r="I490" s="51" t="s">
        <v>160</v>
      </c>
      <c r="J490" s="51" t="s">
        <v>165</v>
      </c>
      <c r="K490" s="51" t="s">
        <v>161</v>
      </c>
      <c r="L490" s="51" t="s">
        <v>162</v>
      </c>
      <c r="M490" s="115"/>
      <c r="N490" s="115"/>
      <c r="O490" s="121"/>
    </row>
    <row r="491" spans="1:15" ht="23.25" customHeight="1" x14ac:dyDescent="0.25">
      <c r="A491" s="145"/>
      <c r="B491" s="160"/>
      <c r="C491" s="160"/>
      <c r="D491" s="160"/>
      <c r="E491" s="51" t="s">
        <v>70</v>
      </c>
      <c r="F491" s="52" t="s">
        <v>70</v>
      </c>
      <c r="G491" s="52"/>
      <c r="H491" s="52" t="s">
        <v>70</v>
      </c>
      <c r="I491" s="52" t="s">
        <v>70</v>
      </c>
      <c r="J491" s="52" t="s">
        <v>70</v>
      </c>
      <c r="K491" s="52" t="s">
        <v>70</v>
      </c>
      <c r="L491" s="52" t="s">
        <v>70</v>
      </c>
      <c r="M491" s="52" t="s">
        <v>70</v>
      </c>
      <c r="N491" s="52" t="s">
        <v>70</v>
      </c>
      <c r="O491" s="122"/>
    </row>
    <row r="492" spans="1:15" ht="19.5" customHeight="1" x14ac:dyDescent="0.25">
      <c r="A492" s="137" t="s">
        <v>68</v>
      </c>
      <c r="B492" s="164" t="s">
        <v>59</v>
      </c>
      <c r="C492" s="142" t="s">
        <v>41</v>
      </c>
      <c r="D492" s="42" t="s">
        <v>4</v>
      </c>
      <c r="E492" s="87">
        <f>SUM(F492:N492)</f>
        <v>0</v>
      </c>
      <c r="F492" s="88">
        <f>F493+F494</f>
        <v>0</v>
      </c>
      <c r="G492" s="88">
        <v>0</v>
      </c>
      <c r="H492" s="149">
        <f>H493+H494</f>
        <v>0</v>
      </c>
      <c r="I492" s="150"/>
      <c r="J492" s="150"/>
      <c r="K492" s="150"/>
      <c r="L492" s="151"/>
      <c r="M492" s="87">
        <f>SUM(M493:M494)</f>
        <v>0</v>
      </c>
      <c r="N492" s="87">
        <f>SUM(N493:N494)</f>
        <v>0</v>
      </c>
      <c r="O492" s="120" t="s">
        <v>34</v>
      </c>
    </row>
    <row r="493" spans="1:15" ht="36" hidden="1" customHeight="1" outlineLevel="1" x14ac:dyDescent="0.25">
      <c r="A493" s="138"/>
      <c r="B493" s="164"/>
      <c r="C493" s="142"/>
      <c r="D493" s="47" t="s">
        <v>17</v>
      </c>
      <c r="E493" s="87">
        <f>SUM(F493:N493)</f>
        <v>0</v>
      </c>
      <c r="F493" s="89">
        <v>0</v>
      </c>
      <c r="G493" s="88">
        <v>0</v>
      </c>
      <c r="H493" s="89">
        <v>0</v>
      </c>
      <c r="I493" s="98"/>
      <c r="J493" s="98"/>
      <c r="K493" s="98"/>
      <c r="L493" s="90">
        <v>0</v>
      </c>
      <c r="M493" s="90">
        <v>0</v>
      </c>
      <c r="N493" s="90">
        <v>0</v>
      </c>
      <c r="O493" s="121"/>
    </row>
    <row r="494" spans="1:15" ht="51.75" customHeight="1" collapsed="1" x14ac:dyDescent="0.25">
      <c r="A494" s="138"/>
      <c r="B494" s="164"/>
      <c r="C494" s="142"/>
      <c r="D494" s="47" t="s">
        <v>6</v>
      </c>
      <c r="E494" s="87">
        <f>SUM(F494:N494)</f>
        <v>0</v>
      </c>
      <c r="F494" s="89">
        <v>0</v>
      </c>
      <c r="G494" s="89">
        <v>0</v>
      </c>
      <c r="H494" s="123">
        <v>0</v>
      </c>
      <c r="I494" s="124"/>
      <c r="J494" s="124"/>
      <c r="K494" s="124"/>
      <c r="L494" s="125"/>
      <c r="M494" s="90">
        <v>0</v>
      </c>
      <c r="N494" s="90">
        <v>0</v>
      </c>
      <c r="O494" s="121"/>
    </row>
    <row r="495" spans="1:15" ht="19.5" customHeight="1" x14ac:dyDescent="0.25">
      <c r="A495" s="138"/>
      <c r="B495" s="158" t="s">
        <v>146</v>
      </c>
      <c r="C495" s="158" t="s">
        <v>70</v>
      </c>
      <c r="D495" s="158" t="s">
        <v>70</v>
      </c>
      <c r="E495" s="110" t="s">
        <v>71</v>
      </c>
      <c r="F495" s="110" t="s">
        <v>2</v>
      </c>
      <c r="G495" s="110" t="s">
        <v>3</v>
      </c>
      <c r="H495" s="110" t="s">
        <v>229</v>
      </c>
      <c r="I495" s="112" t="s">
        <v>172</v>
      </c>
      <c r="J495" s="113"/>
      <c r="K495" s="113"/>
      <c r="L495" s="114"/>
      <c r="M495" s="115" t="s">
        <v>39</v>
      </c>
      <c r="N495" s="115" t="s">
        <v>40</v>
      </c>
      <c r="O495" s="121"/>
    </row>
    <row r="496" spans="1:15" ht="37.5" customHeight="1" x14ac:dyDescent="0.25">
      <c r="A496" s="138"/>
      <c r="B496" s="159"/>
      <c r="C496" s="159"/>
      <c r="D496" s="159"/>
      <c r="E496" s="111"/>
      <c r="F496" s="111"/>
      <c r="G496" s="111"/>
      <c r="H496" s="111"/>
      <c r="I496" s="51" t="s">
        <v>160</v>
      </c>
      <c r="J496" s="51" t="s">
        <v>165</v>
      </c>
      <c r="K496" s="51" t="s">
        <v>161</v>
      </c>
      <c r="L496" s="51" t="s">
        <v>162</v>
      </c>
      <c r="M496" s="115"/>
      <c r="N496" s="115"/>
      <c r="O496" s="121"/>
    </row>
    <row r="497" spans="1:15" ht="41.25" customHeight="1" x14ac:dyDescent="0.25">
      <c r="A497" s="145"/>
      <c r="B497" s="160"/>
      <c r="C497" s="160"/>
      <c r="D497" s="160"/>
      <c r="E497" s="51" t="s">
        <v>70</v>
      </c>
      <c r="F497" s="52" t="s">
        <v>70</v>
      </c>
      <c r="G497" s="52" t="s">
        <v>70</v>
      </c>
      <c r="H497" s="52" t="s">
        <v>70</v>
      </c>
      <c r="I497" s="52" t="s">
        <v>70</v>
      </c>
      <c r="J497" s="52" t="s">
        <v>70</v>
      </c>
      <c r="K497" s="52" t="s">
        <v>70</v>
      </c>
      <c r="L497" s="52" t="s">
        <v>70</v>
      </c>
      <c r="M497" s="52" t="s">
        <v>70</v>
      </c>
      <c r="N497" s="52" t="s">
        <v>70</v>
      </c>
      <c r="O497" s="122"/>
    </row>
    <row r="498" spans="1:15" ht="21.75" customHeight="1" x14ac:dyDescent="0.25">
      <c r="A498" s="133" t="s">
        <v>111</v>
      </c>
      <c r="B498" s="154" t="s">
        <v>175</v>
      </c>
      <c r="C498" s="142" t="s">
        <v>41</v>
      </c>
      <c r="D498" s="42" t="s">
        <v>4</v>
      </c>
      <c r="E498" s="45">
        <f t="shared" ref="E498:E503" si="67">SUM(F498:N498)</f>
        <v>43498.899999999994</v>
      </c>
      <c r="F498" s="44">
        <f>F499+F500</f>
        <v>0</v>
      </c>
      <c r="G498" s="44">
        <v>22821.41</v>
      </c>
      <c r="H498" s="127">
        <f>H499+H500</f>
        <v>20677.489999999998</v>
      </c>
      <c r="I498" s="128"/>
      <c r="J498" s="128"/>
      <c r="K498" s="128"/>
      <c r="L498" s="129"/>
      <c r="M498" s="45">
        <f>SUM(M499:M500)</f>
        <v>0</v>
      </c>
      <c r="N498" s="45">
        <f>SUM(N499:N500)</f>
        <v>0</v>
      </c>
      <c r="O498" s="126" t="s">
        <v>299</v>
      </c>
    </row>
    <row r="499" spans="1:15" ht="35.25" customHeight="1" x14ac:dyDescent="0.25">
      <c r="A499" s="133"/>
      <c r="B499" s="188"/>
      <c r="C499" s="142"/>
      <c r="D499" s="42" t="s">
        <v>17</v>
      </c>
      <c r="E499" s="45">
        <f t="shared" si="67"/>
        <v>43498.899999999994</v>
      </c>
      <c r="F499" s="44">
        <v>0</v>
      </c>
      <c r="G499" s="44">
        <v>22821.41</v>
      </c>
      <c r="H499" s="127">
        <f>H502+H508</f>
        <v>20677.489999999998</v>
      </c>
      <c r="I499" s="128"/>
      <c r="J499" s="128"/>
      <c r="K499" s="128"/>
      <c r="L499" s="129"/>
      <c r="M499" s="45">
        <f>M502+M508</f>
        <v>0</v>
      </c>
      <c r="N499" s="45">
        <f>N502+N508</f>
        <v>0</v>
      </c>
      <c r="O499" s="126"/>
    </row>
    <row r="500" spans="1:15" ht="52.5" customHeight="1" x14ac:dyDescent="0.25">
      <c r="A500" s="133"/>
      <c r="B500" s="189"/>
      <c r="C500" s="142"/>
      <c r="D500" s="42" t="s">
        <v>6</v>
      </c>
      <c r="E500" s="45">
        <f t="shared" si="67"/>
        <v>0</v>
      </c>
      <c r="F500" s="44">
        <f>F503</f>
        <v>0</v>
      </c>
      <c r="G500" s="44">
        <v>0</v>
      </c>
      <c r="H500" s="127">
        <f>H503</f>
        <v>0</v>
      </c>
      <c r="I500" s="128"/>
      <c r="J500" s="128"/>
      <c r="K500" s="128"/>
      <c r="L500" s="129"/>
      <c r="M500" s="45">
        <f t="shared" ref="M500:N500" si="68">M503</f>
        <v>0</v>
      </c>
      <c r="N500" s="45">
        <f t="shared" si="68"/>
        <v>0</v>
      </c>
      <c r="O500" s="126"/>
    </row>
    <row r="501" spans="1:15" ht="21.75" customHeight="1" x14ac:dyDescent="0.25">
      <c r="A501" s="146" t="s">
        <v>30</v>
      </c>
      <c r="B501" s="139" t="s">
        <v>152</v>
      </c>
      <c r="C501" s="142" t="s">
        <v>41</v>
      </c>
      <c r="D501" s="42" t="s">
        <v>4</v>
      </c>
      <c r="E501" s="45">
        <f t="shared" si="67"/>
        <v>11878.14</v>
      </c>
      <c r="F501" s="44">
        <f>F502+F503</f>
        <v>0</v>
      </c>
      <c r="G501" s="44">
        <v>6668.41</v>
      </c>
      <c r="H501" s="127">
        <f>H502</f>
        <v>5209.7299999999996</v>
      </c>
      <c r="I501" s="128"/>
      <c r="J501" s="128"/>
      <c r="K501" s="128"/>
      <c r="L501" s="129"/>
      <c r="M501" s="45">
        <f>SUM(M502:M503)</f>
        <v>0</v>
      </c>
      <c r="N501" s="45">
        <f>SUM(N502:N503)</f>
        <v>0</v>
      </c>
      <c r="O501" s="120" t="s">
        <v>153</v>
      </c>
    </row>
    <row r="502" spans="1:15" ht="54" customHeight="1" x14ac:dyDescent="0.25">
      <c r="A502" s="147"/>
      <c r="B502" s="140"/>
      <c r="C502" s="142"/>
      <c r="D502" s="42" t="s">
        <v>17</v>
      </c>
      <c r="E502" s="45">
        <f t="shared" si="67"/>
        <v>11878.14</v>
      </c>
      <c r="F502" s="49">
        <v>0</v>
      </c>
      <c r="G502" s="49">
        <v>6668.41</v>
      </c>
      <c r="H502" s="143">
        <v>5209.7299999999996</v>
      </c>
      <c r="I502" s="144"/>
      <c r="J502" s="144"/>
      <c r="K502" s="144"/>
      <c r="L502" s="155"/>
      <c r="M502" s="50">
        <v>0</v>
      </c>
      <c r="N502" s="50">
        <v>0</v>
      </c>
      <c r="O502" s="121"/>
    </row>
    <row r="503" spans="1:15" ht="54.75" customHeight="1" x14ac:dyDescent="0.25">
      <c r="A503" s="147"/>
      <c r="B503" s="141"/>
      <c r="C503" s="142"/>
      <c r="D503" s="42" t="s">
        <v>6</v>
      </c>
      <c r="E503" s="45">
        <f t="shared" si="67"/>
        <v>0</v>
      </c>
      <c r="F503" s="49">
        <v>0</v>
      </c>
      <c r="G503" s="49">
        <v>0</v>
      </c>
      <c r="H503" s="143">
        <v>0</v>
      </c>
      <c r="I503" s="144"/>
      <c r="J503" s="144"/>
      <c r="K503" s="144"/>
      <c r="L503" s="155"/>
      <c r="M503" s="50">
        <v>0</v>
      </c>
      <c r="N503" s="50">
        <v>0</v>
      </c>
      <c r="O503" s="121"/>
    </row>
    <row r="504" spans="1:15" ht="21.75" customHeight="1" x14ac:dyDescent="0.25">
      <c r="A504" s="147"/>
      <c r="B504" s="165" t="s">
        <v>288</v>
      </c>
      <c r="C504" s="158" t="s">
        <v>70</v>
      </c>
      <c r="D504" s="158" t="s">
        <v>70</v>
      </c>
      <c r="E504" s="110" t="s">
        <v>71</v>
      </c>
      <c r="F504" s="110" t="s">
        <v>2</v>
      </c>
      <c r="G504" s="110" t="s">
        <v>3</v>
      </c>
      <c r="H504" s="110" t="s">
        <v>247</v>
      </c>
      <c r="I504" s="112" t="s">
        <v>172</v>
      </c>
      <c r="J504" s="113"/>
      <c r="K504" s="113"/>
      <c r="L504" s="114"/>
      <c r="M504" s="115" t="s">
        <v>39</v>
      </c>
      <c r="N504" s="115" t="s">
        <v>40</v>
      </c>
      <c r="O504" s="121"/>
    </row>
    <row r="505" spans="1:15" ht="41.25" customHeight="1" x14ac:dyDescent="0.25">
      <c r="A505" s="147"/>
      <c r="B505" s="166"/>
      <c r="C505" s="159"/>
      <c r="D505" s="159"/>
      <c r="E505" s="111"/>
      <c r="F505" s="111"/>
      <c r="G505" s="111"/>
      <c r="H505" s="111"/>
      <c r="I505" s="51" t="s">
        <v>160</v>
      </c>
      <c r="J505" s="51" t="s">
        <v>165</v>
      </c>
      <c r="K505" s="51" t="s">
        <v>161</v>
      </c>
      <c r="L505" s="51" t="s">
        <v>162</v>
      </c>
      <c r="M505" s="115"/>
      <c r="N505" s="115"/>
      <c r="O505" s="121"/>
    </row>
    <row r="506" spans="1:15" ht="117" customHeight="1" x14ac:dyDescent="0.25">
      <c r="A506" s="148"/>
      <c r="B506" s="167"/>
      <c r="C506" s="160"/>
      <c r="D506" s="160"/>
      <c r="E506" s="41">
        <v>100</v>
      </c>
      <c r="F506" s="66" t="s">
        <v>70</v>
      </c>
      <c r="G506" s="66">
        <v>100</v>
      </c>
      <c r="H506" s="66">
        <v>100</v>
      </c>
      <c r="I506" s="66">
        <v>100</v>
      </c>
      <c r="J506" s="66">
        <v>100</v>
      </c>
      <c r="K506" s="66">
        <v>100</v>
      </c>
      <c r="L506" s="66">
        <v>100</v>
      </c>
      <c r="M506" s="52" t="s">
        <v>70</v>
      </c>
      <c r="N506" s="52" t="s">
        <v>70</v>
      </c>
      <c r="O506" s="122"/>
    </row>
    <row r="507" spans="1:15" ht="30.6" customHeight="1" x14ac:dyDescent="0.25">
      <c r="A507" s="137" t="s">
        <v>206</v>
      </c>
      <c r="B507" s="165" t="s">
        <v>294</v>
      </c>
      <c r="C507" s="146" t="s">
        <v>212</v>
      </c>
      <c r="D507" s="42" t="s">
        <v>4</v>
      </c>
      <c r="E507" s="45">
        <f t="shared" ref="E507:E522" si="69">SUM(F507:N507)</f>
        <v>15467.76</v>
      </c>
      <c r="F507" s="77">
        <v>0</v>
      </c>
      <c r="G507" s="77">
        <v>0</v>
      </c>
      <c r="H507" s="214">
        <f>H508+H509</f>
        <v>15467.76</v>
      </c>
      <c r="I507" s="215"/>
      <c r="J507" s="215"/>
      <c r="K507" s="215"/>
      <c r="L507" s="216"/>
      <c r="M507" s="77">
        <f t="shared" ref="M507:N507" si="70">M508+M509</f>
        <v>0</v>
      </c>
      <c r="N507" s="77">
        <f t="shared" si="70"/>
        <v>0</v>
      </c>
      <c r="O507" s="104"/>
    </row>
    <row r="508" spans="1:15" ht="35.450000000000003" customHeight="1" x14ac:dyDescent="0.25">
      <c r="A508" s="138"/>
      <c r="B508" s="166"/>
      <c r="C508" s="147"/>
      <c r="D508" s="42" t="s">
        <v>17</v>
      </c>
      <c r="E508" s="45">
        <f t="shared" si="69"/>
        <v>15467.76</v>
      </c>
      <c r="F508" s="79">
        <v>0</v>
      </c>
      <c r="G508" s="79">
        <v>0</v>
      </c>
      <c r="H508" s="184">
        <v>15467.76</v>
      </c>
      <c r="I508" s="185"/>
      <c r="J508" s="185"/>
      <c r="K508" s="185"/>
      <c r="L508" s="186"/>
      <c r="M508" s="105">
        <v>0</v>
      </c>
      <c r="N508" s="105">
        <v>0</v>
      </c>
      <c r="O508" s="104"/>
    </row>
    <row r="509" spans="1:15" ht="51.75" customHeight="1" x14ac:dyDescent="0.25">
      <c r="A509" s="145"/>
      <c r="B509" s="167"/>
      <c r="C509" s="148"/>
      <c r="D509" s="42" t="s">
        <v>6</v>
      </c>
      <c r="E509" s="45">
        <f t="shared" si="69"/>
        <v>0</v>
      </c>
      <c r="F509" s="79">
        <v>0</v>
      </c>
      <c r="G509" s="79">
        <v>0</v>
      </c>
      <c r="H509" s="184">
        <v>0</v>
      </c>
      <c r="I509" s="185"/>
      <c r="J509" s="185"/>
      <c r="K509" s="185"/>
      <c r="L509" s="186"/>
      <c r="M509" s="105">
        <v>0</v>
      </c>
      <c r="N509" s="105">
        <v>0</v>
      </c>
      <c r="O509" s="104" t="s">
        <v>290</v>
      </c>
    </row>
    <row r="510" spans="1:15" ht="21.75" customHeight="1" x14ac:dyDescent="0.25">
      <c r="A510" s="137"/>
      <c r="B510" s="158" t="s">
        <v>289</v>
      </c>
      <c r="C510" s="158" t="s">
        <v>70</v>
      </c>
      <c r="D510" s="158" t="s">
        <v>70</v>
      </c>
      <c r="E510" s="110" t="s">
        <v>71</v>
      </c>
      <c r="F510" s="110" t="s">
        <v>2</v>
      </c>
      <c r="G510" s="110" t="s">
        <v>3</v>
      </c>
      <c r="H510" s="110" t="s">
        <v>247</v>
      </c>
      <c r="I510" s="112" t="s">
        <v>172</v>
      </c>
      <c r="J510" s="113"/>
      <c r="K510" s="113"/>
      <c r="L510" s="114"/>
      <c r="M510" s="115" t="s">
        <v>39</v>
      </c>
      <c r="N510" s="115" t="s">
        <v>40</v>
      </c>
      <c r="O510" s="104"/>
    </row>
    <row r="511" spans="1:15" ht="41.25" customHeight="1" x14ac:dyDescent="0.25">
      <c r="A511" s="156"/>
      <c r="B511" s="159"/>
      <c r="C511" s="159"/>
      <c r="D511" s="159"/>
      <c r="E511" s="111"/>
      <c r="F511" s="111"/>
      <c r="G511" s="111"/>
      <c r="H511" s="111"/>
      <c r="I511" s="51" t="s">
        <v>160</v>
      </c>
      <c r="J511" s="51" t="s">
        <v>165</v>
      </c>
      <c r="K511" s="51" t="s">
        <v>161</v>
      </c>
      <c r="L511" s="51" t="s">
        <v>162</v>
      </c>
      <c r="M511" s="115"/>
      <c r="N511" s="115"/>
      <c r="O511" s="104"/>
    </row>
    <row r="512" spans="1:15" ht="106.5" customHeight="1" x14ac:dyDescent="0.25">
      <c r="A512" s="157"/>
      <c r="B512" s="160"/>
      <c r="C512" s="160"/>
      <c r="D512" s="160"/>
      <c r="E512" s="66">
        <v>100</v>
      </c>
      <c r="F512" s="66" t="s">
        <v>70</v>
      </c>
      <c r="G512" s="66" t="s">
        <v>70</v>
      </c>
      <c r="H512" s="66">
        <v>100</v>
      </c>
      <c r="I512" s="66">
        <v>100</v>
      </c>
      <c r="J512" s="66">
        <v>100</v>
      </c>
      <c r="K512" s="66">
        <v>100</v>
      </c>
      <c r="L512" s="66">
        <v>100</v>
      </c>
      <c r="M512" s="52" t="s">
        <v>70</v>
      </c>
      <c r="N512" s="52" t="s">
        <v>70</v>
      </c>
      <c r="O512" s="104"/>
    </row>
    <row r="513" spans="1:15" ht="21.75" customHeight="1" x14ac:dyDescent="0.25">
      <c r="A513" s="187" t="s">
        <v>207</v>
      </c>
      <c r="B513" s="139" t="s">
        <v>295</v>
      </c>
      <c r="C513" s="142" t="s">
        <v>210</v>
      </c>
      <c r="D513" s="42" t="s">
        <v>4</v>
      </c>
      <c r="E513" s="45">
        <f t="shared" si="69"/>
        <v>16153</v>
      </c>
      <c r="F513" s="44">
        <f>F514+F515</f>
        <v>0</v>
      </c>
      <c r="G513" s="44">
        <v>16153</v>
      </c>
      <c r="H513" s="127">
        <f>H514</f>
        <v>0</v>
      </c>
      <c r="I513" s="128"/>
      <c r="J513" s="128"/>
      <c r="K513" s="128"/>
      <c r="L513" s="129"/>
      <c r="M513" s="45">
        <f>SUM(M514:M515)</f>
        <v>0</v>
      </c>
      <c r="N513" s="45">
        <f>SUM(N514:N515)</f>
        <v>0</v>
      </c>
      <c r="O513" s="120" t="s">
        <v>296</v>
      </c>
    </row>
    <row r="514" spans="1:15" ht="54" customHeight="1" x14ac:dyDescent="0.25">
      <c r="A514" s="187"/>
      <c r="B514" s="140"/>
      <c r="C514" s="142"/>
      <c r="D514" s="42" t="s">
        <v>17</v>
      </c>
      <c r="E514" s="45">
        <f t="shared" si="69"/>
        <v>16153</v>
      </c>
      <c r="F514" s="49">
        <v>0</v>
      </c>
      <c r="G514" s="49">
        <v>16153</v>
      </c>
      <c r="H514" s="143">
        <v>0</v>
      </c>
      <c r="I514" s="144"/>
      <c r="J514" s="144"/>
      <c r="K514" s="144"/>
      <c r="L514" s="155"/>
      <c r="M514" s="50">
        <v>0</v>
      </c>
      <c r="N514" s="50">
        <v>0</v>
      </c>
      <c r="O514" s="182"/>
    </row>
    <row r="515" spans="1:15" ht="54.75" customHeight="1" x14ac:dyDescent="0.25">
      <c r="A515" s="187"/>
      <c r="B515" s="141"/>
      <c r="C515" s="142"/>
      <c r="D515" s="42" t="s">
        <v>6</v>
      </c>
      <c r="E515" s="45">
        <f t="shared" si="69"/>
        <v>0</v>
      </c>
      <c r="F515" s="49">
        <v>0</v>
      </c>
      <c r="G515" s="49">
        <v>0</v>
      </c>
      <c r="H515" s="143">
        <v>0</v>
      </c>
      <c r="I515" s="144"/>
      <c r="J515" s="144"/>
      <c r="K515" s="144"/>
      <c r="L515" s="155"/>
      <c r="M515" s="50">
        <v>0</v>
      </c>
      <c r="N515" s="50">
        <v>0</v>
      </c>
      <c r="O515" s="182"/>
    </row>
    <row r="516" spans="1:15" ht="21.75" customHeight="1" x14ac:dyDescent="0.25">
      <c r="A516" s="137"/>
      <c r="B516" s="165" t="s">
        <v>291</v>
      </c>
      <c r="C516" s="158" t="s">
        <v>70</v>
      </c>
      <c r="D516" s="158" t="s">
        <v>70</v>
      </c>
      <c r="E516" s="110" t="s">
        <v>71</v>
      </c>
      <c r="F516" s="110" t="s">
        <v>2</v>
      </c>
      <c r="G516" s="110" t="s">
        <v>3</v>
      </c>
      <c r="H516" s="110" t="s">
        <v>247</v>
      </c>
      <c r="I516" s="112" t="s">
        <v>172</v>
      </c>
      <c r="J516" s="113"/>
      <c r="K516" s="113"/>
      <c r="L516" s="114"/>
      <c r="M516" s="115" t="s">
        <v>39</v>
      </c>
      <c r="N516" s="115" t="s">
        <v>40</v>
      </c>
      <c r="O516" s="182"/>
    </row>
    <row r="517" spans="1:15" ht="41.25" customHeight="1" x14ac:dyDescent="0.25">
      <c r="A517" s="156"/>
      <c r="B517" s="166"/>
      <c r="C517" s="159"/>
      <c r="D517" s="159"/>
      <c r="E517" s="111"/>
      <c r="F517" s="111"/>
      <c r="G517" s="111"/>
      <c r="H517" s="111"/>
      <c r="I517" s="51" t="s">
        <v>160</v>
      </c>
      <c r="J517" s="51" t="s">
        <v>165</v>
      </c>
      <c r="K517" s="51" t="s">
        <v>161</v>
      </c>
      <c r="L517" s="51" t="s">
        <v>162</v>
      </c>
      <c r="M517" s="115"/>
      <c r="N517" s="115"/>
      <c r="O517" s="182"/>
    </row>
    <row r="518" spans="1:15" ht="72.75" customHeight="1" x14ac:dyDescent="0.25">
      <c r="A518" s="157"/>
      <c r="B518" s="167"/>
      <c r="C518" s="160"/>
      <c r="D518" s="160"/>
      <c r="E518" s="66">
        <v>95.89</v>
      </c>
      <c r="F518" s="66" t="s">
        <v>70</v>
      </c>
      <c r="G518" s="66">
        <v>95.89</v>
      </c>
      <c r="H518" s="66" t="s">
        <v>70</v>
      </c>
      <c r="I518" s="66" t="s">
        <v>70</v>
      </c>
      <c r="J518" s="66" t="s">
        <v>70</v>
      </c>
      <c r="K518" s="66" t="s">
        <v>70</v>
      </c>
      <c r="L518" s="66" t="s">
        <v>70</v>
      </c>
      <c r="M518" s="66" t="s">
        <v>70</v>
      </c>
      <c r="N518" s="66" t="s">
        <v>70</v>
      </c>
      <c r="O518" s="182"/>
    </row>
    <row r="519" spans="1:15" ht="31.15" customHeight="1" x14ac:dyDescent="0.25">
      <c r="A519" s="137" t="s">
        <v>208</v>
      </c>
      <c r="B519" s="154" t="s">
        <v>297</v>
      </c>
      <c r="C519" s="142" t="s">
        <v>212</v>
      </c>
      <c r="D519" s="42" t="s">
        <v>4</v>
      </c>
      <c r="E519" s="45">
        <f t="shared" si="69"/>
        <v>23646.21</v>
      </c>
      <c r="F519" s="106">
        <f>F521+F522+F520</f>
        <v>0</v>
      </c>
      <c r="G519" s="106">
        <f>G521+G522+G520</f>
        <v>0</v>
      </c>
      <c r="H519" s="127">
        <f>H521+H522+H520</f>
        <v>0</v>
      </c>
      <c r="I519" s="128"/>
      <c r="J519" s="128"/>
      <c r="K519" s="82"/>
      <c r="L519" s="83"/>
      <c r="M519" s="45">
        <f>M521+M522+M520</f>
        <v>0</v>
      </c>
      <c r="N519" s="45">
        <f>N521+N522+N520</f>
        <v>23646.21</v>
      </c>
      <c r="O519" s="121" t="s">
        <v>309</v>
      </c>
    </row>
    <row r="520" spans="1:15" ht="31.15" customHeight="1" x14ac:dyDescent="0.25">
      <c r="A520" s="138"/>
      <c r="B520" s="140"/>
      <c r="C520" s="142"/>
      <c r="D520" s="42" t="s">
        <v>21</v>
      </c>
      <c r="E520" s="45">
        <f t="shared" si="69"/>
        <v>9660.42</v>
      </c>
      <c r="F520" s="106">
        <v>0</v>
      </c>
      <c r="G520" s="106">
        <v>0</v>
      </c>
      <c r="H520" s="127">
        <v>0</v>
      </c>
      <c r="I520" s="128"/>
      <c r="J520" s="128"/>
      <c r="K520" s="82"/>
      <c r="L520" s="83"/>
      <c r="M520" s="45">
        <v>0</v>
      </c>
      <c r="N520" s="45">
        <v>9660.42</v>
      </c>
      <c r="O520" s="182"/>
    </row>
    <row r="521" spans="1:15" ht="42" customHeight="1" x14ac:dyDescent="0.25">
      <c r="A521" s="138"/>
      <c r="B521" s="140"/>
      <c r="C521" s="142"/>
      <c r="D521" s="42" t="s">
        <v>17</v>
      </c>
      <c r="E521" s="45">
        <f t="shared" si="69"/>
        <v>4976.58</v>
      </c>
      <c r="F521" s="106">
        <v>0</v>
      </c>
      <c r="G521" s="106">
        <v>0</v>
      </c>
      <c r="H521" s="127">
        <v>0</v>
      </c>
      <c r="I521" s="128"/>
      <c r="J521" s="128"/>
      <c r="K521" s="82"/>
      <c r="L521" s="83"/>
      <c r="M521" s="45">
        <v>0</v>
      </c>
      <c r="N521" s="45">
        <v>4976.58</v>
      </c>
      <c r="O521" s="182"/>
    </row>
    <row r="522" spans="1:15" ht="57.75" customHeight="1" x14ac:dyDescent="0.25">
      <c r="A522" s="138"/>
      <c r="B522" s="141"/>
      <c r="C522" s="142"/>
      <c r="D522" s="42" t="s">
        <v>6</v>
      </c>
      <c r="E522" s="45">
        <f t="shared" si="69"/>
        <v>9009.2099999999991</v>
      </c>
      <c r="F522" s="106">
        <v>0</v>
      </c>
      <c r="G522" s="106">
        <v>0</v>
      </c>
      <c r="H522" s="127">
        <v>0</v>
      </c>
      <c r="I522" s="128"/>
      <c r="J522" s="128"/>
      <c r="K522" s="82"/>
      <c r="L522" s="83"/>
      <c r="M522" s="45">
        <v>0</v>
      </c>
      <c r="N522" s="45">
        <v>9009.2099999999991</v>
      </c>
      <c r="O522" s="182"/>
    </row>
    <row r="523" spans="1:15" ht="31.15" customHeight="1" x14ac:dyDescent="0.25">
      <c r="A523" s="137"/>
      <c r="B523" s="139" t="s">
        <v>298</v>
      </c>
      <c r="C523" s="142" t="s">
        <v>212</v>
      </c>
      <c r="D523" s="42" t="s">
        <v>4</v>
      </c>
      <c r="E523" s="45">
        <f t="shared" ref="E523:E526" si="71">SUM(F523:N523)</f>
        <v>23646.21</v>
      </c>
      <c r="F523" s="106">
        <f>F525+F526+F524</f>
        <v>0</v>
      </c>
      <c r="G523" s="106">
        <f>G525+G526+G524</f>
        <v>0</v>
      </c>
      <c r="H523" s="127">
        <f>H525+H526+H524</f>
        <v>0</v>
      </c>
      <c r="I523" s="128"/>
      <c r="J523" s="128"/>
      <c r="K523" s="82"/>
      <c r="L523" s="83"/>
      <c r="M523" s="45">
        <f>M525+M526+M524</f>
        <v>0</v>
      </c>
      <c r="N523" s="45">
        <f>N525+N526+N524</f>
        <v>23646.21</v>
      </c>
      <c r="O523" s="182"/>
    </row>
    <row r="524" spans="1:15" ht="31.15" customHeight="1" x14ac:dyDescent="0.25">
      <c r="A524" s="138"/>
      <c r="B524" s="140"/>
      <c r="C524" s="142"/>
      <c r="D524" s="47" t="s">
        <v>21</v>
      </c>
      <c r="E524" s="50">
        <f t="shared" si="71"/>
        <v>9660.42</v>
      </c>
      <c r="F524" s="107">
        <v>0</v>
      </c>
      <c r="G524" s="107">
        <v>0</v>
      </c>
      <c r="H524" s="143">
        <v>0</v>
      </c>
      <c r="I524" s="144"/>
      <c r="J524" s="144"/>
      <c r="K524" s="108"/>
      <c r="L524" s="109"/>
      <c r="M524" s="50">
        <v>0</v>
      </c>
      <c r="N524" s="50">
        <v>9660.42</v>
      </c>
      <c r="O524" s="182"/>
    </row>
    <row r="525" spans="1:15" ht="42" customHeight="1" x14ac:dyDescent="0.25">
      <c r="A525" s="138"/>
      <c r="B525" s="140"/>
      <c r="C525" s="142"/>
      <c r="D525" s="47" t="s">
        <v>17</v>
      </c>
      <c r="E525" s="50">
        <f t="shared" si="71"/>
        <v>4976.58</v>
      </c>
      <c r="F525" s="107">
        <v>0</v>
      </c>
      <c r="G525" s="107">
        <v>0</v>
      </c>
      <c r="H525" s="143">
        <v>0</v>
      </c>
      <c r="I525" s="144"/>
      <c r="J525" s="144"/>
      <c r="K525" s="108"/>
      <c r="L525" s="109"/>
      <c r="M525" s="50">
        <v>0</v>
      </c>
      <c r="N525" s="50">
        <v>4976.58</v>
      </c>
      <c r="O525" s="182"/>
    </row>
    <row r="526" spans="1:15" ht="57.75" customHeight="1" x14ac:dyDescent="0.25">
      <c r="A526" s="138"/>
      <c r="B526" s="141"/>
      <c r="C526" s="142"/>
      <c r="D526" s="47" t="s">
        <v>6</v>
      </c>
      <c r="E526" s="50">
        <f t="shared" si="71"/>
        <v>9009.2099999999991</v>
      </c>
      <c r="F526" s="107">
        <v>0</v>
      </c>
      <c r="G526" s="107">
        <v>0</v>
      </c>
      <c r="H526" s="143">
        <v>0</v>
      </c>
      <c r="I526" s="144"/>
      <c r="J526" s="144"/>
      <c r="K526" s="108"/>
      <c r="L526" s="109"/>
      <c r="M526" s="50">
        <v>0</v>
      </c>
      <c r="N526" s="50">
        <v>9009.2099999999991</v>
      </c>
      <c r="O526" s="182"/>
    </row>
    <row r="527" spans="1:15" ht="21.75" customHeight="1" x14ac:dyDescent="0.25">
      <c r="A527" s="138"/>
      <c r="B527" s="158" t="s">
        <v>213</v>
      </c>
      <c r="C527" s="142" t="s">
        <v>70</v>
      </c>
      <c r="D527" s="158" t="s">
        <v>70</v>
      </c>
      <c r="E527" s="110" t="s">
        <v>71</v>
      </c>
      <c r="F527" s="110" t="s">
        <v>2</v>
      </c>
      <c r="G527" s="110" t="s">
        <v>3</v>
      </c>
      <c r="H527" s="110" t="s">
        <v>248</v>
      </c>
      <c r="I527" s="112" t="s">
        <v>172</v>
      </c>
      <c r="J527" s="113"/>
      <c r="K527" s="113"/>
      <c r="L527" s="114"/>
      <c r="M527" s="115" t="s">
        <v>39</v>
      </c>
      <c r="N527" s="115" t="s">
        <v>40</v>
      </c>
      <c r="O527" s="182"/>
    </row>
    <row r="528" spans="1:15" ht="41.25" customHeight="1" x14ac:dyDescent="0.25">
      <c r="A528" s="138"/>
      <c r="B528" s="159"/>
      <c r="C528" s="142"/>
      <c r="D528" s="159"/>
      <c r="E528" s="111"/>
      <c r="F528" s="111"/>
      <c r="G528" s="111"/>
      <c r="H528" s="111"/>
      <c r="I528" s="51" t="s">
        <v>160</v>
      </c>
      <c r="J528" s="51" t="s">
        <v>165</v>
      </c>
      <c r="K528" s="51" t="s">
        <v>161</v>
      </c>
      <c r="L528" s="51" t="s">
        <v>162</v>
      </c>
      <c r="M528" s="115"/>
      <c r="N528" s="115"/>
      <c r="O528" s="182"/>
    </row>
    <row r="529" spans="1:15" ht="87" customHeight="1" x14ac:dyDescent="0.25">
      <c r="A529" s="145"/>
      <c r="B529" s="160"/>
      <c r="C529" s="142"/>
      <c r="D529" s="160"/>
      <c r="E529" s="66">
        <v>3</v>
      </c>
      <c r="F529" s="66" t="s">
        <v>70</v>
      </c>
      <c r="G529" s="66" t="s">
        <v>70</v>
      </c>
      <c r="H529" s="66" t="s">
        <v>70</v>
      </c>
      <c r="I529" s="66" t="s">
        <v>70</v>
      </c>
      <c r="J529" s="66" t="s">
        <v>70</v>
      </c>
      <c r="K529" s="66" t="s">
        <v>70</v>
      </c>
      <c r="L529" s="66" t="s">
        <v>70</v>
      </c>
      <c r="M529" s="105" t="s">
        <v>70</v>
      </c>
      <c r="N529" s="67">
        <v>3</v>
      </c>
      <c r="O529" s="183"/>
    </row>
    <row r="530" spans="1:15" ht="15.75" x14ac:dyDescent="0.25">
      <c r="A530" s="132" t="s">
        <v>15</v>
      </c>
      <c r="B530" s="132"/>
      <c r="C530" s="132"/>
      <c r="D530" s="42" t="s">
        <v>4</v>
      </c>
      <c r="E530" s="87">
        <f>SUM(F530:N530)</f>
        <v>2725476.5703499997</v>
      </c>
      <c r="F530" s="88">
        <f>F531+F532+F533+F534</f>
        <v>503725.95034999994</v>
      </c>
      <c r="G530" s="88">
        <v>515393.92</v>
      </c>
      <c r="H530" s="149">
        <f>H531+H532+H533+H534</f>
        <v>595952.49</v>
      </c>
      <c r="I530" s="150"/>
      <c r="J530" s="150"/>
      <c r="K530" s="150"/>
      <c r="L530" s="151"/>
      <c r="M530" s="87">
        <f t="shared" ref="M530:N530" si="72">SUM(M531:M534)</f>
        <v>567664</v>
      </c>
      <c r="N530" s="87">
        <f t="shared" si="72"/>
        <v>542740.21</v>
      </c>
      <c r="O530" s="126"/>
    </row>
    <row r="531" spans="1:15" ht="31.5" x14ac:dyDescent="0.25">
      <c r="A531" s="132"/>
      <c r="B531" s="132"/>
      <c r="C531" s="132"/>
      <c r="D531" s="42" t="s">
        <v>21</v>
      </c>
      <c r="E531" s="87">
        <f>SUM(F531:N531)</f>
        <v>12900.42</v>
      </c>
      <c r="F531" s="88">
        <f>F459</f>
        <v>3240</v>
      </c>
      <c r="G531" s="88">
        <v>0</v>
      </c>
      <c r="H531" s="149">
        <f>H520</f>
        <v>0</v>
      </c>
      <c r="I531" s="150"/>
      <c r="J531" s="150"/>
      <c r="K531" s="150"/>
      <c r="L531" s="151"/>
      <c r="M531" s="87">
        <f>M520</f>
        <v>0</v>
      </c>
      <c r="N531" s="87">
        <f>N520</f>
        <v>9660.42</v>
      </c>
      <c r="O531" s="126"/>
    </row>
    <row r="532" spans="1:15" ht="31.5" x14ac:dyDescent="0.25">
      <c r="A532" s="132"/>
      <c r="B532" s="132"/>
      <c r="C532" s="132"/>
      <c r="D532" s="42" t="s">
        <v>17</v>
      </c>
      <c r="E532" s="87">
        <f>SUM(F532:N532)</f>
        <v>101930.98</v>
      </c>
      <c r="F532" s="88">
        <f>F428+F460+F484</f>
        <v>1080</v>
      </c>
      <c r="G532" s="88">
        <v>22821.41</v>
      </c>
      <c r="H532" s="149">
        <f>H418+H428+H460+H499</f>
        <v>48767.99</v>
      </c>
      <c r="I532" s="150"/>
      <c r="J532" s="150"/>
      <c r="K532" s="150"/>
      <c r="L532" s="151"/>
      <c r="M532" s="87">
        <f>M418+M428+M460+M499</f>
        <v>24285</v>
      </c>
      <c r="N532" s="87">
        <f>N418+N428+N460+N499+N521</f>
        <v>4976.58</v>
      </c>
      <c r="O532" s="126"/>
    </row>
    <row r="533" spans="1:15" ht="47.25" x14ac:dyDescent="0.25">
      <c r="A533" s="132"/>
      <c r="B533" s="132"/>
      <c r="C533" s="132"/>
      <c r="D533" s="42" t="s">
        <v>6</v>
      </c>
      <c r="E533" s="87">
        <f>SUM(F533:N533)</f>
        <v>2217818.9581300002</v>
      </c>
      <c r="F533" s="88">
        <f>F419+F429+F461+F485</f>
        <v>406642.59012999997</v>
      </c>
      <c r="G533" s="88">
        <v>414509.658</v>
      </c>
      <c r="H533" s="149">
        <f>H419+H429+H461+H485+H500</f>
        <v>473184.5</v>
      </c>
      <c r="I533" s="150"/>
      <c r="J533" s="150"/>
      <c r="K533" s="150"/>
      <c r="L533" s="151"/>
      <c r="M533" s="87">
        <f>M419+M429+M461+M485</f>
        <v>469379</v>
      </c>
      <c r="N533" s="87">
        <f>N419+N429+N461+N485+N522</f>
        <v>454103.21</v>
      </c>
      <c r="O533" s="126"/>
    </row>
    <row r="534" spans="1:15" ht="15.75" x14ac:dyDescent="0.25">
      <c r="A534" s="132"/>
      <c r="B534" s="132"/>
      <c r="C534" s="132"/>
      <c r="D534" s="62" t="s">
        <v>18</v>
      </c>
      <c r="E534" s="87">
        <f>SUM(F534:N534)</f>
        <v>392826.21221999999</v>
      </c>
      <c r="F534" s="88">
        <f>F420+F430</f>
        <v>92763.360219999988</v>
      </c>
      <c r="G534" s="88">
        <v>78062.851999999999</v>
      </c>
      <c r="H534" s="149">
        <f>H420+H430</f>
        <v>74000</v>
      </c>
      <c r="I534" s="150"/>
      <c r="J534" s="150"/>
      <c r="K534" s="150"/>
      <c r="L534" s="151"/>
      <c r="M534" s="87">
        <f>M420+M430</f>
        <v>74000</v>
      </c>
      <c r="N534" s="87">
        <f>N420+N430</f>
        <v>74000</v>
      </c>
      <c r="O534" s="126"/>
    </row>
    <row r="535" spans="1:15" ht="30" customHeight="1" x14ac:dyDescent="0.25">
      <c r="A535" s="130" t="s">
        <v>197</v>
      </c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</row>
    <row r="536" spans="1:15" ht="15.75" x14ac:dyDescent="0.25">
      <c r="A536" s="133" t="s">
        <v>33</v>
      </c>
      <c r="B536" s="163" t="s">
        <v>174</v>
      </c>
      <c r="C536" s="133" t="s">
        <v>41</v>
      </c>
      <c r="D536" s="42" t="s">
        <v>4</v>
      </c>
      <c r="E536" s="87">
        <f>SUM(F536:N536)</f>
        <v>8500</v>
      </c>
      <c r="F536" s="88">
        <f>F537</f>
        <v>3000</v>
      </c>
      <c r="G536" s="88">
        <v>1500</v>
      </c>
      <c r="H536" s="149">
        <f>SUM(H537:H537)</f>
        <v>1000</v>
      </c>
      <c r="I536" s="150"/>
      <c r="J536" s="150"/>
      <c r="K536" s="150"/>
      <c r="L536" s="151"/>
      <c r="M536" s="87">
        <f>SUM(M537:M537)</f>
        <v>1500</v>
      </c>
      <c r="N536" s="87">
        <f>SUM(N537:N537)</f>
        <v>1500</v>
      </c>
      <c r="O536" s="126" t="s">
        <v>62</v>
      </c>
    </row>
    <row r="537" spans="1:15" ht="52.5" customHeight="1" x14ac:dyDescent="0.25">
      <c r="A537" s="133"/>
      <c r="B537" s="163"/>
      <c r="C537" s="133"/>
      <c r="D537" s="42" t="s">
        <v>6</v>
      </c>
      <c r="E537" s="87">
        <f>SUM(F537:N537)</f>
        <v>8500</v>
      </c>
      <c r="F537" s="88">
        <f>F539</f>
        <v>3000</v>
      </c>
      <c r="G537" s="88">
        <v>1500</v>
      </c>
      <c r="H537" s="149">
        <f>H539</f>
        <v>1000</v>
      </c>
      <c r="I537" s="150"/>
      <c r="J537" s="150"/>
      <c r="K537" s="150"/>
      <c r="L537" s="151"/>
      <c r="M537" s="87">
        <f t="shared" ref="M537:N537" si="73">M539</f>
        <v>1500</v>
      </c>
      <c r="N537" s="87">
        <f t="shared" si="73"/>
        <v>1500</v>
      </c>
      <c r="O537" s="126"/>
    </row>
    <row r="538" spans="1:15" ht="25.5" customHeight="1" x14ac:dyDescent="0.25">
      <c r="A538" s="137" t="s">
        <v>7</v>
      </c>
      <c r="B538" s="165" t="s">
        <v>63</v>
      </c>
      <c r="C538" s="142" t="s">
        <v>41</v>
      </c>
      <c r="D538" s="42" t="s">
        <v>4</v>
      </c>
      <c r="E538" s="87">
        <f>SUM(F538:N538)</f>
        <v>8500</v>
      </c>
      <c r="F538" s="88">
        <f>F539</f>
        <v>3000</v>
      </c>
      <c r="G538" s="88">
        <v>1500</v>
      </c>
      <c r="H538" s="149">
        <f>SUM(H539:H539)</f>
        <v>1000</v>
      </c>
      <c r="I538" s="150"/>
      <c r="J538" s="150"/>
      <c r="K538" s="150"/>
      <c r="L538" s="151"/>
      <c r="M538" s="87">
        <f>SUM(M539:M539)</f>
        <v>1500</v>
      </c>
      <c r="N538" s="87">
        <f>SUM(N539:N539)</f>
        <v>1500</v>
      </c>
      <c r="O538" s="120" t="s">
        <v>62</v>
      </c>
    </row>
    <row r="539" spans="1:15" ht="54" customHeight="1" x14ac:dyDescent="0.25">
      <c r="A539" s="138"/>
      <c r="B539" s="167"/>
      <c r="C539" s="142"/>
      <c r="D539" s="47" t="s">
        <v>6</v>
      </c>
      <c r="E539" s="87">
        <f>SUM(F539:N539)</f>
        <v>8500</v>
      </c>
      <c r="F539" s="89">
        <f>2500+500</f>
        <v>3000</v>
      </c>
      <c r="G539" s="88">
        <v>1500</v>
      </c>
      <c r="H539" s="123">
        <v>1000</v>
      </c>
      <c r="I539" s="124"/>
      <c r="J539" s="124"/>
      <c r="K539" s="124"/>
      <c r="L539" s="125"/>
      <c r="M539" s="90">
        <f t="shared" ref="M539:N539" si="74">2500+500-1500</f>
        <v>1500</v>
      </c>
      <c r="N539" s="90">
        <f t="shared" si="74"/>
        <v>1500</v>
      </c>
      <c r="O539" s="121"/>
    </row>
    <row r="540" spans="1:15" ht="15.75" customHeight="1" x14ac:dyDescent="0.25">
      <c r="A540" s="138"/>
      <c r="B540" s="158" t="s">
        <v>147</v>
      </c>
      <c r="C540" s="158" t="s">
        <v>70</v>
      </c>
      <c r="D540" s="158" t="s">
        <v>70</v>
      </c>
      <c r="E540" s="110" t="s">
        <v>71</v>
      </c>
      <c r="F540" s="110" t="s">
        <v>2</v>
      </c>
      <c r="G540" s="110" t="s">
        <v>3</v>
      </c>
      <c r="H540" s="110" t="s">
        <v>248</v>
      </c>
      <c r="I540" s="112" t="s">
        <v>172</v>
      </c>
      <c r="J540" s="113"/>
      <c r="K540" s="113"/>
      <c r="L540" s="114"/>
      <c r="M540" s="115" t="s">
        <v>39</v>
      </c>
      <c r="N540" s="115" t="s">
        <v>40</v>
      </c>
      <c r="O540" s="121"/>
    </row>
    <row r="541" spans="1:15" ht="63" customHeight="1" x14ac:dyDescent="0.25">
      <c r="A541" s="138"/>
      <c r="B541" s="159"/>
      <c r="C541" s="159"/>
      <c r="D541" s="159"/>
      <c r="E541" s="111"/>
      <c r="F541" s="111"/>
      <c r="G541" s="111"/>
      <c r="H541" s="111"/>
      <c r="I541" s="51" t="s">
        <v>160</v>
      </c>
      <c r="J541" s="51" t="s">
        <v>165</v>
      </c>
      <c r="K541" s="51" t="s">
        <v>161</v>
      </c>
      <c r="L541" s="51" t="s">
        <v>162</v>
      </c>
      <c r="M541" s="115"/>
      <c r="N541" s="115"/>
      <c r="O541" s="121"/>
    </row>
    <row r="542" spans="1:15" ht="22.5" customHeight="1" x14ac:dyDescent="0.25">
      <c r="A542" s="145"/>
      <c r="B542" s="160"/>
      <c r="C542" s="160"/>
      <c r="D542" s="160"/>
      <c r="E542" s="64">
        <v>29</v>
      </c>
      <c r="F542" s="65">
        <v>12</v>
      </c>
      <c r="G542" s="65">
        <v>5</v>
      </c>
      <c r="H542" s="65">
        <v>4</v>
      </c>
      <c r="I542" s="65">
        <v>1</v>
      </c>
      <c r="J542" s="65">
        <v>1</v>
      </c>
      <c r="K542" s="65">
        <v>1</v>
      </c>
      <c r="L542" s="65">
        <v>1</v>
      </c>
      <c r="M542" s="65">
        <v>4</v>
      </c>
      <c r="N542" s="65">
        <v>4</v>
      </c>
      <c r="O542" s="122"/>
    </row>
    <row r="543" spans="1:15" ht="15.75" x14ac:dyDescent="0.25">
      <c r="A543" s="132" t="s">
        <v>15</v>
      </c>
      <c r="B543" s="132"/>
      <c r="C543" s="132"/>
      <c r="D543" s="42" t="s">
        <v>4</v>
      </c>
      <c r="E543" s="87">
        <f>SUM(F543:N543)</f>
        <v>8500</v>
      </c>
      <c r="F543" s="88">
        <f>F544</f>
        <v>3000</v>
      </c>
      <c r="G543" s="88">
        <v>1500</v>
      </c>
      <c r="H543" s="149">
        <f>SUM(H544:H544)</f>
        <v>1000</v>
      </c>
      <c r="I543" s="150"/>
      <c r="J543" s="150"/>
      <c r="K543" s="150"/>
      <c r="L543" s="151"/>
      <c r="M543" s="87">
        <f>SUM(M544:M544)</f>
        <v>1500</v>
      </c>
      <c r="N543" s="87">
        <f>SUM(N544:N544)</f>
        <v>1500</v>
      </c>
      <c r="O543" s="126"/>
    </row>
    <row r="544" spans="1:15" ht="47.25" x14ac:dyDescent="0.25">
      <c r="A544" s="132"/>
      <c r="B544" s="132"/>
      <c r="C544" s="132"/>
      <c r="D544" s="42" t="s">
        <v>6</v>
      </c>
      <c r="E544" s="87">
        <f>SUM(F544:N544)</f>
        <v>8500</v>
      </c>
      <c r="F544" s="88">
        <f>F537</f>
        <v>3000</v>
      </c>
      <c r="G544" s="88">
        <v>1500</v>
      </c>
      <c r="H544" s="149">
        <f>H537</f>
        <v>1000</v>
      </c>
      <c r="I544" s="150"/>
      <c r="J544" s="150"/>
      <c r="K544" s="150"/>
      <c r="L544" s="151"/>
      <c r="M544" s="87">
        <f t="shared" ref="M544:N544" si="75">M537</f>
        <v>1500</v>
      </c>
      <c r="N544" s="87">
        <f t="shared" si="75"/>
        <v>1500</v>
      </c>
      <c r="O544" s="126"/>
    </row>
    <row r="545" spans="1:15" ht="28.5" customHeight="1" x14ac:dyDescent="0.25">
      <c r="A545" s="179" t="s">
        <v>122</v>
      </c>
      <c r="B545" s="180"/>
      <c r="C545" s="180"/>
      <c r="D545" s="180"/>
      <c r="E545" s="180"/>
      <c r="F545" s="180"/>
      <c r="G545" s="180"/>
      <c r="H545" s="180"/>
      <c r="I545" s="180"/>
      <c r="J545" s="180"/>
      <c r="K545" s="180"/>
      <c r="L545" s="180"/>
      <c r="M545" s="180"/>
      <c r="N545" s="180"/>
      <c r="O545" s="181"/>
    </row>
    <row r="546" spans="1:15" ht="15.75" x14ac:dyDescent="0.25">
      <c r="A546" s="133">
        <v>1</v>
      </c>
      <c r="B546" s="163" t="s">
        <v>173</v>
      </c>
      <c r="C546" s="133" t="s">
        <v>41</v>
      </c>
      <c r="D546" s="42" t="s">
        <v>4</v>
      </c>
      <c r="E546" s="87">
        <f t="shared" ref="E546:E551" si="76">SUM(F546:N546)</f>
        <v>361883.73681000003</v>
      </c>
      <c r="F546" s="88">
        <f>F548</f>
        <v>50288.388330000002</v>
      </c>
      <c r="G546" s="88">
        <v>62427.348480000001</v>
      </c>
      <c r="H546" s="149">
        <f>SUM(H547:H548)</f>
        <v>82106</v>
      </c>
      <c r="I546" s="150"/>
      <c r="J546" s="150"/>
      <c r="K546" s="150"/>
      <c r="L546" s="151"/>
      <c r="M546" s="87">
        <f>SUM(M548:M548)</f>
        <v>83531</v>
      </c>
      <c r="N546" s="87">
        <f>SUM(N548:N548)</f>
        <v>83531</v>
      </c>
      <c r="O546" s="126" t="s">
        <v>5</v>
      </c>
    </row>
    <row r="547" spans="1:15" ht="31.5" x14ac:dyDescent="0.25">
      <c r="A547" s="133"/>
      <c r="B547" s="163"/>
      <c r="C547" s="133"/>
      <c r="D547" s="42" t="s">
        <v>17</v>
      </c>
      <c r="E547" s="87">
        <f t="shared" si="76"/>
        <v>214.83</v>
      </c>
      <c r="F547" s="88">
        <v>0</v>
      </c>
      <c r="G547" s="88">
        <v>214.83</v>
      </c>
      <c r="H547" s="149">
        <f>H550</f>
        <v>0</v>
      </c>
      <c r="I547" s="161"/>
      <c r="J547" s="161"/>
      <c r="K547" s="161"/>
      <c r="L547" s="162"/>
      <c r="M547" s="87">
        <v>0</v>
      </c>
      <c r="N547" s="87">
        <v>0</v>
      </c>
      <c r="O547" s="126"/>
    </row>
    <row r="548" spans="1:15" ht="47.25" x14ac:dyDescent="0.25">
      <c r="A548" s="133"/>
      <c r="B548" s="163"/>
      <c r="C548" s="133"/>
      <c r="D548" s="42" t="s">
        <v>6</v>
      </c>
      <c r="E548" s="87">
        <f t="shared" si="76"/>
        <v>361668.90681000001</v>
      </c>
      <c r="F548" s="88">
        <f>F551+F556</f>
        <v>50288.388330000002</v>
      </c>
      <c r="G548" s="88">
        <v>62212.518479999999</v>
      </c>
      <c r="H548" s="149">
        <f>H551+H556</f>
        <v>82106</v>
      </c>
      <c r="I548" s="150"/>
      <c r="J548" s="150"/>
      <c r="K548" s="150"/>
      <c r="L548" s="151"/>
      <c r="M548" s="87">
        <f t="shared" ref="M548:N548" si="77">M551+M556</f>
        <v>83531</v>
      </c>
      <c r="N548" s="87">
        <f t="shared" si="77"/>
        <v>83531</v>
      </c>
      <c r="O548" s="126"/>
    </row>
    <row r="549" spans="1:15" ht="15.75" customHeight="1" x14ac:dyDescent="0.25">
      <c r="A549" s="137" t="s">
        <v>7</v>
      </c>
      <c r="B549" s="164" t="s">
        <v>109</v>
      </c>
      <c r="C549" s="142" t="s">
        <v>41</v>
      </c>
      <c r="D549" s="42" t="s">
        <v>4</v>
      </c>
      <c r="E549" s="87">
        <f t="shared" si="76"/>
        <v>161897.39507999999</v>
      </c>
      <c r="F549" s="88">
        <f>F551</f>
        <v>31268.046600000001</v>
      </c>
      <c r="G549" s="88">
        <v>33407.348480000001</v>
      </c>
      <c r="H549" s="149">
        <f>SUM(H550:H551)</f>
        <v>32334</v>
      </c>
      <c r="I549" s="150"/>
      <c r="J549" s="150"/>
      <c r="K549" s="150"/>
      <c r="L549" s="151"/>
      <c r="M549" s="87">
        <f>SUM(M551:M551)</f>
        <v>32444</v>
      </c>
      <c r="N549" s="87">
        <f>SUM(N551:N551)</f>
        <v>32444</v>
      </c>
      <c r="O549" s="120" t="s">
        <v>5</v>
      </c>
    </row>
    <row r="550" spans="1:15" ht="40.5" customHeight="1" x14ac:dyDescent="0.25">
      <c r="A550" s="138"/>
      <c r="B550" s="164"/>
      <c r="C550" s="142"/>
      <c r="D550" s="47" t="s">
        <v>17</v>
      </c>
      <c r="E550" s="87">
        <f t="shared" si="76"/>
        <v>214.83</v>
      </c>
      <c r="F550" s="89">
        <v>0</v>
      </c>
      <c r="G550" s="89">
        <v>214.83</v>
      </c>
      <c r="H550" s="123">
        <v>0</v>
      </c>
      <c r="I550" s="161"/>
      <c r="J550" s="161"/>
      <c r="K550" s="161"/>
      <c r="L550" s="162"/>
      <c r="M550" s="90">
        <v>0</v>
      </c>
      <c r="N550" s="90">
        <v>0</v>
      </c>
      <c r="O550" s="121"/>
    </row>
    <row r="551" spans="1:15" ht="59.25" customHeight="1" x14ac:dyDescent="0.25">
      <c r="A551" s="138"/>
      <c r="B551" s="164"/>
      <c r="C551" s="142"/>
      <c r="D551" s="47" t="s">
        <v>6</v>
      </c>
      <c r="E551" s="87">
        <f t="shared" si="76"/>
        <v>161682.56508</v>
      </c>
      <c r="F551" s="89">
        <f>29558.0466+1313+397</f>
        <v>31268.046600000001</v>
      </c>
      <c r="G551" s="89">
        <v>33192.518479999999</v>
      </c>
      <c r="H551" s="123">
        <v>32334</v>
      </c>
      <c r="I551" s="124"/>
      <c r="J551" s="124"/>
      <c r="K551" s="124"/>
      <c r="L551" s="125"/>
      <c r="M551" s="90">
        <v>32444</v>
      </c>
      <c r="N551" s="90">
        <v>32444</v>
      </c>
      <c r="O551" s="121"/>
    </row>
    <row r="552" spans="1:15" ht="15.75" hidden="1" customHeight="1" x14ac:dyDescent="0.25">
      <c r="A552" s="138"/>
      <c r="B552" s="158" t="s">
        <v>148</v>
      </c>
      <c r="C552" s="158" t="s">
        <v>41</v>
      </c>
      <c r="D552" s="158" t="s">
        <v>70</v>
      </c>
      <c r="E552" s="110" t="s">
        <v>71</v>
      </c>
      <c r="F552" s="110" t="s">
        <v>72</v>
      </c>
      <c r="G552" s="53"/>
      <c r="H552" s="110" t="s">
        <v>72</v>
      </c>
      <c r="I552" s="112" t="s">
        <v>73</v>
      </c>
      <c r="J552" s="113"/>
      <c r="K552" s="113"/>
      <c r="L552" s="114"/>
      <c r="M552" s="115" t="s">
        <v>39</v>
      </c>
      <c r="N552" s="115" t="s">
        <v>40</v>
      </c>
      <c r="O552" s="121"/>
    </row>
    <row r="553" spans="1:15" ht="15.75" hidden="1" customHeight="1" x14ac:dyDescent="0.25">
      <c r="A553" s="138"/>
      <c r="B553" s="159"/>
      <c r="C553" s="159"/>
      <c r="D553" s="159"/>
      <c r="E553" s="111"/>
      <c r="F553" s="111"/>
      <c r="G553" s="54"/>
      <c r="H553" s="111"/>
      <c r="I553" s="51" t="s">
        <v>74</v>
      </c>
      <c r="J553" s="51" t="s">
        <v>75</v>
      </c>
      <c r="K553" s="51" t="s">
        <v>76</v>
      </c>
      <c r="L553" s="51" t="s">
        <v>77</v>
      </c>
      <c r="M553" s="115"/>
      <c r="N553" s="115"/>
      <c r="O553" s="121"/>
    </row>
    <row r="554" spans="1:15" ht="36" hidden="1" customHeight="1" x14ac:dyDescent="0.25">
      <c r="A554" s="145"/>
      <c r="B554" s="160"/>
      <c r="C554" s="160"/>
      <c r="D554" s="160"/>
      <c r="E554" s="64">
        <v>1</v>
      </c>
      <c r="F554" s="65">
        <v>1</v>
      </c>
      <c r="G554" s="65"/>
      <c r="H554" s="65">
        <v>1</v>
      </c>
      <c r="I554" s="65">
        <v>1</v>
      </c>
      <c r="J554" s="65">
        <v>1</v>
      </c>
      <c r="K554" s="65">
        <v>1</v>
      </c>
      <c r="L554" s="65">
        <v>1</v>
      </c>
      <c r="M554" s="65">
        <v>1</v>
      </c>
      <c r="N554" s="65">
        <v>1</v>
      </c>
      <c r="O554" s="122"/>
    </row>
    <row r="555" spans="1:15" ht="15.75" customHeight="1" x14ac:dyDescent="0.25">
      <c r="A555" s="146" t="s">
        <v>8</v>
      </c>
      <c r="B555" s="164" t="s">
        <v>110</v>
      </c>
      <c r="C555" s="142" t="s">
        <v>41</v>
      </c>
      <c r="D555" s="42" t="s">
        <v>4</v>
      </c>
      <c r="E555" s="87">
        <f>SUM(F555:N555)</f>
        <v>199986.34172999999</v>
      </c>
      <c r="F555" s="88">
        <f>F556</f>
        <v>19020.34173</v>
      </c>
      <c r="G555" s="88">
        <v>29020</v>
      </c>
      <c r="H555" s="149">
        <f>SUM(H556:H556)</f>
        <v>49772</v>
      </c>
      <c r="I555" s="150"/>
      <c r="J555" s="150"/>
      <c r="K555" s="150"/>
      <c r="L555" s="151"/>
      <c r="M555" s="87">
        <f>SUM(M556:M556)</f>
        <v>51087</v>
      </c>
      <c r="N555" s="87">
        <f>SUM(N556:N556)</f>
        <v>51087</v>
      </c>
      <c r="O555" s="120" t="s">
        <v>5</v>
      </c>
    </row>
    <row r="556" spans="1:15" ht="46.5" customHeight="1" x14ac:dyDescent="0.25">
      <c r="A556" s="147"/>
      <c r="B556" s="164"/>
      <c r="C556" s="142"/>
      <c r="D556" s="47" t="s">
        <v>6</v>
      </c>
      <c r="E556" s="87">
        <f>SUM(F556:N556)</f>
        <v>199986.34172999999</v>
      </c>
      <c r="F556" s="89">
        <f>20627-1606.65827</f>
        <v>19020.34173</v>
      </c>
      <c r="G556" s="88">
        <v>29020</v>
      </c>
      <c r="H556" s="123">
        <v>49772</v>
      </c>
      <c r="I556" s="124"/>
      <c r="J556" s="124"/>
      <c r="K556" s="124"/>
      <c r="L556" s="125"/>
      <c r="M556" s="90">
        <v>51087</v>
      </c>
      <c r="N556" s="90">
        <v>51087</v>
      </c>
      <c r="O556" s="121"/>
    </row>
    <row r="557" spans="1:15" ht="15.75" hidden="1" customHeight="1" x14ac:dyDescent="0.25">
      <c r="A557" s="147"/>
      <c r="B557" s="158" t="s">
        <v>149</v>
      </c>
      <c r="C557" s="158" t="s">
        <v>41</v>
      </c>
      <c r="D557" s="158" t="s">
        <v>70</v>
      </c>
      <c r="E557" s="110" t="s">
        <v>71</v>
      </c>
      <c r="F557" s="110" t="s">
        <v>72</v>
      </c>
      <c r="G557" s="88">
        <v>29020</v>
      </c>
      <c r="H557" s="110" t="s">
        <v>72</v>
      </c>
      <c r="I557" s="112" t="s">
        <v>73</v>
      </c>
      <c r="J557" s="113"/>
      <c r="K557" s="113"/>
      <c r="L557" s="114"/>
      <c r="M557" s="115" t="s">
        <v>39</v>
      </c>
      <c r="N557" s="115" t="s">
        <v>40</v>
      </c>
      <c r="O557" s="121"/>
    </row>
    <row r="558" spans="1:15" ht="15.75" hidden="1" customHeight="1" x14ac:dyDescent="0.25">
      <c r="A558" s="147"/>
      <c r="B558" s="159"/>
      <c r="C558" s="159"/>
      <c r="D558" s="159"/>
      <c r="E558" s="111"/>
      <c r="F558" s="111"/>
      <c r="G558" s="88">
        <v>29020</v>
      </c>
      <c r="H558" s="111"/>
      <c r="I558" s="51" t="s">
        <v>74</v>
      </c>
      <c r="J558" s="51" t="s">
        <v>75</v>
      </c>
      <c r="K558" s="51" t="s">
        <v>76</v>
      </c>
      <c r="L558" s="51" t="s">
        <v>77</v>
      </c>
      <c r="M558" s="115"/>
      <c r="N558" s="115"/>
      <c r="O558" s="121"/>
    </row>
    <row r="559" spans="1:15" ht="15.75" hidden="1" customHeight="1" x14ac:dyDescent="0.25">
      <c r="A559" s="148"/>
      <c r="B559" s="160"/>
      <c r="C559" s="160"/>
      <c r="D559" s="160"/>
      <c r="E559" s="64">
        <v>55</v>
      </c>
      <c r="F559" s="65">
        <v>11</v>
      </c>
      <c r="G559" s="88">
        <v>29020</v>
      </c>
      <c r="H559" s="65">
        <v>11</v>
      </c>
      <c r="I559" s="65">
        <v>2</v>
      </c>
      <c r="J559" s="65">
        <v>7</v>
      </c>
      <c r="K559" s="65">
        <v>1</v>
      </c>
      <c r="L559" s="65">
        <v>1</v>
      </c>
      <c r="M559" s="65">
        <v>11</v>
      </c>
      <c r="N559" s="65">
        <v>11</v>
      </c>
      <c r="O559" s="122"/>
    </row>
    <row r="560" spans="1:15" ht="15.75" x14ac:dyDescent="0.25">
      <c r="A560" s="132" t="s">
        <v>15</v>
      </c>
      <c r="B560" s="132"/>
      <c r="C560" s="132"/>
      <c r="D560" s="42" t="s">
        <v>4</v>
      </c>
      <c r="E560" s="87">
        <f t="shared" ref="E560:E567" si="78">SUM(F560:N560)</f>
        <v>361883.73681000003</v>
      </c>
      <c r="F560" s="88">
        <f>F562</f>
        <v>50288.388330000002</v>
      </c>
      <c r="G560" s="88">
        <v>62427.348480000001</v>
      </c>
      <c r="H560" s="149">
        <f>SUM(H561:H562)</f>
        <v>82106</v>
      </c>
      <c r="I560" s="150"/>
      <c r="J560" s="150"/>
      <c r="K560" s="150"/>
      <c r="L560" s="151"/>
      <c r="M560" s="87">
        <f>SUM(M562:M562)</f>
        <v>83531</v>
      </c>
      <c r="N560" s="87">
        <f>SUM(N562:N562)</f>
        <v>83531</v>
      </c>
      <c r="O560" s="126"/>
    </row>
    <row r="561" spans="1:15" ht="32.25" customHeight="1" x14ac:dyDescent="0.25">
      <c r="A561" s="132"/>
      <c r="B561" s="132"/>
      <c r="C561" s="132"/>
      <c r="D561" s="42" t="s">
        <v>17</v>
      </c>
      <c r="E561" s="87">
        <f t="shared" si="78"/>
        <v>214.83</v>
      </c>
      <c r="F561" s="88">
        <v>0</v>
      </c>
      <c r="G561" s="88">
        <v>214.83</v>
      </c>
      <c r="H561" s="149">
        <f>H547</f>
        <v>0</v>
      </c>
      <c r="I561" s="150"/>
      <c r="J561" s="150"/>
      <c r="K561" s="150"/>
      <c r="L561" s="151"/>
      <c r="M561" s="87">
        <f>M189+M368+M409+M528</f>
        <v>0</v>
      </c>
      <c r="N561" s="87">
        <f>N189+N368+N409+N528</f>
        <v>0</v>
      </c>
      <c r="O561" s="126"/>
    </row>
    <row r="562" spans="1:15" ht="47.25" x14ac:dyDescent="0.25">
      <c r="A562" s="132"/>
      <c r="B562" s="132"/>
      <c r="C562" s="132"/>
      <c r="D562" s="42" t="s">
        <v>6</v>
      </c>
      <c r="E562" s="87">
        <f t="shared" si="78"/>
        <v>361668.90681000001</v>
      </c>
      <c r="F562" s="88">
        <f>F548</f>
        <v>50288.388330000002</v>
      </c>
      <c r="G562" s="88">
        <v>62212.518479999999</v>
      </c>
      <c r="H562" s="149">
        <f>H548</f>
        <v>82106</v>
      </c>
      <c r="I562" s="150"/>
      <c r="J562" s="150"/>
      <c r="K562" s="150"/>
      <c r="L562" s="151"/>
      <c r="M562" s="87">
        <f t="shared" ref="M562:N562" si="79">M548</f>
        <v>83531</v>
      </c>
      <c r="N562" s="87">
        <f t="shared" si="79"/>
        <v>83531</v>
      </c>
      <c r="O562" s="126"/>
    </row>
    <row r="563" spans="1:15" ht="24" customHeight="1" x14ac:dyDescent="0.25">
      <c r="A563" s="132" t="s">
        <v>36</v>
      </c>
      <c r="B563" s="132"/>
      <c r="C563" s="132"/>
      <c r="D563" s="42" t="s">
        <v>4</v>
      </c>
      <c r="E563" s="87">
        <f t="shared" si="78"/>
        <v>9983606.4900399987</v>
      </c>
      <c r="F563" s="88">
        <f>F564+F565+F566+F567</f>
        <v>1887982.0549899996</v>
      </c>
      <c r="G563" s="88">
        <f>G564+G565+G566+G567</f>
        <v>1976068.81069</v>
      </c>
      <c r="H563" s="149">
        <f>H564+H565+H566+H567</f>
        <v>2071088.23349</v>
      </c>
      <c r="I563" s="150"/>
      <c r="J563" s="150"/>
      <c r="K563" s="150"/>
      <c r="L563" s="151"/>
      <c r="M563" s="87">
        <f>SUM(M564:M567)</f>
        <v>2036727.0725499999</v>
      </c>
      <c r="N563" s="87">
        <f>SUM(N564:N567)</f>
        <v>2011740.3183199998</v>
      </c>
      <c r="O563" s="126"/>
    </row>
    <row r="564" spans="1:15" ht="33.75" customHeight="1" x14ac:dyDescent="0.25">
      <c r="A564" s="132"/>
      <c r="B564" s="132"/>
      <c r="C564" s="132"/>
      <c r="D564" s="42" t="s">
        <v>21</v>
      </c>
      <c r="E564" s="87">
        <f t="shared" si="78"/>
        <v>20529.564009999998</v>
      </c>
      <c r="F564" s="88">
        <f>F203+F371+F412+F531</f>
        <v>3944.029</v>
      </c>
      <c r="G564" s="88">
        <v>1016.7988</v>
      </c>
      <c r="H564" s="149">
        <f>H203+H371+H531</f>
        <v>3211.0006399999997</v>
      </c>
      <c r="I564" s="150"/>
      <c r="J564" s="150"/>
      <c r="K564" s="150"/>
      <c r="L564" s="151"/>
      <c r="M564" s="87">
        <f>M203+M371+M412+M531</f>
        <v>1385.03666</v>
      </c>
      <c r="N564" s="87">
        <f>N203+N371+N412+N531</f>
        <v>10972.698909999999</v>
      </c>
      <c r="O564" s="126"/>
    </row>
    <row r="565" spans="1:15" ht="32.25" customHeight="1" x14ac:dyDescent="0.25">
      <c r="A565" s="132"/>
      <c r="B565" s="132"/>
      <c r="C565" s="132"/>
      <c r="D565" s="42" t="s">
        <v>17</v>
      </c>
      <c r="E565" s="87">
        <f t="shared" si="78"/>
        <v>254844.10755000002</v>
      </c>
      <c r="F565" s="88">
        <f>F115+F204+F372+F413+F532</f>
        <v>65620.66565000001</v>
      </c>
      <c r="G565" s="88">
        <f>G115+G204+G372+G413+G532+G547</f>
        <v>105975.91525000001</v>
      </c>
      <c r="H565" s="149">
        <f>H115+H204+H372+H413+H532+H561</f>
        <v>51395.172350000001</v>
      </c>
      <c r="I565" s="150"/>
      <c r="J565" s="150"/>
      <c r="K565" s="150"/>
      <c r="L565" s="151"/>
      <c r="M565" s="87">
        <f>M115+M204+M372+M413+M532+M561</f>
        <v>25563.49539</v>
      </c>
      <c r="N565" s="87">
        <f>N115+N204+N372+N413+N532+N561</f>
        <v>6288.8589099999999</v>
      </c>
      <c r="O565" s="126"/>
    </row>
    <row r="566" spans="1:15" ht="51.75" customHeight="1" x14ac:dyDescent="0.25">
      <c r="A566" s="132"/>
      <c r="B566" s="132"/>
      <c r="C566" s="132"/>
      <c r="D566" s="42" t="s">
        <v>6</v>
      </c>
      <c r="E566" s="87">
        <f t="shared" si="78"/>
        <v>8637351.7363299988</v>
      </c>
      <c r="F566" s="88">
        <f>F47+F116+F205+F373+F414+F533+F544+F562</f>
        <v>1546805.2361499998</v>
      </c>
      <c r="G566" s="88">
        <v>1661800.4401799999</v>
      </c>
      <c r="H566" s="149">
        <f>H47+H116+H205+H373+H414+H533+H544+H562</f>
        <v>1817150.96</v>
      </c>
      <c r="I566" s="150"/>
      <c r="J566" s="150"/>
      <c r="K566" s="150"/>
      <c r="L566" s="151"/>
      <c r="M566" s="87">
        <f>M47+M116+M205+M373+M414+M533+M544+M562</f>
        <v>1813447.44</v>
      </c>
      <c r="N566" s="87">
        <f>N47+N116+N205+N373+N414+N533+N544+N562</f>
        <v>1798147.66</v>
      </c>
      <c r="O566" s="126"/>
    </row>
    <row r="567" spans="1:15" ht="24" customHeight="1" x14ac:dyDescent="0.25">
      <c r="A567" s="132"/>
      <c r="B567" s="132"/>
      <c r="C567" s="132"/>
      <c r="D567" s="62" t="s">
        <v>18</v>
      </c>
      <c r="E567" s="87">
        <f t="shared" si="78"/>
        <v>1070881.0821499999</v>
      </c>
      <c r="F567" s="88">
        <f>F117+F206+F374+F534</f>
        <v>271612.12419</v>
      </c>
      <c r="G567" s="88">
        <f>G117+G206+G374+G534</f>
        <v>207275.65646</v>
      </c>
      <c r="H567" s="149">
        <f>H117+H206+H374+H534</f>
        <v>199331.1005</v>
      </c>
      <c r="I567" s="150"/>
      <c r="J567" s="150"/>
      <c r="K567" s="150"/>
      <c r="L567" s="151"/>
      <c r="M567" s="87">
        <f>M117+M206+M374+M534</f>
        <v>196331.1005</v>
      </c>
      <c r="N567" s="87">
        <f>N117+N206+N374+N534</f>
        <v>196331.1005</v>
      </c>
      <c r="O567" s="126"/>
    </row>
    <row r="568" spans="1:15" ht="22.5" customHeight="1" x14ac:dyDescent="0.25">
      <c r="A568" s="15"/>
      <c r="B568" s="15"/>
      <c r="C568" s="16"/>
      <c r="D568" s="15"/>
      <c r="E568" s="17"/>
      <c r="F568" s="15"/>
      <c r="G568" s="15"/>
      <c r="H568" s="15"/>
      <c r="I568" s="15"/>
      <c r="J568" s="15"/>
      <c r="K568" s="15"/>
      <c r="L568" s="15"/>
      <c r="M568" s="15"/>
      <c r="N568" s="18" t="s">
        <v>114</v>
      </c>
      <c r="O568" s="15"/>
    </row>
    <row r="569" spans="1:15" ht="39" customHeight="1" x14ac:dyDescent="0.3">
      <c r="A569" s="19"/>
      <c r="B569" s="20" t="s">
        <v>198</v>
      </c>
      <c r="C569" s="21"/>
      <c r="D569" s="20"/>
      <c r="E569" s="22"/>
      <c r="F569" s="23"/>
      <c r="G569" s="23"/>
      <c r="H569" s="23"/>
      <c r="I569" s="23"/>
      <c r="J569" s="23"/>
      <c r="K569" s="23"/>
      <c r="L569" s="20" t="s">
        <v>249</v>
      </c>
      <c r="M569" s="19"/>
      <c r="N569" s="19"/>
      <c r="O569" s="19"/>
    </row>
    <row r="570" spans="1:15" ht="15.75" x14ac:dyDescent="0.25">
      <c r="A570" s="19"/>
      <c r="B570" s="19"/>
      <c r="C570" s="24"/>
      <c r="D570" s="19"/>
      <c r="E570" s="25"/>
      <c r="F570" s="26"/>
      <c r="G570" s="26"/>
      <c r="H570" s="26"/>
      <c r="I570" s="26"/>
      <c r="J570" s="26"/>
      <c r="K570" s="26"/>
      <c r="L570" s="27"/>
      <c r="M570" s="19"/>
      <c r="N570" s="19"/>
      <c r="O570" s="19"/>
    </row>
    <row r="571" spans="1:15" ht="15.75" x14ac:dyDescent="0.25">
      <c r="A571" s="19"/>
      <c r="B571" s="19"/>
      <c r="C571" s="24"/>
      <c r="D571" s="19"/>
      <c r="E571" s="25"/>
      <c r="F571" s="26"/>
      <c r="G571" s="26"/>
      <c r="H571" s="26"/>
      <c r="I571" s="26"/>
      <c r="J571" s="26"/>
      <c r="K571" s="26"/>
      <c r="L571" s="19"/>
      <c r="M571" s="19"/>
      <c r="N571" s="19"/>
      <c r="O571" s="19"/>
    </row>
    <row r="572" spans="1:15" ht="15.75" x14ac:dyDescent="0.25">
      <c r="A572" s="19"/>
      <c r="B572" s="19"/>
      <c r="C572" s="24"/>
      <c r="D572" s="19"/>
      <c r="E572" s="25"/>
      <c r="F572" s="26"/>
      <c r="G572" s="26"/>
      <c r="H572" s="26"/>
      <c r="I572" s="26"/>
      <c r="J572" s="26"/>
      <c r="K572" s="26"/>
      <c r="L572" s="19"/>
      <c r="M572" s="19"/>
      <c r="N572" s="19"/>
      <c r="O572" s="19"/>
    </row>
    <row r="573" spans="1:15" ht="15.75" outlineLevel="1" x14ac:dyDescent="0.25">
      <c r="A573" s="19"/>
      <c r="B573" s="19"/>
      <c r="C573" s="24"/>
      <c r="D573" s="19"/>
      <c r="E573" s="25"/>
      <c r="F573" s="26"/>
      <c r="G573" s="26"/>
      <c r="H573" s="26"/>
      <c r="I573" s="26"/>
      <c r="J573" s="26"/>
      <c r="K573" s="26"/>
      <c r="L573" s="27"/>
      <c r="M573" s="27"/>
      <c r="N573" s="27"/>
      <c r="O573" s="19"/>
    </row>
    <row r="574" spans="1:15" outlineLevel="1" x14ac:dyDescent="0.25">
      <c r="F574" s="7"/>
      <c r="G574" s="7"/>
      <c r="H574" s="7"/>
      <c r="I574" s="6"/>
      <c r="J574" s="6"/>
      <c r="K574" s="6"/>
      <c r="L574" s="6"/>
    </row>
    <row r="575" spans="1:15" outlineLevel="1" x14ac:dyDescent="0.25">
      <c r="L575" s="6"/>
      <c r="M575" s="6"/>
      <c r="N575" s="6"/>
    </row>
    <row r="576" spans="1:15" outlineLevel="1" x14ac:dyDescent="0.25">
      <c r="L576" s="6"/>
      <c r="M576" s="6"/>
      <c r="N576" s="6"/>
    </row>
    <row r="577" spans="9:14" outlineLevel="1" x14ac:dyDescent="0.25">
      <c r="I577" s="6"/>
      <c r="J577" s="6"/>
      <c r="K577" s="6"/>
      <c r="L577" s="6"/>
    </row>
    <row r="578" spans="9:14" outlineLevel="1" x14ac:dyDescent="0.25"/>
    <row r="579" spans="9:14" outlineLevel="1" x14ac:dyDescent="0.25">
      <c r="N579" s="6"/>
    </row>
    <row r="580" spans="9:14" outlineLevel="1" x14ac:dyDescent="0.25"/>
    <row r="581" spans="9:14" outlineLevel="1" x14ac:dyDescent="0.25">
      <c r="I581" s="8"/>
      <c r="J581" s="8"/>
      <c r="K581" s="8"/>
    </row>
    <row r="582" spans="9:14" outlineLevel="1" x14ac:dyDescent="0.25">
      <c r="I582" s="6"/>
      <c r="J582" s="6"/>
      <c r="K582" s="6"/>
    </row>
  </sheetData>
  <mergeCells count="1482">
    <mergeCell ref="N34:N35"/>
    <mergeCell ref="N43:N44"/>
    <mergeCell ref="A46:C47"/>
    <mergeCell ref="H46:L46"/>
    <mergeCell ref="O46:O47"/>
    <mergeCell ref="H47:L47"/>
    <mergeCell ref="A48:O48"/>
    <mergeCell ref="D43:D45"/>
    <mergeCell ref="P106:P108"/>
    <mergeCell ref="P454:P455"/>
    <mergeCell ref="P447:P449"/>
    <mergeCell ref="P152:P154"/>
    <mergeCell ref="P391:P396"/>
    <mergeCell ref="P403:P407"/>
    <mergeCell ref="P472:P479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C24:C26"/>
    <mergeCell ref="D24:D26"/>
    <mergeCell ref="M12:M13"/>
    <mergeCell ref="N12:N13"/>
    <mergeCell ref="H5:L5"/>
    <mergeCell ref="H6:L6"/>
    <mergeCell ref="A7:O7"/>
    <mergeCell ref="A8:A9"/>
    <mergeCell ref="H12:H13"/>
    <mergeCell ref="I12:L12"/>
    <mergeCell ref="H22:L22"/>
    <mergeCell ref="H507:L507"/>
    <mergeCell ref="H508:L508"/>
    <mergeCell ref="B12:B14"/>
    <mergeCell ref="C12:C14"/>
    <mergeCell ref="D12:D14"/>
    <mergeCell ref="E12:E13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  <mergeCell ref="E24:E25"/>
    <mergeCell ref="G29:G30"/>
    <mergeCell ref="F34:F35"/>
    <mergeCell ref="H34:H35"/>
    <mergeCell ref="I34:L34"/>
    <mergeCell ref="M34:M3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21:L21"/>
    <mergeCell ref="O15:O19"/>
    <mergeCell ref="C17:C19"/>
    <mergeCell ref="D17:D19"/>
    <mergeCell ref="E17:E18"/>
    <mergeCell ref="F17:F18"/>
    <mergeCell ref="H17:H18"/>
    <mergeCell ref="I17:L17"/>
    <mergeCell ref="M17:M18"/>
    <mergeCell ref="F12:F13"/>
    <mergeCell ref="B8:B9"/>
    <mergeCell ref="A39:A40"/>
    <mergeCell ref="B39:B40"/>
    <mergeCell ref="C39:C40"/>
    <mergeCell ref="H39:L39"/>
    <mergeCell ref="A32:A36"/>
    <mergeCell ref="B32:B33"/>
    <mergeCell ref="C32:C33"/>
    <mergeCell ref="H32:L32"/>
    <mergeCell ref="O32:O36"/>
    <mergeCell ref="H33:L33"/>
    <mergeCell ref="B34:B36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O22:O26"/>
    <mergeCell ref="H23:L23"/>
    <mergeCell ref="B24:B26"/>
    <mergeCell ref="E43:E44"/>
    <mergeCell ref="F43:F44"/>
    <mergeCell ref="H43:H44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B86:B88"/>
    <mergeCell ref="C86:C88"/>
    <mergeCell ref="D86:D88"/>
    <mergeCell ref="E86:E87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G86:G87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F140:F141"/>
    <mergeCell ref="F146:F147"/>
    <mergeCell ref="H146:H147"/>
    <mergeCell ref="G140:G141"/>
    <mergeCell ref="F133:F134"/>
    <mergeCell ref="H133:H134"/>
    <mergeCell ref="I133:L133"/>
    <mergeCell ref="M133:M134"/>
    <mergeCell ref="N133:N134"/>
    <mergeCell ref="A136:A142"/>
    <mergeCell ref="B136:B139"/>
    <mergeCell ref="C136:C139"/>
    <mergeCell ref="H136:L136"/>
    <mergeCell ref="I140:L140"/>
    <mergeCell ref="A130:A135"/>
    <mergeCell ref="B130:B132"/>
    <mergeCell ref="C130:C132"/>
    <mergeCell ref="H130:L130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O165:O169"/>
    <mergeCell ref="H166:L166"/>
    <mergeCell ref="B167:B169"/>
    <mergeCell ref="C167:C169"/>
    <mergeCell ref="D167:D169"/>
    <mergeCell ref="E167:E16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B221:B223"/>
    <mergeCell ref="C221:C223"/>
    <mergeCell ref="D221:D223"/>
    <mergeCell ref="E221:E222"/>
    <mergeCell ref="E216:E217"/>
    <mergeCell ref="F216:F217"/>
    <mergeCell ref="H216:H217"/>
    <mergeCell ref="I216:L216"/>
    <mergeCell ref="M216:M217"/>
    <mergeCell ref="N216:N217"/>
    <mergeCell ref="G216:G217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G221:G222"/>
    <mergeCell ref="A231:A232"/>
    <mergeCell ref="B231:B232"/>
    <mergeCell ref="C231:C232"/>
    <mergeCell ref="H231:L231"/>
    <mergeCell ref="O231:O232"/>
    <mergeCell ref="H232:L232"/>
    <mergeCell ref="O224:O230"/>
    <mergeCell ref="H227:L227"/>
    <mergeCell ref="B228:B230"/>
    <mergeCell ref="C228:C230"/>
    <mergeCell ref="D228:D230"/>
    <mergeCell ref="E228:E229"/>
    <mergeCell ref="F228:F229"/>
    <mergeCell ref="H228:H229"/>
    <mergeCell ref="I228:L228"/>
    <mergeCell ref="M228:M229"/>
    <mergeCell ref="F221:F222"/>
    <mergeCell ref="H221:H222"/>
    <mergeCell ref="I221:L221"/>
    <mergeCell ref="M221:M222"/>
    <mergeCell ref="N221:N222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H234:L234"/>
    <mergeCell ref="B235:B237"/>
    <mergeCell ref="C235:C237"/>
    <mergeCell ref="D235:D237"/>
    <mergeCell ref="E235:E236"/>
    <mergeCell ref="A243:A247"/>
    <mergeCell ref="B243:B244"/>
    <mergeCell ref="C243:C244"/>
    <mergeCell ref="O243:O247"/>
    <mergeCell ref="B245:B247"/>
    <mergeCell ref="C245:C247"/>
    <mergeCell ref="D245:D247"/>
    <mergeCell ref="E245:E246"/>
    <mergeCell ref="F245:F246"/>
    <mergeCell ref="G245:G246"/>
    <mergeCell ref="H245:H246"/>
    <mergeCell ref="I245:L245"/>
    <mergeCell ref="M245:M246"/>
    <mergeCell ref="M254:M255"/>
    <mergeCell ref="N254:N255"/>
    <mergeCell ref="A257:A261"/>
    <mergeCell ref="B257:B258"/>
    <mergeCell ref="C257:C258"/>
    <mergeCell ref="H257:L257"/>
    <mergeCell ref="N259:N260"/>
    <mergeCell ref="B254:B256"/>
    <mergeCell ref="C254:C256"/>
    <mergeCell ref="D254:D256"/>
    <mergeCell ref="E254:E255"/>
    <mergeCell ref="F254:F255"/>
    <mergeCell ref="H254:H255"/>
    <mergeCell ref="O248:O250"/>
    <mergeCell ref="H249:L249"/>
    <mergeCell ref="H250:L250"/>
    <mergeCell ref="A251:A256"/>
    <mergeCell ref="B251:B253"/>
    <mergeCell ref="C251:C253"/>
    <mergeCell ref="H251:L251"/>
    <mergeCell ref="O251:O256"/>
    <mergeCell ref="H252:L252"/>
    <mergeCell ref="H253:L253"/>
    <mergeCell ref="G259:G260"/>
    <mergeCell ref="A248:A250"/>
    <mergeCell ref="B248:B250"/>
    <mergeCell ref="C248:C250"/>
    <mergeCell ref="H248:L248"/>
    <mergeCell ref="A262:A264"/>
    <mergeCell ref="B262:B264"/>
    <mergeCell ref="C262:C264"/>
    <mergeCell ref="H262:L262"/>
    <mergeCell ref="O262:O264"/>
    <mergeCell ref="H263:L263"/>
    <mergeCell ref="H264:L264"/>
    <mergeCell ref="O257:O261"/>
    <mergeCell ref="H258:L258"/>
    <mergeCell ref="B259:B261"/>
    <mergeCell ref="C259:C261"/>
    <mergeCell ref="D259:D261"/>
    <mergeCell ref="E259:E260"/>
    <mergeCell ref="F259:F260"/>
    <mergeCell ref="H259:H260"/>
    <mergeCell ref="I259:L259"/>
    <mergeCell ref="M259:M260"/>
    <mergeCell ref="F268:F269"/>
    <mergeCell ref="H268:H269"/>
    <mergeCell ref="I268:L268"/>
    <mergeCell ref="M268:M269"/>
    <mergeCell ref="N268:N269"/>
    <mergeCell ref="A271:A276"/>
    <mergeCell ref="B271:B273"/>
    <mergeCell ref="C271:C273"/>
    <mergeCell ref="H271:L271"/>
    <mergeCell ref="M274:M275"/>
    <mergeCell ref="A265:A270"/>
    <mergeCell ref="B265:B267"/>
    <mergeCell ref="C265:C267"/>
    <mergeCell ref="H265:L265"/>
    <mergeCell ref="O265:O270"/>
    <mergeCell ref="H266:L266"/>
    <mergeCell ref="B268:B270"/>
    <mergeCell ref="C268:C270"/>
    <mergeCell ref="D268:D270"/>
    <mergeCell ref="E268:E269"/>
    <mergeCell ref="E279:E280"/>
    <mergeCell ref="F279:F280"/>
    <mergeCell ref="H279:H280"/>
    <mergeCell ref="I279:L279"/>
    <mergeCell ref="M279:M280"/>
    <mergeCell ref="N279:N280"/>
    <mergeCell ref="G279:G280"/>
    <mergeCell ref="N274:N275"/>
    <mergeCell ref="A277:A281"/>
    <mergeCell ref="B277:B278"/>
    <mergeCell ref="C277:C278"/>
    <mergeCell ref="H277:L277"/>
    <mergeCell ref="O277:O281"/>
    <mergeCell ref="H278:L278"/>
    <mergeCell ref="B279:B281"/>
    <mergeCell ref="C279:C281"/>
    <mergeCell ref="D279:D281"/>
    <mergeCell ref="O271:O276"/>
    <mergeCell ref="H272:L272"/>
    <mergeCell ref="H273:L273"/>
    <mergeCell ref="B274:B276"/>
    <mergeCell ref="C274:C276"/>
    <mergeCell ref="D274:D276"/>
    <mergeCell ref="E274:E275"/>
    <mergeCell ref="F274:F275"/>
    <mergeCell ref="H274:H275"/>
    <mergeCell ref="I274:L274"/>
    <mergeCell ref="A287:A291"/>
    <mergeCell ref="B287:B288"/>
    <mergeCell ref="C287:C288"/>
    <mergeCell ref="H287:L287"/>
    <mergeCell ref="N289:N290"/>
    <mergeCell ref="A282:A286"/>
    <mergeCell ref="B282:B283"/>
    <mergeCell ref="C282:C283"/>
    <mergeCell ref="H282:L282"/>
    <mergeCell ref="O282:O286"/>
    <mergeCell ref="H283:L283"/>
    <mergeCell ref="B284:B286"/>
    <mergeCell ref="C284:C286"/>
    <mergeCell ref="D284:D286"/>
    <mergeCell ref="E284:E285"/>
    <mergeCell ref="G284:G285"/>
    <mergeCell ref="G289:G290"/>
    <mergeCell ref="E289:E290"/>
    <mergeCell ref="F289:F290"/>
    <mergeCell ref="H289:H290"/>
    <mergeCell ref="I289:L289"/>
    <mergeCell ref="M289:M290"/>
    <mergeCell ref="F284:F285"/>
    <mergeCell ref="H284:H285"/>
    <mergeCell ref="I284:L284"/>
    <mergeCell ref="M284:M285"/>
    <mergeCell ref="N284:N285"/>
    <mergeCell ref="O307:O309"/>
    <mergeCell ref="H308:L308"/>
    <mergeCell ref="H309:L309"/>
    <mergeCell ref="A310:A315"/>
    <mergeCell ref="B310:B312"/>
    <mergeCell ref="C310:C312"/>
    <mergeCell ref="H310:L310"/>
    <mergeCell ref="O310:O315"/>
    <mergeCell ref="H311:L311"/>
    <mergeCell ref="H312:L312"/>
    <mergeCell ref="F294:F295"/>
    <mergeCell ref="H294:H295"/>
    <mergeCell ref="I294:L294"/>
    <mergeCell ref="M294:M295"/>
    <mergeCell ref="N294:N295"/>
    <mergeCell ref="A307:A309"/>
    <mergeCell ref="B307:B309"/>
    <mergeCell ref="C307:C309"/>
    <mergeCell ref="H307:L307"/>
    <mergeCell ref="A292:A296"/>
    <mergeCell ref="B292:B293"/>
    <mergeCell ref="C292:C293"/>
    <mergeCell ref="H292:L292"/>
    <mergeCell ref="O292:O296"/>
    <mergeCell ref="H293:L293"/>
    <mergeCell ref="B294:B296"/>
    <mergeCell ref="C294:C296"/>
    <mergeCell ref="D294:D296"/>
    <mergeCell ref="E294:E295"/>
    <mergeCell ref="G294:G295"/>
    <mergeCell ref="A302:A306"/>
    <mergeCell ref="B302:B303"/>
    <mergeCell ref="A321:A322"/>
    <mergeCell ref="B321:B322"/>
    <mergeCell ref="C321:C322"/>
    <mergeCell ref="H321:L321"/>
    <mergeCell ref="O321:O322"/>
    <mergeCell ref="H322:L322"/>
    <mergeCell ref="O316:O320"/>
    <mergeCell ref="H317:L317"/>
    <mergeCell ref="B318:B320"/>
    <mergeCell ref="C318:C320"/>
    <mergeCell ref="D318:D320"/>
    <mergeCell ref="E318:E319"/>
    <mergeCell ref="F318:F319"/>
    <mergeCell ref="H318:H319"/>
    <mergeCell ref="I318:L318"/>
    <mergeCell ref="M318:M319"/>
    <mergeCell ref="I313:L313"/>
    <mergeCell ref="M313:M314"/>
    <mergeCell ref="N313:N314"/>
    <mergeCell ref="A316:A320"/>
    <mergeCell ref="B316:B317"/>
    <mergeCell ref="C316:C317"/>
    <mergeCell ref="H316:L316"/>
    <mergeCell ref="N318:N319"/>
    <mergeCell ref="B313:B315"/>
    <mergeCell ref="C313:C315"/>
    <mergeCell ref="D313:D315"/>
    <mergeCell ref="E313:E314"/>
    <mergeCell ref="F313:F314"/>
    <mergeCell ref="H313:H314"/>
    <mergeCell ref="G313:G314"/>
    <mergeCell ref="G318:G319"/>
    <mergeCell ref="N327:N328"/>
    <mergeCell ref="A330:A335"/>
    <mergeCell ref="B330:B332"/>
    <mergeCell ref="C330:C331"/>
    <mergeCell ref="H330:L330"/>
    <mergeCell ref="O330:O335"/>
    <mergeCell ref="H331:L331"/>
    <mergeCell ref="H332:L332"/>
    <mergeCell ref="B333:B335"/>
    <mergeCell ref="C333:C335"/>
    <mergeCell ref="D327:D329"/>
    <mergeCell ref="E327:E328"/>
    <mergeCell ref="F327:F328"/>
    <mergeCell ref="H327:H328"/>
    <mergeCell ref="I327:L327"/>
    <mergeCell ref="M327:M328"/>
    <mergeCell ref="H323:L323"/>
    <mergeCell ref="A324:A329"/>
    <mergeCell ref="B324:B326"/>
    <mergeCell ref="C324:C325"/>
    <mergeCell ref="H324:L324"/>
    <mergeCell ref="O324:O329"/>
    <mergeCell ref="H325:L325"/>
    <mergeCell ref="H326:L326"/>
    <mergeCell ref="B327:B329"/>
    <mergeCell ref="C327:C329"/>
    <mergeCell ref="G327:G328"/>
    <mergeCell ref="N339:N340"/>
    <mergeCell ref="A342:A345"/>
    <mergeCell ref="B342:B345"/>
    <mergeCell ref="C342:C345"/>
    <mergeCell ref="H342:L342"/>
    <mergeCell ref="O342:O345"/>
    <mergeCell ref="H345:L345"/>
    <mergeCell ref="G339:G340"/>
    <mergeCell ref="D339:D341"/>
    <mergeCell ref="E339:E340"/>
    <mergeCell ref="F339:F340"/>
    <mergeCell ref="H339:H340"/>
    <mergeCell ref="I339:L339"/>
    <mergeCell ref="M339:M340"/>
    <mergeCell ref="N333:N334"/>
    <mergeCell ref="A336:A341"/>
    <mergeCell ref="B336:B338"/>
    <mergeCell ref="C336:C337"/>
    <mergeCell ref="H336:L336"/>
    <mergeCell ref="O336:O341"/>
    <mergeCell ref="H337:L337"/>
    <mergeCell ref="H338:L338"/>
    <mergeCell ref="B339:B341"/>
    <mergeCell ref="C339:C341"/>
    <mergeCell ref="D333:D335"/>
    <mergeCell ref="E333:E334"/>
    <mergeCell ref="F333:F334"/>
    <mergeCell ref="H333:H334"/>
    <mergeCell ref="I333:L333"/>
    <mergeCell ref="M333:M334"/>
    <mergeCell ref="G333:G334"/>
    <mergeCell ref="F350:F351"/>
    <mergeCell ref="H350:H351"/>
    <mergeCell ref="I350:L350"/>
    <mergeCell ref="M350:M351"/>
    <mergeCell ref="N350:N351"/>
    <mergeCell ref="A353:A356"/>
    <mergeCell ref="B353:B356"/>
    <mergeCell ref="C353:C356"/>
    <mergeCell ref="H353:L353"/>
    <mergeCell ref="G350:G351"/>
    <mergeCell ref="A346:A352"/>
    <mergeCell ref="B346:B349"/>
    <mergeCell ref="C346:C349"/>
    <mergeCell ref="H346:L346"/>
    <mergeCell ref="O346:O352"/>
    <mergeCell ref="H349:L349"/>
    <mergeCell ref="B350:B352"/>
    <mergeCell ref="C350:C352"/>
    <mergeCell ref="D350:D352"/>
    <mergeCell ref="E350:E351"/>
    <mergeCell ref="E361:E362"/>
    <mergeCell ref="F361:F362"/>
    <mergeCell ref="H361:H362"/>
    <mergeCell ref="I361:L361"/>
    <mergeCell ref="A375:O375"/>
    <mergeCell ref="O353:O356"/>
    <mergeCell ref="H354:L354"/>
    <mergeCell ref="H355:L355"/>
    <mergeCell ref="H356:L356"/>
    <mergeCell ref="A357:A363"/>
    <mergeCell ref="B357:B360"/>
    <mergeCell ref="C357:C360"/>
    <mergeCell ref="H357:L357"/>
    <mergeCell ref="O357:O363"/>
    <mergeCell ref="H358:L358"/>
    <mergeCell ref="M361:M362"/>
    <mergeCell ref="N361:N362"/>
    <mergeCell ref="B376:B378"/>
    <mergeCell ref="C376:C378"/>
    <mergeCell ref="H376:L376"/>
    <mergeCell ref="O376:O378"/>
    <mergeCell ref="H377:L377"/>
    <mergeCell ref="H378:L378"/>
    <mergeCell ref="A370:C374"/>
    <mergeCell ref="H370:L370"/>
    <mergeCell ref="O370:O374"/>
    <mergeCell ref="H371:L371"/>
    <mergeCell ref="H372:L372"/>
    <mergeCell ref="H373:L373"/>
    <mergeCell ref="H374:L374"/>
    <mergeCell ref="O364:O369"/>
    <mergeCell ref="H366:L366"/>
    <mergeCell ref="B367:B369"/>
    <mergeCell ref="C367:C369"/>
    <mergeCell ref="D367:D369"/>
    <mergeCell ref="E367:E368"/>
    <mergeCell ref="F367:F368"/>
    <mergeCell ref="H367:H368"/>
    <mergeCell ref="I367:L367"/>
    <mergeCell ref="M367:M368"/>
    <mergeCell ref="A364:A369"/>
    <mergeCell ref="B364:B366"/>
    <mergeCell ref="C364:C366"/>
    <mergeCell ref="H364:L364"/>
    <mergeCell ref="N367:N368"/>
    <mergeCell ref="G367:G368"/>
    <mergeCell ref="A400:A403"/>
    <mergeCell ref="B400:B403"/>
    <mergeCell ref="C400:C403"/>
    <mergeCell ref="H400:L400"/>
    <mergeCell ref="O400:O403"/>
    <mergeCell ref="H403:L403"/>
    <mergeCell ref="E382:E383"/>
    <mergeCell ref="F382:F383"/>
    <mergeCell ref="H382:H383"/>
    <mergeCell ref="I382:L382"/>
    <mergeCell ref="M382:M383"/>
    <mergeCell ref="N382:N383"/>
    <mergeCell ref="G382:G383"/>
    <mergeCell ref="A379:A384"/>
    <mergeCell ref="B379:B381"/>
    <mergeCell ref="C379:C381"/>
    <mergeCell ref="H379:L379"/>
    <mergeCell ref="O379:O384"/>
    <mergeCell ref="H380:L380"/>
    <mergeCell ref="H381:L381"/>
    <mergeCell ref="B382:B384"/>
    <mergeCell ref="C382:C384"/>
    <mergeCell ref="D382:D384"/>
    <mergeCell ref="A385:A387"/>
    <mergeCell ref="B385:B387"/>
    <mergeCell ref="C385:C387"/>
    <mergeCell ref="H385:L385"/>
    <mergeCell ref="O385:O387"/>
    <mergeCell ref="H386:L386"/>
    <mergeCell ref="H387:L387"/>
    <mergeCell ref="A388:A393"/>
    <mergeCell ref="B388:B390"/>
    <mergeCell ref="F408:F409"/>
    <mergeCell ref="H408:H409"/>
    <mergeCell ref="I408:L408"/>
    <mergeCell ref="M408:M409"/>
    <mergeCell ref="N408:N409"/>
    <mergeCell ref="A411:C414"/>
    <mergeCell ref="H411:L411"/>
    <mergeCell ref="G408:G409"/>
    <mergeCell ref="A404:A410"/>
    <mergeCell ref="B404:B407"/>
    <mergeCell ref="C404:C407"/>
    <mergeCell ref="H404:L404"/>
    <mergeCell ref="O404:O410"/>
    <mergeCell ref="H407:L407"/>
    <mergeCell ref="B408:B410"/>
    <mergeCell ref="C408:C410"/>
    <mergeCell ref="D408:D410"/>
    <mergeCell ref="E408:E409"/>
    <mergeCell ref="O411:O414"/>
    <mergeCell ref="H413:L413"/>
    <mergeCell ref="H414:L414"/>
    <mergeCell ref="C416:C420"/>
    <mergeCell ref="H416:L416"/>
    <mergeCell ref="O416:O420"/>
    <mergeCell ref="H419:L419"/>
    <mergeCell ref="N424:N425"/>
    <mergeCell ref="O424:O425"/>
    <mergeCell ref="D424:D426"/>
    <mergeCell ref="E424:E425"/>
    <mergeCell ref="F424:F425"/>
    <mergeCell ref="H424:H425"/>
    <mergeCell ref="I424:L424"/>
    <mergeCell ref="M424:M425"/>
    <mergeCell ref="G424:G425"/>
    <mergeCell ref="A431:A436"/>
    <mergeCell ref="B431:B433"/>
    <mergeCell ref="C431:C433"/>
    <mergeCell ref="H431:L431"/>
    <mergeCell ref="H432:L432"/>
    <mergeCell ref="H433:L433"/>
    <mergeCell ref="B434:B436"/>
    <mergeCell ref="C434:C436"/>
    <mergeCell ref="D434:D436"/>
    <mergeCell ref="A421:A426"/>
    <mergeCell ref="B421:B423"/>
    <mergeCell ref="C421:C423"/>
    <mergeCell ref="H421:L421"/>
    <mergeCell ref="O421:O423"/>
    <mergeCell ref="H422:L422"/>
    <mergeCell ref="H423:L423"/>
    <mergeCell ref="C424:C426"/>
    <mergeCell ref="F441:F442"/>
    <mergeCell ref="H441:H442"/>
    <mergeCell ref="I441:L441"/>
    <mergeCell ref="M441:M442"/>
    <mergeCell ref="N441:N442"/>
    <mergeCell ref="G441:G442"/>
    <mergeCell ref="A437:A443"/>
    <mergeCell ref="B437:B440"/>
    <mergeCell ref="C437:C440"/>
    <mergeCell ref="H437:L437"/>
    <mergeCell ref="O437:O443"/>
    <mergeCell ref="H439:L439"/>
    <mergeCell ref="H440:L440"/>
    <mergeCell ref="B441:B443"/>
    <mergeCell ref="C441:C443"/>
    <mergeCell ref="D441:D443"/>
    <mergeCell ref="A427:A430"/>
    <mergeCell ref="B427:B430"/>
    <mergeCell ref="C427:C430"/>
    <mergeCell ref="H427:L427"/>
    <mergeCell ref="O427:O429"/>
    <mergeCell ref="H428:L428"/>
    <mergeCell ref="H429:L429"/>
    <mergeCell ref="H430:L430"/>
    <mergeCell ref="O431:O436"/>
    <mergeCell ref="E434:E435"/>
    <mergeCell ref="F434:F435"/>
    <mergeCell ref="H434:H435"/>
    <mergeCell ref="I434:L434"/>
    <mergeCell ref="M434:M435"/>
    <mergeCell ref="N434:N435"/>
    <mergeCell ref="G434:G435"/>
    <mergeCell ref="O458:O461"/>
    <mergeCell ref="H459:L459"/>
    <mergeCell ref="H460:L460"/>
    <mergeCell ref="H461:L461"/>
    <mergeCell ref="E448:E449"/>
    <mergeCell ref="F448:F449"/>
    <mergeCell ref="H448:H449"/>
    <mergeCell ref="I448:L448"/>
    <mergeCell ref="M448:M449"/>
    <mergeCell ref="N448:N449"/>
    <mergeCell ref="G448:G449"/>
    <mergeCell ref="A444:A450"/>
    <mergeCell ref="B444:B447"/>
    <mergeCell ref="C444:C447"/>
    <mergeCell ref="H444:L444"/>
    <mergeCell ref="O444:O450"/>
    <mergeCell ref="H446:L446"/>
    <mergeCell ref="H447:L447"/>
    <mergeCell ref="B448:B450"/>
    <mergeCell ref="C448:C450"/>
    <mergeCell ref="D448:D450"/>
    <mergeCell ref="C451:C454"/>
    <mergeCell ref="H451:L451"/>
    <mergeCell ref="O451:O457"/>
    <mergeCell ref="H453:L453"/>
    <mergeCell ref="H454:L454"/>
    <mergeCell ref="B455:B457"/>
    <mergeCell ref="C455:C457"/>
    <mergeCell ref="D455:D457"/>
    <mergeCell ref="E455:E456"/>
    <mergeCell ref="F455:F456"/>
    <mergeCell ref="G455:G456"/>
    <mergeCell ref="N466:N467"/>
    <mergeCell ref="A469:A475"/>
    <mergeCell ref="B469:B472"/>
    <mergeCell ref="C469:C472"/>
    <mergeCell ref="H469:L469"/>
    <mergeCell ref="O469:O475"/>
    <mergeCell ref="H471:L471"/>
    <mergeCell ref="H472:L472"/>
    <mergeCell ref="B473:B475"/>
    <mergeCell ref="C473:C475"/>
    <mergeCell ref="D466:D468"/>
    <mergeCell ref="E466:E467"/>
    <mergeCell ref="F466:F467"/>
    <mergeCell ref="H466:H467"/>
    <mergeCell ref="I466:L466"/>
    <mergeCell ref="M466:M467"/>
    <mergeCell ref="G466:G467"/>
    <mergeCell ref="A462:A468"/>
    <mergeCell ref="B462:B465"/>
    <mergeCell ref="C462:C465"/>
    <mergeCell ref="H462:L462"/>
    <mergeCell ref="O462:O468"/>
    <mergeCell ref="H463:L463"/>
    <mergeCell ref="H464:L464"/>
    <mergeCell ref="H465:L465"/>
    <mergeCell ref="B466:B468"/>
    <mergeCell ref="C466:C468"/>
    <mergeCell ref="O483:O485"/>
    <mergeCell ref="H485:L485"/>
    <mergeCell ref="E480:E481"/>
    <mergeCell ref="F480:F481"/>
    <mergeCell ref="H480:H481"/>
    <mergeCell ref="I480:L480"/>
    <mergeCell ref="M480:M481"/>
    <mergeCell ref="N480:N481"/>
    <mergeCell ref="G480:G481"/>
    <mergeCell ref="N473:N474"/>
    <mergeCell ref="A476:A482"/>
    <mergeCell ref="B476:B479"/>
    <mergeCell ref="C476:C479"/>
    <mergeCell ref="H476:L476"/>
    <mergeCell ref="O476:O482"/>
    <mergeCell ref="H479:L479"/>
    <mergeCell ref="B480:B482"/>
    <mergeCell ref="C480:C482"/>
    <mergeCell ref="D480:D482"/>
    <mergeCell ref="D473:D475"/>
    <mergeCell ref="E473:E474"/>
    <mergeCell ref="F473:F474"/>
    <mergeCell ref="H473:H474"/>
    <mergeCell ref="I473:L473"/>
    <mergeCell ref="M473:M474"/>
    <mergeCell ref="G473:G474"/>
    <mergeCell ref="F489:F490"/>
    <mergeCell ref="H489:H490"/>
    <mergeCell ref="I489:L489"/>
    <mergeCell ref="M489:M490"/>
    <mergeCell ref="N489:N490"/>
    <mergeCell ref="A492:A497"/>
    <mergeCell ref="B492:B494"/>
    <mergeCell ref="C492:C494"/>
    <mergeCell ref="H492:L492"/>
    <mergeCell ref="N495:N496"/>
    <mergeCell ref="A486:A491"/>
    <mergeCell ref="B486:B488"/>
    <mergeCell ref="C486:C488"/>
    <mergeCell ref="H486:L486"/>
    <mergeCell ref="O486:O491"/>
    <mergeCell ref="H488:L488"/>
    <mergeCell ref="B489:B491"/>
    <mergeCell ref="C489:C491"/>
    <mergeCell ref="D489:D491"/>
    <mergeCell ref="E489:E490"/>
    <mergeCell ref="G489:G490"/>
    <mergeCell ref="G495:G496"/>
    <mergeCell ref="A498:A500"/>
    <mergeCell ref="B498:B500"/>
    <mergeCell ref="C498:C500"/>
    <mergeCell ref="H498:L498"/>
    <mergeCell ref="O498:O500"/>
    <mergeCell ref="H499:L499"/>
    <mergeCell ref="H500:L500"/>
    <mergeCell ref="G504:G505"/>
    <mergeCell ref="O492:O497"/>
    <mergeCell ref="H494:L494"/>
    <mergeCell ref="B495:B497"/>
    <mergeCell ref="C495:C497"/>
    <mergeCell ref="D495:D497"/>
    <mergeCell ref="E495:E496"/>
    <mergeCell ref="F495:F496"/>
    <mergeCell ref="H495:H496"/>
    <mergeCell ref="I495:L495"/>
    <mergeCell ref="M495:M496"/>
    <mergeCell ref="O513:O518"/>
    <mergeCell ref="M504:M505"/>
    <mergeCell ref="N504:N505"/>
    <mergeCell ref="A501:A506"/>
    <mergeCell ref="B501:B503"/>
    <mergeCell ref="C501:C503"/>
    <mergeCell ref="H501:L501"/>
    <mergeCell ref="O501:O506"/>
    <mergeCell ref="H502:L502"/>
    <mergeCell ref="H503:L503"/>
    <mergeCell ref="B504:B506"/>
    <mergeCell ref="C504:C506"/>
    <mergeCell ref="D504:D506"/>
    <mergeCell ref="H509:L509"/>
    <mergeCell ref="A507:A509"/>
    <mergeCell ref="B507:B509"/>
    <mergeCell ref="C507:C509"/>
    <mergeCell ref="A513:A515"/>
    <mergeCell ref="A516:A518"/>
    <mergeCell ref="B516:B518"/>
    <mergeCell ref="C516:C518"/>
    <mergeCell ref="D516:D518"/>
    <mergeCell ref="E516:E517"/>
    <mergeCell ref="F516:F517"/>
    <mergeCell ref="G516:G517"/>
    <mergeCell ref="B510:B512"/>
    <mergeCell ref="C510:C512"/>
    <mergeCell ref="D510:D512"/>
    <mergeCell ref="E510:E511"/>
    <mergeCell ref="F510:F511"/>
    <mergeCell ref="G510:G511"/>
    <mergeCell ref="H510:H511"/>
    <mergeCell ref="A535:O535"/>
    <mergeCell ref="A536:A537"/>
    <mergeCell ref="B536:B537"/>
    <mergeCell ref="C536:C537"/>
    <mergeCell ref="H536:L536"/>
    <mergeCell ref="O536:O537"/>
    <mergeCell ref="H537:L537"/>
    <mergeCell ref="A530:C534"/>
    <mergeCell ref="H530:L530"/>
    <mergeCell ref="O530:O534"/>
    <mergeCell ref="H531:L531"/>
    <mergeCell ref="H532:L532"/>
    <mergeCell ref="H533:L533"/>
    <mergeCell ref="H534:L534"/>
    <mergeCell ref="E527:E528"/>
    <mergeCell ref="F527:F528"/>
    <mergeCell ref="H527:H528"/>
    <mergeCell ref="I527:L527"/>
    <mergeCell ref="M527:M528"/>
    <mergeCell ref="N527:N528"/>
    <mergeCell ref="B527:B529"/>
    <mergeCell ref="C527:C529"/>
    <mergeCell ref="D527:D529"/>
    <mergeCell ref="G527:G528"/>
    <mergeCell ref="A527:A529"/>
    <mergeCell ref="O519:O529"/>
    <mergeCell ref="F540:F541"/>
    <mergeCell ref="H540:H541"/>
    <mergeCell ref="I540:L540"/>
    <mergeCell ref="M540:M541"/>
    <mergeCell ref="N540:N541"/>
    <mergeCell ref="A543:C544"/>
    <mergeCell ref="H543:L543"/>
    <mergeCell ref="A538:A542"/>
    <mergeCell ref="B538:B539"/>
    <mergeCell ref="C538:C539"/>
    <mergeCell ref="H538:L538"/>
    <mergeCell ref="O538:O542"/>
    <mergeCell ref="H539:L539"/>
    <mergeCell ref="B540:B542"/>
    <mergeCell ref="C540:C542"/>
    <mergeCell ref="D540:D542"/>
    <mergeCell ref="E540:E541"/>
    <mergeCell ref="G540:G541"/>
    <mergeCell ref="E552:E553"/>
    <mergeCell ref="F552:F553"/>
    <mergeCell ref="H552:H553"/>
    <mergeCell ref="I552:L552"/>
    <mergeCell ref="M552:M553"/>
    <mergeCell ref="N552:N553"/>
    <mergeCell ref="A549:A554"/>
    <mergeCell ref="B549:B551"/>
    <mergeCell ref="C549:C551"/>
    <mergeCell ref="H549:L549"/>
    <mergeCell ref="O549:O554"/>
    <mergeCell ref="H550:L550"/>
    <mergeCell ref="H551:L551"/>
    <mergeCell ref="B552:B554"/>
    <mergeCell ref="C552:C554"/>
    <mergeCell ref="D552:D554"/>
    <mergeCell ref="O543:O544"/>
    <mergeCell ref="H544:L544"/>
    <mergeCell ref="A545:O545"/>
    <mergeCell ref="A546:A548"/>
    <mergeCell ref="B546:B548"/>
    <mergeCell ref="C546:C548"/>
    <mergeCell ref="H546:L546"/>
    <mergeCell ref="O546:O548"/>
    <mergeCell ref="H547:L547"/>
    <mergeCell ref="H548:L548"/>
    <mergeCell ref="O560:O562"/>
    <mergeCell ref="H561:L561"/>
    <mergeCell ref="H562:L562"/>
    <mergeCell ref="A563:C567"/>
    <mergeCell ref="H563:L563"/>
    <mergeCell ref="O563:O567"/>
    <mergeCell ref="H564:L564"/>
    <mergeCell ref="H565:L565"/>
    <mergeCell ref="H566:L566"/>
    <mergeCell ref="H567:L567"/>
    <mergeCell ref="F557:F558"/>
    <mergeCell ref="H557:H558"/>
    <mergeCell ref="I557:L557"/>
    <mergeCell ref="M557:M558"/>
    <mergeCell ref="N557:N558"/>
    <mergeCell ref="A560:C562"/>
    <mergeCell ref="H560:L560"/>
    <mergeCell ref="A555:A559"/>
    <mergeCell ref="B555:B556"/>
    <mergeCell ref="C555:C556"/>
    <mergeCell ref="H555:L555"/>
    <mergeCell ref="O555:O559"/>
    <mergeCell ref="H556:L556"/>
    <mergeCell ref="B557:B559"/>
    <mergeCell ref="C557:C559"/>
    <mergeCell ref="D557:D559"/>
    <mergeCell ref="E557:E558"/>
    <mergeCell ref="G96:G97"/>
    <mergeCell ref="G127:G128"/>
    <mergeCell ref="H420:L420"/>
    <mergeCell ref="G361:G362"/>
    <mergeCell ref="H359:L359"/>
    <mergeCell ref="H360:L360"/>
    <mergeCell ref="I254:L254"/>
    <mergeCell ref="I146:L146"/>
    <mergeCell ref="H104:L104"/>
    <mergeCell ref="H105:L105"/>
    <mergeCell ref="H106:L106"/>
    <mergeCell ref="H107:L107"/>
    <mergeCell ref="H108:L108"/>
    <mergeCell ref="H211:L211"/>
    <mergeCell ref="H243:L243"/>
    <mergeCell ref="H244:L244"/>
    <mergeCell ref="A415:O415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A416:A420"/>
    <mergeCell ref="B416:B420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H225:J225"/>
    <mergeCell ref="H226:J226"/>
    <mergeCell ref="B513:B515"/>
    <mergeCell ref="C513:C515"/>
    <mergeCell ref="H513:L513"/>
    <mergeCell ref="E504:E505"/>
    <mergeCell ref="F504:F505"/>
    <mergeCell ref="H504:H505"/>
    <mergeCell ref="I504:L504"/>
    <mergeCell ref="B483:B485"/>
    <mergeCell ref="C483:C485"/>
    <mergeCell ref="H483:L483"/>
    <mergeCell ref="B458:B461"/>
    <mergeCell ref="C458:C461"/>
    <mergeCell ref="H458:L458"/>
    <mergeCell ref="G228:G229"/>
    <mergeCell ref="G235:G236"/>
    <mergeCell ref="G254:G255"/>
    <mergeCell ref="G268:G269"/>
    <mergeCell ref="G274:G275"/>
    <mergeCell ref="E441:E442"/>
    <mergeCell ref="B424:B426"/>
    <mergeCell ref="C302:C303"/>
    <mergeCell ref="H302:L302"/>
    <mergeCell ref="D153:D155"/>
    <mergeCell ref="E153:E154"/>
    <mergeCell ref="F153:F154"/>
    <mergeCell ref="G153:G154"/>
    <mergeCell ref="H153:H154"/>
    <mergeCell ref="I153:L153"/>
    <mergeCell ref="M153:M154"/>
    <mergeCell ref="N153:N154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B153:B155"/>
    <mergeCell ref="C153:C155"/>
    <mergeCell ref="A195:A201"/>
    <mergeCell ref="B195:B198"/>
    <mergeCell ref="C195:C198"/>
    <mergeCell ref="H195:L195"/>
    <mergeCell ref="O195:O201"/>
    <mergeCell ref="H198:L19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A191:A194"/>
    <mergeCell ref="B191:B194"/>
    <mergeCell ref="C191:C194"/>
    <mergeCell ref="H191:L191"/>
    <mergeCell ref="O191:O194"/>
    <mergeCell ref="H194:L194"/>
    <mergeCell ref="H210:L210"/>
    <mergeCell ref="A208:A212"/>
    <mergeCell ref="B208:B212"/>
    <mergeCell ref="C208:C212"/>
    <mergeCell ref="H208:L208"/>
    <mergeCell ref="O208:O212"/>
    <mergeCell ref="H209:L209"/>
    <mergeCell ref="H212:L212"/>
    <mergeCell ref="N245:N246"/>
    <mergeCell ref="A238:A242"/>
    <mergeCell ref="B238:B239"/>
    <mergeCell ref="C238:C239"/>
    <mergeCell ref="H238:L238"/>
    <mergeCell ref="O238:O242"/>
    <mergeCell ref="H239:L239"/>
    <mergeCell ref="B240:B242"/>
    <mergeCell ref="C240:C242"/>
    <mergeCell ref="D240:D242"/>
    <mergeCell ref="E240:E241"/>
    <mergeCell ref="F240:F241"/>
    <mergeCell ref="G240:G241"/>
    <mergeCell ref="H240:H241"/>
    <mergeCell ref="F235:F236"/>
    <mergeCell ref="H235:H236"/>
    <mergeCell ref="I235:L235"/>
    <mergeCell ref="M235:M236"/>
    <mergeCell ref="N235:N236"/>
    <mergeCell ref="A233:A237"/>
    <mergeCell ref="B233:B234"/>
    <mergeCell ref="C233:C234"/>
    <mergeCell ref="H233:L233"/>
    <mergeCell ref="O233:O237"/>
    <mergeCell ref="F391:F392"/>
    <mergeCell ref="G391:G392"/>
    <mergeCell ref="H391:H392"/>
    <mergeCell ref="I391:L391"/>
    <mergeCell ref="M391:M392"/>
    <mergeCell ref="N391:N392"/>
    <mergeCell ref="B361:B363"/>
    <mergeCell ref="C361:C363"/>
    <mergeCell ref="D361:D363"/>
    <mergeCell ref="N240:N241"/>
    <mergeCell ref="A297:A301"/>
    <mergeCell ref="B297:B298"/>
    <mergeCell ref="C297:C298"/>
    <mergeCell ref="H297:L297"/>
    <mergeCell ref="O297:O301"/>
    <mergeCell ref="H298:L298"/>
    <mergeCell ref="B299:B301"/>
    <mergeCell ref="C299:C301"/>
    <mergeCell ref="D299:D301"/>
    <mergeCell ref="E299:E300"/>
    <mergeCell ref="F299:F300"/>
    <mergeCell ref="G299:G300"/>
    <mergeCell ref="H299:H300"/>
    <mergeCell ref="I299:L299"/>
    <mergeCell ref="M299:M300"/>
    <mergeCell ref="N299:N300"/>
    <mergeCell ref="O287:O291"/>
    <mergeCell ref="H288:L288"/>
    <mergeCell ref="B289:B291"/>
    <mergeCell ref="C289:C291"/>
    <mergeCell ref="D289:D291"/>
    <mergeCell ref="A376:A378"/>
    <mergeCell ref="M510:M511"/>
    <mergeCell ref="N510:N511"/>
    <mergeCell ref="A510:A512"/>
    <mergeCell ref="O302:O306"/>
    <mergeCell ref="H303:L303"/>
    <mergeCell ref="B304:B306"/>
    <mergeCell ref="C304:C306"/>
    <mergeCell ref="D304:D306"/>
    <mergeCell ref="E304:E305"/>
    <mergeCell ref="F304:F305"/>
    <mergeCell ref="G304:G305"/>
    <mergeCell ref="H304:H305"/>
    <mergeCell ref="I304:L304"/>
    <mergeCell ref="M304:M305"/>
    <mergeCell ref="N304:N305"/>
    <mergeCell ref="C388:C390"/>
    <mergeCell ref="H388:L388"/>
    <mergeCell ref="O388:O393"/>
    <mergeCell ref="H389:L389"/>
    <mergeCell ref="H390:L390"/>
    <mergeCell ref="B391:B393"/>
    <mergeCell ref="C391:C393"/>
    <mergeCell ref="D391:D393"/>
    <mergeCell ref="B397:B399"/>
    <mergeCell ref="C397:C399"/>
    <mergeCell ref="D397:D399"/>
    <mergeCell ref="E397:E398"/>
    <mergeCell ref="F397:F398"/>
    <mergeCell ref="G397:G398"/>
    <mergeCell ref="H397:H398"/>
    <mergeCell ref="I397:L397"/>
    <mergeCell ref="E391:E392"/>
    <mergeCell ref="N397:N398"/>
    <mergeCell ref="A523:A526"/>
    <mergeCell ref="B523:B526"/>
    <mergeCell ref="C523:C526"/>
    <mergeCell ref="H523:J523"/>
    <mergeCell ref="H524:J524"/>
    <mergeCell ref="H525:J525"/>
    <mergeCell ref="H526:J526"/>
    <mergeCell ref="A483:A485"/>
    <mergeCell ref="A458:A461"/>
    <mergeCell ref="A394:A399"/>
    <mergeCell ref="B394:B396"/>
    <mergeCell ref="C394:C396"/>
    <mergeCell ref="H394:L394"/>
    <mergeCell ref="H417:J417"/>
    <mergeCell ref="H418:J418"/>
    <mergeCell ref="H521:J521"/>
    <mergeCell ref="H522:J522"/>
    <mergeCell ref="H519:J519"/>
    <mergeCell ref="H520:J520"/>
    <mergeCell ref="A519:A522"/>
    <mergeCell ref="C519:C522"/>
    <mergeCell ref="B519:B522"/>
    <mergeCell ref="H516:H517"/>
    <mergeCell ref="I516:L516"/>
    <mergeCell ref="M516:M517"/>
    <mergeCell ref="N516:N517"/>
    <mergeCell ref="H514:L514"/>
    <mergeCell ref="H515:L515"/>
    <mergeCell ref="A451:A457"/>
    <mergeCell ref="B451:B454"/>
    <mergeCell ref="I510:L510"/>
    <mergeCell ref="H455:H456"/>
    <mergeCell ref="I455:L455"/>
    <mergeCell ref="M455:M456"/>
    <mergeCell ref="N455:N456"/>
    <mergeCell ref="P456:R457"/>
    <mergeCell ref="P86:P88"/>
    <mergeCell ref="P100:P101"/>
    <mergeCell ref="P176:P177"/>
    <mergeCell ref="P194:P195"/>
    <mergeCell ref="P220:P221"/>
    <mergeCell ref="P228:P230"/>
    <mergeCell ref="P234:P235"/>
    <mergeCell ref="P240:P244"/>
    <mergeCell ref="P258:P260"/>
    <mergeCell ref="P317:P318"/>
    <mergeCell ref="P345:P346"/>
    <mergeCell ref="O394:O399"/>
    <mergeCell ref="H395:L395"/>
    <mergeCell ref="H396:L396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0:L240"/>
    <mergeCell ref="M240:M241"/>
    <mergeCell ref="C180:C183"/>
    <mergeCell ref="H180:L180"/>
    <mergeCell ref="M397:M398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differentFirst="1">
    <oddHeader>&amp;C&amp;P</oddHeader>
  </headerFooter>
  <rowBreaks count="14" manualBreakCount="14">
    <brk id="31" max="14" man="1"/>
    <brk id="71" max="14" man="1"/>
    <brk id="103" max="14" man="1"/>
    <brk id="135" max="14" man="1"/>
    <brk id="174" max="14" man="1"/>
    <brk id="230" max="14" man="1"/>
    <brk id="266" max="14" man="1"/>
    <brk id="306" max="14" man="1"/>
    <brk id="356" max="14" man="1"/>
    <brk id="414" max="14" man="1"/>
    <brk id="443" max="14" man="1"/>
    <brk id="491" max="14" man="1"/>
    <brk id="512" max="14" man="1"/>
    <brk id="5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02.01.2025Перечень МР МП</vt:lpstr>
      <vt:lpstr>'02.01.2025Перечень МР МП'!Заголовки_для_печати</vt:lpstr>
      <vt:lpstr>'02.01.2025Перечень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2025-02-17T11:11:36Z</cp:lastPrinted>
  <dcterms:created xsi:type="dcterms:W3CDTF">2021-10-27T11:42:17Z</dcterms:created>
  <dcterms:modified xsi:type="dcterms:W3CDTF">2025-02-17T11:41:52Z</dcterms:modified>
</cp:coreProperties>
</file>