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120" windowHeight="11715"/>
  </bookViews>
  <sheets>
    <sheet name="Лист1" sheetId="1" r:id="rId1"/>
  </sheets>
  <definedNames>
    <definedName name="_xlnm.Print_Titles" localSheetId="0">Лист1!$10:$13</definedName>
    <definedName name="_xlnm.Print_Area" localSheetId="0">Лист1!$A$1:$Q$127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8" i="1" l="1"/>
  <c r="M118" i="1"/>
  <c r="K100" i="1"/>
  <c r="K49" i="1"/>
  <c r="K48" i="1"/>
  <c r="L52" i="1"/>
  <c r="M119" i="1"/>
  <c r="G114" i="1" l="1"/>
  <c r="M116" i="1"/>
  <c r="K118" i="1"/>
  <c r="K116" i="1"/>
  <c r="K115" i="1"/>
  <c r="M101" i="1"/>
  <c r="G42" i="1" l="1"/>
  <c r="L47" i="1"/>
  <c r="M41" i="1"/>
  <c r="G120" i="1" l="1"/>
  <c r="K125" i="1"/>
  <c r="K124" i="1"/>
  <c r="M123" i="1"/>
  <c r="M125" i="1"/>
  <c r="M124" i="1"/>
  <c r="G93" i="1"/>
  <c r="K98" i="1"/>
  <c r="K96" i="1" s="1"/>
  <c r="M96" i="1"/>
  <c r="M95" i="1"/>
  <c r="M94" i="1"/>
  <c r="L96" i="1"/>
  <c r="G36" i="1"/>
  <c r="K119" i="1" l="1"/>
  <c r="L106" i="1"/>
  <c r="M107" i="1"/>
  <c r="K50" i="1"/>
  <c r="K53" i="1"/>
  <c r="M86" i="1"/>
  <c r="K86" i="1" s="1"/>
  <c r="M85" i="1"/>
  <c r="K101" i="1"/>
  <c r="M103" i="1"/>
  <c r="M104" i="1"/>
  <c r="K104" i="1" s="1"/>
  <c r="M99" i="1"/>
  <c r="M102" i="1" s="1"/>
  <c r="L101" i="1"/>
  <c r="M52" i="1"/>
  <c r="M53" i="1"/>
  <c r="M48" i="1"/>
  <c r="M51" i="1" s="1"/>
  <c r="L50" i="1"/>
  <c r="L34" i="1"/>
  <c r="M34" i="1"/>
  <c r="M37" i="1"/>
  <c r="M38" i="1"/>
  <c r="M36" i="1" s="1"/>
  <c r="M39" i="1"/>
  <c r="L39" i="1"/>
  <c r="L41" i="1"/>
  <c r="L40" i="1"/>
  <c r="M35" i="1" l="1"/>
  <c r="G19" i="1" l="1"/>
  <c r="K47" i="1"/>
  <c r="L44" i="1"/>
  <c r="L125" i="1" l="1"/>
  <c r="L121" i="1"/>
  <c r="L122" i="1"/>
  <c r="L95" i="1"/>
  <c r="L74" i="1" l="1"/>
  <c r="L73" i="1"/>
  <c r="L38" i="1"/>
  <c r="L37" i="1"/>
  <c r="L80" i="1" l="1"/>
  <c r="L79" i="1"/>
  <c r="L35" i="1" l="1"/>
  <c r="K34" i="1"/>
  <c r="K33" i="1" l="1"/>
  <c r="L107" i="1" l="1"/>
  <c r="K122" i="1"/>
  <c r="O123" i="1"/>
  <c r="O117" i="1"/>
  <c r="L113" i="1"/>
  <c r="K113" i="1" s="1"/>
  <c r="L112" i="1"/>
  <c r="K112" i="1" s="1"/>
  <c r="O111" i="1"/>
  <c r="L86" i="1"/>
  <c r="L104" i="1"/>
  <c r="L103" i="1"/>
  <c r="K103" i="1" s="1"/>
  <c r="K102" i="1" s="1"/>
  <c r="O102" i="1"/>
  <c r="K95" i="1"/>
  <c r="O96" i="1"/>
  <c r="L92" i="1"/>
  <c r="K92" i="1"/>
  <c r="L91" i="1"/>
  <c r="K91" i="1" s="1"/>
  <c r="O90" i="1"/>
  <c r="L71" i="1"/>
  <c r="L70" i="1"/>
  <c r="K70" i="1" s="1"/>
  <c r="K80" i="1"/>
  <c r="K79" i="1"/>
  <c r="L78" i="1"/>
  <c r="L81" i="1" s="1"/>
  <c r="L72" i="1"/>
  <c r="L75" i="1" s="1"/>
  <c r="L83" i="1"/>
  <c r="L82" i="1"/>
  <c r="O81" i="1"/>
  <c r="K77" i="1"/>
  <c r="K76" i="1"/>
  <c r="O75" i="1"/>
  <c r="M56" i="1"/>
  <c r="M55" i="1"/>
  <c r="L56" i="1"/>
  <c r="L55" i="1"/>
  <c r="K68" i="1"/>
  <c r="K67" i="1"/>
  <c r="K65" i="1"/>
  <c r="K64" i="1"/>
  <c r="L62" i="1"/>
  <c r="K62" i="1" s="1"/>
  <c r="L61" i="1"/>
  <c r="K61" i="1" s="1"/>
  <c r="O60" i="1"/>
  <c r="K52" i="1"/>
  <c r="K51" i="1" s="1"/>
  <c r="L48" i="1"/>
  <c r="L51" i="1" s="1"/>
  <c r="L53" i="1"/>
  <c r="I53" i="1"/>
  <c r="I52" i="1"/>
  <c r="I51" i="1"/>
  <c r="I47" i="1"/>
  <c r="I46" i="1"/>
  <c r="I45" i="1"/>
  <c r="L46" i="1"/>
  <c r="K44" i="1"/>
  <c r="K43" i="1"/>
  <c r="K46" i="1" s="1"/>
  <c r="K41" i="1"/>
  <c r="K38" i="1"/>
  <c r="K37" i="1"/>
  <c r="K40" i="1" s="1"/>
  <c r="L36" i="1"/>
  <c r="L18" i="1"/>
  <c r="K18" i="1" s="1"/>
  <c r="L17" i="1"/>
  <c r="K23" i="1"/>
  <c r="K24" i="1"/>
  <c r="K83" i="1" l="1"/>
  <c r="K82" i="1"/>
  <c r="K81" i="1" s="1"/>
  <c r="L16" i="1"/>
  <c r="K60" i="1"/>
  <c r="K90" i="1"/>
  <c r="K17" i="1"/>
  <c r="K111" i="1"/>
  <c r="K75" i="1"/>
  <c r="K45" i="1"/>
  <c r="K39" i="1"/>
  <c r="O120" i="1"/>
  <c r="M120" i="1"/>
  <c r="O114" i="1"/>
  <c r="L114" i="1"/>
  <c r="L117" i="1" s="1"/>
  <c r="K110" i="1"/>
  <c r="K109" i="1"/>
  <c r="O108" i="1"/>
  <c r="L108" i="1"/>
  <c r="L111" i="1" s="1"/>
  <c r="N107" i="1"/>
  <c r="N106" i="1"/>
  <c r="O105" i="1"/>
  <c r="O99" i="1"/>
  <c r="L99" i="1"/>
  <c r="O93" i="1"/>
  <c r="M93" i="1"/>
  <c r="K89" i="1"/>
  <c r="K88" i="1"/>
  <c r="O87" i="1"/>
  <c r="L87" i="1"/>
  <c r="L90" i="1" s="1"/>
  <c r="N86" i="1"/>
  <c r="N85" i="1"/>
  <c r="O84" i="1"/>
  <c r="O78" i="1"/>
  <c r="K78" i="1"/>
  <c r="O66" i="1"/>
  <c r="M66" i="1"/>
  <c r="L66" i="1"/>
  <c r="K22" i="1"/>
  <c r="L22" i="1"/>
  <c r="K21" i="1"/>
  <c r="K20" i="1"/>
  <c r="L19" i="1"/>
  <c r="L102" i="1" l="1"/>
  <c r="K99" i="1"/>
  <c r="N105" i="1"/>
  <c r="K107" i="1"/>
  <c r="K19" i="1"/>
  <c r="K108" i="1"/>
  <c r="K66" i="1"/>
  <c r="M84" i="1"/>
  <c r="N84" i="1"/>
  <c r="K87" i="1"/>
  <c r="L27" i="1" l="1"/>
  <c r="K27" i="1" s="1"/>
  <c r="L26" i="1"/>
  <c r="K26" i="1" s="1"/>
  <c r="L28" i="1"/>
  <c r="L25" i="1" l="1"/>
  <c r="N56" i="1"/>
  <c r="K56" i="1" s="1"/>
  <c r="N55" i="1"/>
  <c r="K55" i="1" s="1"/>
  <c r="O42" i="1" l="1"/>
  <c r="O35" i="1"/>
  <c r="N54" i="1" l="1"/>
  <c r="M42" i="1" l="1"/>
  <c r="L42" i="1"/>
  <c r="L45" i="1" s="1"/>
  <c r="P35" i="1"/>
  <c r="K35" i="1" l="1"/>
  <c r="K42" i="1"/>
  <c r="M54" i="1"/>
  <c r="L57" i="1"/>
  <c r="L60" i="1" s="1"/>
  <c r="M63" i="1"/>
  <c r="K63" i="1" l="1"/>
  <c r="L54" i="1"/>
  <c r="O54" i="1" l="1"/>
  <c r="O57" i="1"/>
  <c r="K58" i="1"/>
  <c r="K59" i="1"/>
  <c r="K57" i="1" l="1"/>
  <c r="K54" i="1" l="1"/>
  <c r="H25" i="1" l="1"/>
  <c r="H16" i="1"/>
  <c r="K74" i="1" l="1"/>
  <c r="K73" i="1"/>
  <c r="O72" i="1"/>
  <c r="K72" i="1"/>
  <c r="O71" i="1"/>
  <c r="L69" i="1"/>
  <c r="O63" i="1"/>
  <c r="L63" i="1"/>
  <c r="O69" i="1" l="1"/>
  <c r="K71" i="1"/>
  <c r="K69" i="1" s="1"/>
  <c r="L32" i="1" l="1"/>
  <c r="M32" i="1" l="1"/>
  <c r="O16" i="1" l="1"/>
  <c r="O32" i="1" l="1"/>
  <c r="K36" i="1" l="1"/>
  <c r="K30" i="1"/>
  <c r="K29" i="1"/>
  <c r="K28" i="1" l="1"/>
  <c r="K32" i="1"/>
  <c r="K25" i="1" l="1"/>
  <c r="K16" i="1"/>
  <c r="L93" i="1" l="1"/>
  <c r="K94" i="1"/>
  <c r="K93" i="1" s="1"/>
  <c r="L97" i="1"/>
  <c r="K97" i="1" s="1"/>
  <c r="L85" i="1"/>
  <c r="L84" i="1" l="1"/>
  <c r="K84" i="1" s="1"/>
  <c r="K85" i="1"/>
  <c r="K121" i="1"/>
  <c r="K120" i="1" s="1"/>
  <c r="L105" i="1"/>
  <c r="L120" i="1"/>
  <c r="L123" i="1" s="1"/>
  <c r="K123" i="1"/>
  <c r="M114" i="1"/>
  <c r="M117" i="1" s="1"/>
  <c r="K114" i="1"/>
  <c r="K117" i="1"/>
  <c r="M106" i="1"/>
  <c r="M105" i="1" s="1"/>
  <c r="K106" i="1" l="1"/>
  <c r="K105" i="1" s="1"/>
</calcChain>
</file>

<file path=xl/sharedStrings.xml><?xml version="1.0" encoding="utf-8"?>
<sst xmlns="http://schemas.openxmlformats.org/spreadsheetml/2006/main" count="311" uniqueCount="81">
  <si>
    <t xml:space="preserve"> </t>
  </si>
  <si>
    <t>N п/п</t>
  </si>
  <si>
    <t>Всего</t>
  </si>
  <si>
    <t>Средства бюджета Московской области</t>
  </si>
  <si>
    <t>Итого:</t>
  </si>
  <si>
    <t>Средства бюджета Одинцовского городского округа</t>
  </si>
  <si>
    <t xml:space="preserve">Муниципальный заказчик:  Администрация Одинцовского городского округа Московской области             </t>
  </si>
  <si>
    <t>2.</t>
  </si>
  <si>
    <t>2.1.</t>
  </si>
  <si>
    <t xml:space="preserve">Профинансировано на 01.01.2020,
тыс. руб. *
</t>
  </si>
  <si>
    <t>Ответственный за выполнение мероприятия: Управление капитального строительства</t>
  </si>
  <si>
    <t>Седства бюджета Московской области</t>
  </si>
  <si>
    <t>3.</t>
  </si>
  <si>
    <t>4.</t>
  </si>
  <si>
    <t>5.</t>
  </si>
  <si>
    <t>5.1.</t>
  </si>
  <si>
    <t>3.1.</t>
  </si>
  <si>
    <t xml:space="preserve">Наименование главного распорядителя средств бюджета
Одинцовского 
городского округа
</t>
  </si>
  <si>
    <t>Администрация Одинцовского городского округа Московской области</t>
  </si>
  <si>
    <t>6.</t>
  </si>
  <si>
    <t>Наименование объекта, сведения о регистрации права собственности</t>
  </si>
  <si>
    <t>Открытие объекта/завершение работ (дд.мм.гг)</t>
  </si>
  <si>
    <t>Финансирование (тыс. руб.)</t>
  </si>
  <si>
    <t>Х</t>
  </si>
  <si>
    <t>».</t>
  </si>
  <si>
    <t>4.1.</t>
  </si>
  <si>
    <t>4.2.</t>
  </si>
  <si>
    <t>3.2.</t>
  </si>
  <si>
    <t>Подпрограмма 3  «Строительство (реконструкция), капитальный ремонт объектов образования»</t>
  </si>
  <si>
    <t>Виды работ в соответствии с классификатором</t>
  </si>
  <si>
    <t xml:space="preserve">Сроки проведения работ (дд.мм.гг - дд.мм.гг)
</t>
  </si>
  <si>
    <t>Предельная стоимость объекта (тыс. руб.)</t>
  </si>
  <si>
    <t xml:space="preserve">Профинансировано на 01.01.2024
(тыс. руб.) </t>
  </si>
  <si>
    <t>Источники финансирования (тыс.руб.)</t>
  </si>
  <si>
    <t>Остаток сметной стоимости до завершения работ (тыс. руб.)</t>
  </si>
  <si>
    <t>Основное мероприятие 06. Капитальный ремонт объектов дошкольного образования</t>
  </si>
  <si>
    <t>1.1.</t>
  </si>
  <si>
    <t>1.2.</t>
  </si>
  <si>
    <t>3.3.</t>
  </si>
  <si>
    <t>4.3.</t>
  </si>
  <si>
    <t>5.2.</t>
  </si>
  <si>
    <t>6.1.</t>
  </si>
  <si>
    <t>6.2.</t>
  </si>
  <si>
    <t>6.3.</t>
  </si>
  <si>
    <t>7.</t>
  </si>
  <si>
    <t>7.1.</t>
  </si>
  <si>
    <t>7.2.</t>
  </si>
  <si>
    <t>7.3.</t>
  </si>
  <si>
    <t>МБОУ Одинцовская гимназия №7 - детский сад №55, Московская обл., г. Одинцово, ул. Маршала Бирюзова, д. 22</t>
  </si>
  <si>
    <t>МБОУ Одинцовская СОШ №9 имени М.И. Неделина (дошкольное отделение), МО, г. Одинцово, ул. Северная, д. 22</t>
  </si>
  <si>
    <t>01.03.2023-01.09.2024</t>
  </si>
  <si>
    <t>01.01.2024-01.09.2024</t>
  </si>
  <si>
    <t>Капитальный ремонт (в т.ч. проектные и изыскательские работы)</t>
  </si>
  <si>
    <t>Поставка, монтаж (установка, сборка) оборудования вне работ строительства)</t>
  </si>
  <si>
    <t>МБОУ Голицынская СОШ №2, Московская область, р.п. Большие Вяземы, д. 49</t>
  </si>
  <si>
    <t>МБОУ "Кубинская СОШ №2 им. Героя Советского Союза Безбородова В.П.", Московская область, Одинцовский г.о., г. Кубинка, городок Кубинка-1, с. 1</t>
  </si>
  <si>
    <t>МБОУ "Первая школа имени М.А. Пронина", Московская обл., г. Звенигород, ул. Спортивная, д. 4</t>
  </si>
  <si>
    <t>Характеристика объекта (кв. метр)</t>
  </si>
  <si>
    <t>в том числе: работы по капитальному ремонту</t>
  </si>
  <si>
    <t>01.01.2023-01.09.2024</t>
  </si>
  <si>
    <t>18.240,48281</t>
  </si>
  <si>
    <t>в том числе: оснащение средствами обучения и воспитания</t>
  </si>
  <si>
    <t>В том числе: Проектные и изыскательские работы на капитальный ремонт</t>
  </si>
  <si>
    <t>В том числе: Благоустройство территории общеобразовательных организаций</t>
  </si>
  <si>
    <t xml:space="preserve">в том числе: благоустройство территории </t>
  </si>
  <si>
    <t>в том числе: устройство</t>
  </si>
  <si>
    <t>МОСКОВСКОЙ ОБЛАСТИ, ФИНАНСИРОВАНИЕ КОТОРЫХ ПРЕДУСМОТРЕНО МУНИЦИПАЛЬНОЙ ПРОГРАММОЙ "СТРОИТЕЛЬСТВО И КАПИТАЛЬНЫЙ РЕМОНТ ОБЪЕКТОВ СОЦИАЛЬНОЙ ИНФРАСТРУКТУРЫ"</t>
  </si>
  <si>
    <t>Средства бюджета Российской Федерации</t>
  </si>
  <si>
    <t>АДРЕСНЫЙ ПЕРЕЧЕНЬ ПО КАПИТАЛЬНОМУ РЕМОНТУ ОБЪЕКТОВ МУНИЦИПАЛЬНОЙ СОБСТВЕННОСТИ ОДИНЦОВСКОГО ГОРОДСКОГО ОКРУГА</t>
  </si>
  <si>
    <t>Основное мероприятие 07. Модернизация школьных систем образования в рамках государственной программы Российской Федерации «Развитие образования»</t>
  </si>
  <si>
    <t xml:space="preserve">Приложение 3
к постановлению Администрации
Одинцовского городского округа
Московской области
от _________________№ ________
«Приложение 4 к муниципальной программе
</t>
  </si>
  <si>
    <r>
      <t xml:space="preserve">Мероприятие 06.01. </t>
    </r>
    <r>
      <rPr>
        <sz val="11"/>
        <rFont val="Times New Roman"/>
        <family val="1"/>
        <charset val="204"/>
      </rPr>
  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  </r>
  </si>
  <si>
    <r>
      <t xml:space="preserve">Мероприятие 06.02. 
</t>
    </r>
    <r>
      <rPr>
        <sz val="11"/>
        <rFont val="Times New Roman"/>
        <family val="1"/>
        <charset val="204"/>
      </rPr>
      <t xml:space="preserve">Оснащение отремонтирован-ных зданий муниципальных дошкольных образовательных организаций и дошкольных отделений муниципальных общеобразовательных организаций  </t>
    </r>
    <r>
      <rPr>
        <b/>
        <sz val="11"/>
        <rFont val="Times New Roman"/>
        <family val="1"/>
        <charset val="204"/>
      </rPr>
      <t xml:space="preserve">     
</t>
    </r>
  </si>
  <si>
    <r>
      <rPr>
        <b/>
        <sz val="12"/>
        <rFont val="Times New Roman"/>
        <family val="1"/>
        <charset val="204"/>
      </rPr>
      <t xml:space="preserve">Мероприятие 07.01. 
</t>
    </r>
    <r>
      <rPr>
        <sz val="12"/>
        <rFont val="Times New Roman"/>
        <family val="1"/>
        <charset val="204"/>
      </rPr>
      <t xml:space="preserve">Проведение работ по капитальному ремонту зданий региональных (муниципальных) общеобразовательных организаций  
</t>
    </r>
  </si>
  <si>
    <r>
      <rPr>
        <b/>
        <sz val="12"/>
        <rFont val="Times New Roman"/>
        <family val="1"/>
        <charset val="204"/>
      </rPr>
      <t xml:space="preserve">Мероприятие 07.02.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Оснащение отремонтированных зданий общеобразовательных организаций средствами обучения и воспитания    
</t>
    </r>
  </si>
  <si>
    <r>
      <rPr>
        <b/>
        <sz val="12"/>
        <rFont val="Times New Roman"/>
        <family val="1"/>
        <charset val="204"/>
      </rPr>
      <t xml:space="preserve">Мероприятие 07.03.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Разработка проектно-сметной документации на проведение капитального ремонта зданий муниципальных общеобразовательных организаций  
</t>
    </r>
  </si>
  <si>
    <r>
      <rPr>
        <b/>
        <sz val="12"/>
        <rFont val="Times New Roman"/>
        <family val="1"/>
        <charset val="204"/>
      </rPr>
      <t xml:space="preserve">Мероприятие 07.04.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Благоустройство территорий муниципальных общеобразовательных организаций, в зданиях которых выполнен капитальный ремонт</t>
    </r>
  </si>
  <si>
    <r>
      <rPr>
        <b/>
        <sz val="12"/>
        <rFont val="Times New Roman"/>
        <family val="1"/>
        <charset val="204"/>
      </rPr>
      <t xml:space="preserve">Мероприятие 07.05. </t>
    </r>
    <r>
      <rPr>
        <b/>
        <i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Устройство спортивных и детских площадок на территории муниципальных общеобразовательных организаций    
</t>
    </r>
  </si>
  <si>
    <t>01.01.2024-01.09.2025</t>
  </si>
  <si>
    <t>01.01.2024-03.03.2025</t>
  </si>
  <si>
    <t>Начальник Управления капитального строительства                                                                   Н.В. Хворостьянова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</si>
</sst>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3" fillId="2" borderId="9" xfId="0" applyFont="1" applyFill="1" applyBorder="1" applyAlignment="1">
      <alignment vertical="top" wrapText="1"/>
    </xf>
    <xf numFmtId="165" fontId="3" fillId="2" borderId="8" xfId="0" applyNumberFormat="1" applyFont="1" applyFill="1" applyBorder="1" applyAlignment="1">
      <alignment horizontal="center" vertical="top" wrapText="1"/>
    </xf>
    <xf numFmtId="165" fontId="3" fillId="2" borderId="14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165" fontId="4" fillId="2" borderId="8" xfId="0" applyNumberFormat="1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top" wrapText="1"/>
    </xf>
    <xf numFmtId="165" fontId="3" fillId="2" borderId="13" xfId="0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14" fontId="3" fillId="2" borderId="9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 wrapText="1"/>
    </xf>
    <xf numFmtId="165" fontId="3" fillId="2" borderId="13" xfId="0" applyNumberFormat="1" applyFont="1" applyFill="1" applyBorder="1" applyAlignment="1">
      <alignment horizontal="center" vertical="top" wrapText="1"/>
    </xf>
    <xf numFmtId="165" fontId="3" fillId="2" borderId="14" xfId="0" applyNumberFormat="1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49" fontId="3" fillId="2" borderId="13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3" fontId="4" fillId="2" borderId="9" xfId="0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49" fontId="4" fillId="2" borderId="9" xfId="0" applyNumberFormat="1" applyFont="1" applyFill="1" applyBorder="1" applyAlignment="1">
      <alignment horizontal="center" vertical="top" wrapText="1"/>
    </xf>
    <xf numFmtId="49" fontId="4" fillId="2" borderId="13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3" xfId="0" applyNumberFormat="1" applyFont="1" applyFill="1" applyBorder="1" applyAlignment="1">
      <alignment horizontal="center" vertical="top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top" wrapText="1"/>
    </xf>
    <xf numFmtId="49" fontId="3" fillId="2" borderId="14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165" fontId="1" fillId="2" borderId="13" xfId="0" applyNumberFormat="1" applyFont="1" applyFill="1" applyBorder="1" applyAlignment="1">
      <alignment horizontal="center" vertical="top" wrapText="1"/>
    </xf>
    <xf numFmtId="165" fontId="1" fillId="2" borderId="14" xfId="0" applyNumberFormat="1" applyFont="1" applyFill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5"/>
  <sheetViews>
    <sheetView tabSelected="1" view="pageBreakPreview" topLeftCell="A8" zoomScale="60" zoomScaleNormal="60" workbookViewId="0">
      <pane ySplit="5" topLeftCell="A13" activePane="bottomLeft" state="frozen"/>
      <selection activeCell="B8" sqref="B8"/>
      <selection pane="bottomLeft" activeCell="K22" sqref="K22"/>
    </sheetView>
  </sheetViews>
  <sheetFormatPr defaultRowHeight="15" x14ac:dyDescent="0.25"/>
  <cols>
    <col min="1" max="1" width="5.28515625" style="16" customWidth="1"/>
    <col min="2" max="2" width="26.85546875" style="16" customWidth="1"/>
    <col min="3" max="3" width="13.140625" style="16" customWidth="1"/>
    <col min="4" max="4" width="18.140625" style="16" customWidth="1"/>
    <col min="5" max="5" width="16.7109375" style="16" customWidth="1"/>
    <col min="6" max="6" width="13.140625" style="16" customWidth="1"/>
    <col min="7" max="7" width="19.42578125" style="16" customWidth="1"/>
    <col min="8" max="8" width="18.7109375" style="16" hidden="1" customWidth="1"/>
    <col min="9" max="9" width="21.5703125" style="16" customWidth="1"/>
    <col min="10" max="10" width="17.5703125" style="16" customWidth="1"/>
    <col min="11" max="11" width="21" style="16" customWidth="1"/>
    <col min="12" max="12" width="19.140625" style="16" customWidth="1"/>
    <col min="13" max="13" width="18.85546875" style="16" customWidth="1"/>
    <col min="14" max="14" width="18" style="16" customWidth="1"/>
    <col min="15" max="15" width="15.7109375" style="16" customWidth="1"/>
    <col min="16" max="16" width="15.28515625" style="16" customWidth="1"/>
    <col min="17" max="17" width="19.7109375" style="16" customWidth="1"/>
    <col min="18" max="18" width="18.85546875" style="14" customWidth="1"/>
    <col min="19" max="19" width="19.140625" style="14" customWidth="1"/>
    <col min="20" max="20" width="16" style="16" customWidth="1"/>
    <col min="21" max="21" width="12" style="16" customWidth="1"/>
    <col min="22" max="22" width="15.5703125" style="16" customWidth="1"/>
    <col min="23" max="23" width="19.5703125" style="16" customWidth="1"/>
    <col min="24" max="16384" width="9.140625" style="16"/>
  </cols>
  <sheetData>
    <row r="1" spans="1:17" ht="126.7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65"/>
      <c r="M1" s="65"/>
      <c r="N1" s="37" t="s">
        <v>70</v>
      </c>
      <c r="O1" s="37"/>
      <c r="P1" s="37"/>
      <c r="Q1" s="21"/>
    </row>
    <row r="2" spans="1:17" x14ac:dyDescent="0.25">
      <c r="A2" s="2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5">
      <c r="A3" s="77" t="s">
        <v>68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5.75" x14ac:dyDescent="0.25">
      <c r="A4" s="77" t="s">
        <v>66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17" ht="15.75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ht="15.75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 ht="15.75" x14ac:dyDescent="0.25">
      <c r="A7" s="23" t="s">
        <v>6</v>
      </c>
      <c r="B7" s="2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.75" x14ac:dyDescent="0.25">
      <c r="A8" s="81" t="s">
        <v>10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9" spans="1:17" ht="16.5" thickBot="1" x14ac:dyDescent="0.3">
      <c r="A9" s="23" t="s">
        <v>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65.45" customHeight="1" x14ac:dyDescent="0.25">
      <c r="A10" s="78" t="s">
        <v>1</v>
      </c>
      <c r="B10" s="78" t="s">
        <v>20</v>
      </c>
      <c r="C10" s="78" t="s">
        <v>57</v>
      </c>
      <c r="D10" s="78" t="s">
        <v>29</v>
      </c>
      <c r="E10" s="78" t="s">
        <v>30</v>
      </c>
      <c r="F10" s="78" t="s">
        <v>21</v>
      </c>
      <c r="G10" s="78" t="s">
        <v>31</v>
      </c>
      <c r="H10" s="78" t="s">
        <v>9</v>
      </c>
      <c r="I10" s="78" t="s">
        <v>32</v>
      </c>
      <c r="J10" s="78" t="s">
        <v>33</v>
      </c>
      <c r="K10" s="87" t="s">
        <v>22</v>
      </c>
      <c r="L10" s="88"/>
      <c r="M10" s="88"/>
      <c r="N10" s="88"/>
      <c r="O10" s="89"/>
      <c r="P10" s="78" t="s">
        <v>34</v>
      </c>
      <c r="Q10" s="78" t="s">
        <v>17</v>
      </c>
    </row>
    <row r="11" spans="1:17" ht="15.75" thickBot="1" x14ac:dyDescent="0.3">
      <c r="A11" s="79"/>
      <c r="B11" s="79"/>
      <c r="C11" s="79"/>
      <c r="D11" s="82"/>
      <c r="E11" s="82"/>
      <c r="F11" s="79"/>
      <c r="G11" s="79"/>
      <c r="H11" s="79"/>
      <c r="I11" s="82"/>
      <c r="J11" s="79"/>
      <c r="K11" s="90"/>
      <c r="L11" s="91"/>
      <c r="M11" s="91"/>
      <c r="N11" s="91"/>
      <c r="O11" s="92"/>
      <c r="P11" s="79"/>
      <c r="Q11" s="79"/>
    </row>
    <row r="12" spans="1:17" ht="81.75" customHeight="1" thickBot="1" x14ac:dyDescent="0.3">
      <c r="A12" s="80"/>
      <c r="B12" s="80"/>
      <c r="C12" s="80"/>
      <c r="D12" s="83"/>
      <c r="E12" s="83"/>
      <c r="F12" s="80"/>
      <c r="G12" s="80"/>
      <c r="H12" s="80"/>
      <c r="I12" s="83"/>
      <c r="J12" s="80"/>
      <c r="K12" s="5" t="s">
        <v>2</v>
      </c>
      <c r="L12" s="5">
        <v>2024</v>
      </c>
      <c r="M12" s="5">
        <v>2025</v>
      </c>
      <c r="N12" s="5">
        <v>2026</v>
      </c>
      <c r="O12" s="5">
        <v>2027</v>
      </c>
      <c r="P12" s="80"/>
      <c r="Q12" s="80"/>
    </row>
    <row r="13" spans="1:17" ht="15.75" thickBot="1" x14ac:dyDescent="0.3">
      <c r="A13" s="24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6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6">
        <v>15</v>
      </c>
      <c r="Q13" s="6">
        <v>16</v>
      </c>
    </row>
    <row r="14" spans="1:17" ht="18.75" customHeight="1" x14ac:dyDescent="0.25">
      <c r="A14" s="69" t="s">
        <v>28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5"/>
    </row>
    <row r="15" spans="1:17" ht="18.75" customHeight="1" x14ac:dyDescent="0.25">
      <c r="A15" s="69" t="s">
        <v>35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1"/>
    </row>
    <row r="16" spans="1:17" ht="18.75" customHeight="1" x14ac:dyDescent="0.25">
      <c r="A16" s="66">
        <v>1</v>
      </c>
      <c r="B16" s="86" t="s">
        <v>71</v>
      </c>
      <c r="C16" s="68" t="s">
        <v>23</v>
      </c>
      <c r="D16" s="68" t="s">
        <v>23</v>
      </c>
      <c r="E16" s="68" t="s">
        <v>23</v>
      </c>
      <c r="F16" s="68" t="s">
        <v>23</v>
      </c>
      <c r="G16" s="72" t="s">
        <v>23</v>
      </c>
      <c r="H16" s="72" t="e">
        <f>#REF!</f>
        <v>#REF!</v>
      </c>
      <c r="I16" s="72" t="s">
        <v>23</v>
      </c>
      <c r="J16" s="25" t="s">
        <v>4</v>
      </c>
      <c r="K16" s="7">
        <f>K17+K18</f>
        <v>297938.18332999997</v>
      </c>
      <c r="L16" s="7">
        <f>L17+L18</f>
        <v>297938.18332999997</v>
      </c>
      <c r="M16" s="7">
        <v>0</v>
      </c>
      <c r="N16" s="7">
        <v>0</v>
      </c>
      <c r="O16" s="7">
        <f>O17+O18</f>
        <v>0</v>
      </c>
      <c r="P16" s="7">
        <v>0</v>
      </c>
      <c r="Q16" s="74" t="s">
        <v>18</v>
      </c>
    </row>
    <row r="17" spans="1:19" ht="57" customHeight="1" x14ac:dyDescent="0.25">
      <c r="A17" s="67"/>
      <c r="B17" s="49"/>
      <c r="C17" s="59"/>
      <c r="D17" s="39"/>
      <c r="E17" s="39"/>
      <c r="F17" s="59"/>
      <c r="G17" s="73"/>
      <c r="H17" s="73"/>
      <c r="I17" s="73"/>
      <c r="J17" s="25" t="s">
        <v>3</v>
      </c>
      <c r="K17" s="8">
        <f>L17+M17+N17+O17+P17</f>
        <v>125255.39899999999</v>
      </c>
      <c r="L17" s="8">
        <f>L20+L23</f>
        <v>125255.39899999999</v>
      </c>
      <c r="M17" s="8">
        <v>0</v>
      </c>
      <c r="N17" s="8">
        <v>0</v>
      </c>
      <c r="O17" s="8">
        <v>0</v>
      </c>
      <c r="P17" s="8">
        <v>0</v>
      </c>
      <c r="Q17" s="75"/>
      <c r="R17" s="15"/>
      <c r="S17" s="15"/>
    </row>
    <row r="18" spans="1:19" ht="75.599999999999994" customHeight="1" x14ac:dyDescent="0.25">
      <c r="A18" s="67"/>
      <c r="B18" s="49"/>
      <c r="C18" s="59"/>
      <c r="D18" s="40"/>
      <c r="E18" s="39"/>
      <c r="F18" s="59"/>
      <c r="G18" s="73"/>
      <c r="H18" s="73"/>
      <c r="I18" s="73"/>
      <c r="J18" s="25" t="s">
        <v>5</v>
      </c>
      <c r="K18" s="8">
        <f>L18+M18+N18+O18+P18</f>
        <v>172682.78432999999</v>
      </c>
      <c r="L18" s="8">
        <f>L21+L24</f>
        <v>172682.78432999999</v>
      </c>
      <c r="M18" s="7">
        <v>0</v>
      </c>
      <c r="N18" s="7">
        <v>0</v>
      </c>
      <c r="O18" s="7">
        <v>0</v>
      </c>
      <c r="P18" s="7">
        <v>0</v>
      </c>
      <c r="Q18" s="75"/>
      <c r="R18" s="15"/>
      <c r="S18" s="15"/>
    </row>
    <row r="19" spans="1:19" ht="37.5" customHeight="1" x14ac:dyDescent="0.25">
      <c r="A19" s="47" t="s">
        <v>36</v>
      </c>
      <c r="B19" s="48" t="s">
        <v>48</v>
      </c>
      <c r="C19" s="38">
        <v>1635.3</v>
      </c>
      <c r="D19" s="38" t="s">
        <v>52</v>
      </c>
      <c r="E19" s="38" t="s">
        <v>50</v>
      </c>
      <c r="F19" s="41">
        <v>45536</v>
      </c>
      <c r="G19" s="44">
        <f>137265.962+42839.82133</f>
        <v>180105.78333000001</v>
      </c>
      <c r="H19" s="44">
        <v>0</v>
      </c>
      <c r="I19" s="11">
        <v>100549.54</v>
      </c>
      <c r="J19" s="17" t="s">
        <v>4</v>
      </c>
      <c r="K19" s="9">
        <f>SUM(K20:K21)</f>
        <v>79556.243329999998</v>
      </c>
      <c r="L19" s="9">
        <f>L20+L21</f>
        <v>79556.243329999998</v>
      </c>
      <c r="M19" s="9">
        <v>0</v>
      </c>
      <c r="N19" s="9">
        <v>0</v>
      </c>
      <c r="O19" s="9">
        <v>0</v>
      </c>
      <c r="P19" s="9">
        <v>0</v>
      </c>
      <c r="Q19" s="75"/>
      <c r="R19" s="15"/>
      <c r="S19" s="15"/>
    </row>
    <row r="20" spans="1:19" ht="61.5" customHeight="1" x14ac:dyDescent="0.25">
      <c r="A20" s="51"/>
      <c r="B20" s="52"/>
      <c r="C20" s="42"/>
      <c r="D20" s="39"/>
      <c r="E20" s="39"/>
      <c r="F20" s="42"/>
      <c r="G20" s="45"/>
      <c r="H20" s="45"/>
      <c r="I20" s="11">
        <v>61536.317999999999</v>
      </c>
      <c r="J20" s="12" t="s">
        <v>3</v>
      </c>
      <c r="K20" s="10">
        <f>SUM(L20:L20)</f>
        <v>22470.45</v>
      </c>
      <c r="L20" s="10">
        <v>22470.45</v>
      </c>
      <c r="M20" s="10">
        <v>0</v>
      </c>
      <c r="N20" s="10">
        <v>0</v>
      </c>
      <c r="O20" s="10">
        <v>0</v>
      </c>
      <c r="P20" s="9">
        <v>0</v>
      </c>
      <c r="Q20" s="75"/>
      <c r="R20" s="15"/>
      <c r="S20" s="15"/>
    </row>
    <row r="21" spans="1:19" ht="76.5" customHeight="1" x14ac:dyDescent="0.25">
      <c r="A21" s="85"/>
      <c r="B21" s="101"/>
      <c r="C21" s="43"/>
      <c r="D21" s="40"/>
      <c r="E21" s="40"/>
      <c r="F21" s="42"/>
      <c r="G21" s="46"/>
      <c r="H21" s="46"/>
      <c r="I21" s="11">
        <v>39013.222000000002</v>
      </c>
      <c r="J21" s="12" t="s">
        <v>5</v>
      </c>
      <c r="K21" s="10">
        <f>SUM(L21:L21)</f>
        <v>57085.79333</v>
      </c>
      <c r="L21" s="10">
        <v>57085.79333</v>
      </c>
      <c r="M21" s="10">
        <v>0</v>
      </c>
      <c r="N21" s="10">
        <v>0</v>
      </c>
      <c r="O21" s="10">
        <v>0</v>
      </c>
      <c r="P21" s="10">
        <v>0</v>
      </c>
      <c r="Q21" s="75"/>
      <c r="R21" s="15"/>
      <c r="S21" s="15"/>
    </row>
    <row r="22" spans="1:19" ht="36.75" customHeight="1" x14ac:dyDescent="0.25">
      <c r="A22" s="47" t="s">
        <v>37</v>
      </c>
      <c r="B22" s="48" t="s">
        <v>49</v>
      </c>
      <c r="C22" s="38">
        <v>1581.4</v>
      </c>
      <c r="D22" s="38" t="s">
        <v>52</v>
      </c>
      <c r="E22" s="38" t="s">
        <v>51</v>
      </c>
      <c r="F22" s="41">
        <v>45536</v>
      </c>
      <c r="G22" s="44">
        <v>218381.94</v>
      </c>
      <c r="H22" s="44">
        <v>0</v>
      </c>
      <c r="I22" s="11">
        <v>0</v>
      </c>
      <c r="J22" s="17" t="s">
        <v>4</v>
      </c>
      <c r="K22" s="9">
        <f>SUM(K23:K24)</f>
        <v>218381.94</v>
      </c>
      <c r="L22" s="9">
        <f>L23+L24</f>
        <v>218381.94</v>
      </c>
      <c r="M22" s="9">
        <v>0</v>
      </c>
      <c r="N22" s="9">
        <v>0</v>
      </c>
      <c r="O22" s="9">
        <v>0</v>
      </c>
      <c r="P22" s="9">
        <v>0</v>
      </c>
      <c r="Q22" s="13"/>
      <c r="R22" s="15"/>
      <c r="S22" s="15"/>
    </row>
    <row r="23" spans="1:19" ht="76.5" customHeight="1" x14ac:dyDescent="0.25">
      <c r="A23" s="51"/>
      <c r="B23" s="52"/>
      <c r="C23" s="42"/>
      <c r="D23" s="39"/>
      <c r="E23" s="39"/>
      <c r="F23" s="42"/>
      <c r="G23" s="45"/>
      <c r="H23" s="45"/>
      <c r="I23" s="11">
        <v>0</v>
      </c>
      <c r="J23" s="12" t="s">
        <v>3</v>
      </c>
      <c r="K23" s="10">
        <f>SUM(L23:L23)</f>
        <v>102784.94899999999</v>
      </c>
      <c r="L23" s="10">
        <v>102784.94899999999</v>
      </c>
      <c r="M23" s="10">
        <v>0</v>
      </c>
      <c r="N23" s="10">
        <v>0</v>
      </c>
      <c r="O23" s="10">
        <v>0</v>
      </c>
      <c r="P23" s="9">
        <v>0</v>
      </c>
      <c r="Q23" s="13"/>
      <c r="R23" s="15"/>
      <c r="S23" s="15"/>
    </row>
    <row r="24" spans="1:19" ht="76.5" customHeight="1" x14ac:dyDescent="0.25">
      <c r="A24" s="85"/>
      <c r="B24" s="101"/>
      <c r="C24" s="43"/>
      <c r="D24" s="40"/>
      <c r="E24" s="40"/>
      <c r="F24" s="42"/>
      <c r="G24" s="46"/>
      <c r="H24" s="46"/>
      <c r="I24" s="11">
        <v>0</v>
      </c>
      <c r="J24" s="12" t="s">
        <v>5</v>
      </c>
      <c r="K24" s="10">
        <f>SUM(L24:L24)</f>
        <v>115596.99099999999</v>
      </c>
      <c r="L24" s="10">
        <v>115596.99099999999</v>
      </c>
      <c r="M24" s="10">
        <v>0</v>
      </c>
      <c r="N24" s="10">
        <v>0</v>
      </c>
      <c r="O24" s="10">
        <v>0</v>
      </c>
      <c r="P24" s="10">
        <v>0</v>
      </c>
      <c r="Q24" s="13"/>
      <c r="R24" s="15"/>
      <c r="S24" s="15"/>
    </row>
    <row r="25" spans="1:19" ht="27" customHeight="1" x14ac:dyDescent="0.25">
      <c r="A25" s="66" t="s">
        <v>7</v>
      </c>
      <c r="B25" s="86" t="s">
        <v>72</v>
      </c>
      <c r="C25" s="58" t="s">
        <v>23</v>
      </c>
      <c r="D25" s="58" t="s">
        <v>23</v>
      </c>
      <c r="E25" s="68" t="s">
        <v>23</v>
      </c>
      <c r="F25" s="68" t="s">
        <v>23</v>
      </c>
      <c r="G25" s="72" t="s">
        <v>23</v>
      </c>
      <c r="H25" s="72">
        <f t="shared" ref="H25" si="0">H28</f>
        <v>0</v>
      </c>
      <c r="I25" s="72" t="s">
        <v>23</v>
      </c>
      <c r="J25" s="25" t="s">
        <v>4</v>
      </c>
      <c r="K25" s="7">
        <f>SUM(K26:K27)</f>
        <v>16310.260000000002</v>
      </c>
      <c r="L25" s="7">
        <f>SUM(L26:L27)</f>
        <v>16310.260000000002</v>
      </c>
      <c r="M25" s="7">
        <v>0</v>
      </c>
      <c r="N25" s="7">
        <v>0</v>
      </c>
      <c r="O25" s="7">
        <v>0</v>
      </c>
      <c r="P25" s="7">
        <v>0</v>
      </c>
      <c r="Q25" s="74" t="s">
        <v>18</v>
      </c>
    </row>
    <row r="26" spans="1:19" ht="61.15" customHeight="1" x14ac:dyDescent="0.25">
      <c r="A26" s="67"/>
      <c r="B26" s="49"/>
      <c r="C26" s="59"/>
      <c r="D26" s="39"/>
      <c r="E26" s="39"/>
      <c r="F26" s="59"/>
      <c r="G26" s="73"/>
      <c r="H26" s="73"/>
      <c r="I26" s="73"/>
      <c r="J26" s="25" t="s">
        <v>3</v>
      </c>
      <c r="K26" s="8">
        <f>L26+M26+N26+O26+P26</f>
        <v>10177.602000000001</v>
      </c>
      <c r="L26" s="8">
        <f>L29</f>
        <v>10177.602000000001</v>
      </c>
      <c r="M26" s="8">
        <v>0</v>
      </c>
      <c r="N26" s="8">
        <v>0</v>
      </c>
      <c r="O26" s="8">
        <v>0</v>
      </c>
      <c r="P26" s="7">
        <v>0</v>
      </c>
      <c r="Q26" s="76"/>
    </row>
    <row r="27" spans="1:19" ht="81" customHeight="1" x14ac:dyDescent="0.25">
      <c r="A27" s="67"/>
      <c r="B27" s="50"/>
      <c r="C27" s="59"/>
      <c r="D27" s="40"/>
      <c r="E27" s="40"/>
      <c r="F27" s="59"/>
      <c r="G27" s="73"/>
      <c r="H27" s="73"/>
      <c r="I27" s="73"/>
      <c r="J27" s="26" t="s">
        <v>5</v>
      </c>
      <c r="K27" s="8">
        <f>L27+M27+N27+O27+P27</f>
        <v>6132.6580000000004</v>
      </c>
      <c r="L27" s="8">
        <f>L30</f>
        <v>6132.6580000000004</v>
      </c>
      <c r="M27" s="8">
        <v>0</v>
      </c>
      <c r="N27" s="8">
        <v>0</v>
      </c>
      <c r="O27" s="8">
        <v>0</v>
      </c>
      <c r="P27" s="7">
        <v>0</v>
      </c>
      <c r="Q27" s="76"/>
    </row>
    <row r="28" spans="1:19" s="28" customFormat="1" ht="28.15" customHeight="1" x14ac:dyDescent="0.25">
      <c r="A28" s="47" t="s">
        <v>8</v>
      </c>
      <c r="B28" s="48" t="s">
        <v>49</v>
      </c>
      <c r="C28" s="38"/>
      <c r="D28" s="38" t="s">
        <v>53</v>
      </c>
      <c r="E28" s="38" t="s">
        <v>51</v>
      </c>
      <c r="F28" s="41">
        <v>45536</v>
      </c>
      <c r="G28" s="44">
        <v>16310.26</v>
      </c>
      <c r="H28" s="44">
        <v>0</v>
      </c>
      <c r="I28" s="11">
        <v>0</v>
      </c>
      <c r="J28" s="17" t="s">
        <v>4</v>
      </c>
      <c r="K28" s="9">
        <f>SUM(K29:K30)</f>
        <v>16310.260000000002</v>
      </c>
      <c r="L28" s="9">
        <f>L29+L30</f>
        <v>16310.260000000002</v>
      </c>
      <c r="M28" s="9">
        <v>0</v>
      </c>
      <c r="N28" s="9">
        <v>0</v>
      </c>
      <c r="O28" s="9">
        <v>0</v>
      </c>
      <c r="P28" s="9">
        <v>0</v>
      </c>
      <c r="Q28" s="76"/>
      <c r="R28" s="27"/>
      <c r="S28" s="27"/>
    </row>
    <row r="29" spans="1:19" s="28" customFormat="1" ht="60.75" customHeight="1" x14ac:dyDescent="0.25">
      <c r="A29" s="51"/>
      <c r="B29" s="52"/>
      <c r="C29" s="42"/>
      <c r="D29" s="39"/>
      <c r="E29" s="39"/>
      <c r="F29" s="42"/>
      <c r="G29" s="45"/>
      <c r="H29" s="45"/>
      <c r="I29" s="11">
        <v>0</v>
      </c>
      <c r="J29" s="12" t="s">
        <v>3</v>
      </c>
      <c r="K29" s="10">
        <f>SUM(L29:L29)</f>
        <v>10177.602000000001</v>
      </c>
      <c r="L29" s="10">
        <v>10177.602000000001</v>
      </c>
      <c r="M29" s="10">
        <v>0</v>
      </c>
      <c r="N29" s="10">
        <v>0</v>
      </c>
      <c r="O29" s="10">
        <v>0</v>
      </c>
      <c r="P29" s="9">
        <v>0</v>
      </c>
      <c r="Q29" s="76"/>
      <c r="R29" s="27"/>
      <c r="S29" s="27"/>
    </row>
    <row r="30" spans="1:19" s="28" customFormat="1" ht="76.5" customHeight="1" x14ac:dyDescent="0.25">
      <c r="A30" s="85"/>
      <c r="B30" s="101"/>
      <c r="C30" s="43"/>
      <c r="D30" s="40"/>
      <c r="E30" s="40"/>
      <c r="F30" s="42"/>
      <c r="G30" s="46"/>
      <c r="H30" s="46"/>
      <c r="I30" s="11">
        <v>0</v>
      </c>
      <c r="J30" s="12" t="s">
        <v>5</v>
      </c>
      <c r="K30" s="10">
        <f>SUM(L30:L30)</f>
        <v>6132.6580000000004</v>
      </c>
      <c r="L30" s="10">
        <v>6132.6580000000004</v>
      </c>
      <c r="M30" s="10">
        <v>0</v>
      </c>
      <c r="N30" s="10">
        <v>0</v>
      </c>
      <c r="O30" s="10">
        <v>0</v>
      </c>
      <c r="P30" s="10">
        <v>0</v>
      </c>
      <c r="Q30" s="76"/>
      <c r="R30" s="27"/>
      <c r="S30" s="27"/>
    </row>
    <row r="31" spans="1:19" s="28" customFormat="1" ht="25.15" customHeight="1" x14ac:dyDescent="0.25">
      <c r="A31" s="104" t="s">
        <v>69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27"/>
      <c r="S31" s="27"/>
    </row>
    <row r="32" spans="1:19" s="28" customFormat="1" ht="27.75" customHeight="1" x14ac:dyDescent="0.25">
      <c r="A32" s="66" t="s">
        <v>12</v>
      </c>
      <c r="B32" s="97" t="s">
        <v>73</v>
      </c>
      <c r="C32" s="58" t="s">
        <v>23</v>
      </c>
      <c r="D32" s="58" t="s">
        <v>23</v>
      </c>
      <c r="E32" s="58" t="s">
        <v>23</v>
      </c>
      <c r="F32" s="58" t="s">
        <v>23</v>
      </c>
      <c r="G32" s="72" t="s">
        <v>23</v>
      </c>
      <c r="H32" s="29">
        <v>899018.85929000005</v>
      </c>
      <c r="I32" s="72" t="s">
        <v>23</v>
      </c>
      <c r="J32" s="30" t="s">
        <v>4</v>
      </c>
      <c r="K32" s="7">
        <f>SUM(K34:K35)</f>
        <v>663530.90864000004</v>
      </c>
      <c r="L32" s="7">
        <f>SUM(L34:L35)</f>
        <v>595784.42151000001</v>
      </c>
      <c r="M32" s="7">
        <f>SUM(M34:M35)</f>
        <v>67746.487129999994</v>
      </c>
      <c r="N32" s="7">
        <v>0</v>
      </c>
      <c r="O32" s="7">
        <f>SUM(O34:O35)</f>
        <v>0</v>
      </c>
      <c r="P32" s="7">
        <v>0</v>
      </c>
      <c r="Q32" s="74" t="s">
        <v>18</v>
      </c>
      <c r="R32" s="27"/>
      <c r="S32" s="27"/>
    </row>
    <row r="33" spans="1:19" s="28" customFormat="1" ht="60.75" customHeight="1" x14ac:dyDescent="0.25">
      <c r="A33" s="67"/>
      <c r="B33" s="98"/>
      <c r="C33" s="84"/>
      <c r="D33" s="84"/>
      <c r="E33" s="84"/>
      <c r="F33" s="84"/>
      <c r="G33" s="73"/>
      <c r="H33" s="29"/>
      <c r="I33" s="73"/>
      <c r="J33" s="30" t="s">
        <v>67</v>
      </c>
      <c r="K33" s="7">
        <f>L33+M33+N33+O33+P33</f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6"/>
      <c r="R33" s="27"/>
      <c r="S33" s="27"/>
    </row>
    <row r="34" spans="1:19" ht="58.15" customHeight="1" x14ac:dyDescent="0.25">
      <c r="A34" s="67"/>
      <c r="B34" s="98"/>
      <c r="C34" s="59"/>
      <c r="D34" s="39"/>
      <c r="E34" s="39"/>
      <c r="F34" s="59"/>
      <c r="G34" s="73"/>
      <c r="H34" s="29">
        <v>266685.93570999999</v>
      </c>
      <c r="I34" s="39"/>
      <c r="J34" s="31" t="s">
        <v>3</v>
      </c>
      <c r="K34" s="7">
        <f>SUM(L34:Q34)</f>
        <v>582318.87497</v>
      </c>
      <c r="L34" s="7">
        <f>L37+L43+L49</f>
        <v>526774.00497000001</v>
      </c>
      <c r="M34" s="7">
        <f>M37+M43+M49</f>
        <v>55544.869999999995</v>
      </c>
      <c r="N34" s="7">
        <v>0</v>
      </c>
      <c r="O34" s="7">
        <v>0</v>
      </c>
      <c r="P34" s="7">
        <v>0</v>
      </c>
      <c r="Q34" s="75"/>
    </row>
    <row r="35" spans="1:19" ht="74.45" customHeight="1" x14ac:dyDescent="0.25">
      <c r="A35" s="67"/>
      <c r="B35" s="99"/>
      <c r="C35" s="59"/>
      <c r="D35" s="40"/>
      <c r="E35" s="39"/>
      <c r="F35" s="59"/>
      <c r="G35" s="73"/>
      <c r="H35" s="32">
        <v>10065.74317</v>
      </c>
      <c r="I35" s="39"/>
      <c r="J35" s="26" t="s">
        <v>5</v>
      </c>
      <c r="K35" s="7">
        <f>SUM(L35:Q35)</f>
        <v>81212.033670000004</v>
      </c>
      <c r="L35" s="7">
        <f>L38+L44+L50</f>
        <v>69010.416540000006</v>
      </c>
      <c r="M35" s="7">
        <f>M38+M44+M50</f>
        <v>12201.617130000001</v>
      </c>
      <c r="N35" s="8">
        <v>0</v>
      </c>
      <c r="O35" s="8">
        <f>O38+O44</f>
        <v>0</v>
      </c>
      <c r="P35" s="8">
        <f>P38+P44</f>
        <v>0</v>
      </c>
      <c r="Q35" s="75"/>
    </row>
    <row r="36" spans="1:19" ht="22.5" customHeight="1" x14ac:dyDescent="0.25">
      <c r="A36" s="47" t="s">
        <v>16</v>
      </c>
      <c r="B36" s="48" t="s">
        <v>54</v>
      </c>
      <c r="C36" s="38">
        <v>4012</v>
      </c>
      <c r="D36" s="38" t="s">
        <v>52</v>
      </c>
      <c r="E36" s="60" t="s">
        <v>78</v>
      </c>
      <c r="F36" s="63">
        <v>45901</v>
      </c>
      <c r="G36" s="64">
        <f>319750.32685+6029.96496</f>
        <v>325780.29181000002</v>
      </c>
      <c r="H36" s="44">
        <v>0</v>
      </c>
      <c r="I36" s="11">
        <v>0</v>
      </c>
      <c r="J36" s="17" t="s">
        <v>4</v>
      </c>
      <c r="K36" s="9">
        <f>SUM(K37:K38)</f>
        <v>325780.29180999997</v>
      </c>
      <c r="L36" s="9">
        <f>L37+L38</f>
        <v>289283.80368999997</v>
      </c>
      <c r="M36" s="1">
        <f>M37+M38</f>
        <v>36496.488120000002</v>
      </c>
      <c r="N36" s="9">
        <v>0</v>
      </c>
      <c r="O36" s="9">
        <v>0</v>
      </c>
      <c r="P36" s="9">
        <v>0</v>
      </c>
      <c r="Q36" s="75"/>
    </row>
    <row r="37" spans="1:19" ht="57.6" customHeight="1" x14ac:dyDescent="0.25">
      <c r="A37" s="51"/>
      <c r="B37" s="52"/>
      <c r="C37" s="42"/>
      <c r="D37" s="39"/>
      <c r="E37" s="61"/>
      <c r="F37" s="93"/>
      <c r="G37" s="102"/>
      <c r="H37" s="45"/>
      <c r="I37" s="11">
        <v>0</v>
      </c>
      <c r="J37" s="12" t="s">
        <v>3</v>
      </c>
      <c r="K37" s="10">
        <f>L37+M37+N37+O37+P37</f>
        <v>287775.29415999999</v>
      </c>
      <c r="L37" s="10">
        <f>L40</f>
        <v>260355.42330999998</v>
      </c>
      <c r="M37" s="2">
        <f>M40</f>
        <v>27419.870849999999</v>
      </c>
      <c r="N37" s="10">
        <v>0</v>
      </c>
      <c r="O37" s="10">
        <v>0</v>
      </c>
      <c r="P37" s="9">
        <v>0</v>
      </c>
      <c r="Q37" s="75"/>
    </row>
    <row r="38" spans="1:19" ht="75.75" customHeight="1" x14ac:dyDescent="0.25">
      <c r="A38" s="51"/>
      <c r="B38" s="52"/>
      <c r="C38" s="42"/>
      <c r="D38" s="40"/>
      <c r="E38" s="62"/>
      <c r="F38" s="93"/>
      <c r="G38" s="103"/>
      <c r="H38" s="46"/>
      <c r="I38" s="11">
        <v>0</v>
      </c>
      <c r="J38" s="12" t="s">
        <v>5</v>
      </c>
      <c r="K38" s="10">
        <f>L38+M38+N38+O38+P38</f>
        <v>38004.997649999998</v>
      </c>
      <c r="L38" s="10">
        <f>L41</f>
        <v>28928.380379999999</v>
      </c>
      <c r="M38" s="2">
        <f>M41</f>
        <v>9076.6172700000006</v>
      </c>
      <c r="N38" s="10">
        <v>0</v>
      </c>
      <c r="O38" s="10">
        <v>0</v>
      </c>
      <c r="P38" s="10">
        <v>0</v>
      </c>
      <c r="Q38" s="75"/>
    </row>
    <row r="39" spans="1:19" ht="27" customHeight="1" x14ac:dyDescent="0.25">
      <c r="A39" s="39"/>
      <c r="B39" s="49"/>
      <c r="C39" s="39"/>
      <c r="D39" s="38" t="s">
        <v>58</v>
      </c>
      <c r="E39" s="38" t="s">
        <v>23</v>
      </c>
      <c r="F39" s="41" t="s">
        <v>23</v>
      </c>
      <c r="G39" s="44" t="s">
        <v>23</v>
      </c>
      <c r="H39" s="44">
        <v>0</v>
      </c>
      <c r="I39" s="11">
        <v>0</v>
      </c>
      <c r="J39" s="17" t="s">
        <v>4</v>
      </c>
      <c r="K39" s="9">
        <f>SUM(K40:K41)</f>
        <v>316703.67453999998</v>
      </c>
      <c r="L39" s="9">
        <f>L40+L41</f>
        <v>289283.80368999997</v>
      </c>
      <c r="M39" s="1">
        <f>M40+M41</f>
        <v>36496.488120000002</v>
      </c>
      <c r="N39" s="9">
        <v>0</v>
      </c>
      <c r="O39" s="9">
        <v>0</v>
      </c>
      <c r="P39" s="9">
        <v>0</v>
      </c>
      <c r="Q39" s="75"/>
    </row>
    <row r="40" spans="1:19" ht="57.6" customHeight="1" x14ac:dyDescent="0.25">
      <c r="A40" s="39"/>
      <c r="B40" s="49"/>
      <c r="C40" s="39"/>
      <c r="D40" s="39"/>
      <c r="E40" s="39"/>
      <c r="F40" s="42"/>
      <c r="G40" s="45"/>
      <c r="H40" s="45"/>
      <c r="I40" s="11">
        <v>0</v>
      </c>
      <c r="J40" s="12" t="s">
        <v>3</v>
      </c>
      <c r="K40" s="10">
        <f>K37</f>
        <v>287775.29415999999</v>
      </c>
      <c r="L40" s="10">
        <f>287775.29416-27419.87085</f>
        <v>260355.42330999998</v>
      </c>
      <c r="M40" s="2">
        <v>27419.870849999999</v>
      </c>
      <c r="N40" s="10">
        <v>0</v>
      </c>
      <c r="O40" s="10">
        <v>0</v>
      </c>
      <c r="P40" s="9">
        <v>0</v>
      </c>
      <c r="Q40" s="75"/>
    </row>
    <row r="41" spans="1:19" ht="74.25" customHeight="1" x14ac:dyDescent="0.25">
      <c r="A41" s="40"/>
      <c r="B41" s="50"/>
      <c r="C41" s="40"/>
      <c r="D41" s="40"/>
      <c r="E41" s="40"/>
      <c r="F41" s="42"/>
      <c r="G41" s="46"/>
      <c r="H41" s="46"/>
      <c r="I41" s="11">
        <v>0</v>
      </c>
      <c r="J41" s="12" t="s">
        <v>5</v>
      </c>
      <c r="K41" s="10">
        <f>SUM(L41:L41)</f>
        <v>28928.380379999999</v>
      </c>
      <c r="L41" s="10">
        <f>31975.03269-3046.65231</f>
        <v>28928.380379999999</v>
      </c>
      <c r="M41" s="2">
        <f>3046.65231+6029.96496</f>
        <v>9076.6172700000006</v>
      </c>
      <c r="N41" s="10">
        <v>0</v>
      </c>
      <c r="O41" s="10">
        <v>0</v>
      </c>
      <c r="P41" s="10">
        <v>0</v>
      </c>
      <c r="Q41" s="75"/>
    </row>
    <row r="42" spans="1:19" ht="22.9" customHeight="1" x14ac:dyDescent="0.25">
      <c r="A42" s="47" t="s">
        <v>27</v>
      </c>
      <c r="B42" s="48" t="s">
        <v>55</v>
      </c>
      <c r="C42" s="38"/>
      <c r="D42" s="38" t="s">
        <v>52</v>
      </c>
      <c r="E42" s="41" t="s">
        <v>59</v>
      </c>
      <c r="F42" s="41">
        <v>45170</v>
      </c>
      <c r="G42" s="64">
        <f>270334.98+77.22154</f>
        <v>270412.20153999998</v>
      </c>
      <c r="H42" s="33"/>
      <c r="I42" s="11">
        <v>182404.82796</v>
      </c>
      <c r="J42" s="17" t="s">
        <v>4</v>
      </c>
      <c r="K42" s="9">
        <f>L42+M42+N42+O42+P42</f>
        <v>88007.373580000014</v>
      </c>
      <c r="L42" s="9">
        <f>L43+L44</f>
        <v>88007.373580000014</v>
      </c>
      <c r="M42" s="9">
        <f>M43+M44</f>
        <v>0</v>
      </c>
      <c r="N42" s="9">
        <v>0</v>
      </c>
      <c r="O42" s="9">
        <f>O43+O44</f>
        <v>0</v>
      </c>
      <c r="P42" s="9">
        <v>0</v>
      </c>
      <c r="Q42" s="75"/>
    </row>
    <row r="43" spans="1:19" ht="69" customHeight="1" x14ac:dyDescent="0.25">
      <c r="A43" s="39"/>
      <c r="B43" s="52"/>
      <c r="C43" s="42"/>
      <c r="D43" s="39"/>
      <c r="E43" s="39"/>
      <c r="F43" s="42"/>
      <c r="G43" s="61"/>
      <c r="H43" s="33"/>
      <c r="I43" s="11">
        <v>164164.34515000001</v>
      </c>
      <c r="J43" s="12" t="s">
        <v>3</v>
      </c>
      <c r="K43" s="9">
        <f>L43+M43+N43+O43+P43</f>
        <v>69774.661850000004</v>
      </c>
      <c r="L43" s="9">
        <v>69774.661850000004</v>
      </c>
      <c r="M43" s="9">
        <v>0</v>
      </c>
      <c r="N43" s="9">
        <v>0</v>
      </c>
      <c r="O43" s="9">
        <v>0</v>
      </c>
      <c r="P43" s="9">
        <v>0</v>
      </c>
      <c r="Q43" s="75"/>
    </row>
    <row r="44" spans="1:19" ht="82.5" customHeight="1" x14ac:dyDescent="0.25">
      <c r="A44" s="39"/>
      <c r="B44" s="52"/>
      <c r="C44" s="42"/>
      <c r="D44" s="40"/>
      <c r="E44" s="40"/>
      <c r="F44" s="43"/>
      <c r="G44" s="62"/>
      <c r="H44" s="33"/>
      <c r="I44" s="11" t="s">
        <v>60</v>
      </c>
      <c r="J44" s="12" t="s">
        <v>5</v>
      </c>
      <c r="K44" s="9">
        <f>L44+M44+N44+O44+P44</f>
        <v>18232.711730000003</v>
      </c>
      <c r="L44" s="10">
        <f>L47</f>
        <v>18232.711730000003</v>
      </c>
      <c r="M44" s="9">
        <v>0</v>
      </c>
      <c r="N44" s="9">
        <v>0</v>
      </c>
      <c r="O44" s="9">
        <v>0</v>
      </c>
      <c r="P44" s="9">
        <v>0</v>
      </c>
      <c r="Q44" s="75"/>
      <c r="R44" s="15"/>
      <c r="S44" s="15"/>
    </row>
    <row r="45" spans="1:19" ht="32.25" customHeight="1" x14ac:dyDescent="0.25">
      <c r="A45" s="39"/>
      <c r="B45" s="49"/>
      <c r="C45" s="39"/>
      <c r="D45" s="38" t="s">
        <v>58</v>
      </c>
      <c r="E45" s="38" t="s">
        <v>23</v>
      </c>
      <c r="F45" s="41" t="s">
        <v>23</v>
      </c>
      <c r="G45" s="44" t="s">
        <v>23</v>
      </c>
      <c r="H45" s="44">
        <v>0</v>
      </c>
      <c r="I45" s="11">
        <f>I42</f>
        <v>182404.82796</v>
      </c>
      <c r="J45" s="17" t="s">
        <v>4</v>
      </c>
      <c r="K45" s="9">
        <f>SUM(K46:K47)</f>
        <v>88007.373580000014</v>
      </c>
      <c r="L45" s="9">
        <f>L42</f>
        <v>88007.373580000014</v>
      </c>
      <c r="M45" s="9">
        <v>0</v>
      </c>
      <c r="N45" s="9">
        <v>0</v>
      </c>
      <c r="O45" s="9">
        <v>0</v>
      </c>
      <c r="P45" s="9">
        <v>0</v>
      </c>
      <c r="Q45" s="13"/>
    </row>
    <row r="46" spans="1:19" ht="60.6" customHeight="1" x14ac:dyDescent="0.25">
      <c r="A46" s="39"/>
      <c r="B46" s="49"/>
      <c r="C46" s="39"/>
      <c r="D46" s="39"/>
      <c r="E46" s="39"/>
      <c r="F46" s="42"/>
      <c r="G46" s="45"/>
      <c r="H46" s="45"/>
      <c r="I46" s="11">
        <f>I43</f>
        <v>164164.34515000001</v>
      </c>
      <c r="J46" s="12" t="s">
        <v>3</v>
      </c>
      <c r="K46" s="10">
        <f>K43</f>
        <v>69774.661850000004</v>
      </c>
      <c r="L46" s="10">
        <f>L43</f>
        <v>69774.661850000004</v>
      </c>
      <c r="M46" s="10">
        <v>0</v>
      </c>
      <c r="N46" s="10">
        <v>0</v>
      </c>
      <c r="O46" s="10">
        <v>0</v>
      </c>
      <c r="P46" s="9">
        <v>0</v>
      </c>
      <c r="Q46" s="13"/>
    </row>
    <row r="47" spans="1:19" ht="78.75" customHeight="1" x14ac:dyDescent="0.25">
      <c r="A47" s="40"/>
      <c r="B47" s="50"/>
      <c r="C47" s="40"/>
      <c r="D47" s="40"/>
      <c r="E47" s="40"/>
      <c r="F47" s="42"/>
      <c r="G47" s="46"/>
      <c r="H47" s="46"/>
      <c r="I47" s="11" t="str">
        <f>I44</f>
        <v>18.240,48281</v>
      </c>
      <c r="J47" s="12" t="s">
        <v>5</v>
      </c>
      <c r="K47" s="10">
        <f>L47</f>
        <v>18232.711730000003</v>
      </c>
      <c r="L47" s="10">
        <f>21380.69752+148.37526-3373.58259+77.22154</f>
        <v>18232.711730000003</v>
      </c>
      <c r="M47" s="10">
        <v>0</v>
      </c>
      <c r="N47" s="10">
        <v>0</v>
      </c>
      <c r="O47" s="10">
        <v>0</v>
      </c>
      <c r="P47" s="10">
        <v>0</v>
      </c>
      <c r="Q47" s="13"/>
      <c r="R47" s="15"/>
    </row>
    <row r="48" spans="1:19" ht="35.25" customHeight="1" x14ac:dyDescent="0.25">
      <c r="A48" s="47" t="s">
        <v>38</v>
      </c>
      <c r="B48" s="48" t="s">
        <v>56</v>
      </c>
      <c r="C48" s="38"/>
      <c r="D48" s="38" t="s">
        <v>52</v>
      </c>
      <c r="E48" s="60" t="s">
        <v>79</v>
      </c>
      <c r="F48" s="63">
        <v>45719</v>
      </c>
      <c r="G48" s="64">
        <v>249743.24325</v>
      </c>
      <c r="H48" s="44">
        <v>0</v>
      </c>
      <c r="I48" s="11">
        <v>0</v>
      </c>
      <c r="J48" s="17" t="s">
        <v>4</v>
      </c>
      <c r="K48" s="9">
        <f>SUM(K49:K50)</f>
        <v>249743.24324999997</v>
      </c>
      <c r="L48" s="9">
        <f>L49+L50</f>
        <v>218493.24424</v>
      </c>
      <c r="M48" s="9">
        <f>M49+M50</f>
        <v>31249.99901</v>
      </c>
      <c r="N48" s="9">
        <v>0</v>
      </c>
      <c r="O48" s="9">
        <v>0</v>
      </c>
      <c r="P48" s="9">
        <v>0</v>
      </c>
      <c r="Q48" s="13"/>
    </row>
    <row r="49" spans="1:19" ht="60.6" customHeight="1" x14ac:dyDescent="0.25">
      <c r="A49" s="51"/>
      <c r="B49" s="52"/>
      <c r="C49" s="42"/>
      <c r="D49" s="39"/>
      <c r="E49" s="61"/>
      <c r="F49" s="93"/>
      <c r="G49" s="102"/>
      <c r="H49" s="45"/>
      <c r="I49" s="11">
        <v>0</v>
      </c>
      <c r="J49" s="12" t="s">
        <v>3</v>
      </c>
      <c r="K49" s="10">
        <f>L49+M49</f>
        <v>224768.91895999998</v>
      </c>
      <c r="L49" s="2">
        <v>196643.91980999999</v>
      </c>
      <c r="M49" s="10">
        <v>28124.99915</v>
      </c>
      <c r="N49" s="10">
        <v>0</v>
      </c>
      <c r="O49" s="10">
        <v>0</v>
      </c>
      <c r="P49" s="9">
        <v>0</v>
      </c>
      <c r="Q49" s="13"/>
      <c r="S49" s="15"/>
    </row>
    <row r="50" spans="1:19" ht="73.5" customHeight="1" x14ac:dyDescent="0.25">
      <c r="A50" s="51"/>
      <c r="B50" s="52"/>
      <c r="C50" s="42"/>
      <c r="D50" s="40"/>
      <c r="E50" s="62"/>
      <c r="F50" s="93"/>
      <c r="G50" s="103"/>
      <c r="H50" s="46"/>
      <c r="I50" s="11">
        <v>0</v>
      </c>
      <c r="J50" s="12" t="s">
        <v>5</v>
      </c>
      <c r="K50" s="10">
        <f>L50+M50+N50+O50+P50</f>
        <v>24974.32429</v>
      </c>
      <c r="L50" s="10">
        <f>20188.5376+4867.4696-81.68291-3124.99986</f>
        <v>21849.324430000001</v>
      </c>
      <c r="M50" s="10">
        <v>3124.9998599999999</v>
      </c>
      <c r="N50" s="10">
        <v>0</v>
      </c>
      <c r="O50" s="10">
        <v>0</v>
      </c>
      <c r="P50" s="10">
        <v>0</v>
      </c>
      <c r="Q50" s="13"/>
      <c r="S50" s="15"/>
    </row>
    <row r="51" spans="1:19" ht="27.75" customHeight="1" x14ac:dyDescent="0.25">
      <c r="A51" s="39"/>
      <c r="B51" s="49"/>
      <c r="C51" s="39"/>
      <c r="D51" s="38" t="s">
        <v>58</v>
      </c>
      <c r="E51" s="38" t="s">
        <v>23</v>
      </c>
      <c r="F51" s="41" t="s">
        <v>23</v>
      </c>
      <c r="G51" s="44" t="s">
        <v>23</v>
      </c>
      <c r="H51" s="44">
        <v>0</v>
      </c>
      <c r="I51" s="11">
        <f>I48</f>
        <v>0</v>
      </c>
      <c r="J51" s="17" t="s">
        <v>4</v>
      </c>
      <c r="K51" s="9">
        <f>SUM(K52:K53)</f>
        <v>249743.24324999997</v>
      </c>
      <c r="L51" s="9">
        <f t="shared" ref="L51:M53" si="1">L48</f>
        <v>218493.24424</v>
      </c>
      <c r="M51" s="9">
        <f t="shared" si="1"/>
        <v>31249.99901</v>
      </c>
      <c r="N51" s="9">
        <v>0</v>
      </c>
      <c r="O51" s="9">
        <v>0</v>
      </c>
      <c r="P51" s="9">
        <v>0</v>
      </c>
      <c r="Q51" s="13"/>
    </row>
    <row r="52" spans="1:19" ht="60.6" customHeight="1" x14ac:dyDescent="0.25">
      <c r="A52" s="39"/>
      <c r="B52" s="49"/>
      <c r="C52" s="39"/>
      <c r="D52" s="39"/>
      <c r="E52" s="39"/>
      <c r="F52" s="42"/>
      <c r="G52" s="45"/>
      <c r="H52" s="45"/>
      <c r="I52" s="11">
        <f>I49</f>
        <v>0</v>
      </c>
      <c r="J52" s="12" t="s">
        <v>3</v>
      </c>
      <c r="K52" s="10">
        <f>K49</f>
        <v>224768.91895999998</v>
      </c>
      <c r="L52" s="2">
        <f>L49</f>
        <v>196643.91980999999</v>
      </c>
      <c r="M52" s="10">
        <f t="shared" si="1"/>
        <v>28124.99915</v>
      </c>
      <c r="N52" s="10">
        <v>0</v>
      </c>
      <c r="O52" s="10">
        <v>0</v>
      </c>
      <c r="P52" s="9">
        <v>0</v>
      </c>
      <c r="Q52" s="13"/>
    </row>
    <row r="53" spans="1:19" ht="80.25" customHeight="1" x14ac:dyDescent="0.25">
      <c r="A53" s="40"/>
      <c r="B53" s="50"/>
      <c r="C53" s="40"/>
      <c r="D53" s="40"/>
      <c r="E53" s="40"/>
      <c r="F53" s="42"/>
      <c r="G53" s="46"/>
      <c r="H53" s="46"/>
      <c r="I53" s="11">
        <f>I50</f>
        <v>0</v>
      </c>
      <c r="J53" s="12" t="s">
        <v>5</v>
      </c>
      <c r="K53" s="10">
        <f>K50</f>
        <v>24974.32429</v>
      </c>
      <c r="L53" s="10">
        <f t="shared" si="1"/>
        <v>21849.324430000001</v>
      </c>
      <c r="M53" s="10">
        <f t="shared" si="1"/>
        <v>3124.9998599999999</v>
      </c>
      <c r="N53" s="10">
        <v>0</v>
      </c>
      <c r="O53" s="10">
        <v>0</v>
      </c>
      <c r="P53" s="10">
        <v>0</v>
      </c>
      <c r="Q53" s="13"/>
    </row>
    <row r="54" spans="1:19" ht="25.15" customHeight="1" x14ac:dyDescent="0.25">
      <c r="A54" s="66" t="s">
        <v>13</v>
      </c>
      <c r="B54" s="97" t="s">
        <v>74</v>
      </c>
      <c r="C54" s="58" t="s">
        <v>23</v>
      </c>
      <c r="D54" s="58" t="s">
        <v>23</v>
      </c>
      <c r="E54" s="58" t="s">
        <v>23</v>
      </c>
      <c r="F54" s="58" t="s">
        <v>23</v>
      </c>
      <c r="G54" s="72" t="s">
        <v>23</v>
      </c>
      <c r="H54" s="29">
        <v>899018.85929000005</v>
      </c>
      <c r="I54" s="72" t="s">
        <v>23</v>
      </c>
      <c r="J54" s="30" t="s">
        <v>4</v>
      </c>
      <c r="K54" s="7">
        <f t="shared" ref="K54:O54" si="2">K55+K56</f>
        <v>74800.522859999997</v>
      </c>
      <c r="L54" s="7">
        <f t="shared" si="2"/>
        <v>74800.522859999997</v>
      </c>
      <c r="M54" s="7">
        <f t="shared" si="2"/>
        <v>0</v>
      </c>
      <c r="N54" s="7">
        <f t="shared" si="2"/>
        <v>0</v>
      </c>
      <c r="O54" s="7">
        <f t="shared" si="2"/>
        <v>0</v>
      </c>
      <c r="P54" s="7">
        <v>0</v>
      </c>
      <c r="Q54" s="74" t="s">
        <v>18</v>
      </c>
    </row>
    <row r="55" spans="1:19" ht="57" customHeight="1" x14ac:dyDescent="0.25">
      <c r="A55" s="67"/>
      <c r="B55" s="98"/>
      <c r="C55" s="59"/>
      <c r="D55" s="39"/>
      <c r="E55" s="39"/>
      <c r="F55" s="59"/>
      <c r="G55" s="73"/>
      <c r="H55" s="29">
        <v>266685.93570999999</v>
      </c>
      <c r="I55" s="39"/>
      <c r="J55" s="31" t="s">
        <v>3</v>
      </c>
      <c r="K55" s="7">
        <f>L55+M55+N55+O55+P55</f>
        <v>45033.183000000005</v>
      </c>
      <c r="L55" s="7">
        <f>L58+L64+L67</f>
        <v>45033.183000000005</v>
      </c>
      <c r="M55" s="7">
        <f>M58+M64+M67</f>
        <v>0</v>
      </c>
      <c r="N55" s="7">
        <f>N58+N64</f>
        <v>0</v>
      </c>
      <c r="O55" s="7">
        <v>0</v>
      </c>
      <c r="P55" s="7">
        <v>0</v>
      </c>
      <c r="Q55" s="75"/>
    </row>
    <row r="56" spans="1:19" ht="73.900000000000006" customHeight="1" x14ac:dyDescent="0.25">
      <c r="A56" s="67"/>
      <c r="B56" s="99"/>
      <c r="C56" s="59"/>
      <c r="D56" s="40"/>
      <c r="E56" s="34"/>
      <c r="F56" s="59"/>
      <c r="G56" s="73"/>
      <c r="H56" s="34">
        <v>10065.74317</v>
      </c>
      <c r="I56" s="39"/>
      <c r="J56" s="25" t="s">
        <v>5</v>
      </c>
      <c r="K56" s="7">
        <f>L56+M56+N56+O56+P56</f>
        <v>29767.33986</v>
      </c>
      <c r="L56" s="7">
        <f>L59+L65+L68</f>
        <v>29767.33986</v>
      </c>
      <c r="M56" s="7">
        <f>M59+M65+M68</f>
        <v>0</v>
      </c>
      <c r="N56" s="7">
        <f>N59+N65</f>
        <v>0</v>
      </c>
      <c r="O56" s="7">
        <v>0</v>
      </c>
      <c r="P56" s="7">
        <v>0</v>
      </c>
      <c r="Q56" s="75"/>
    </row>
    <row r="57" spans="1:19" ht="28.15" customHeight="1" x14ac:dyDescent="0.25">
      <c r="A57" s="47" t="s">
        <v>25</v>
      </c>
      <c r="B57" s="48" t="s">
        <v>55</v>
      </c>
      <c r="C57" s="38"/>
      <c r="D57" s="38" t="s">
        <v>52</v>
      </c>
      <c r="E57" s="38" t="s">
        <v>59</v>
      </c>
      <c r="F57" s="41">
        <v>45536</v>
      </c>
      <c r="G57" s="44">
        <v>51138.5435</v>
      </c>
      <c r="H57" s="18">
        <v>0</v>
      </c>
      <c r="I57" s="11">
        <v>35305.00675</v>
      </c>
      <c r="J57" s="17" t="s">
        <v>4</v>
      </c>
      <c r="K57" s="9">
        <f>SUM(K58:K59)</f>
        <v>24763.652859999998</v>
      </c>
      <c r="L57" s="9">
        <f>SUM(L58:L59)</f>
        <v>24763.652859999998</v>
      </c>
      <c r="M57" s="9">
        <v>0</v>
      </c>
      <c r="N57" s="9">
        <v>0</v>
      </c>
      <c r="O57" s="9">
        <f>SUM(O58:O59)</f>
        <v>0</v>
      </c>
      <c r="P57" s="9">
        <v>0</v>
      </c>
      <c r="Q57" s="75"/>
    </row>
    <row r="58" spans="1:19" ht="58.5" customHeight="1" x14ac:dyDescent="0.25">
      <c r="A58" s="51"/>
      <c r="B58" s="52"/>
      <c r="C58" s="42"/>
      <c r="D58" s="39"/>
      <c r="E58" s="39"/>
      <c r="F58" s="42"/>
      <c r="G58" s="45"/>
      <c r="H58" s="18">
        <v>0</v>
      </c>
      <c r="I58" s="11">
        <v>21004.190999999999</v>
      </c>
      <c r="J58" s="12" t="s">
        <v>3</v>
      </c>
      <c r="K58" s="10">
        <f>SUM(L58:L58)</f>
        <v>0</v>
      </c>
      <c r="L58" s="10">
        <v>0</v>
      </c>
      <c r="M58" s="10">
        <v>0</v>
      </c>
      <c r="N58" s="10">
        <v>0</v>
      </c>
      <c r="O58" s="10">
        <v>0</v>
      </c>
      <c r="P58" s="9">
        <v>0</v>
      </c>
      <c r="Q58" s="75"/>
    </row>
    <row r="59" spans="1:19" ht="76.5" customHeight="1" x14ac:dyDescent="0.25">
      <c r="A59" s="51"/>
      <c r="B59" s="52"/>
      <c r="C59" s="42"/>
      <c r="D59" s="40"/>
      <c r="E59" s="40"/>
      <c r="F59" s="43"/>
      <c r="G59" s="46"/>
      <c r="H59" s="19">
        <v>0</v>
      </c>
      <c r="I59" s="11">
        <v>14300.81575</v>
      </c>
      <c r="J59" s="12" t="s">
        <v>5</v>
      </c>
      <c r="K59" s="10">
        <f>SUM(L59:L59)</f>
        <v>24763.652859999998</v>
      </c>
      <c r="L59" s="10">
        <v>24763.652859999998</v>
      </c>
      <c r="M59" s="10">
        <v>0</v>
      </c>
      <c r="N59" s="10">
        <v>0</v>
      </c>
      <c r="O59" s="10">
        <v>0</v>
      </c>
      <c r="P59" s="10">
        <v>0</v>
      </c>
      <c r="Q59" s="75"/>
      <c r="R59" s="15"/>
    </row>
    <row r="60" spans="1:19" ht="24.75" customHeight="1" x14ac:dyDescent="0.25">
      <c r="A60" s="39"/>
      <c r="B60" s="49"/>
      <c r="C60" s="39"/>
      <c r="D60" s="38" t="s">
        <v>61</v>
      </c>
      <c r="E60" s="38" t="s">
        <v>23</v>
      </c>
      <c r="F60" s="41" t="s">
        <v>23</v>
      </c>
      <c r="G60" s="44" t="s">
        <v>23</v>
      </c>
      <c r="H60" s="18">
        <v>0</v>
      </c>
      <c r="I60" s="11">
        <v>35305.00675</v>
      </c>
      <c r="J60" s="17" t="s">
        <v>4</v>
      </c>
      <c r="K60" s="9">
        <f>SUM(K61:K62)</f>
        <v>24763.652859999998</v>
      </c>
      <c r="L60" s="9">
        <f>L57</f>
        <v>24763.652859999998</v>
      </c>
      <c r="M60" s="9">
        <v>0</v>
      </c>
      <c r="N60" s="9">
        <v>0</v>
      </c>
      <c r="O60" s="9">
        <f>SUM(O61:O62)</f>
        <v>0</v>
      </c>
      <c r="P60" s="9">
        <v>0</v>
      </c>
      <c r="Q60" s="75"/>
    </row>
    <row r="61" spans="1:19" ht="56.45" customHeight="1" x14ac:dyDescent="0.25">
      <c r="A61" s="39"/>
      <c r="B61" s="49"/>
      <c r="C61" s="39"/>
      <c r="D61" s="39"/>
      <c r="E61" s="39"/>
      <c r="F61" s="42"/>
      <c r="G61" s="45"/>
      <c r="H61" s="18">
        <v>0</v>
      </c>
      <c r="I61" s="11">
        <v>21004.190999999999</v>
      </c>
      <c r="J61" s="12" t="s">
        <v>3</v>
      </c>
      <c r="K61" s="10">
        <f>SUM(L61:L61)</f>
        <v>0</v>
      </c>
      <c r="L61" s="9">
        <f>L58</f>
        <v>0</v>
      </c>
      <c r="M61" s="10">
        <v>0</v>
      </c>
      <c r="N61" s="10">
        <v>0</v>
      </c>
      <c r="O61" s="10">
        <v>0</v>
      </c>
      <c r="P61" s="9">
        <v>0</v>
      </c>
      <c r="Q61" s="75"/>
    </row>
    <row r="62" spans="1:19" ht="56.45" customHeight="1" x14ac:dyDescent="0.25">
      <c r="A62" s="40"/>
      <c r="B62" s="50"/>
      <c r="C62" s="40"/>
      <c r="D62" s="40"/>
      <c r="E62" s="40"/>
      <c r="F62" s="43"/>
      <c r="G62" s="46"/>
      <c r="H62" s="19">
        <v>0</v>
      </c>
      <c r="I62" s="11">
        <v>14300.81575</v>
      </c>
      <c r="J62" s="12" t="s">
        <v>5</v>
      </c>
      <c r="K62" s="10">
        <f>SUM(L62:L62)</f>
        <v>24763.652859999998</v>
      </c>
      <c r="L62" s="9">
        <f>L59</f>
        <v>24763.652859999998</v>
      </c>
      <c r="M62" s="10">
        <v>0</v>
      </c>
      <c r="N62" s="10">
        <v>0</v>
      </c>
      <c r="O62" s="10">
        <v>0</v>
      </c>
      <c r="P62" s="10">
        <v>0</v>
      </c>
      <c r="Q62" s="75"/>
      <c r="R62" s="15"/>
    </row>
    <row r="63" spans="1:19" ht="25.15" customHeight="1" x14ac:dyDescent="0.25">
      <c r="A63" s="47" t="s">
        <v>26</v>
      </c>
      <c r="B63" s="48" t="s">
        <v>54</v>
      </c>
      <c r="C63" s="38"/>
      <c r="D63" s="38" t="s">
        <v>53</v>
      </c>
      <c r="E63" s="38" t="s">
        <v>51</v>
      </c>
      <c r="F63" s="41">
        <v>45536</v>
      </c>
      <c r="G63" s="44">
        <v>26000</v>
      </c>
      <c r="H63" s="18">
        <v>0</v>
      </c>
      <c r="I63" s="11">
        <v>0</v>
      </c>
      <c r="J63" s="17" t="s">
        <v>4</v>
      </c>
      <c r="K63" s="9">
        <f>K64+K65</f>
        <v>26000</v>
      </c>
      <c r="L63" s="9">
        <f>SUM(L64:L65)</f>
        <v>26000</v>
      </c>
      <c r="M63" s="9">
        <f>SUM(M64:M65)</f>
        <v>0</v>
      </c>
      <c r="N63" s="9">
        <v>0</v>
      </c>
      <c r="O63" s="9">
        <f>SUM(O64:O65)</f>
        <v>0</v>
      </c>
      <c r="P63" s="9">
        <v>0</v>
      </c>
      <c r="Q63" s="75"/>
    </row>
    <row r="64" spans="1:19" ht="58.15" customHeight="1" x14ac:dyDescent="0.25">
      <c r="A64" s="39"/>
      <c r="B64" s="49"/>
      <c r="C64" s="39"/>
      <c r="D64" s="39"/>
      <c r="E64" s="39"/>
      <c r="F64" s="39"/>
      <c r="G64" s="39"/>
      <c r="H64" s="18">
        <v>0</v>
      </c>
      <c r="I64" s="11">
        <v>0</v>
      </c>
      <c r="J64" s="12" t="s">
        <v>3</v>
      </c>
      <c r="K64" s="10">
        <f>L64+M64+N64+O64+P64</f>
        <v>23400</v>
      </c>
      <c r="L64" s="10">
        <v>23400</v>
      </c>
      <c r="M64" s="10">
        <v>0</v>
      </c>
      <c r="N64" s="10">
        <v>0</v>
      </c>
      <c r="O64" s="10">
        <v>0</v>
      </c>
      <c r="P64" s="9">
        <v>0</v>
      </c>
      <c r="Q64" s="75"/>
      <c r="R64" s="15"/>
    </row>
    <row r="65" spans="1:18" ht="82.5" customHeight="1" x14ac:dyDescent="0.25">
      <c r="A65" s="40"/>
      <c r="B65" s="50"/>
      <c r="C65" s="40"/>
      <c r="D65" s="40"/>
      <c r="E65" s="40"/>
      <c r="F65" s="40"/>
      <c r="G65" s="40"/>
      <c r="H65" s="19"/>
      <c r="I65" s="11">
        <v>0</v>
      </c>
      <c r="J65" s="12" t="s">
        <v>5</v>
      </c>
      <c r="K65" s="10">
        <f>L65+M65+N65+O65+P65</f>
        <v>2600</v>
      </c>
      <c r="L65" s="10">
        <v>2600</v>
      </c>
      <c r="M65" s="10">
        <v>0</v>
      </c>
      <c r="N65" s="10">
        <v>0</v>
      </c>
      <c r="O65" s="10">
        <v>0</v>
      </c>
      <c r="P65" s="10">
        <v>0</v>
      </c>
      <c r="Q65" s="75"/>
      <c r="R65" s="15"/>
    </row>
    <row r="66" spans="1:18" ht="35.25" customHeight="1" x14ac:dyDescent="0.25">
      <c r="A66" s="47" t="s">
        <v>39</v>
      </c>
      <c r="B66" s="48" t="s">
        <v>56</v>
      </c>
      <c r="C66" s="38"/>
      <c r="D66" s="38" t="s">
        <v>53</v>
      </c>
      <c r="E66" s="38" t="s">
        <v>51</v>
      </c>
      <c r="F66" s="41">
        <v>45536</v>
      </c>
      <c r="G66" s="44">
        <v>24036.87</v>
      </c>
      <c r="H66" s="18">
        <v>0</v>
      </c>
      <c r="I66" s="11">
        <v>0</v>
      </c>
      <c r="J66" s="17" t="s">
        <v>4</v>
      </c>
      <c r="K66" s="9">
        <f>K67+K68</f>
        <v>24036.870000000003</v>
      </c>
      <c r="L66" s="9">
        <f>SUM(L67:L68)</f>
        <v>24036.870000000003</v>
      </c>
      <c r="M66" s="9">
        <f>SUM(M67:M68)</f>
        <v>0</v>
      </c>
      <c r="N66" s="9">
        <v>0</v>
      </c>
      <c r="O66" s="9">
        <f>SUM(O67:O68)</f>
        <v>0</v>
      </c>
      <c r="P66" s="9">
        <v>0</v>
      </c>
      <c r="Q66" s="13"/>
      <c r="R66" s="15"/>
    </row>
    <row r="67" spans="1:18" ht="60" customHeight="1" x14ac:dyDescent="0.25">
      <c r="A67" s="39"/>
      <c r="B67" s="49"/>
      <c r="C67" s="39"/>
      <c r="D67" s="39"/>
      <c r="E67" s="39"/>
      <c r="F67" s="39"/>
      <c r="G67" s="39"/>
      <c r="H67" s="18">
        <v>0</v>
      </c>
      <c r="I67" s="11">
        <v>0</v>
      </c>
      <c r="J67" s="12" t="s">
        <v>3</v>
      </c>
      <c r="K67" s="10">
        <f>L67+M67+N67+P67+O67</f>
        <v>21633.183000000001</v>
      </c>
      <c r="L67" s="10">
        <v>21633.183000000001</v>
      </c>
      <c r="M67" s="10">
        <v>0</v>
      </c>
      <c r="N67" s="10">
        <v>0</v>
      </c>
      <c r="O67" s="10">
        <v>0</v>
      </c>
      <c r="P67" s="9">
        <v>0</v>
      </c>
      <c r="Q67" s="13"/>
      <c r="R67" s="15"/>
    </row>
    <row r="68" spans="1:18" ht="73.5" customHeight="1" x14ac:dyDescent="0.25">
      <c r="A68" s="40"/>
      <c r="B68" s="50"/>
      <c r="C68" s="40"/>
      <c r="D68" s="40"/>
      <c r="E68" s="40"/>
      <c r="F68" s="40"/>
      <c r="G68" s="40"/>
      <c r="H68" s="19"/>
      <c r="I68" s="11">
        <v>0</v>
      </c>
      <c r="J68" s="12" t="s">
        <v>5</v>
      </c>
      <c r="K68" s="10">
        <f>L68+M68+N68+P68+O68</f>
        <v>2403.6869999999999</v>
      </c>
      <c r="L68" s="10">
        <v>2403.6869999999999</v>
      </c>
      <c r="M68" s="10">
        <v>0</v>
      </c>
      <c r="N68" s="10">
        <v>0</v>
      </c>
      <c r="O68" s="10">
        <v>0</v>
      </c>
      <c r="P68" s="10">
        <v>0</v>
      </c>
      <c r="Q68" s="13"/>
      <c r="R68" s="15"/>
    </row>
    <row r="69" spans="1:18" ht="25.5" customHeight="1" x14ac:dyDescent="0.25">
      <c r="A69" s="66" t="s">
        <v>14</v>
      </c>
      <c r="B69" s="97" t="s">
        <v>75</v>
      </c>
      <c r="C69" s="58" t="s">
        <v>23</v>
      </c>
      <c r="D69" s="58" t="s">
        <v>23</v>
      </c>
      <c r="E69" s="58" t="s">
        <v>23</v>
      </c>
      <c r="F69" s="58" t="s">
        <v>23</v>
      </c>
      <c r="G69" s="72" t="s">
        <v>23</v>
      </c>
      <c r="H69" s="29">
        <v>899018.85929000005</v>
      </c>
      <c r="I69" s="72" t="s">
        <v>23</v>
      </c>
      <c r="J69" s="30" t="s">
        <v>4</v>
      </c>
      <c r="K69" s="7">
        <f>K70+K71</f>
        <v>33698.531999999999</v>
      </c>
      <c r="L69" s="7">
        <f>SUM(L70:L71)</f>
        <v>33698.531999999999</v>
      </c>
      <c r="M69" s="7">
        <v>0</v>
      </c>
      <c r="N69" s="7">
        <v>0</v>
      </c>
      <c r="O69" s="7">
        <f>O70+O71</f>
        <v>0</v>
      </c>
      <c r="P69" s="7">
        <v>0</v>
      </c>
      <c r="Q69" s="74" t="s">
        <v>18</v>
      </c>
    </row>
    <row r="70" spans="1:18" ht="62.45" customHeight="1" x14ac:dyDescent="0.25">
      <c r="A70" s="67"/>
      <c r="B70" s="98"/>
      <c r="C70" s="59"/>
      <c r="D70" s="39"/>
      <c r="E70" s="39"/>
      <c r="F70" s="59"/>
      <c r="G70" s="73"/>
      <c r="H70" s="29">
        <v>266685.93570999999</v>
      </c>
      <c r="I70" s="39"/>
      <c r="J70" s="31" t="s">
        <v>11</v>
      </c>
      <c r="K70" s="7">
        <f>L70+M70+N70+O70+P70</f>
        <v>30328.678</v>
      </c>
      <c r="L70" s="7">
        <f>L73+L79</f>
        <v>30328.678</v>
      </c>
      <c r="M70" s="7">
        <v>0</v>
      </c>
      <c r="N70" s="7">
        <v>0</v>
      </c>
      <c r="O70" s="7">
        <v>0</v>
      </c>
      <c r="P70" s="7">
        <v>0</v>
      </c>
      <c r="Q70" s="75"/>
    </row>
    <row r="71" spans="1:18" ht="79.150000000000006" customHeight="1" x14ac:dyDescent="0.25">
      <c r="A71" s="67"/>
      <c r="B71" s="99"/>
      <c r="C71" s="59"/>
      <c r="D71" s="40"/>
      <c r="E71" s="40"/>
      <c r="F71" s="59"/>
      <c r="G71" s="73"/>
      <c r="H71" s="32">
        <v>10065.74317</v>
      </c>
      <c r="I71" s="39"/>
      <c r="J71" s="26" t="s">
        <v>5</v>
      </c>
      <c r="K71" s="7">
        <f>L71+M71+N71+O71+P71</f>
        <v>3369.8540000000003</v>
      </c>
      <c r="L71" s="8">
        <f>L74+L80</f>
        <v>3369.8540000000003</v>
      </c>
      <c r="M71" s="8">
        <v>0</v>
      </c>
      <c r="N71" s="8">
        <v>0</v>
      </c>
      <c r="O71" s="8">
        <f t="shared" ref="O71" si="3">O74</f>
        <v>0</v>
      </c>
      <c r="P71" s="8">
        <v>0</v>
      </c>
      <c r="Q71" s="75"/>
    </row>
    <row r="72" spans="1:18" ht="27.6" customHeight="1" x14ac:dyDescent="0.25">
      <c r="A72" s="47" t="s">
        <v>15</v>
      </c>
      <c r="B72" s="48" t="s">
        <v>54</v>
      </c>
      <c r="C72" s="38"/>
      <c r="D72" s="38" t="s">
        <v>52</v>
      </c>
      <c r="E72" s="38" t="s">
        <v>51</v>
      </c>
      <c r="F72" s="41">
        <v>45536</v>
      </c>
      <c r="G72" s="44">
        <v>18529.128000000001</v>
      </c>
      <c r="H72" s="18">
        <v>0</v>
      </c>
      <c r="I72" s="11">
        <v>0</v>
      </c>
      <c r="J72" s="17" t="s">
        <v>4</v>
      </c>
      <c r="K72" s="9">
        <f>SUM(L72:L72)</f>
        <v>18529.127999999997</v>
      </c>
      <c r="L72" s="9">
        <f>L73+L74</f>
        <v>18529.127999999997</v>
      </c>
      <c r="M72" s="9">
        <v>0</v>
      </c>
      <c r="N72" s="9">
        <v>0</v>
      </c>
      <c r="O72" s="9">
        <f>SUM(O73:O74)</f>
        <v>0</v>
      </c>
      <c r="P72" s="9">
        <v>0</v>
      </c>
      <c r="Q72" s="75"/>
    </row>
    <row r="73" spans="1:18" ht="67.5" customHeight="1" x14ac:dyDescent="0.25">
      <c r="A73" s="51"/>
      <c r="B73" s="49"/>
      <c r="C73" s="42"/>
      <c r="D73" s="39"/>
      <c r="E73" s="39"/>
      <c r="F73" s="42"/>
      <c r="G73" s="45"/>
      <c r="H73" s="18">
        <v>0</v>
      </c>
      <c r="I73" s="11">
        <v>0</v>
      </c>
      <c r="J73" s="12" t="s">
        <v>3</v>
      </c>
      <c r="K73" s="10">
        <f>SUM(L73:L73)</f>
        <v>16676.215199999999</v>
      </c>
      <c r="L73" s="10">
        <f>L76</f>
        <v>16676.215199999999</v>
      </c>
      <c r="M73" s="10">
        <v>0</v>
      </c>
      <c r="N73" s="10">
        <v>0</v>
      </c>
      <c r="O73" s="10">
        <v>0</v>
      </c>
      <c r="P73" s="9">
        <v>0</v>
      </c>
      <c r="Q73" s="75"/>
    </row>
    <row r="74" spans="1:18" ht="78.75" customHeight="1" x14ac:dyDescent="0.25">
      <c r="A74" s="51"/>
      <c r="B74" s="49"/>
      <c r="C74" s="42"/>
      <c r="D74" s="40"/>
      <c r="E74" s="40"/>
      <c r="F74" s="43"/>
      <c r="G74" s="46"/>
      <c r="H74" s="19">
        <v>0</v>
      </c>
      <c r="I74" s="11">
        <v>0</v>
      </c>
      <c r="J74" s="12" t="s">
        <v>5</v>
      </c>
      <c r="K74" s="10">
        <f>SUM(L74:L74)</f>
        <v>1852.9128000000001</v>
      </c>
      <c r="L74" s="10">
        <f>L77</f>
        <v>1852.9128000000001</v>
      </c>
      <c r="M74" s="10">
        <v>0</v>
      </c>
      <c r="N74" s="10">
        <v>0</v>
      </c>
      <c r="O74" s="10">
        <v>0</v>
      </c>
      <c r="P74" s="10">
        <v>0</v>
      </c>
      <c r="Q74" s="100"/>
    </row>
    <row r="75" spans="1:18" ht="34.5" customHeight="1" x14ac:dyDescent="0.25">
      <c r="A75" s="39"/>
      <c r="B75" s="49"/>
      <c r="C75" s="39"/>
      <c r="D75" s="38" t="s">
        <v>62</v>
      </c>
      <c r="E75" s="38" t="s">
        <v>23</v>
      </c>
      <c r="F75" s="41" t="s">
        <v>23</v>
      </c>
      <c r="G75" s="44" t="s">
        <v>23</v>
      </c>
      <c r="H75" s="18">
        <v>0</v>
      </c>
      <c r="I75" s="11">
        <v>0</v>
      </c>
      <c r="J75" s="17" t="s">
        <v>4</v>
      </c>
      <c r="K75" s="9">
        <f>SUM(K76:K77)</f>
        <v>18529.127999999997</v>
      </c>
      <c r="L75" s="9">
        <f>L72</f>
        <v>18529.127999999997</v>
      </c>
      <c r="M75" s="9">
        <v>0</v>
      </c>
      <c r="N75" s="9">
        <v>0</v>
      </c>
      <c r="O75" s="9">
        <f>SUM(O76:O77)</f>
        <v>0</v>
      </c>
      <c r="P75" s="9">
        <v>0</v>
      </c>
      <c r="Q75" s="13"/>
    </row>
    <row r="76" spans="1:18" ht="58.9" customHeight="1" x14ac:dyDescent="0.25">
      <c r="A76" s="39"/>
      <c r="B76" s="49"/>
      <c r="C76" s="39"/>
      <c r="D76" s="39"/>
      <c r="E76" s="39"/>
      <c r="F76" s="42"/>
      <c r="G76" s="45"/>
      <c r="H76" s="18">
        <v>0</v>
      </c>
      <c r="I76" s="11">
        <v>0</v>
      </c>
      <c r="J76" s="12" t="s">
        <v>3</v>
      </c>
      <c r="K76" s="10">
        <f>SUM(L76:L76)</f>
        <v>16676.215199999999</v>
      </c>
      <c r="L76" s="9">
        <v>16676.215199999999</v>
      </c>
      <c r="M76" s="10">
        <v>0</v>
      </c>
      <c r="N76" s="10">
        <v>0</v>
      </c>
      <c r="O76" s="10">
        <v>0</v>
      </c>
      <c r="P76" s="9">
        <v>0</v>
      </c>
      <c r="Q76" s="13"/>
    </row>
    <row r="77" spans="1:18" ht="78.75" customHeight="1" x14ac:dyDescent="0.25">
      <c r="A77" s="40"/>
      <c r="B77" s="50"/>
      <c r="C77" s="40"/>
      <c r="D77" s="40"/>
      <c r="E77" s="40"/>
      <c r="F77" s="43"/>
      <c r="G77" s="46"/>
      <c r="H77" s="19">
        <v>0</v>
      </c>
      <c r="I77" s="11">
        <v>0</v>
      </c>
      <c r="J77" s="12" t="s">
        <v>5</v>
      </c>
      <c r="K77" s="10">
        <f>SUM(L77:L77)</f>
        <v>1852.9128000000001</v>
      </c>
      <c r="L77" s="9">
        <v>1852.9128000000001</v>
      </c>
      <c r="M77" s="10">
        <v>0</v>
      </c>
      <c r="N77" s="10">
        <v>0</v>
      </c>
      <c r="O77" s="10">
        <v>0</v>
      </c>
      <c r="P77" s="10">
        <v>0</v>
      </c>
      <c r="Q77" s="13"/>
    </row>
    <row r="78" spans="1:18" ht="28.5" customHeight="1" x14ac:dyDescent="0.25">
      <c r="A78" s="47" t="s">
        <v>40</v>
      </c>
      <c r="B78" s="48" t="s">
        <v>56</v>
      </c>
      <c r="C78" s="38"/>
      <c r="D78" s="38" t="s">
        <v>52</v>
      </c>
      <c r="E78" s="38" t="s">
        <v>51</v>
      </c>
      <c r="F78" s="41">
        <v>45536</v>
      </c>
      <c r="G78" s="44">
        <v>15169.404</v>
      </c>
      <c r="H78" s="18">
        <v>0</v>
      </c>
      <c r="I78" s="11">
        <v>0</v>
      </c>
      <c r="J78" s="17" t="s">
        <v>4</v>
      </c>
      <c r="K78" s="9">
        <f>SUM(L78:L78)</f>
        <v>15169.403999999999</v>
      </c>
      <c r="L78" s="9">
        <f>L79+L80</f>
        <v>15169.403999999999</v>
      </c>
      <c r="M78" s="9">
        <v>0</v>
      </c>
      <c r="N78" s="9">
        <v>0</v>
      </c>
      <c r="O78" s="9">
        <f>SUM(O79:O80)</f>
        <v>0</v>
      </c>
      <c r="P78" s="9">
        <v>0</v>
      </c>
      <c r="Q78" s="13"/>
    </row>
    <row r="79" spans="1:18" ht="58.9" customHeight="1" x14ac:dyDescent="0.25">
      <c r="A79" s="51"/>
      <c r="B79" s="49"/>
      <c r="C79" s="42"/>
      <c r="D79" s="39"/>
      <c r="E79" s="39"/>
      <c r="F79" s="42"/>
      <c r="G79" s="45"/>
      <c r="H79" s="18">
        <v>0</v>
      </c>
      <c r="I79" s="11">
        <v>0</v>
      </c>
      <c r="J79" s="12" t="s">
        <v>3</v>
      </c>
      <c r="K79" s="10">
        <f>L79+M79+N79+O79+P79</f>
        <v>13652.462799999999</v>
      </c>
      <c r="L79" s="10">
        <f>13686.67-34.2072</f>
        <v>13652.462799999999</v>
      </c>
      <c r="M79" s="10">
        <v>0</v>
      </c>
      <c r="N79" s="10">
        <v>0</v>
      </c>
      <c r="O79" s="10">
        <v>0</v>
      </c>
      <c r="P79" s="9">
        <v>0</v>
      </c>
      <c r="Q79" s="13"/>
    </row>
    <row r="80" spans="1:18" ht="75" customHeight="1" x14ac:dyDescent="0.25">
      <c r="A80" s="51"/>
      <c r="B80" s="49"/>
      <c r="C80" s="42"/>
      <c r="D80" s="40"/>
      <c r="E80" s="40"/>
      <c r="F80" s="43"/>
      <c r="G80" s="46"/>
      <c r="H80" s="19">
        <v>0</v>
      </c>
      <c r="I80" s="11">
        <v>0</v>
      </c>
      <c r="J80" s="12" t="s">
        <v>5</v>
      </c>
      <c r="K80" s="10">
        <f>L80+M80+N80+O80+P80</f>
        <v>1516.9412</v>
      </c>
      <c r="L80" s="10">
        <f>1520.742-3.8008</f>
        <v>1516.9412</v>
      </c>
      <c r="M80" s="10">
        <v>0</v>
      </c>
      <c r="N80" s="10">
        <v>0</v>
      </c>
      <c r="O80" s="10">
        <v>0</v>
      </c>
      <c r="P80" s="10">
        <v>0</v>
      </c>
      <c r="Q80" s="13"/>
    </row>
    <row r="81" spans="1:19" ht="30" customHeight="1" x14ac:dyDescent="0.25">
      <c r="A81" s="39"/>
      <c r="B81" s="49"/>
      <c r="C81" s="39"/>
      <c r="D81" s="38" t="s">
        <v>62</v>
      </c>
      <c r="E81" s="38" t="s">
        <v>23</v>
      </c>
      <c r="F81" s="41" t="s">
        <v>23</v>
      </c>
      <c r="G81" s="44" t="s">
        <v>23</v>
      </c>
      <c r="H81" s="18">
        <v>0</v>
      </c>
      <c r="I81" s="11">
        <v>0</v>
      </c>
      <c r="J81" s="17" t="s">
        <v>4</v>
      </c>
      <c r="K81" s="9">
        <f>SUM(K82:K83)</f>
        <v>15169.403999999999</v>
      </c>
      <c r="L81" s="9">
        <f>L78</f>
        <v>15169.403999999999</v>
      </c>
      <c r="M81" s="9">
        <v>0</v>
      </c>
      <c r="N81" s="9">
        <v>0</v>
      </c>
      <c r="O81" s="9">
        <f>SUM(O82:O83)</f>
        <v>0</v>
      </c>
      <c r="P81" s="9">
        <v>0</v>
      </c>
      <c r="Q81" s="13"/>
    </row>
    <row r="82" spans="1:19" ht="58.9" customHeight="1" x14ac:dyDescent="0.25">
      <c r="A82" s="39"/>
      <c r="B82" s="49"/>
      <c r="C82" s="39"/>
      <c r="D82" s="39"/>
      <c r="E82" s="39"/>
      <c r="F82" s="42"/>
      <c r="G82" s="45"/>
      <c r="H82" s="18">
        <v>0</v>
      </c>
      <c r="I82" s="11">
        <v>0</v>
      </c>
      <c r="J82" s="12" t="s">
        <v>3</v>
      </c>
      <c r="K82" s="10">
        <f>SUM(L82:L82)</f>
        <v>13652.462799999999</v>
      </c>
      <c r="L82" s="9">
        <f>L79</f>
        <v>13652.462799999999</v>
      </c>
      <c r="M82" s="10">
        <v>0</v>
      </c>
      <c r="N82" s="10">
        <v>0</v>
      </c>
      <c r="O82" s="10">
        <v>0</v>
      </c>
      <c r="P82" s="9">
        <v>0</v>
      </c>
      <c r="Q82" s="13"/>
    </row>
    <row r="83" spans="1:19" ht="75" customHeight="1" x14ac:dyDescent="0.25">
      <c r="A83" s="40"/>
      <c r="B83" s="50"/>
      <c r="C83" s="40"/>
      <c r="D83" s="40"/>
      <c r="E83" s="40"/>
      <c r="F83" s="43"/>
      <c r="G83" s="46"/>
      <c r="H83" s="19">
        <v>0</v>
      </c>
      <c r="I83" s="11">
        <v>0</v>
      </c>
      <c r="J83" s="12" t="s">
        <v>5</v>
      </c>
      <c r="K83" s="10">
        <f>SUM(L83:L83)</f>
        <v>1516.9412</v>
      </c>
      <c r="L83" s="9">
        <f>L80</f>
        <v>1516.9412</v>
      </c>
      <c r="M83" s="10">
        <v>0</v>
      </c>
      <c r="N83" s="10">
        <v>0</v>
      </c>
      <c r="O83" s="10">
        <v>0</v>
      </c>
      <c r="P83" s="10">
        <v>0</v>
      </c>
      <c r="Q83" s="13"/>
    </row>
    <row r="84" spans="1:19" ht="30" customHeight="1" x14ac:dyDescent="0.25">
      <c r="A84" s="66" t="s">
        <v>19</v>
      </c>
      <c r="B84" s="97" t="s">
        <v>76</v>
      </c>
      <c r="C84" s="58" t="s">
        <v>23</v>
      </c>
      <c r="D84" s="58" t="s">
        <v>23</v>
      </c>
      <c r="E84" s="58" t="s">
        <v>23</v>
      </c>
      <c r="F84" s="58" t="s">
        <v>23</v>
      </c>
      <c r="G84" s="72" t="s">
        <v>23</v>
      </c>
      <c r="H84" s="29">
        <v>899018.85929000005</v>
      </c>
      <c r="I84" s="72" t="s">
        <v>23</v>
      </c>
      <c r="J84" s="30" t="s">
        <v>4</v>
      </c>
      <c r="K84" s="7">
        <f>L84+M84+N84+O84+P84</f>
        <v>114440.40828</v>
      </c>
      <c r="L84" s="7">
        <f t="shared" ref="L84:O84" si="4">L85+L86</f>
        <v>100772.52763</v>
      </c>
      <c r="M84" s="7">
        <f t="shared" si="4"/>
        <v>13667.880649999999</v>
      </c>
      <c r="N84" s="7">
        <f t="shared" si="4"/>
        <v>0</v>
      </c>
      <c r="O84" s="7">
        <f t="shared" si="4"/>
        <v>0</v>
      </c>
      <c r="P84" s="7">
        <v>0</v>
      </c>
      <c r="Q84" s="13"/>
    </row>
    <row r="85" spans="1:19" ht="58.9" customHeight="1" x14ac:dyDescent="0.25">
      <c r="A85" s="67"/>
      <c r="B85" s="98"/>
      <c r="C85" s="59"/>
      <c r="D85" s="39"/>
      <c r="E85" s="39"/>
      <c r="F85" s="59"/>
      <c r="G85" s="73"/>
      <c r="H85" s="29">
        <v>266685.93570999999</v>
      </c>
      <c r="I85" s="39"/>
      <c r="J85" s="31" t="s">
        <v>3</v>
      </c>
      <c r="K85" s="7">
        <f>L85+M85+N85+O85+P85</f>
        <v>47052.14415</v>
      </c>
      <c r="L85" s="7">
        <f>L88+L94+L100</f>
        <v>45724.434150000001</v>
      </c>
      <c r="M85" s="7">
        <f>M88+M94+M100</f>
        <v>1327.71</v>
      </c>
      <c r="N85" s="7">
        <f t="shared" ref="N85" si="5">N88+N94</f>
        <v>0</v>
      </c>
      <c r="O85" s="7">
        <v>0</v>
      </c>
      <c r="P85" s="7">
        <v>0</v>
      </c>
      <c r="Q85" s="13"/>
    </row>
    <row r="86" spans="1:19" ht="73.5" customHeight="1" x14ac:dyDescent="0.25">
      <c r="A86" s="67"/>
      <c r="B86" s="99"/>
      <c r="C86" s="59"/>
      <c r="D86" s="40"/>
      <c r="E86" s="34"/>
      <c r="F86" s="59"/>
      <c r="G86" s="73"/>
      <c r="H86" s="34">
        <v>10065.74317</v>
      </c>
      <c r="I86" s="39"/>
      <c r="J86" s="25" t="s">
        <v>5</v>
      </c>
      <c r="K86" s="7">
        <f>L86+M86+N86+O86+P86</f>
        <v>67388.264129999996</v>
      </c>
      <c r="L86" s="7">
        <f>L89+L95+L101</f>
        <v>55048.093480000003</v>
      </c>
      <c r="M86" s="7">
        <f>M89+M95+M101</f>
        <v>12340.17065</v>
      </c>
      <c r="N86" s="7">
        <f t="shared" ref="N86" si="6">N89+N95</f>
        <v>0</v>
      </c>
      <c r="O86" s="7">
        <v>0</v>
      </c>
      <c r="P86" s="7">
        <v>0</v>
      </c>
      <c r="Q86" s="13"/>
    </row>
    <row r="87" spans="1:19" ht="32.25" customHeight="1" x14ac:dyDescent="0.25">
      <c r="A87" s="47" t="s">
        <v>41</v>
      </c>
      <c r="B87" s="48" t="s">
        <v>55</v>
      </c>
      <c r="C87" s="38"/>
      <c r="D87" s="38" t="s">
        <v>52</v>
      </c>
      <c r="E87" s="38" t="s">
        <v>59</v>
      </c>
      <c r="F87" s="41">
        <v>45536</v>
      </c>
      <c r="G87" s="44">
        <v>36098.392999999996</v>
      </c>
      <c r="H87" s="18">
        <v>0</v>
      </c>
      <c r="I87" s="11">
        <v>3362.7629999999999</v>
      </c>
      <c r="J87" s="17" t="s">
        <v>4</v>
      </c>
      <c r="K87" s="9">
        <f>SUM(K88:K89)</f>
        <v>39677.565430000002</v>
      </c>
      <c r="L87" s="9">
        <f>SUM(L88:L89)</f>
        <v>39677.565430000002</v>
      </c>
      <c r="M87" s="9">
        <v>0</v>
      </c>
      <c r="N87" s="9">
        <v>0</v>
      </c>
      <c r="O87" s="9">
        <f>SUM(O88:O89)</f>
        <v>0</v>
      </c>
      <c r="P87" s="9">
        <v>0</v>
      </c>
      <c r="Q87" s="13"/>
    </row>
    <row r="88" spans="1:19" ht="58.9" customHeight="1" x14ac:dyDescent="0.25">
      <c r="A88" s="51"/>
      <c r="B88" s="52"/>
      <c r="C88" s="42"/>
      <c r="D88" s="39"/>
      <c r="E88" s="39"/>
      <c r="F88" s="42"/>
      <c r="G88" s="45"/>
      <c r="H88" s="18">
        <v>0</v>
      </c>
      <c r="I88" s="11">
        <v>3026.4859999999999</v>
      </c>
      <c r="J88" s="12" t="s">
        <v>3</v>
      </c>
      <c r="K88" s="10">
        <f>SUM(L88:L88)</f>
        <v>11052.135</v>
      </c>
      <c r="L88" s="10">
        <v>11052.135</v>
      </c>
      <c r="M88" s="10">
        <v>0</v>
      </c>
      <c r="N88" s="10">
        <v>0</v>
      </c>
      <c r="O88" s="10">
        <v>0</v>
      </c>
      <c r="P88" s="9">
        <v>0</v>
      </c>
      <c r="Q88" s="13"/>
    </row>
    <row r="89" spans="1:19" ht="73.5" customHeight="1" x14ac:dyDescent="0.25">
      <c r="A89" s="51"/>
      <c r="B89" s="52"/>
      <c r="C89" s="42"/>
      <c r="D89" s="40"/>
      <c r="E89" s="40"/>
      <c r="F89" s="43"/>
      <c r="G89" s="46"/>
      <c r="H89" s="19">
        <v>0</v>
      </c>
      <c r="I89" s="11">
        <v>336.27699999999999</v>
      </c>
      <c r="J89" s="12" t="s">
        <v>5</v>
      </c>
      <c r="K89" s="10">
        <f>SUM(L89:L89)</f>
        <v>28625.43043</v>
      </c>
      <c r="L89" s="10">
        <v>28625.43043</v>
      </c>
      <c r="M89" s="10">
        <v>0</v>
      </c>
      <c r="N89" s="10">
        <v>0</v>
      </c>
      <c r="O89" s="10">
        <v>0</v>
      </c>
      <c r="P89" s="10">
        <v>0</v>
      </c>
      <c r="Q89" s="13"/>
      <c r="R89" s="15"/>
      <c r="S89" s="15"/>
    </row>
    <row r="90" spans="1:19" ht="30.75" customHeight="1" x14ac:dyDescent="0.25">
      <c r="A90" s="39"/>
      <c r="B90" s="49"/>
      <c r="C90" s="39"/>
      <c r="D90" s="38" t="s">
        <v>63</v>
      </c>
      <c r="E90" s="38" t="s">
        <v>23</v>
      </c>
      <c r="F90" s="41" t="s">
        <v>23</v>
      </c>
      <c r="G90" s="44" t="s">
        <v>23</v>
      </c>
      <c r="H90" s="18">
        <v>0</v>
      </c>
      <c r="I90" s="11">
        <v>3362.7629999999999</v>
      </c>
      <c r="J90" s="17" t="s">
        <v>4</v>
      </c>
      <c r="K90" s="9">
        <f>SUM(K91:K92)</f>
        <v>39677.565430000002</v>
      </c>
      <c r="L90" s="9">
        <f>L87</f>
        <v>39677.565430000002</v>
      </c>
      <c r="M90" s="9">
        <v>0</v>
      </c>
      <c r="N90" s="9">
        <v>0</v>
      </c>
      <c r="O90" s="9">
        <f>SUM(O91:O92)</f>
        <v>0</v>
      </c>
      <c r="P90" s="9">
        <v>0</v>
      </c>
      <c r="Q90" s="13"/>
    </row>
    <row r="91" spans="1:19" ht="58.9" customHeight="1" x14ac:dyDescent="0.25">
      <c r="A91" s="39"/>
      <c r="B91" s="49"/>
      <c r="C91" s="39"/>
      <c r="D91" s="39"/>
      <c r="E91" s="39"/>
      <c r="F91" s="42"/>
      <c r="G91" s="45"/>
      <c r="H91" s="18">
        <v>0</v>
      </c>
      <c r="I91" s="11">
        <v>3026.4859999999999</v>
      </c>
      <c r="J91" s="12" t="s">
        <v>3</v>
      </c>
      <c r="K91" s="10">
        <f>SUM(L91:L91)</f>
        <v>11052.135</v>
      </c>
      <c r="L91" s="9">
        <f>L88</f>
        <v>11052.135</v>
      </c>
      <c r="M91" s="10">
        <v>0</v>
      </c>
      <c r="N91" s="10">
        <v>0</v>
      </c>
      <c r="O91" s="10">
        <v>0</v>
      </c>
      <c r="P91" s="9">
        <v>0</v>
      </c>
      <c r="Q91" s="13"/>
    </row>
    <row r="92" spans="1:19" ht="77.25" customHeight="1" x14ac:dyDescent="0.25">
      <c r="A92" s="40"/>
      <c r="B92" s="50"/>
      <c r="C92" s="40"/>
      <c r="D92" s="40"/>
      <c r="E92" s="40"/>
      <c r="F92" s="43"/>
      <c r="G92" s="46"/>
      <c r="H92" s="19">
        <v>0</v>
      </c>
      <c r="I92" s="11">
        <v>336.27699999999999</v>
      </c>
      <c r="J92" s="12" t="s">
        <v>5</v>
      </c>
      <c r="K92" s="10">
        <f>SUM(L92:L92)</f>
        <v>28625.43043</v>
      </c>
      <c r="L92" s="9">
        <f>L89</f>
        <v>28625.43043</v>
      </c>
      <c r="M92" s="10">
        <v>0</v>
      </c>
      <c r="N92" s="10">
        <v>0</v>
      </c>
      <c r="O92" s="10">
        <v>0</v>
      </c>
      <c r="P92" s="10">
        <v>0</v>
      </c>
      <c r="Q92" s="13"/>
      <c r="R92" s="15"/>
    </row>
    <row r="93" spans="1:19" ht="24.75" customHeight="1" x14ac:dyDescent="0.25">
      <c r="A93" s="47" t="s">
        <v>42</v>
      </c>
      <c r="B93" s="48" t="s">
        <v>54</v>
      </c>
      <c r="C93" s="38"/>
      <c r="D93" s="38" t="s">
        <v>52</v>
      </c>
      <c r="E93" s="60" t="s">
        <v>78</v>
      </c>
      <c r="F93" s="63">
        <v>45901</v>
      </c>
      <c r="G93" s="64">
        <f>35749.41773+8081.86579</f>
        <v>43831.283519999997</v>
      </c>
      <c r="H93" s="18">
        <v>0</v>
      </c>
      <c r="I93" s="11">
        <v>0</v>
      </c>
      <c r="J93" s="17" t="s">
        <v>4</v>
      </c>
      <c r="K93" s="1">
        <f>K94+K95</f>
        <v>43831.283519999997</v>
      </c>
      <c r="L93" s="9">
        <f>SUM(L94:L95)</f>
        <v>35749.417730000001</v>
      </c>
      <c r="M93" s="1">
        <f>SUM(M94:M95)</f>
        <v>8081.8657899999998</v>
      </c>
      <c r="N93" s="9">
        <v>0</v>
      </c>
      <c r="O93" s="9">
        <f>SUM(O94:O95)</f>
        <v>0</v>
      </c>
      <c r="P93" s="9">
        <v>0</v>
      </c>
      <c r="Q93" s="13"/>
    </row>
    <row r="94" spans="1:19" ht="58.9" customHeight="1" x14ac:dyDescent="0.25">
      <c r="A94" s="39"/>
      <c r="B94" s="49"/>
      <c r="C94" s="39"/>
      <c r="D94" s="39"/>
      <c r="E94" s="61"/>
      <c r="F94" s="61"/>
      <c r="G94" s="61"/>
      <c r="H94" s="18">
        <v>0</v>
      </c>
      <c r="I94" s="11">
        <v>0</v>
      </c>
      <c r="J94" s="12" t="s">
        <v>3</v>
      </c>
      <c r="K94" s="2">
        <f>L94+M94+N94+O94+P94</f>
        <v>18000</v>
      </c>
      <c r="L94" s="10">
        <v>18000</v>
      </c>
      <c r="M94" s="2">
        <f>M97</f>
        <v>0</v>
      </c>
      <c r="N94" s="10">
        <v>0</v>
      </c>
      <c r="O94" s="10">
        <v>0</v>
      </c>
      <c r="P94" s="9">
        <v>0</v>
      </c>
      <c r="Q94" s="13"/>
    </row>
    <row r="95" spans="1:19" ht="75.75" customHeight="1" x14ac:dyDescent="0.25">
      <c r="A95" s="39"/>
      <c r="B95" s="49"/>
      <c r="C95" s="39"/>
      <c r="D95" s="40"/>
      <c r="E95" s="62"/>
      <c r="F95" s="62"/>
      <c r="G95" s="62"/>
      <c r="H95" s="19"/>
      <c r="I95" s="11">
        <v>0</v>
      </c>
      <c r="J95" s="12" t="s">
        <v>5</v>
      </c>
      <c r="K95" s="2">
        <f>L95+M95+N95+O95+P95</f>
        <v>25831.283520000001</v>
      </c>
      <c r="L95" s="10">
        <f>L98</f>
        <v>17749.417730000001</v>
      </c>
      <c r="M95" s="2">
        <f>M98</f>
        <v>8081.8657899999998</v>
      </c>
      <c r="N95" s="10">
        <v>0</v>
      </c>
      <c r="O95" s="10">
        <v>0</v>
      </c>
      <c r="P95" s="10">
        <v>0</v>
      </c>
      <c r="Q95" s="13"/>
    </row>
    <row r="96" spans="1:19" ht="30.75" customHeight="1" x14ac:dyDescent="0.25">
      <c r="A96" s="39"/>
      <c r="B96" s="49"/>
      <c r="C96" s="39"/>
      <c r="D96" s="38" t="s">
        <v>64</v>
      </c>
      <c r="E96" s="38" t="s">
        <v>23</v>
      </c>
      <c r="F96" s="41" t="s">
        <v>23</v>
      </c>
      <c r="G96" s="44" t="s">
        <v>23</v>
      </c>
      <c r="H96" s="18">
        <v>0</v>
      </c>
      <c r="I96" s="11">
        <v>0</v>
      </c>
      <c r="J96" s="17" t="s">
        <v>4</v>
      </c>
      <c r="K96" s="1">
        <f>SUM(K97:K98)</f>
        <v>43831.283519999997</v>
      </c>
      <c r="L96" s="9">
        <f>L93</f>
        <v>35749.417730000001</v>
      </c>
      <c r="M96" s="1">
        <f>M97+M98</f>
        <v>8081.8657899999998</v>
      </c>
      <c r="N96" s="9">
        <v>0</v>
      </c>
      <c r="O96" s="9">
        <f>SUM(O97:O98)</f>
        <v>0</v>
      </c>
      <c r="P96" s="9">
        <v>0</v>
      </c>
      <c r="Q96" s="13"/>
    </row>
    <row r="97" spans="1:19" ht="58.9" customHeight="1" x14ac:dyDescent="0.25">
      <c r="A97" s="39"/>
      <c r="B97" s="49"/>
      <c r="C97" s="39"/>
      <c r="D97" s="39"/>
      <c r="E97" s="39"/>
      <c r="F97" s="42"/>
      <c r="G97" s="45"/>
      <c r="H97" s="18">
        <v>0</v>
      </c>
      <c r="I97" s="11">
        <v>0</v>
      </c>
      <c r="J97" s="12" t="s">
        <v>3</v>
      </c>
      <c r="K97" s="2">
        <f>SUM(L97:L97)</f>
        <v>18000</v>
      </c>
      <c r="L97" s="9">
        <f>L94</f>
        <v>18000</v>
      </c>
      <c r="M97" s="2">
        <v>0</v>
      </c>
      <c r="N97" s="10">
        <v>0</v>
      </c>
      <c r="O97" s="10">
        <v>0</v>
      </c>
      <c r="P97" s="9">
        <v>0</v>
      </c>
      <c r="Q97" s="13"/>
    </row>
    <row r="98" spans="1:19" ht="81" customHeight="1" x14ac:dyDescent="0.25">
      <c r="A98" s="40"/>
      <c r="B98" s="50"/>
      <c r="C98" s="40"/>
      <c r="D98" s="40"/>
      <c r="E98" s="40"/>
      <c r="F98" s="43"/>
      <c r="G98" s="46"/>
      <c r="H98" s="19">
        <v>0</v>
      </c>
      <c r="I98" s="11">
        <v>0</v>
      </c>
      <c r="J98" s="12" t="s">
        <v>5</v>
      </c>
      <c r="K98" s="2">
        <f>SUM(L98:M98)</f>
        <v>25831.283520000001</v>
      </c>
      <c r="L98" s="9">
        <v>17749.417730000001</v>
      </c>
      <c r="M98" s="2">
        <v>8081.8657899999998</v>
      </c>
      <c r="N98" s="10">
        <v>0</v>
      </c>
      <c r="O98" s="10">
        <v>0</v>
      </c>
      <c r="P98" s="10">
        <v>0</v>
      </c>
      <c r="Q98" s="13"/>
    </row>
    <row r="99" spans="1:19" ht="23.25" customHeight="1" x14ac:dyDescent="0.25">
      <c r="A99" s="47" t="s">
        <v>43</v>
      </c>
      <c r="B99" s="48" t="s">
        <v>56</v>
      </c>
      <c r="C99" s="38"/>
      <c r="D99" s="38" t="s">
        <v>52</v>
      </c>
      <c r="E99" s="60" t="s">
        <v>78</v>
      </c>
      <c r="F99" s="63">
        <v>45901</v>
      </c>
      <c r="G99" s="64">
        <v>30931.55933</v>
      </c>
      <c r="H99" s="18">
        <v>0</v>
      </c>
      <c r="I99" s="11">
        <v>0</v>
      </c>
      <c r="J99" s="17" t="s">
        <v>4</v>
      </c>
      <c r="K99" s="1">
        <f>L99+M99+N99+O99+P99</f>
        <v>30931.55933</v>
      </c>
      <c r="L99" s="9">
        <f>SUM(L100:L101)</f>
        <v>25345.544470000001</v>
      </c>
      <c r="M99" s="1">
        <f>SUM(M100:M101)</f>
        <v>5586.0148600000002</v>
      </c>
      <c r="N99" s="9">
        <v>0</v>
      </c>
      <c r="O99" s="9">
        <f>SUM(O100:O101)</f>
        <v>0</v>
      </c>
      <c r="P99" s="9">
        <v>0</v>
      </c>
      <c r="Q99" s="13"/>
    </row>
    <row r="100" spans="1:19" ht="58.9" customHeight="1" x14ac:dyDescent="0.25">
      <c r="A100" s="39"/>
      <c r="B100" s="49"/>
      <c r="C100" s="39"/>
      <c r="D100" s="39"/>
      <c r="E100" s="61"/>
      <c r="F100" s="61"/>
      <c r="G100" s="61"/>
      <c r="H100" s="18">
        <v>0</v>
      </c>
      <c r="I100" s="11">
        <v>0</v>
      </c>
      <c r="J100" s="12" t="s">
        <v>3</v>
      </c>
      <c r="K100" s="1">
        <f>L100+M100</f>
        <v>18000.009149999998</v>
      </c>
      <c r="L100" s="2">
        <v>16672.299149999999</v>
      </c>
      <c r="M100" s="2">
        <v>1327.71</v>
      </c>
      <c r="N100" s="10">
        <v>0</v>
      </c>
      <c r="O100" s="10">
        <v>0</v>
      </c>
      <c r="P100" s="9">
        <v>0</v>
      </c>
      <c r="Q100" s="13"/>
    </row>
    <row r="101" spans="1:19" ht="81" customHeight="1" x14ac:dyDescent="0.25">
      <c r="A101" s="39"/>
      <c r="B101" s="49"/>
      <c r="C101" s="39"/>
      <c r="D101" s="40"/>
      <c r="E101" s="62"/>
      <c r="F101" s="62"/>
      <c r="G101" s="62"/>
      <c r="H101" s="19"/>
      <c r="I101" s="11">
        <v>0</v>
      </c>
      <c r="J101" s="12" t="s">
        <v>5</v>
      </c>
      <c r="K101" s="1">
        <f>L101+M101+N101+O101+P101</f>
        <v>12931.55018</v>
      </c>
      <c r="L101" s="10">
        <f>2000+927.82954+6434.75785-689.34207</f>
        <v>8673.24532</v>
      </c>
      <c r="M101" s="2">
        <f>689.34207+3568.96279</f>
        <v>4258.3048600000002</v>
      </c>
      <c r="N101" s="10">
        <v>0</v>
      </c>
      <c r="O101" s="10">
        <v>0</v>
      </c>
      <c r="P101" s="10">
        <v>0</v>
      </c>
      <c r="Q101" s="13"/>
      <c r="S101" s="15"/>
    </row>
    <row r="102" spans="1:19" ht="30.75" customHeight="1" x14ac:dyDescent="0.25">
      <c r="A102" s="39"/>
      <c r="B102" s="49"/>
      <c r="C102" s="39"/>
      <c r="D102" s="38" t="s">
        <v>64</v>
      </c>
      <c r="E102" s="38" t="s">
        <v>23</v>
      </c>
      <c r="F102" s="41" t="s">
        <v>23</v>
      </c>
      <c r="G102" s="44" t="s">
        <v>23</v>
      </c>
      <c r="H102" s="18">
        <v>0</v>
      </c>
      <c r="I102" s="11">
        <v>0</v>
      </c>
      <c r="J102" s="17" t="s">
        <v>4</v>
      </c>
      <c r="K102" s="1">
        <f>SUM(K103:K104)</f>
        <v>30931.559329999996</v>
      </c>
      <c r="L102" s="9">
        <f t="shared" ref="L102:M104" si="7">L99</f>
        <v>25345.544470000001</v>
      </c>
      <c r="M102" s="1">
        <f t="shared" si="7"/>
        <v>5586.0148600000002</v>
      </c>
      <c r="N102" s="9">
        <v>0</v>
      </c>
      <c r="O102" s="9">
        <f>SUM(O103:O104)</f>
        <v>0</v>
      </c>
      <c r="P102" s="9">
        <v>0</v>
      </c>
      <c r="Q102" s="13"/>
    </row>
    <row r="103" spans="1:19" ht="58.9" customHeight="1" x14ac:dyDescent="0.25">
      <c r="A103" s="39"/>
      <c r="B103" s="49"/>
      <c r="C103" s="39"/>
      <c r="D103" s="39"/>
      <c r="E103" s="39"/>
      <c r="F103" s="42"/>
      <c r="G103" s="45"/>
      <c r="H103" s="18">
        <v>0</v>
      </c>
      <c r="I103" s="11">
        <v>0</v>
      </c>
      <c r="J103" s="12" t="s">
        <v>3</v>
      </c>
      <c r="K103" s="1">
        <f t="shared" ref="K103:K104" si="8">L103+M103+N103+O103+P103</f>
        <v>18000.009149999998</v>
      </c>
      <c r="L103" s="1">
        <f t="shared" si="7"/>
        <v>16672.299149999999</v>
      </c>
      <c r="M103" s="1">
        <f t="shared" si="7"/>
        <v>1327.71</v>
      </c>
      <c r="N103" s="10">
        <v>0</v>
      </c>
      <c r="O103" s="10">
        <v>0</v>
      </c>
      <c r="P103" s="9">
        <v>0</v>
      </c>
      <c r="Q103" s="13"/>
    </row>
    <row r="104" spans="1:19" ht="77.25" customHeight="1" x14ac:dyDescent="0.25">
      <c r="A104" s="40"/>
      <c r="B104" s="50"/>
      <c r="C104" s="40"/>
      <c r="D104" s="40"/>
      <c r="E104" s="40"/>
      <c r="F104" s="43"/>
      <c r="G104" s="46"/>
      <c r="H104" s="19">
        <v>0</v>
      </c>
      <c r="I104" s="11">
        <v>0</v>
      </c>
      <c r="J104" s="12" t="s">
        <v>5</v>
      </c>
      <c r="K104" s="1">
        <f t="shared" si="8"/>
        <v>12931.55018</v>
      </c>
      <c r="L104" s="9">
        <f t="shared" si="7"/>
        <v>8673.24532</v>
      </c>
      <c r="M104" s="1">
        <f t="shared" si="7"/>
        <v>4258.3048600000002</v>
      </c>
      <c r="N104" s="10">
        <v>0</v>
      </c>
      <c r="O104" s="10">
        <v>0</v>
      </c>
      <c r="P104" s="10">
        <v>0</v>
      </c>
      <c r="Q104" s="13"/>
    </row>
    <row r="105" spans="1:19" ht="34.5" customHeight="1" x14ac:dyDescent="0.25">
      <c r="A105" s="66" t="s">
        <v>44</v>
      </c>
      <c r="B105" s="97" t="s">
        <v>77</v>
      </c>
      <c r="C105" s="58" t="s">
        <v>23</v>
      </c>
      <c r="D105" s="58" t="s">
        <v>23</v>
      </c>
      <c r="E105" s="58" t="s">
        <v>23</v>
      </c>
      <c r="F105" s="58" t="s">
        <v>23</v>
      </c>
      <c r="G105" s="72" t="s">
        <v>23</v>
      </c>
      <c r="H105" s="29">
        <v>899018.85929000005</v>
      </c>
      <c r="I105" s="72" t="s">
        <v>23</v>
      </c>
      <c r="J105" s="30" t="s">
        <v>4</v>
      </c>
      <c r="K105" s="7">
        <f t="shared" ref="K105:O105" si="9">K106+K107</f>
        <v>100773.53532</v>
      </c>
      <c r="L105" s="3">
        <f t="shared" si="9"/>
        <v>72436.971399999995</v>
      </c>
      <c r="M105" s="3">
        <f t="shared" si="9"/>
        <v>28336.563920000001</v>
      </c>
      <c r="N105" s="7">
        <f t="shared" si="9"/>
        <v>0</v>
      </c>
      <c r="O105" s="7">
        <f t="shared" si="9"/>
        <v>0</v>
      </c>
      <c r="P105" s="7">
        <v>0</v>
      </c>
      <c r="Q105" s="13"/>
    </row>
    <row r="106" spans="1:19" ht="58.9" customHeight="1" x14ac:dyDescent="0.25">
      <c r="A106" s="67"/>
      <c r="B106" s="98"/>
      <c r="C106" s="59"/>
      <c r="D106" s="39"/>
      <c r="E106" s="39"/>
      <c r="F106" s="59"/>
      <c r="G106" s="73"/>
      <c r="H106" s="29">
        <v>266685.93570999999</v>
      </c>
      <c r="I106" s="39"/>
      <c r="J106" s="31" t="s">
        <v>3</v>
      </c>
      <c r="K106" s="7">
        <f>L106+M106+N106+O106+P106</f>
        <v>77335.134259999992</v>
      </c>
      <c r="L106" s="3">
        <f>L109+L115+L121</f>
        <v>65193.274259999998</v>
      </c>
      <c r="M106" s="3">
        <f>M109+M115+M121</f>
        <v>12141.86</v>
      </c>
      <c r="N106" s="7">
        <f t="shared" ref="N106" si="10">N109+N115</f>
        <v>0</v>
      </c>
      <c r="O106" s="7">
        <v>0</v>
      </c>
      <c r="P106" s="7">
        <v>0</v>
      </c>
      <c r="Q106" s="13"/>
    </row>
    <row r="107" spans="1:19" ht="78.75" customHeight="1" x14ac:dyDescent="0.25">
      <c r="A107" s="67"/>
      <c r="B107" s="99"/>
      <c r="C107" s="59"/>
      <c r="D107" s="40"/>
      <c r="E107" s="34"/>
      <c r="F107" s="59"/>
      <c r="G107" s="73"/>
      <c r="H107" s="34">
        <v>10065.74317</v>
      </c>
      <c r="I107" s="39"/>
      <c r="J107" s="25" t="s">
        <v>5</v>
      </c>
      <c r="K107" s="7">
        <f>L107+M107+N107+O107+P107</f>
        <v>23438.40106</v>
      </c>
      <c r="L107" s="3">
        <f>L110+L116+L122</f>
        <v>7243.6971400000002</v>
      </c>
      <c r="M107" s="3">
        <f>M110+M116+M122</f>
        <v>16194.70392</v>
      </c>
      <c r="N107" s="7">
        <f t="shared" ref="N107" si="11">N110+N116</f>
        <v>0</v>
      </c>
      <c r="O107" s="7">
        <v>0</v>
      </c>
      <c r="P107" s="7">
        <v>0</v>
      </c>
      <c r="Q107" s="13"/>
    </row>
    <row r="108" spans="1:19" ht="27" customHeight="1" x14ac:dyDescent="0.25">
      <c r="A108" s="47" t="s">
        <v>45</v>
      </c>
      <c r="B108" s="48" t="s">
        <v>55</v>
      </c>
      <c r="C108" s="38"/>
      <c r="D108" s="38" t="s">
        <v>52</v>
      </c>
      <c r="E108" s="38" t="s">
        <v>51</v>
      </c>
      <c r="F108" s="41">
        <v>45536</v>
      </c>
      <c r="G108" s="44">
        <v>15000</v>
      </c>
      <c r="H108" s="18">
        <v>0</v>
      </c>
      <c r="I108" s="11">
        <v>0</v>
      </c>
      <c r="J108" s="17" t="s">
        <v>4</v>
      </c>
      <c r="K108" s="9">
        <f>SUM(K109:K110)</f>
        <v>15000</v>
      </c>
      <c r="L108" s="9">
        <f>SUM(L109:L110)</f>
        <v>15000</v>
      </c>
      <c r="M108" s="9">
        <v>0</v>
      </c>
      <c r="N108" s="9">
        <v>0</v>
      </c>
      <c r="O108" s="9">
        <f>SUM(O109:O110)</f>
        <v>0</v>
      </c>
      <c r="P108" s="9">
        <v>0</v>
      </c>
      <c r="Q108" s="13"/>
    </row>
    <row r="109" spans="1:19" ht="58.9" customHeight="1" x14ac:dyDescent="0.25">
      <c r="A109" s="51"/>
      <c r="B109" s="52"/>
      <c r="C109" s="42"/>
      <c r="D109" s="39"/>
      <c r="E109" s="39"/>
      <c r="F109" s="42"/>
      <c r="G109" s="45"/>
      <c r="H109" s="18">
        <v>0</v>
      </c>
      <c r="I109" s="11">
        <v>0</v>
      </c>
      <c r="J109" s="12" t="s">
        <v>3</v>
      </c>
      <c r="K109" s="10">
        <f>SUM(L109:L109)</f>
        <v>13500</v>
      </c>
      <c r="L109" s="10">
        <v>13500</v>
      </c>
      <c r="M109" s="10">
        <v>0</v>
      </c>
      <c r="N109" s="10">
        <v>0</v>
      </c>
      <c r="O109" s="10">
        <v>0</v>
      </c>
      <c r="P109" s="9">
        <v>0</v>
      </c>
      <c r="Q109" s="13"/>
    </row>
    <row r="110" spans="1:19" ht="77.25" customHeight="1" x14ac:dyDescent="0.25">
      <c r="A110" s="51"/>
      <c r="B110" s="52"/>
      <c r="C110" s="42"/>
      <c r="D110" s="40"/>
      <c r="E110" s="40"/>
      <c r="F110" s="43"/>
      <c r="G110" s="46"/>
      <c r="H110" s="19">
        <v>0</v>
      </c>
      <c r="I110" s="11">
        <v>0</v>
      </c>
      <c r="J110" s="12" t="s">
        <v>5</v>
      </c>
      <c r="K110" s="10">
        <f>SUM(L110:L110)</f>
        <v>1500</v>
      </c>
      <c r="L110" s="10">
        <v>1500</v>
      </c>
      <c r="M110" s="10">
        <v>0</v>
      </c>
      <c r="N110" s="10">
        <v>0</v>
      </c>
      <c r="O110" s="10">
        <v>0</v>
      </c>
      <c r="P110" s="10">
        <v>0</v>
      </c>
      <c r="Q110" s="13"/>
    </row>
    <row r="111" spans="1:19" ht="28.5" customHeight="1" x14ac:dyDescent="0.25">
      <c r="A111" s="39"/>
      <c r="B111" s="49"/>
      <c r="C111" s="39"/>
      <c r="D111" s="38" t="s">
        <v>65</v>
      </c>
      <c r="E111" s="38" t="s">
        <v>23</v>
      </c>
      <c r="F111" s="41" t="s">
        <v>23</v>
      </c>
      <c r="G111" s="44" t="s">
        <v>23</v>
      </c>
      <c r="H111" s="18">
        <v>0</v>
      </c>
      <c r="I111" s="11">
        <v>0</v>
      </c>
      <c r="J111" s="17" t="s">
        <v>4</v>
      </c>
      <c r="K111" s="9">
        <f>SUM(K112:K113)</f>
        <v>15000</v>
      </c>
      <c r="L111" s="9">
        <f>L108</f>
        <v>15000</v>
      </c>
      <c r="M111" s="9">
        <v>0</v>
      </c>
      <c r="N111" s="9">
        <v>0</v>
      </c>
      <c r="O111" s="9">
        <f>SUM(O112:O113)</f>
        <v>0</v>
      </c>
      <c r="P111" s="9">
        <v>0</v>
      </c>
      <c r="Q111" s="13"/>
    </row>
    <row r="112" spans="1:19" ht="58.9" customHeight="1" x14ac:dyDescent="0.25">
      <c r="A112" s="39"/>
      <c r="B112" s="49"/>
      <c r="C112" s="39"/>
      <c r="D112" s="39"/>
      <c r="E112" s="39"/>
      <c r="F112" s="42"/>
      <c r="G112" s="45"/>
      <c r="H112" s="18">
        <v>0</v>
      </c>
      <c r="I112" s="11">
        <v>0</v>
      </c>
      <c r="J112" s="12" t="s">
        <v>3</v>
      </c>
      <c r="K112" s="10">
        <f>SUM(L112:L112)</f>
        <v>13500</v>
      </c>
      <c r="L112" s="9">
        <f>L109</f>
        <v>13500</v>
      </c>
      <c r="M112" s="10">
        <v>0</v>
      </c>
      <c r="N112" s="10">
        <v>0</v>
      </c>
      <c r="O112" s="10">
        <v>0</v>
      </c>
      <c r="P112" s="9">
        <v>0</v>
      </c>
      <c r="Q112" s="13"/>
    </row>
    <row r="113" spans="1:22" ht="82.5" customHeight="1" x14ac:dyDescent="0.25">
      <c r="A113" s="40"/>
      <c r="B113" s="50"/>
      <c r="C113" s="40"/>
      <c r="D113" s="40"/>
      <c r="E113" s="40"/>
      <c r="F113" s="43"/>
      <c r="G113" s="46"/>
      <c r="H113" s="19">
        <v>0</v>
      </c>
      <c r="I113" s="11">
        <v>0</v>
      </c>
      <c r="J113" s="12" t="s">
        <v>5</v>
      </c>
      <c r="K113" s="10">
        <f>SUM(L113:L113)</f>
        <v>1500</v>
      </c>
      <c r="L113" s="9">
        <f>L110</f>
        <v>1500</v>
      </c>
      <c r="M113" s="10">
        <v>0</v>
      </c>
      <c r="N113" s="10">
        <v>0</v>
      </c>
      <c r="O113" s="10">
        <v>0</v>
      </c>
      <c r="P113" s="10">
        <v>0</v>
      </c>
      <c r="Q113" s="13"/>
    </row>
    <row r="114" spans="1:22" ht="24.75" customHeight="1" x14ac:dyDescent="0.25">
      <c r="A114" s="47" t="s">
        <v>46</v>
      </c>
      <c r="B114" s="48" t="s">
        <v>56</v>
      </c>
      <c r="C114" s="38"/>
      <c r="D114" s="38" t="s">
        <v>52</v>
      </c>
      <c r="E114" s="60" t="s">
        <v>78</v>
      </c>
      <c r="F114" s="63">
        <v>45901</v>
      </c>
      <c r="G114" s="64">
        <f>29746.20571+8380.3801</f>
        <v>38126.585809999997</v>
      </c>
      <c r="H114" s="18">
        <v>0</v>
      </c>
      <c r="I114" s="11">
        <v>0</v>
      </c>
      <c r="J114" s="17" t="s">
        <v>4</v>
      </c>
      <c r="K114" s="9">
        <f>K115+K116</f>
        <v>48281.538649999995</v>
      </c>
      <c r="L114" s="1">
        <f>SUM(L115:L116)</f>
        <v>26410.203980000002</v>
      </c>
      <c r="M114" s="1">
        <f>SUM(M115:M116)</f>
        <v>21871.33467</v>
      </c>
      <c r="N114" s="9">
        <v>0</v>
      </c>
      <c r="O114" s="9">
        <f>SUM(O115:O116)</f>
        <v>0</v>
      </c>
      <c r="P114" s="9">
        <v>0</v>
      </c>
      <c r="Q114" s="13"/>
    </row>
    <row r="115" spans="1:22" ht="58.9" customHeight="1" x14ac:dyDescent="0.25">
      <c r="A115" s="39"/>
      <c r="B115" s="49"/>
      <c r="C115" s="39"/>
      <c r="D115" s="39"/>
      <c r="E115" s="61"/>
      <c r="F115" s="61"/>
      <c r="G115" s="61"/>
      <c r="H115" s="18">
        <v>0</v>
      </c>
      <c r="I115" s="11">
        <v>0</v>
      </c>
      <c r="J115" s="12" t="s">
        <v>3</v>
      </c>
      <c r="K115" s="10">
        <f>L115+M115</f>
        <v>35911.043579999998</v>
      </c>
      <c r="L115" s="2">
        <v>23769.183580000001</v>
      </c>
      <c r="M115" s="2">
        <v>12141.86</v>
      </c>
      <c r="N115" s="10">
        <v>0</v>
      </c>
      <c r="O115" s="10">
        <v>0</v>
      </c>
      <c r="P115" s="9">
        <v>0</v>
      </c>
      <c r="Q115" s="13"/>
      <c r="S115" s="15"/>
    </row>
    <row r="116" spans="1:22" ht="83.25" customHeight="1" x14ac:dyDescent="0.25">
      <c r="A116" s="39"/>
      <c r="B116" s="49"/>
      <c r="C116" s="39"/>
      <c r="D116" s="40"/>
      <c r="E116" s="62"/>
      <c r="F116" s="62"/>
      <c r="G116" s="62"/>
      <c r="H116" s="19"/>
      <c r="I116" s="11">
        <v>0</v>
      </c>
      <c r="J116" s="12" t="s">
        <v>5</v>
      </c>
      <c r="K116" s="10">
        <f>L116+M116</f>
        <v>12370.495069999999</v>
      </c>
      <c r="L116" s="2">
        <v>2641.0203999999999</v>
      </c>
      <c r="M116" s="2">
        <f>1349.09457+8380.3801</f>
        <v>9729.4746699999996</v>
      </c>
      <c r="N116" s="10">
        <v>0</v>
      </c>
      <c r="O116" s="10">
        <v>0</v>
      </c>
      <c r="P116" s="10">
        <v>0</v>
      </c>
      <c r="Q116" s="13"/>
      <c r="S116" s="15"/>
      <c r="T116" s="14"/>
      <c r="U116" s="14"/>
      <c r="V116" s="15"/>
    </row>
    <row r="117" spans="1:22" ht="30" customHeight="1" x14ac:dyDescent="0.25">
      <c r="A117" s="39"/>
      <c r="B117" s="49"/>
      <c r="C117" s="39"/>
      <c r="D117" s="38" t="s">
        <v>65</v>
      </c>
      <c r="E117" s="38" t="s">
        <v>23</v>
      </c>
      <c r="F117" s="41" t="s">
        <v>23</v>
      </c>
      <c r="G117" s="44" t="s">
        <v>23</v>
      </c>
      <c r="H117" s="18">
        <v>0</v>
      </c>
      <c r="I117" s="11">
        <v>0</v>
      </c>
      <c r="J117" s="17" t="s">
        <v>4</v>
      </c>
      <c r="K117" s="9">
        <f>SUM(K118:K119)</f>
        <v>48281.538649999995</v>
      </c>
      <c r="L117" s="1">
        <f t="shared" ref="L117:M117" si="12">L114</f>
        <v>26410.203980000002</v>
      </c>
      <c r="M117" s="1">
        <f t="shared" si="12"/>
        <v>21871.33467</v>
      </c>
      <c r="N117" s="9">
        <v>0</v>
      </c>
      <c r="O117" s="9">
        <f>SUM(O118:O119)</f>
        <v>0</v>
      </c>
      <c r="P117" s="9">
        <v>0</v>
      </c>
      <c r="Q117" s="13"/>
    </row>
    <row r="118" spans="1:22" ht="58.9" customHeight="1" x14ac:dyDescent="0.25">
      <c r="A118" s="39"/>
      <c r="B118" s="49"/>
      <c r="C118" s="39"/>
      <c r="D118" s="39"/>
      <c r="E118" s="39"/>
      <c r="F118" s="42"/>
      <c r="G118" s="45"/>
      <c r="H118" s="18">
        <v>0</v>
      </c>
      <c r="I118" s="11">
        <v>0</v>
      </c>
      <c r="J118" s="12" t="s">
        <v>3</v>
      </c>
      <c r="K118" s="10">
        <f t="shared" ref="K118:K119" si="13">L118+M118</f>
        <v>35911.043579999998</v>
      </c>
      <c r="L118" s="1">
        <f>L115</f>
        <v>23769.183580000001</v>
      </c>
      <c r="M118" s="1">
        <f>M115</f>
        <v>12141.86</v>
      </c>
      <c r="N118" s="10">
        <v>0</v>
      </c>
      <c r="O118" s="10">
        <v>0</v>
      </c>
      <c r="P118" s="9">
        <v>0</v>
      </c>
      <c r="Q118" s="13"/>
      <c r="S118" s="15"/>
    </row>
    <row r="119" spans="1:22" ht="82.5" customHeight="1" x14ac:dyDescent="0.25">
      <c r="A119" s="40"/>
      <c r="B119" s="50"/>
      <c r="C119" s="40"/>
      <c r="D119" s="40"/>
      <c r="E119" s="40"/>
      <c r="F119" s="43"/>
      <c r="G119" s="46"/>
      <c r="H119" s="19">
        <v>0</v>
      </c>
      <c r="I119" s="11">
        <v>0</v>
      </c>
      <c r="J119" s="12" t="s">
        <v>5</v>
      </c>
      <c r="K119" s="10">
        <f t="shared" si="13"/>
        <v>12370.495069999999</v>
      </c>
      <c r="L119" s="2">
        <v>2641.0203999999999</v>
      </c>
      <c r="M119" s="1">
        <f>M116</f>
        <v>9729.4746699999996</v>
      </c>
      <c r="N119" s="10">
        <v>0</v>
      </c>
      <c r="O119" s="10">
        <v>0</v>
      </c>
      <c r="P119" s="10">
        <v>0</v>
      </c>
      <c r="Q119" s="13"/>
    </row>
    <row r="120" spans="1:22" ht="38.25" customHeight="1" x14ac:dyDescent="0.25">
      <c r="A120" s="53" t="s">
        <v>47</v>
      </c>
      <c r="B120" s="55" t="s">
        <v>54</v>
      </c>
      <c r="C120" s="57"/>
      <c r="D120" s="38" t="s">
        <v>52</v>
      </c>
      <c r="E120" s="60" t="s">
        <v>78</v>
      </c>
      <c r="F120" s="63">
        <v>45901</v>
      </c>
      <c r="G120" s="64">
        <f>31026.76742+6465.22925</f>
        <v>37491.99667</v>
      </c>
      <c r="H120" s="18">
        <v>0</v>
      </c>
      <c r="I120" s="11">
        <v>0</v>
      </c>
      <c r="J120" s="17" t="s">
        <v>4</v>
      </c>
      <c r="K120" s="1">
        <f>K121+K122</f>
        <v>37491.99667</v>
      </c>
      <c r="L120" s="9">
        <f>SUM(L121:L122)</f>
        <v>31026.76742</v>
      </c>
      <c r="M120" s="1">
        <f>SUM(M121:M122)</f>
        <v>6465.2292500000003</v>
      </c>
      <c r="N120" s="9">
        <v>0</v>
      </c>
      <c r="O120" s="9">
        <f>SUM(O121:O122)</f>
        <v>0</v>
      </c>
      <c r="P120" s="9">
        <v>0</v>
      </c>
      <c r="Q120" s="13"/>
    </row>
    <row r="121" spans="1:22" ht="60" customHeight="1" x14ac:dyDescent="0.25">
      <c r="A121" s="54"/>
      <c r="B121" s="56"/>
      <c r="C121" s="54"/>
      <c r="D121" s="39"/>
      <c r="E121" s="61"/>
      <c r="F121" s="61"/>
      <c r="G121" s="61"/>
      <c r="H121" s="18">
        <v>0</v>
      </c>
      <c r="I121" s="11">
        <v>0</v>
      </c>
      <c r="J121" s="12" t="s">
        <v>3</v>
      </c>
      <c r="K121" s="2">
        <f>L121+M121+N121+O121+P121</f>
        <v>27924.090680000001</v>
      </c>
      <c r="L121" s="10">
        <f>L124</f>
        <v>27924.090680000001</v>
      </c>
      <c r="M121" s="2">
        <v>0</v>
      </c>
      <c r="N121" s="10">
        <v>0</v>
      </c>
      <c r="O121" s="10">
        <v>0</v>
      </c>
      <c r="P121" s="9">
        <v>0</v>
      </c>
      <c r="Q121" s="13"/>
    </row>
    <row r="122" spans="1:22" ht="73.5" customHeight="1" x14ac:dyDescent="0.25">
      <c r="A122" s="54"/>
      <c r="B122" s="56"/>
      <c r="C122" s="54"/>
      <c r="D122" s="40"/>
      <c r="E122" s="62"/>
      <c r="F122" s="62"/>
      <c r="G122" s="62"/>
      <c r="H122" s="19"/>
      <c r="I122" s="11">
        <v>0</v>
      </c>
      <c r="J122" s="12" t="s">
        <v>5</v>
      </c>
      <c r="K122" s="2">
        <f>L122+M122+N122+O122+P122</f>
        <v>9567.9059900000011</v>
      </c>
      <c r="L122" s="10">
        <f>L125</f>
        <v>3102.6767400000003</v>
      </c>
      <c r="M122" s="2">
        <v>6465.2292500000003</v>
      </c>
      <c r="N122" s="10">
        <v>0</v>
      </c>
      <c r="O122" s="10">
        <v>0</v>
      </c>
      <c r="P122" s="10">
        <v>0</v>
      </c>
      <c r="Q122" s="13"/>
    </row>
    <row r="123" spans="1:22" ht="41.25" customHeight="1" x14ac:dyDescent="0.25">
      <c r="A123" s="54"/>
      <c r="B123" s="56"/>
      <c r="C123" s="54"/>
      <c r="D123" s="38" t="s">
        <v>65</v>
      </c>
      <c r="E123" s="38" t="s">
        <v>23</v>
      </c>
      <c r="F123" s="41" t="s">
        <v>23</v>
      </c>
      <c r="G123" s="44" t="s">
        <v>23</v>
      </c>
      <c r="H123" s="18">
        <v>0</v>
      </c>
      <c r="I123" s="11">
        <v>0</v>
      </c>
      <c r="J123" s="17" t="s">
        <v>4</v>
      </c>
      <c r="K123" s="1">
        <f>SUM(K124:K125)</f>
        <v>37491.99667</v>
      </c>
      <c r="L123" s="9">
        <f>L120</f>
        <v>31026.76742</v>
      </c>
      <c r="M123" s="1">
        <f>M124+M125</f>
        <v>6465.2292500000003</v>
      </c>
      <c r="N123" s="9">
        <v>0</v>
      </c>
      <c r="O123" s="9">
        <f>SUM(O124:O125)</f>
        <v>0</v>
      </c>
      <c r="P123" s="9">
        <v>0</v>
      </c>
      <c r="Q123" s="35"/>
    </row>
    <row r="124" spans="1:22" ht="58.9" customHeight="1" x14ac:dyDescent="0.25">
      <c r="A124" s="54"/>
      <c r="B124" s="56"/>
      <c r="C124" s="54"/>
      <c r="D124" s="39"/>
      <c r="E124" s="39"/>
      <c r="F124" s="42"/>
      <c r="G124" s="45"/>
      <c r="H124" s="18">
        <v>0</v>
      </c>
      <c r="I124" s="11">
        <v>0</v>
      </c>
      <c r="J124" s="12" t="s">
        <v>3</v>
      </c>
      <c r="K124" s="2">
        <f>SUM(L124:M124)</f>
        <v>27924.090680000001</v>
      </c>
      <c r="L124" s="9">
        <v>27924.090680000001</v>
      </c>
      <c r="M124" s="2">
        <f>M121</f>
        <v>0</v>
      </c>
      <c r="N124" s="10">
        <v>0</v>
      </c>
      <c r="O124" s="10">
        <v>0</v>
      </c>
      <c r="P124" s="9">
        <v>0</v>
      </c>
      <c r="Q124" s="35"/>
    </row>
    <row r="125" spans="1:22" ht="76.5" customHeight="1" x14ac:dyDescent="0.25">
      <c r="A125" s="54"/>
      <c r="B125" s="56"/>
      <c r="C125" s="54"/>
      <c r="D125" s="40"/>
      <c r="E125" s="40"/>
      <c r="F125" s="43"/>
      <c r="G125" s="46"/>
      <c r="H125" s="19">
        <v>0</v>
      </c>
      <c r="I125" s="11">
        <v>0</v>
      </c>
      <c r="J125" s="12" t="s">
        <v>5</v>
      </c>
      <c r="K125" s="2">
        <f>SUM(L125:M125)</f>
        <v>9567.9059900000011</v>
      </c>
      <c r="L125" s="9">
        <f>3251.052-148.37526</f>
        <v>3102.6767400000003</v>
      </c>
      <c r="M125" s="2">
        <f>M122</f>
        <v>6465.2292500000003</v>
      </c>
      <c r="N125" s="10">
        <v>0</v>
      </c>
      <c r="O125" s="10">
        <v>0</v>
      </c>
      <c r="P125" s="10">
        <v>0</v>
      </c>
      <c r="Q125" s="35"/>
    </row>
    <row r="126" spans="1:22" ht="27.75" customHeight="1" x14ac:dyDescent="0.25">
      <c r="A126" s="96" t="s">
        <v>24</v>
      </c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1:22" ht="57" customHeight="1" x14ac:dyDescent="0.25">
      <c r="A127" s="36" t="s">
        <v>80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</row>
    <row r="132" ht="56.45" customHeight="1" x14ac:dyDescent="0.25"/>
    <row r="133" ht="61.15" customHeight="1" x14ac:dyDescent="0.25"/>
    <row r="134" ht="59.45" customHeight="1" x14ac:dyDescent="0.25"/>
    <row r="135" ht="26.45" customHeight="1" x14ac:dyDescent="0.25"/>
    <row r="136" ht="22.9" customHeight="1" x14ac:dyDescent="0.25"/>
    <row r="137" ht="76.900000000000006" customHeight="1" x14ac:dyDescent="0.25"/>
    <row r="138" ht="63.6" customHeight="1" x14ac:dyDescent="0.25"/>
    <row r="139" ht="27" customHeight="1" x14ac:dyDescent="0.25"/>
    <row r="143" ht="21" customHeight="1" x14ac:dyDescent="0.25"/>
    <row r="144" ht="61.5" customHeight="1" x14ac:dyDescent="0.25"/>
    <row r="145" ht="66.599999999999994" customHeight="1" x14ac:dyDescent="0.25"/>
  </sheetData>
  <mergeCells count="263">
    <mergeCell ref="D81:D83"/>
    <mergeCell ref="E81:E83"/>
    <mergeCell ref="F81:F83"/>
    <mergeCell ref="G81:G83"/>
    <mergeCell ref="A72:A77"/>
    <mergeCell ref="A105:A107"/>
    <mergeCell ref="B105:B107"/>
    <mergeCell ref="C105:C107"/>
    <mergeCell ref="D105:D107"/>
    <mergeCell ref="E105:E106"/>
    <mergeCell ref="F105:F107"/>
    <mergeCell ref="G105:G107"/>
    <mergeCell ref="F96:F98"/>
    <mergeCell ref="G96:G98"/>
    <mergeCell ref="A93:A98"/>
    <mergeCell ref="B93:B98"/>
    <mergeCell ref="C93:C98"/>
    <mergeCell ref="D72:D74"/>
    <mergeCell ref="E72:E74"/>
    <mergeCell ref="B114:B119"/>
    <mergeCell ref="C114:C119"/>
    <mergeCell ref="D117:D119"/>
    <mergeCell ref="E117:E119"/>
    <mergeCell ref="F117:F119"/>
    <mergeCell ref="G117:G119"/>
    <mergeCell ref="D114:D116"/>
    <mergeCell ref="E114:E116"/>
    <mergeCell ref="F114:F116"/>
    <mergeCell ref="G114:G116"/>
    <mergeCell ref="I105:I107"/>
    <mergeCell ref="D108:D110"/>
    <mergeCell ref="E108:E110"/>
    <mergeCell ref="F108:F110"/>
    <mergeCell ref="G108:G110"/>
    <mergeCell ref="A84:A86"/>
    <mergeCell ref="B84:B86"/>
    <mergeCell ref="F93:F95"/>
    <mergeCell ref="G93:G95"/>
    <mergeCell ref="D99:D101"/>
    <mergeCell ref="E99:E101"/>
    <mergeCell ref="F99:F101"/>
    <mergeCell ref="G99:G101"/>
    <mergeCell ref="D93:D95"/>
    <mergeCell ref="E93:E95"/>
    <mergeCell ref="F84:F86"/>
    <mergeCell ref="G84:G86"/>
    <mergeCell ref="F90:F92"/>
    <mergeCell ref="G90:G92"/>
    <mergeCell ref="A87:A92"/>
    <mergeCell ref="B87:B92"/>
    <mergeCell ref="C87:C92"/>
    <mergeCell ref="D96:D98"/>
    <mergeCell ref="E96:E98"/>
    <mergeCell ref="I84:I86"/>
    <mergeCell ref="D87:D89"/>
    <mergeCell ref="E87:E89"/>
    <mergeCell ref="F87:F89"/>
    <mergeCell ref="G87:G89"/>
    <mergeCell ref="C84:C86"/>
    <mergeCell ref="D84:D86"/>
    <mergeCell ref="E84:E85"/>
    <mergeCell ref="A66:A68"/>
    <mergeCell ref="B66:B68"/>
    <mergeCell ref="C66:C68"/>
    <mergeCell ref="D66:D68"/>
    <mergeCell ref="E66:E68"/>
    <mergeCell ref="F66:F68"/>
    <mergeCell ref="G66:G68"/>
    <mergeCell ref="D78:D80"/>
    <mergeCell ref="E78:E80"/>
    <mergeCell ref="F78:F80"/>
    <mergeCell ref="G78:G80"/>
    <mergeCell ref="F72:F74"/>
    <mergeCell ref="D75:D77"/>
    <mergeCell ref="E75:E77"/>
    <mergeCell ref="F75:F77"/>
    <mergeCell ref="G75:G77"/>
    <mergeCell ref="A19:A21"/>
    <mergeCell ref="B19:B21"/>
    <mergeCell ref="C19:C21"/>
    <mergeCell ref="D19:D21"/>
    <mergeCell ref="E19:E21"/>
    <mergeCell ref="F19:F21"/>
    <mergeCell ref="G19:G21"/>
    <mergeCell ref="A54:A56"/>
    <mergeCell ref="G36:G38"/>
    <mergeCell ref="C25:C27"/>
    <mergeCell ref="F25:F27"/>
    <mergeCell ref="E25:E27"/>
    <mergeCell ref="E28:E30"/>
    <mergeCell ref="G28:G30"/>
    <mergeCell ref="D25:D27"/>
    <mergeCell ref="B28:B30"/>
    <mergeCell ref="C28:C30"/>
    <mergeCell ref="D54:D56"/>
    <mergeCell ref="A31:Q31"/>
    <mergeCell ref="D32:D35"/>
    <mergeCell ref="E32:E35"/>
    <mergeCell ref="B32:B35"/>
    <mergeCell ref="F42:F44"/>
    <mergeCell ref="A36:A41"/>
    <mergeCell ref="A22:A24"/>
    <mergeCell ref="B22:B24"/>
    <mergeCell ref="C22:C24"/>
    <mergeCell ref="D22:D24"/>
    <mergeCell ref="E22:E24"/>
    <mergeCell ref="F22:F24"/>
    <mergeCell ref="G22:G24"/>
    <mergeCell ref="H22:H24"/>
    <mergeCell ref="H51:H53"/>
    <mergeCell ref="G48:G50"/>
    <mergeCell ref="H48:H50"/>
    <mergeCell ref="E36:E38"/>
    <mergeCell ref="D42:D44"/>
    <mergeCell ref="E69:E71"/>
    <mergeCell ref="E57:E59"/>
    <mergeCell ref="H45:H47"/>
    <mergeCell ref="B57:B62"/>
    <mergeCell ref="C57:C62"/>
    <mergeCell ref="D69:D71"/>
    <mergeCell ref="D63:D65"/>
    <mergeCell ref="G63:G65"/>
    <mergeCell ref="H19:H21"/>
    <mergeCell ref="D60:D62"/>
    <mergeCell ref="E60:E62"/>
    <mergeCell ref="F60:F62"/>
    <mergeCell ref="G60:G62"/>
    <mergeCell ref="D57:D59"/>
    <mergeCell ref="G69:G71"/>
    <mergeCell ref="E63:E65"/>
    <mergeCell ref="D36:D38"/>
    <mergeCell ref="F36:F38"/>
    <mergeCell ref="H36:H38"/>
    <mergeCell ref="G42:G44"/>
    <mergeCell ref="B16:B18"/>
    <mergeCell ref="A14:Q14"/>
    <mergeCell ref="G16:G18"/>
    <mergeCell ref="D16:D18"/>
    <mergeCell ref="G10:G12"/>
    <mergeCell ref="H10:H12"/>
    <mergeCell ref="A126:Q126"/>
    <mergeCell ref="E42:E44"/>
    <mergeCell ref="E54:E55"/>
    <mergeCell ref="B54:B56"/>
    <mergeCell ref="B69:B71"/>
    <mergeCell ref="C69:C71"/>
    <mergeCell ref="F69:F71"/>
    <mergeCell ref="B63:B65"/>
    <mergeCell ref="C63:C65"/>
    <mergeCell ref="A63:A65"/>
    <mergeCell ref="A69:A71"/>
    <mergeCell ref="F54:F56"/>
    <mergeCell ref="Q69:Q74"/>
    <mergeCell ref="G54:G56"/>
    <mergeCell ref="F57:F59"/>
    <mergeCell ref="G57:G59"/>
    <mergeCell ref="F63:F65"/>
    <mergeCell ref="I69:I71"/>
    <mergeCell ref="Q54:Q65"/>
    <mergeCell ref="I54:I56"/>
    <mergeCell ref="E10:E12"/>
    <mergeCell ref="P10:P12"/>
    <mergeCell ref="K10:O11"/>
    <mergeCell ref="D10:D12"/>
    <mergeCell ref="D48:D50"/>
    <mergeCell ref="E48:E50"/>
    <mergeCell ref="F48:F50"/>
    <mergeCell ref="A57:A62"/>
    <mergeCell ref="I32:I35"/>
    <mergeCell ref="F45:F47"/>
    <mergeCell ref="I25:I27"/>
    <mergeCell ref="Q32:Q44"/>
    <mergeCell ref="D39:D41"/>
    <mergeCell ref="E39:E41"/>
    <mergeCell ref="F39:F41"/>
    <mergeCell ref="G39:G41"/>
    <mergeCell ref="H39:H41"/>
    <mergeCell ref="A32:A35"/>
    <mergeCell ref="C32:C35"/>
    <mergeCell ref="H28:H30"/>
    <mergeCell ref="F28:F30"/>
    <mergeCell ref="F32:F35"/>
    <mergeCell ref="G32:G35"/>
    <mergeCell ref="G25:G27"/>
    <mergeCell ref="H25:H27"/>
    <mergeCell ref="A28:A30"/>
    <mergeCell ref="B25:B27"/>
    <mergeCell ref="B36:B41"/>
    <mergeCell ref="C36:C41"/>
    <mergeCell ref="D45:D47"/>
    <mergeCell ref="E45:E47"/>
    <mergeCell ref="L1:M1"/>
    <mergeCell ref="A16:A18"/>
    <mergeCell ref="C16:C18"/>
    <mergeCell ref="F16:F18"/>
    <mergeCell ref="A15:Q15"/>
    <mergeCell ref="I16:I18"/>
    <mergeCell ref="Q16:Q21"/>
    <mergeCell ref="A25:A27"/>
    <mergeCell ref="D28:D30"/>
    <mergeCell ref="Q25:Q30"/>
    <mergeCell ref="H16:H18"/>
    <mergeCell ref="E16:E18"/>
    <mergeCell ref="A3:Q3"/>
    <mergeCell ref="A4:Q4"/>
    <mergeCell ref="A5:Q5"/>
    <mergeCell ref="A6:Q6"/>
    <mergeCell ref="A10:A12"/>
    <mergeCell ref="B10:B12"/>
    <mergeCell ref="J10:J12"/>
    <mergeCell ref="A8:Q8"/>
    <mergeCell ref="Q10:Q12"/>
    <mergeCell ref="C10:C12"/>
    <mergeCell ref="F10:F12"/>
    <mergeCell ref="I10:I12"/>
    <mergeCell ref="D123:D125"/>
    <mergeCell ref="E123:E125"/>
    <mergeCell ref="F123:F125"/>
    <mergeCell ref="G123:G125"/>
    <mergeCell ref="A120:A125"/>
    <mergeCell ref="B120:B125"/>
    <mergeCell ref="C120:C125"/>
    <mergeCell ref="A42:A47"/>
    <mergeCell ref="B42:B47"/>
    <mergeCell ref="C42:C47"/>
    <mergeCell ref="A48:A53"/>
    <mergeCell ref="B48:B53"/>
    <mergeCell ref="C48:C53"/>
    <mergeCell ref="D51:D53"/>
    <mergeCell ref="E51:E53"/>
    <mergeCell ref="F51:F53"/>
    <mergeCell ref="C54:C56"/>
    <mergeCell ref="G45:G47"/>
    <mergeCell ref="D120:D122"/>
    <mergeCell ref="E120:E122"/>
    <mergeCell ref="F120:F122"/>
    <mergeCell ref="G120:G122"/>
    <mergeCell ref="A114:A119"/>
    <mergeCell ref="G51:G53"/>
    <mergeCell ref="A127:Q127"/>
    <mergeCell ref="N1:P1"/>
    <mergeCell ref="D102:D104"/>
    <mergeCell ref="E102:E104"/>
    <mergeCell ref="F102:F104"/>
    <mergeCell ref="G102:G104"/>
    <mergeCell ref="A99:A104"/>
    <mergeCell ref="B99:B104"/>
    <mergeCell ref="C99:C104"/>
    <mergeCell ref="D111:D113"/>
    <mergeCell ref="E111:E113"/>
    <mergeCell ref="F111:F113"/>
    <mergeCell ref="G111:G113"/>
    <mergeCell ref="A108:A113"/>
    <mergeCell ref="B108:B113"/>
    <mergeCell ref="C108:C113"/>
    <mergeCell ref="D90:D92"/>
    <mergeCell ref="E90:E92"/>
    <mergeCell ref="B72:B77"/>
    <mergeCell ref="C72:C77"/>
    <mergeCell ref="A78:A83"/>
    <mergeCell ref="B78:B83"/>
    <mergeCell ref="C78:C83"/>
    <mergeCell ref="G72:G74"/>
  </mergeCells>
  <printOptions horizontalCentered="1"/>
  <pageMargins left="3.937007874015748E-2" right="3.937007874015748E-2" top="0.39370078740157483" bottom="0.39370078740157483" header="0.11811023622047245" footer="0.11811023622047245"/>
  <pageSetup paperSize="9" scale="48" fitToHeight="7" orientation="landscape" r:id="rId1"/>
  <headerFooter differentFirst="1">
    <oddHeader>&amp;C&amp;P</oddHeader>
  </headerFooter>
  <rowBreaks count="7" manualBreakCount="7">
    <brk id="24" max="16" man="1"/>
    <brk id="41" max="16" man="1"/>
    <brk id="62" max="16" man="1"/>
    <brk id="98" max="16" man="1"/>
    <brk id="116" max="16" man="1"/>
    <brk id="127" max="13" man="1"/>
    <brk id="13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2025-01-30T08:41:12Z</dcterms:modified>
</cp:coreProperties>
</file>