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9040" windowHeight="15840"/>
  </bookViews>
  <sheets>
    <sheet name="01.04.2025 Перечень МР МП" sheetId="43" r:id="rId1"/>
    <sheet name="1" sheetId="44" r:id="rId2"/>
  </sheets>
  <definedNames>
    <definedName name="_xlnm.Print_Titles" localSheetId="0">'01.04.2025 Перечень МР МП'!$4:$6</definedName>
    <definedName name="_xlnm.Print_Area" localSheetId="0">'01.04.2025 Перечень МР МП'!$A$1:$O$571</definedName>
  </definedNames>
  <calcPr calcId="14562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8" i="43" l="1"/>
  <c r="H214" i="43"/>
  <c r="H254" i="43"/>
  <c r="H227" i="43"/>
  <c r="N553" i="43"/>
  <c r="M553" i="43"/>
  <c r="H553" i="43"/>
  <c r="N227" i="43"/>
  <c r="M227" i="43"/>
  <c r="N139" i="43"/>
  <c r="M139" i="43"/>
  <c r="H139" i="43"/>
  <c r="H211" i="43" l="1"/>
  <c r="H210" i="43"/>
  <c r="H209" i="43"/>
  <c r="E244" i="43"/>
  <c r="H243" i="43"/>
  <c r="E245" i="43"/>
  <c r="E361" i="43"/>
  <c r="E360" i="43"/>
  <c r="H212" i="43"/>
  <c r="H123" i="43"/>
  <c r="H122" i="43"/>
  <c r="G53" i="43" l="1"/>
  <c r="G567" i="43"/>
  <c r="E456" i="43"/>
  <c r="E455" i="43"/>
  <c r="E454" i="43"/>
  <c r="N453" i="43"/>
  <c r="M453" i="43"/>
  <c r="H453" i="43"/>
  <c r="F453" i="43"/>
  <c r="G569" i="43"/>
  <c r="E528" i="43"/>
  <c r="E527" i="43"/>
  <c r="E526" i="43"/>
  <c r="N525" i="43"/>
  <c r="M525" i="43"/>
  <c r="H525" i="43"/>
  <c r="G525" i="43"/>
  <c r="F525" i="43"/>
  <c r="F143" i="43"/>
  <c r="F210" i="43"/>
  <c r="G211" i="43"/>
  <c r="G299" i="43"/>
  <c r="E299" i="43"/>
  <c r="F209" i="43"/>
  <c r="G143" i="43"/>
  <c r="N398" i="43"/>
  <c r="N396" i="43" s="1"/>
  <c r="H398" i="43"/>
  <c r="H397" i="43"/>
  <c r="E397" i="43" s="1"/>
  <c r="M396" i="43"/>
  <c r="F396" i="43"/>
  <c r="N392" i="43"/>
  <c r="N390" i="43" s="1"/>
  <c r="H392" i="43"/>
  <c r="H389" i="43" s="1"/>
  <c r="H391" i="43"/>
  <c r="E391" i="43" s="1"/>
  <c r="M390" i="43"/>
  <c r="F390" i="43"/>
  <c r="M389" i="43"/>
  <c r="F389" i="43"/>
  <c r="N388" i="43"/>
  <c r="M388" i="43"/>
  <c r="F388" i="43"/>
  <c r="N299" i="43"/>
  <c r="M299" i="43"/>
  <c r="H299" i="43"/>
  <c r="F299" i="43"/>
  <c r="E305" i="43"/>
  <c r="N304" i="43"/>
  <c r="M304" i="43"/>
  <c r="H304" i="43"/>
  <c r="F304" i="43"/>
  <c r="E239" i="43"/>
  <c r="N238" i="43"/>
  <c r="M238" i="43"/>
  <c r="H238" i="43"/>
  <c r="F238" i="43"/>
  <c r="E246" i="43"/>
  <c r="N243" i="43"/>
  <c r="M243" i="43"/>
  <c r="F243" i="43"/>
  <c r="M210" i="43"/>
  <c r="E198" i="43"/>
  <c r="E197" i="43"/>
  <c r="E196" i="43"/>
  <c r="N195" i="43"/>
  <c r="M195" i="43"/>
  <c r="H195" i="43"/>
  <c r="F195" i="43"/>
  <c r="N194" i="43"/>
  <c r="M194" i="43"/>
  <c r="H194" i="43"/>
  <c r="F194" i="43"/>
  <c r="N193" i="43"/>
  <c r="M193" i="43"/>
  <c r="L193" i="43"/>
  <c r="H193" i="43"/>
  <c r="F193" i="43"/>
  <c r="N192" i="43"/>
  <c r="M192" i="43"/>
  <c r="L192" i="43"/>
  <c r="H192" i="43"/>
  <c r="F192" i="43"/>
  <c r="E176" i="43"/>
  <c r="N175" i="43"/>
  <c r="M175" i="43"/>
  <c r="H175" i="43"/>
  <c r="F175" i="43"/>
  <c r="E152" i="43"/>
  <c r="F149" i="43"/>
  <c r="E151" i="43"/>
  <c r="E150" i="43"/>
  <c r="N149" i="43"/>
  <c r="M149" i="43"/>
  <c r="H149" i="43"/>
  <c r="H108" i="43"/>
  <c r="E110" i="43"/>
  <c r="E109" i="43"/>
  <c r="N108" i="43"/>
  <c r="M108" i="43"/>
  <c r="N107" i="43"/>
  <c r="M107" i="43"/>
  <c r="H107" i="43"/>
  <c r="F107" i="43"/>
  <c r="N106" i="43"/>
  <c r="M106" i="43"/>
  <c r="H106" i="43"/>
  <c r="H104" i="43" s="1"/>
  <c r="E100" i="43"/>
  <c r="N99" i="43"/>
  <c r="M99" i="43"/>
  <c r="H99" i="43"/>
  <c r="F99" i="43"/>
  <c r="E90" i="43"/>
  <c r="N89" i="43"/>
  <c r="M89" i="43"/>
  <c r="H89" i="43"/>
  <c r="F89" i="43"/>
  <c r="H268" i="43"/>
  <c r="E453" i="43" l="1"/>
  <c r="G565" i="43"/>
  <c r="E525" i="43"/>
  <c r="M387" i="43"/>
  <c r="E398" i="43"/>
  <c r="H396" i="43"/>
  <c r="E396" i="43" s="1"/>
  <c r="H388" i="43"/>
  <c r="E388" i="43" s="1"/>
  <c r="H390" i="43"/>
  <c r="E390" i="43" s="1"/>
  <c r="F387" i="43"/>
  <c r="N389" i="43"/>
  <c r="N387" i="43" s="1"/>
  <c r="E392" i="43"/>
  <c r="E304" i="43"/>
  <c r="E238" i="43"/>
  <c r="M191" i="43"/>
  <c r="E195" i="43"/>
  <c r="H191" i="43"/>
  <c r="E243" i="43"/>
  <c r="E194" i="43"/>
  <c r="E193" i="43"/>
  <c r="E192" i="43"/>
  <c r="N191" i="43"/>
  <c r="E175" i="43"/>
  <c r="F191" i="43"/>
  <c r="E149" i="43"/>
  <c r="N104" i="43"/>
  <c r="M104" i="43"/>
  <c r="E107" i="43"/>
  <c r="E105" i="43"/>
  <c r="F108" i="43"/>
  <c r="E108" i="43" s="1"/>
  <c r="E99" i="43"/>
  <c r="E89" i="43"/>
  <c r="H533" i="43"/>
  <c r="N533" i="43"/>
  <c r="N501" i="43"/>
  <c r="M501" i="43"/>
  <c r="H501" i="43"/>
  <c r="H431" i="43"/>
  <c r="N430" i="43"/>
  <c r="M430" i="43"/>
  <c r="H430" i="43"/>
  <c r="H432" i="43"/>
  <c r="N265" i="43"/>
  <c r="M265" i="43"/>
  <c r="M211" i="43"/>
  <c r="N211" i="43"/>
  <c r="H121" i="43"/>
  <c r="M121" i="43"/>
  <c r="N121" i="43"/>
  <c r="M51" i="43"/>
  <c r="H51" i="43"/>
  <c r="N51" i="43"/>
  <c r="H373" i="43" l="1"/>
  <c r="H387" i="43"/>
  <c r="E387" i="43" s="1"/>
  <c r="E389" i="43"/>
  <c r="E191" i="43"/>
  <c r="M533" i="43"/>
  <c r="N509" i="43"/>
  <c r="M509" i="43"/>
  <c r="E419" i="43"/>
  <c r="E420" i="43"/>
  <c r="F521" i="43"/>
  <c r="M521" i="43"/>
  <c r="H521" i="43"/>
  <c r="G521" i="43"/>
  <c r="N521" i="43"/>
  <c r="E522" i="43"/>
  <c r="E524" i="43"/>
  <c r="E523" i="43"/>
  <c r="H509" i="43"/>
  <c r="E511" i="43"/>
  <c r="E510" i="43"/>
  <c r="H515" i="43"/>
  <c r="H503" i="43"/>
  <c r="N210" i="43"/>
  <c r="H208" i="43"/>
  <c r="N209" i="43"/>
  <c r="M209" i="43"/>
  <c r="E225" i="43"/>
  <c r="E226" i="43"/>
  <c r="E227" i="43"/>
  <c r="N224" i="43"/>
  <c r="M224" i="43"/>
  <c r="H224" i="43"/>
  <c r="G224" i="43"/>
  <c r="F224" i="43"/>
  <c r="G209" i="43"/>
  <c r="G210" i="43"/>
  <c r="H136" i="43"/>
  <c r="H130" i="43"/>
  <c r="H50" i="43"/>
  <c r="E509" i="43" l="1"/>
  <c r="E224" i="43"/>
  <c r="E521" i="43"/>
  <c r="G208" i="43"/>
  <c r="E210" i="43"/>
  <c r="E209" i="43"/>
  <c r="M208" i="43"/>
  <c r="N208" i="43"/>
  <c r="G366" i="43" l="1"/>
  <c r="E362" i="43"/>
  <c r="N563" i="43"/>
  <c r="M563" i="43"/>
  <c r="F558" i="43"/>
  <c r="N557" i="43"/>
  <c r="M557" i="43"/>
  <c r="H551" i="43"/>
  <c r="F553" i="43"/>
  <c r="E552" i="43"/>
  <c r="N551" i="43"/>
  <c r="M551" i="43"/>
  <c r="N550" i="43"/>
  <c r="N564" i="43" s="1"/>
  <c r="N562" i="43" s="1"/>
  <c r="M550" i="43"/>
  <c r="M564" i="43" s="1"/>
  <c r="M562" i="43" s="1"/>
  <c r="H549" i="43"/>
  <c r="H563" i="43" s="1"/>
  <c r="N539" i="43"/>
  <c r="H539" i="43"/>
  <c r="F541" i="43"/>
  <c r="F540" i="43" s="1"/>
  <c r="E517" i="43"/>
  <c r="E516" i="43"/>
  <c r="N515" i="43"/>
  <c r="M515" i="43"/>
  <c r="F515" i="43"/>
  <c r="E505" i="43"/>
  <c r="E504" i="43"/>
  <c r="N503" i="43"/>
  <c r="M503" i="43"/>
  <c r="F503" i="43"/>
  <c r="N502" i="43"/>
  <c r="M502" i="43"/>
  <c r="H502" i="43"/>
  <c r="F502" i="43"/>
  <c r="F500" i="43" s="1"/>
  <c r="E496" i="43"/>
  <c r="E495" i="43"/>
  <c r="N494" i="43"/>
  <c r="M494" i="43"/>
  <c r="H494" i="43"/>
  <c r="F494" i="43"/>
  <c r="E490" i="43"/>
  <c r="E489" i="43"/>
  <c r="N488" i="43"/>
  <c r="M488" i="43"/>
  <c r="H488" i="43"/>
  <c r="F488" i="43"/>
  <c r="N487" i="43"/>
  <c r="M487" i="43"/>
  <c r="H487" i="43"/>
  <c r="F487" i="43"/>
  <c r="N486" i="43"/>
  <c r="M486" i="43"/>
  <c r="M485" i="43" s="1"/>
  <c r="L486" i="43"/>
  <c r="H486" i="43"/>
  <c r="F486" i="43"/>
  <c r="E481" i="43"/>
  <c r="E480" i="43"/>
  <c r="E479" i="43"/>
  <c r="N478" i="43"/>
  <c r="M478" i="43"/>
  <c r="H478" i="43"/>
  <c r="F478" i="43"/>
  <c r="N474" i="43"/>
  <c r="E473" i="43"/>
  <c r="E472" i="43"/>
  <c r="M471" i="43"/>
  <c r="H471" i="43"/>
  <c r="F471" i="43"/>
  <c r="F467" i="43"/>
  <c r="F464" i="43" s="1"/>
  <c r="E466" i="43"/>
  <c r="E465" i="43"/>
  <c r="N464" i="43"/>
  <c r="M464" i="43"/>
  <c r="H464" i="43"/>
  <c r="M463" i="43"/>
  <c r="H463" i="43"/>
  <c r="N462" i="43"/>
  <c r="N534" i="43" s="1"/>
  <c r="M462" i="43"/>
  <c r="M534" i="43" s="1"/>
  <c r="H462" i="43"/>
  <c r="H534" i="43" s="1"/>
  <c r="F462" i="43"/>
  <c r="N461" i="43"/>
  <c r="M461" i="43"/>
  <c r="H461" i="43"/>
  <c r="F461" i="43"/>
  <c r="F533" i="43" s="1"/>
  <c r="N449" i="43"/>
  <c r="E449" i="43" s="1"/>
  <c r="E448" i="43"/>
  <c r="E447" i="43"/>
  <c r="M446" i="43"/>
  <c r="H446" i="43"/>
  <c r="F446" i="43"/>
  <c r="F442" i="43"/>
  <c r="E442" i="43" s="1"/>
  <c r="F441" i="43"/>
  <c r="E441" i="43" s="1"/>
  <c r="E440" i="43"/>
  <c r="N439" i="43"/>
  <c r="M439" i="43"/>
  <c r="F435" i="43"/>
  <c r="E435" i="43" s="1"/>
  <c r="F434" i="43"/>
  <c r="N433" i="43"/>
  <c r="M433" i="43"/>
  <c r="H433" i="43"/>
  <c r="N432" i="43"/>
  <c r="M432" i="43"/>
  <c r="M431" i="43"/>
  <c r="F430" i="43"/>
  <c r="F425" i="43"/>
  <c r="E425" i="43" s="1"/>
  <c r="H423" i="43"/>
  <c r="F424" i="43"/>
  <c r="F421" i="43" s="1"/>
  <c r="N423" i="43"/>
  <c r="M423" i="43"/>
  <c r="N422" i="43"/>
  <c r="M422" i="43"/>
  <c r="H422" i="43"/>
  <c r="N421" i="43"/>
  <c r="M421" i="43"/>
  <c r="E409" i="43"/>
  <c r="E408" i="43"/>
  <c r="E407" i="43"/>
  <c r="N406" i="43"/>
  <c r="M406" i="43"/>
  <c r="H406" i="43"/>
  <c r="F406" i="43"/>
  <c r="N405" i="43"/>
  <c r="M405" i="43"/>
  <c r="H405" i="43"/>
  <c r="F405" i="43"/>
  <c r="N404" i="43"/>
  <c r="M404" i="43"/>
  <c r="L404" i="43"/>
  <c r="H404" i="43"/>
  <c r="F404" i="43"/>
  <c r="N403" i="43"/>
  <c r="M403" i="43"/>
  <c r="M414" i="43" s="1"/>
  <c r="L403" i="43"/>
  <c r="L414" i="43" s="1"/>
  <c r="H403" i="43"/>
  <c r="H414" i="43" s="1"/>
  <c r="F403" i="43"/>
  <c r="N383" i="43"/>
  <c r="N380" i="43" s="1"/>
  <c r="H383" i="43"/>
  <c r="H382" i="43"/>
  <c r="E382" i="43" s="1"/>
  <c r="M381" i="43"/>
  <c r="F381" i="43"/>
  <c r="M380" i="43"/>
  <c r="F380" i="43"/>
  <c r="N379" i="43"/>
  <c r="M379" i="43"/>
  <c r="F379" i="43"/>
  <c r="E368" i="43"/>
  <c r="E367" i="43"/>
  <c r="N366" i="43"/>
  <c r="M366" i="43"/>
  <c r="H366" i="43"/>
  <c r="F366" i="43"/>
  <c r="N359" i="43"/>
  <c r="M359" i="43"/>
  <c r="H359" i="43"/>
  <c r="F359" i="43"/>
  <c r="N358" i="43"/>
  <c r="M358" i="43"/>
  <c r="H358" i="43"/>
  <c r="F358" i="43"/>
  <c r="N357" i="43"/>
  <c r="M357" i="43"/>
  <c r="H357" i="43"/>
  <c r="F357" i="43"/>
  <c r="N356" i="43"/>
  <c r="M356" i="43"/>
  <c r="M373" i="43" s="1"/>
  <c r="F356" i="43"/>
  <c r="E351" i="43"/>
  <c r="E350" i="43"/>
  <c r="E349" i="43"/>
  <c r="N348" i="43"/>
  <c r="M348" i="43"/>
  <c r="H348" i="43"/>
  <c r="F348" i="43"/>
  <c r="H347" i="43"/>
  <c r="F347" i="43"/>
  <c r="L346" i="43"/>
  <c r="H346" i="43"/>
  <c r="F346" i="43"/>
  <c r="N345" i="43"/>
  <c r="M345" i="43"/>
  <c r="L345" i="43"/>
  <c r="H345" i="43"/>
  <c r="F345" i="43"/>
  <c r="E340" i="43"/>
  <c r="E339" i="43"/>
  <c r="N338" i="43"/>
  <c r="M338" i="43"/>
  <c r="H338" i="43"/>
  <c r="F338" i="43"/>
  <c r="E334" i="43"/>
  <c r="E333" i="43"/>
  <c r="N332" i="43"/>
  <c r="M332" i="43"/>
  <c r="H332" i="43"/>
  <c r="F332" i="43"/>
  <c r="E328" i="43"/>
  <c r="F327" i="43"/>
  <c r="F324" i="43" s="1"/>
  <c r="F323" i="43" s="1"/>
  <c r="N326" i="43"/>
  <c r="M326" i="43"/>
  <c r="H326" i="43"/>
  <c r="E325" i="43"/>
  <c r="N324" i="43"/>
  <c r="N323" i="43" s="1"/>
  <c r="M324" i="43"/>
  <c r="H324" i="43"/>
  <c r="E319" i="43"/>
  <c r="N318" i="43"/>
  <c r="M318" i="43"/>
  <c r="H318" i="43"/>
  <c r="F318" i="43"/>
  <c r="F314" i="43"/>
  <c r="E314" i="43" s="1"/>
  <c r="H312" i="43"/>
  <c r="F313" i="43"/>
  <c r="F310" i="43" s="1"/>
  <c r="N312" i="43"/>
  <c r="M312" i="43"/>
  <c r="N311" i="43"/>
  <c r="M311" i="43"/>
  <c r="H311" i="43"/>
  <c r="N310" i="43"/>
  <c r="M310" i="43"/>
  <c r="E295" i="43"/>
  <c r="N294" i="43"/>
  <c r="M294" i="43"/>
  <c r="H294" i="43"/>
  <c r="F294" i="43"/>
  <c r="E290" i="43"/>
  <c r="N289" i="43"/>
  <c r="M289" i="43"/>
  <c r="H289" i="43"/>
  <c r="F289" i="43"/>
  <c r="F285" i="43"/>
  <c r="N284" i="43"/>
  <c r="M284" i="43"/>
  <c r="H284" i="43"/>
  <c r="E280" i="43"/>
  <c r="N279" i="43"/>
  <c r="M279" i="43"/>
  <c r="H279" i="43"/>
  <c r="F279" i="43"/>
  <c r="F275" i="43"/>
  <c r="E275" i="43" s="1"/>
  <c r="H265" i="43"/>
  <c r="F274" i="43"/>
  <c r="N273" i="43"/>
  <c r="M273" i="43"/>
  <c r="H273" i="43"/>
  <c r="E269" i="43"/>
  <c r="E268" i="43"/>
  <c r="N267" i="43"/>
  <c r="M267" i="43"/>
  <c r="H267" i="43"/>
  <c r="F267" i="43"/>
  <c r="N264" i="43"/>
  <c r="M264" i="43"/>
  <c r="E260" i="43"/>
  <c r="N259" i="43"/>
  <c r="M259" i="43"/>
  <c r="H259" i="43"/>
  <c r="F259" i="43"/>
  <c r="H252" i="43"/>
  <c r="F255" i="43"/>
  <c r="F254" i="43"/>
  <c r="F251" i="43" s="1"/>
  <c r="N253" i="43"/>
  <c r="M253" i="43"/>
  <c r="N252" i="43"/>
  <c r="M252" i="43"/>
  <c r="N251" i="43"/>
  <c r="M251" i="43"/>
  <c r="E234" i="43"/>
  <c r="N233" i="43"/>
  <c r="M233" i="43"/>
  <c r="H233" i="43"/>
  <c r="F233" i="43"/>
  <c r="N232" i="43"/>
  <c r="M232" i="43"/>
  <c r="H232" i="43"/>
  <c r="F232" i="43"/>
  <c r="E220" i="43"/>
  <c r="N219" i="43"/>
  <c r="M219" i="43"/>
  <c r="H219" i="43"/>
  <c r="F219" i="43"/>
  <c r="H213" i="43"/>
  <c r="F215" i="43"/>
  <c r="F214" i="43"/>
  <c r="F211" i="43" s="1"/>
  <c r="N213" i="43"/>
  <c r="M213" i="43"/>
  <c r="N212" i="43"/>
  <c r="M212" i="43"/>
  <c r="E187" i="43"/>
  <c r="E186" i="43"/>
  <c r="E185" i="43"/>
  <c r="N184" i="43"/>
  <c r="M184" i="43"/>
  <c r="H184" i="43"/>
  <c r="F184" i="43"/>
  <c r="N183" i="43"/>
  <c r="M183" i="43"/>
  <c r="H183" i="43"/>
  <c r="F183" i="43"/>
  <c r="N182" i="43"/>
  <c r="M182" i="43"/>
  <c r="L182" i="43"/>
  <c r="H182" i="43"/>
  <c r="F182" i="43"/>
  <c r="N181" i="43"/>
  <c r="M181" i="43"/>
  <c r="L181" i="43"/>
  <c r="H181" i="43"/>
  <c r="F181" i="43"/>
  <c r="E171" i="43"/>
  <c r="N170" i="43"/>
  <c r="M170" i="43"/>
  <c r="H170" i="43"/>
  <c r="F170" i="43"/>
  <c r="E166" i="43"/>
  <c r="N165" i="43"/>
  <c r="M165" i="43"/>
  <c r="H165" i="43"/>
  <c r="F165" i="43"/>
  <c r="F161" i="43"/>
  <c r="E160" i="43"/>
  <c r="N159" i="43"/>
  <c r="M159" i="43"/>
  <c r="H159" i="43"/>
  <c r="N158" i="43"/>
  <c r="M158" i="43"/>
  <c r="H158" i="43"/>
  <c r="N157" i="43"/>
  <c r="M157" i="43"/>
  <c r="H157" i="43"/>
  <c r="H205" i="43" s="1"/>
  <c r="F157" i="43"/>
  <c r="E144" i="43"/>
  <c r="N143" i="43"/>
  <c r="M143" i="43"/>
  <c r="H143" i="43"/>
  <c r="F139" i="43"/>
  <c r="E139" i="43" s="1"/>
  <c r="F138" i="43"/>
  <c r="H120" i="43"/>
  <c r="H119" i="43" s="1"/>
  <c r="F137" i="43"/>
  <c r="N136" i="43"/>
  <c r="M136" i="43"/>
  <c r="F132" i="43"/>
  <c r="E131" i="43"/>
  <c r="N130" i="43"/>
  <c r="M130" i="43"/>
  <c r="F126" i="43"/>
  <c r="E126" i="43" s="1"/>
  <c r="E125" i="43"/>
  <c r="N124" i="43"/>
  <c r="M124" i="43"/>
  <c r="H124" i="43"/>
  <c r="N123" i="43"/>
  <c r="M123" i="43"/>
  <c r="N122" i="43"/>
  <c r="M122" i="43"/>
  <c r="N120" i="43"/>
  <c r="M120" i="43"/>
  <c r="E95" i="43"/>
  <c r="N94" i="43"/>
  <c r="M94" i="43"/>
  <c r="H94" i="43"/>
  <c r="F94" i="43"/>
  <c r="E85" i="43"/>
  <c r="N84" i="43"/>
  <c r="M84" i="43"/>
  <c r="H84" i="43"/>
  <c r="F84" i="43"/>
  <c r="E80" i="43"/>
  <c r="E79" i="43"/>
  <c r="N78" i="43"/>
  <c r="M78" i="43"/>
  <c r="H78" i="43"/>
  <c r="F78" i="43"/>
  <c r="N77" i="43"/>
  <c r="M77" i="43"/>
  <c r="H77" i="43"/>
  <c r="F77" i="43"/>
  <c r="N76" i="43"/>
  <c r="N116" i="43" s="1"/>
  <c r="M76" i="43"/>
  <c r="H76" i="43"/>
  <c r="F76" i="43"/>
  <c r="E71" i="43"/>
  <c r="F70" i="43"/>
  <c r="N69" i="43"/>
  <c r="M69" i="43"/>
  <c r="H69" i="43"/>
  <c r="E65" i="43"/>
  <c r="N64" i="43"/>
  <c r="M64" i="43"/>
  <c r="H64" i="43"/>
  <c r="F64" i="43"/>
  <c r="E60" i="43"/>
  <c r="N59" i="43"/>
  <c r="M59" i="43"/>
  <c r="H59" i="43"/>
  <c r="F59" i="43"/>
  <c r="H55" i="43"/>
  <c r="H53" i="43" s="1"/>
  <c r="F55" i="43"/>
  <c r="F54" i="43"/>
  <c r="F51" i="43" s="1"/>
  <c r="N53" i="43"/>
  <c r="M53" i="43"/>
  <c r="N52" i="43"/>
  <c r="M52" i="43"/>
  <c r="N50" i="43"/>
  <c r="N115" i="43" s="1"/>
  <c r="M50" i="43"/>
  <c r="H115" i="43"/>
  <c r="E42" i="43"/>
  <c r="N41" i="43"/>
  <c r="M41" i="43"/>
  <c r="H41" i="43"/>
  <c r="F41" i="43"/>
  <c r="E40" i="43"/>
  <c r="N39" i="43"/>
  <c r="M39" i="43"/>
  <c r="H39" i="43"/>
  <c r="F39" i="43"/>
  <c r="E33" i="43"/>
  <c r="N32" i="43"/>
  <c r="M32" i="43"/>
  <c r="H32" i="43"/>
  <c r="F32" i="43"/>
  <c r="E28" i="43"/>
  <c r="N27" i="43"/>
  <c r="M27" i="43"/>
  <c r="H27" i="43"/>
  <c r="F27" i="43"/>
  <c r="E23" i="43"/>
  <c r="N22" i="43"/>
  <c r="M22" i="43"/>
  <c r="H22" i="43"/>
  <c r="F22" i="43"/>
  <c r="N21" i="43"/>
  <c r="N20" i="43" s="1"/>
  <c r="M21" i="43"/>
  <c r="M20" i="43" s="1"/>
  <c r="H21" i="43"/>
  <c r="H20" i="43" s="1"/>
  <c r="F21" i="43"/>
  <c r="F20" i="43" s="1"/>
  <c r="E16" i="43"/>
  <c r="N15" i="43"/>
  <c r="M15" i="43"/>
  <c r="H15" i="43"/>
  <c r="F15" i="43"/>
  <c r="E11" i="43"/>
  <c r="N10" i="43"/>
  <c r="M10" i="43"/>
  <c r="H10" i="43"/>
  <c r="F10" i="43"/>
  <c r="N9" i="43"/>
  <c r="M9" i="43"/>
  <c r="M8" i="43" s="1"/>
  <c r="H9" i="43"/>
  <c r="F9" i="43"/>
  <c r="H8" i="43"/>
  <c r="M374" i="43" l="1"/>
  <c r="M375" i="43"/>
  <c r="F265" i="43"/>
  <c r="F375" i="43" s="1"/>
  <c r="E138" i="43"/>
  <c r="F121" i="43"/>
  <c r="F204" i="43" s="1"/>
  <c r="E211" i="43"/>
  <c r="M535" i="43"/>
  <c r="E356" i="43"/>
  <c r="N375" i="43"/>
  <c r="H374" i="43"/>
  <c r="N346" i="43"/>
  <c r="N373" i="43"/>
  <c r="N374" i="43"/>
  <c r="M231" i="43"/>
  <c r="N231" i="43"/>
  <c r="H231" i="43"/>
  <c r="M323" i="43"/>
  <c r="N117" i="43"/>
  <c r="N114" i="43" s="1"/>
  <c r="H355" i="43"/>
  <c r="M418" i="43"/>
  <c r="N418" i="43"/>
  <c r="M75" i="43"/>
  <c r="H323" i="43"/>
  <c r="E357" i="43"/>
  <c r="E358" i="43"/>
  <c r="N548" i="43"/>
  <c r="N540" i="43"/>
  <c r="F550" i="43"/>
  <c r="F548" i="43" s="1"/>
  <c r="F551" i="43"/>
  <c r="E551" i="43" s="1"/>
  <c r="H536" i="43"/>
  <c r="N446" i="43"/>
  <c r="E446" i="43" s="1"/>
  <c r="F253" i="43"/>
  <c r="N431" i="43"/>
  <c r="N429" i="43" s="1"/>
  <c r="F422" i="43"/>
  <c r="E422" i="43" s="1"/>
  <c r="H429" i="43"/>
  <c r="N206" i="43"/>
  <c r="M548" i="43"/>
  <c r="M429" i="43"/>
  <c r="F355" i="43"/>
  <c r="N381" i="43"/>
  <c r="M402" i="43"/>
  <c r="H206" i="43"/>
  <c r="M250" i="43"/>
  <c r="M309" i="43"/>
  <c r="H460" i="43"/>
  <c r="F47" i="43"/>
  <c r="F46" i="43" s="1"/>
  <c r="E255" i="43"/>
  <c r="N309" i="43"/>
  <c r="M415" i="43"/>
  <c r="E494" i="43"/>
  <c r="E464" i="43"/>
  <c r="E487" i="43"/>
  <c r="E10" i="43"/>
  <c r="E170" i="43"/>
  <c r="E184" i="43"/>
  <c r="F312" i="43"/>
  <c r="E312" i="43" s="1"/>
  <c r="N415" i="43"/>
  <c r="E27" i="43"/>
  <c r="E39" i="43"/>
  <c r="M117" i="43"/>
  <c r="E54" i="43"/>
  <c r="N180" i="43"/>
  <c r="E259" i="43"/>
  <c r="E406" i="43"/>
  <c r="F463" i="43"/>
  <c r="F460" i="43" s="1"/>
  <c r="E467" i="43"/>
  <c r="E549" i="43"/>
  <c r="E233" i="43"/>
  <c r="M378" i="43"/>
  <c r="F423" i="43"/>
  <c r="E423" i="43" s="1"/>
  <c r="E488" i="43"/>
  <c r="F539" i="43"/>
  <c r="F538" i="43" s="1"/>
  <c r="M47" i="43"/>
  <c r="M46" i="43" s="1"/>
  <c r="H204" i="43"/>
  <c r="M180" i="43"/>
  <c r="E84" i="43"/>
  <c r="H180" i="43"/>
  <c r="H310" i="43"/>
  <c r="H309" i="43" s="1"/>
  <c r="F326" i="43"/>
  <c r="E326" i="43" s="1"/>
  <c r="E327" i="43"/>
  <c r="N485" i="43"/>
  <c r="E157" i="43"/>
  <c r="M156" i="43"/>
  <c r="E165" i="43"/>
  <c r="F252" i="43"/>
  <c r="E252" i="43" s="1"/>
  <c r="E324" i="43"/>
  <c r="H379" i="43"/>
  <c r="E379" i="43" s="1"/>
  <c r="M416" i="43"/>
  <c r="E461" i="43"/>
  <c r="E478" i="43"/>
  <c r="F485" i="43"/>
  <c r="E502" i="43"/>
  <c r="E503" i="43"/>
  <c r="M355" i="43"/>
  <c r="F8" i="43"/>
  <c r="E32" i="43"/>
  <c r="M49" i="43"/>
  <c r="E64" i="43"/>
  <c r="E77" i="43"/>
  <c r="M115" i="43"/>
  <c r="M205" i="43"/>
  <c r="H156" i="43"/>
  <c r="M346" i="43"/>
  <c r="M347" i="43"/>
  <c r="N378" i="43"/>
  <c r="E405" i="43"/>
  <c r="H540" i="43"/>
  <c r="N156" i="43"/>
  <c r="E183" i="43"/>
  <c r="M204" i="43"/>
  <c r="E313" i="43"/>
  <c r="E359" i="43"/>
  <c r="N536" i="43"/>
  <c r="E15" i="43"/>
  <c r="N49" i="43"/>
  <c r="N205" i="43"/>
  <c r="E289" i="43"/>
  <c r="H344" i="43"/>
  <c r="E348" i="43"/>
  <c r="H421" i="43"/>
  <c r="H535" i="43" s="1"/>
  <c r="E424" i="43"/>
  <c r="F439" i="43"/>
  <c r="E439" i="43" s="1"/>
  <c r="F432" i="43"/>
  <c r="E432" i="43" s="1"/>
  <c r="E20" i="43"/>
  <c r="E41" i="43"/>
  <c r="N75" i="43"/>
  <c r="N204" i="43"/>
  <c r="E143" i="43"/>
  <c r="E182" i="43"/>
  <c r="N250" i="43"/>
  <c r="F266" i="43"/>
  <c r="E266" i="43" s="1"/>
  <c r="E279" i="43"/>
  <c r="F311" i="43"/>
  <c r="E311" i="43" s="1"/>
  <c r="F373" i="43"/>
  <c r="E366" i="43"/>
  <c r="F415" i="43"/>
  <c r="E515" i="43"/>
  <c r="N119" i="43"/>
  <c r="M119" i="43"/>
  <c r="H75" i="43"/>
  <c r="E78" i="43"/>
  <c r="E70" i="43"/>
  <c r="F69" i="43"/>
  <c r="E69" i="43" s="1"/>
  <c r="F159" i="43"/>
  <c r="E159" i="43" s="1"/>
  <c r="F158" i="43"/>
  <c r="H253" i="43"/>
  <c r="E254" i="43"/>
  <c r="H251" i="43"/>
  <c r="F378" i="43"/>
  <c r="H557" i="43"/>
  <c r="H550" i="43"/>
  <c r="H116" i="43"/>
  <c r="F123" i="43"/>
  <c r="M203" i="43"/>
  <c r="E274" i="43"/>
  <c r="F273" i="43"/>
  <c r="E273" i="43" s="1"/>
  <c r="F50" i="43"/>
  <c r="E51" i="43"/>
  <c r="H52" i="43"/>
  <c r="H49" i="43" s="1"/>
  <c r="F116" i="43"/>
  <c r="E94" i="43"/>
  <c r="M116" i="43"/>
  <c r="F124" i="43"/>
  <c r="E124" i="43" s="1"/>
  <c r="E137" i="43"/>
  <c r="F136" i="43"/>
  <c r="F120" i="43"/>
  <c r="E181" i="43"/>
  <c r="F180" i="43"/>
  <c r="N203" i="43"/>
  <c r="E214" i="43"/>
  <c r="F213" i="43"/>
  <c r="E213" i="43" s="1"/>
  <c r="E219" i="43"/>
  <c r="H264" i="43"/>
  <c r="H402" i="43"/>
  <c r="E404" i="43"/>
  <c r="E434" i="43"/>
  <c r="F433" i="43"/>
  <c r="E433" i="43" s="1"/>
  <c r="F431" i="43"/>
  <c r="E474" i="43"/>
  <c r="N463" i="43"/>
  <c r="N471" i="43"/>
  <c r="E471" i="43" s="1"/>
  <c r="M536" i="43"/>
  <c r="E563" i="43"/>
  <c r="E55" i="43"/>
  <c r="F52" i="43"/>
  <c r="E76" i="43"/>
  <c r="F75" i="43"/>
  <c r="E285" i="43"/>
  <c r="F284" i="43"/>
  <c r="E284" i="43" s="1"/>
  <c r="E383" i="43"/>
  <c r="H381" i="43"/>
  <c r="M460" i="43"/>
  <c r="E462" i="43"/>
  <c r="H47" i="43"/>
  <c r="F53" i="43"/>
  <c r="E53" i="43" s="1"/>
  <c r="E132" i="43"/>
  <c r="F122" i="43"/>
  <c r="F130" i="43"/>
  <c r="E130" i="43" s="1"/>
  <c r="H380" i="43"/>
  <c r="H416" i="43" s="1"/>
  <c r="H500" i="43"/>
  <c r="H546" i="43"/>
  <c r="H545" i="43" s="1"/>
  <c r="H538" i="43"/>
  <c r="E9" i="43"/>
  <c r="N8" i="43"/>
  <c r="N47" i="43"/>
  <c r="E21" i="43"/>
  <c r="E22" i="43"/>
  <c r="E59" i="43"/>
  <c r="M206" i="43"/>
  <c r="H203" i="43"/>
  <c r="H566" i="43" s="1"/>
  <c r="E161" i="43"/>
  <c r="E318" i="43"/>
  <c r="E332" i="43"/>
  <c r="E403" i="43"/>
  <c r="F402" i="43"/>
  <c r="F414" i="43"/>
  <c r="N414" i="43"/>
  <c r="N402" i="43"/>
  <c r="F416" i="43"/>
  <c r="M500" i="43"/>
  <c r="M540" i="43"/>
  <c r="M539" i="43"/>
  <c r="E541" i="43"/>
  <c r="E215" i="43"/>
  <c r="F212" i="43"/>
  <c r="F208" i="43" s="1"/>
  <c r="E232" i="43"/>
  <c r="F231" i="43"/>
  <c r="E338" i="43"/>
  <c r="N355" i="43"/>
  <c r="N347" i="43"/>
  <c r="N416" i="43"/>
  <c r="E430" i="43"/>
  <c r="H485" i="43"/>
  <c r="E486" i="43"/>
  <c r="F534" i="43"/>
  <c r="N546" i="43"/>
  <c r="N545" i="43" s="1"/>
  <c r="N538" i="43"/>
  <c r="E553" i="43"/>
  <c r="E267" i="43"/>
  <c r="E294" i="43"/>
  <c r="E345" i="43"/>
  <c r="F374" i="43"/>
  <c r="E558" i="43"/>
  <c r="F344" i="43"/>
  <c r="F557" i="43"/>
  <c r="H375" i="43" l="1"/>
  <c r="H372" i="43" s="1"/>
  <c r="N566" i="43"/>
  <c r="N567" i="43"/>
  <c r="E231" i="43"/>
  <c r="N535" i="43"/>
  <c r="N568" i="43" s="1"/>
  <c r="M567" i="43"/>
  <c r="E323" i="43"/>
  <c r="H418" i="43"/>
  <c r="F418" i="43"/>
  <c r="E550" i="43"/>
  <c r="E212" i="43"/>
  <c r="F564" i="43"/>
  <c r="F562" i="43" s="1"/>
  <c r="E310" i="43"/>
  <c r="M413" i="43"/>
  <c r="H415" i="43"/>
  <c r="N569" i="43"/>
  <c r="E180" i="43"/>
  <c r="E253" i="43"/>
  <c r="H202" i="43"/>
  <c r="E463" i="43"/>
  <c r="E421" i="43"/>
  <c r="F250" i="43"/>
  <c r="M569" i="43"/>
  <c r="E540" i="43"/>
  <c r="E381" i="43"/>
  <c r="E539" i="43"/>
  <c r="F546" i="43"/>
  <c r="E485" i="43"/>
  <c r="E355" i="43"/>
  <c r="N460" i="43"/>
  <c r="E460" i="43" s="1"/>
  <c r="E8" i="43"/>
  <c r="M114" i="43"/>
  <c r="E373" i="43"/>
  <c r="E75" i="43"/>
  <c r="M532" i="43"/>
  <c r="E204" i="43"/>
  <c r="H532" i="43"/>
  <c r="F309" i="43"/>
  <c r="E309" i="43" s="1"/>
  <c r="M372" i="43"/>
  <c r="M344" i="43"/>
  <c r="E121" i="43"/>
  <c r="F536" i="43"/>
  <c r="E536" i="43" s="1"/>
  <c r="E557" i="43"/>
  <c r="E347" i="43"/>
  <c r="E346" i="43"/>
  <c r="E265" i="43"/>
  <c r="F264" i="43"/>
  <c r="E264" i="43" s="1"/>
  <c r="E431" i="43"/>
  <c r="F535" i="43"/>
  <c r="N500" i="43"/>
  <c r="E500" i="43" s="1"/>
  <c r="M566" i="43"/>
  <c r="M202" i="43"/>
  <c r="E534" i="43"/>
  <c r="E533" i="43"/>
  <c r="M546" i="43"/>
  <c r="M545" i="43" s="1"/>
  <c r="M538" i="43"/>
  <c r="E538" i="43" s="1"/>
  <c r="E416" i="43"/>
  <c r="H46" i="43"/>
  <c r="H117" i="43"/>
  <c r="H569" i="43" s="1"/>
  <c r="E123" i="43"/>
  <c r="F206" i="43"/>
  <c r="E206" i="43" s="1"/>
  <c r="H250" i="43"/>
  <c r="F429" i="43"/>
  <c r="E429" i="43" s="1"/>
  <c r="E251" i="43"/>
  <c r="E122" i="43"/>
  <c r="F205" i="43"/>
  <c r="E205" i="43" s="1"/>
  <c r="E47" i="43"/>
  <c r="F203" i="43"/>
  <c r="F119" i="43"/>
  <c r="E119" i="43" s="1"/>
  <c r="E120" i="43"/>
  <c r="E414" i="43"/>
  <c r="F413" i="43"/>
  <c r="N344" i="43"/>
  <c r="E116" i="43"/>
  <c r="H548" i="43"/>
  <c r="E548" i="43" s="1"/>
  <c r="H564" i="43"/>
  <c r="H562" i="43" s="1"/>
  <c r="E380" i="43"/>
  <c r="E158" i="43"/>
  <c r="F156" i="43"/>
  <c r="E156" i="43" s="1"/>
  <c r="N372" i="43"/>
  <c r="F376" i="43"/>
  <c r="E402" i="43"/>
  <c r="N46" i="43"/>
  <c r="N413" i="43"/>
  <c r="E52" i="43"/>
  <c r="F117" i="43"/>
  <c r="F49" i="43"/>
  <c r="E49" i="43" s="1"/>
  <c r="N202" i="43"/>
  <c r="E136" i="43"/>
  <c r="F115" i="43"/>
  <c r="E50" i="43"/>
  <c r="H378" i="43"/>
  <c r="E378" i="43" s="1"/>
  <c r="E418" i="43" l="1"/>
  <c r="E106" i="43"/>
  <c r="F104" i="43"/>
  <c r="E104" i="43" s="1"/>
  <c r="N532" i="43"/>
  <c r="H413" i="43"/>
  <c r="E413" i="43" s="1"/>
  <c r="H567" i="43"/>
  <c r="H568" i="43"/>
  <c r="E208" i="43"/>
  <c r="E501" i="43"/>
  <c r="E376" i="43"/>
  <c r="E344" i="43"/>
  <c r="E415" i="43"/>
  <c r="E250" i="43"/>
  <c r="F568" i="43"/>
  <c r="E546" i="43"/>
  <c r="F545" i="43"/>
  <c r="E545" i="43" s="1"/>
  <c r="E46" i="43"/>
  <c r="F372" i="43"/>
  <c r="E372" i="43" s="1"/>
  <c r="E562" i="43"/>
  <c r="E374" i="43"/>
  <c r="N565" i="43"/>
  <c r="F566" i="43"/>
  <c r="F202" i="43"/>
  <c r="E202" i="43" s="1"/>
  <c r="E203" i="43"/>
  <c r="H114" i="43"/>
  <c r="E564" i="43"/>
  <c r="E375" i="43"/>
  <c r="E535" i="43"/>
  <c r="F532" i="43"/>
  <c r="M568" i="43"/>
  <c r="F567" i="43"/>
  <c r="E115" i="43"/>
  <c r="E117" i="43"/>
  <c r="F569" i="43"/>
  <c r="F114" i="43"/>
  <c r="E532" i="43" l="1"/>
  <c r="H565" i="43"/>
  <c r="E569" i="43"/>
  <c r="M565" i="43"/>
  <c r="E567" i="43"/>
  <c r="E568" i="43"/>
  <c r="E114" i="43"/>
  <c r="E566" i="43"/>
  <c r="F565" i="43"/>
  <c r="E565" i="43" l="1"/>
</calcChain>
</file>

<file path=xl/sharedStrings.xml><?xml version="1.0" encoding="utf-8"?>
<sst xmlns="http://schemas.openxmlformats.org/spreadsheetml/2006/main" count="2280" uniqueCount="318">
  <si>
    <t>Мероприятие подпрограммы</t>
  </si>
  <si>
    <t>Источники финансирования</t>
  </si>
  <si>
    <t>2023 год</t>
  </si>
  <si>
    <t>2024 год</t>
  </si>
  <si>
    <t xml:space="preserve">Итого:         </t>
  </si>
  <si>
    <t>Комитет по культуре</t>
  </si>
  <si>
    <t>Средства бюджета Одинцовского городского округа Московской области</t>
  </si>
  <si>
    <t>1.1.</t>
  </si>
  <si>
    <t>1.2.</t>
  </si>
  <si>
    <t>2.</t>
  </si>
  <si>
    <t>2.1.</t>
  </si>
  <si>
    <t>Количество объектов культурного наследия, находящихся в собственности муниципальных образований, по которым в текущем году разработана проектная документация</t>
  </si>
  <si>
    <t>2.2.</t>
  </si>
  <si>
    <t>2.3.</t>
  </si>
  <si>
    <t>Мероприятие 02.03                            Обеспечение условий доступности для инвалидов объектов культурного наследия, находящихся в собственности муниципальных образований</t>
  </si>
  <si>
    <t xml:space="preserve">Итого по  подпрограмме </t>
  </si>
  <si>
    <t xml:space="preserve"> Комитет по культуре, муниципальные музеи</t>
  </si>
  <si>
    <t>Средства бюджета Московской области</t>
  </si>
  <si>
    <t>Внебюджетные средства</t>
  </si>
  <si>
    <t>1.3.</t>
  </si>
  <si>
    <t xml:space="preserve"> Комитет по культуре, учреждения культуры</t>
  </si>
  <si>
    <t>Средства федерального бюджета</t>
  </si>
  <si>
    <t>Обеспечение роста числа пользователей муниципальных библиотек Московской области</t>
  </si>
  <si>
    <t>3.</t>
  </si>
  <si>
    <t>3.1.</t>
  </si>
  <si>
    <t>4.</t>
  </si>
  <si>
    <t>4.1.</t>
  </si>
  <si>
    <t>4.2.</t>
  </si>
  <si>
    <t>4.3.</t>
  </si>
  <si>
    <t>Основное мероприятие А2                      Федеральный проект "Творческие люди"</t>
  </si>
  <si>
    <t>5.1.</t>
  </si>
  <si>
    <t>5.2.</t>
  </si>
  <si>
    <t xml:space="preserve"> Комитет по культуре,  учреждения ДМШ и ДШИ</t>
  </si>
  <si>
    <t>1.</t>
  </si>
  <si>
    <t xml:space="preserve"> Комитет по культуре, учреждения ДМШ и ДШИ</t>
  </si>
  <si>
    <t>1.1</t>
  </si>
  <si>
    <t xml:space="preserve">Итого по программе </t>
  </si>
  <si>
    <t>Мероприятие 01.01                                               Расходы на обеспечение деятельности (оказание услуг) муниципальных организаций дополнительного образования сферы культуры</t>
  </si>
  <si>
    <t>2025 год</t>
  </si>
  <si>
    <t>2026 год</t>
  </si>
  <si>
    <t>2027 год</t>
  </si>
  <si>
    <t>2023-2027 гг.</t>
  </si>
  <si>
    <t xml:space="preserve">Ответственный за выполнение мероприятия </t>
  </si>
  <si>
    <t>2</t>
  </si>
  <si>
    <t>Мероприятие 03.01                         Модернизация (развитие) материально-технической базы муниципальных музеев</t>
  </si>
  <si>
    <t>Мероприятие 01.01                                        Расходы на обеспечение    деятельности (оказание услуг) муниципальных учреждений - библиотеки</t>
  </si>
  <si>
    <t>Мероприятие 01.03                       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</si>
  <si>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 xml:space="preserve">Мероприятие 02.02                               Сохранение объектов культурного наследия (памятников истории и культуры), находящихся в собственности муниципальных образований </t>
  </si>
  <si>
    <t>3.2.</t>
  </si>
  <si>
    <t xml:space="preserve">Число посещений культурных мероприятий </t>
  </si>
  <si>
    <t>4.4.</t>
  </si>
  <si>
    <t>6.</t>
  </si>
  <si>
    <t xml:space="preserve">Мероприятие А1 01                                          Создание модельных муниципальных библиотек  </t>
  </si>
  <si>
    <t>Мероприятие А2.03                     Государственная поддержка лучших сельских учреждений культуры и лучших работников сельских учреждений культуры</t>
  </si>
  <si>
    <t xml:space="preserve">Мероприятие А2.04                      Финансирование организаций дополнительного образования сферы культуры, направленное на социальную поддержку одаренных детей  </t>
  </si>
  <si>
    <t>Мероприятие 01.01                                     Создание доступной среды в муниципальных учреждениях культуры</t>
  </si>
  <si>
    <t>2.1</t>
  </si>
  <si>
    <t>2.2</t>
  </si>
  <si>
    <t>Мероприятие 04.01                                             Выполнение работ по обеспечению пожарной безопасности в организациях дополнительного образования сферы культуры</t>
  </si>
  <si>
    <t>Мероприятие 04.02                                             Создание доступной среды в муниципальных учреждениях дополнительного образования сферы культуры</t>
  </si>
  <si>
    <t>Мероприятие А1 03                                         Государственная поддержка отрасли культуры (в части модернизации муниципальных детских школ искусств по видам искусств путем их реконструкции, капитального ремонта)</t>
  </si>
  <si>
    <t>Мероприятие А1 02                                         Приобретение музыкальных инструментов для муниципальных организаций дополнительного образования в сфере культуры</t>
  </si>
  <si>
    <t>Администрация Одинцовского городского округа</t>
  </si>
  <si>
    <t>Мероприятие 01.01                                Организация и проведение ежегодных профильных конкурсов, фестивалей для организаций туристской индустрии</t>
  </si>
  <si>
    <t>4.5.</t>
  </si>
  <si>
    <t>3.3.</t>
  </si>
  <si>
    <t>4.1</t>
  </si>
  <si>
    <t>4.2</t>
  </si>
  <si>
    <t>Сроки исполнения мероприятия</t>
  </si>
  <si>
    <t>х</t>
  </si>
  <si>
    <t xml:space="preserve">Всего  </t>
  </si>
  <si>
    <t>Итого                   2023 год</t>
  </si>
  <si>
    <t>В том числе по кварталам:</t>
  </si>
  <si>
    <t>I</t>
  </si>
  <si>
    <t>II</t>
  </si>
  <si>
    <t>III</t>
  </si>
  <si>
    <t>IV</t>
  </si>
  <si>
    <t>Мероприятие А1 01                                               Проведение капитального ремонта, технического переоснащения и благоустройство территорий муниципальных объектов культуры</t>
  </si>
  <si>
    <t>Мероприятие 03.01                                               Модернизация (развитие) материально-технической базы организаций дополнительного образования сферы культуры</t>
  </si>
  <si>
    <t>6.1.</t>
  </si>
  <si>
    <t>ПЕРЕЧЕНЬ МЕРОПРИЯТИЙ МУНИЦИПАЛЬНОЙ ПРОГРАММЫ ОДИНЦОВСКОГО ГОРОДСКОГО ОКРУГА
МОСКОВСКОЙ ОБЛАСТИ 
«Культура и туризм» на 2023-2027 годы</t>
  </si>
  <si>
    <t>Всего (тыс. руб.)</t>
  </si>
  <si>
    <t>Мероприятие 01.02                              Приобретение, реставрация музейных предметов (культурных ценностей)</t>
  </si>
  <si>
    <t>Мероприятие 01.01                                     Установка на объектах культурного наследия, находящихся в собственности муниципального образования информационных надписей</t>
  </si>
  <si>
    <t>Мероприятие 01.02                                     Разработка проектов границ территорий и зон охраны объектов культурного наследия местного (муниципального) значения</t>
  </si>
  <si>
    <t>Мероприятие 02.01                                            Разработка проектной документации по сохранению объектов культурного наследия, находящихся в собственности муниципальных образований</t>
  </si>
  <si>
    <t>Мероприятие 01.01                                              Расходы на обеспечение деятельности (оказания услуг) муниципальных учреждений - музеи, галереи</t>
  </si>
  <si>
    <t>Мероприятие 03.02                                   Проведение капитального ремонта, текущего ремонта и благоустройство территорий муниципальных музеев</t>
  </si>
  <si>
    <t>Мероприятие 03.04                                       Выполнение работ по обеспечению пожарной безопасности в муниципальных музеях</t>
  </si>
  <si>
    <t>Мероприятие 02.01                                    Модернизация (развитие) материально-технической базы муниципальных библиотек</t>
  </si>
  <si>
    <t>Мероприятие 02.02                               Проведение капитального ремонта, текущего ремонта и благоустройство территорий муниципальных библиотек</t>
  </si>
  <si>
    <t>Мероприятие 02.03                                    Выполнение работ по обеспечению пожарной безопасности в муниципальных библиотеках</t>
  </si>
  <si>
    <t>Основное мероприятие А1               Федеральный проект "Культурная среда"</t>
  </si>
  <si>
    <t>Мероприятие 01.01                                     Расходы на обеспечение    деятельности (оказание услуг) муниципальных учреждений - театрально-концертные организации</t>
  </si>
  <si>
    <t>Мероприятие 01.02                                            Мероприятия в сфере культуры</t>
  </si>
  <si>
    <t>Мероприятие 01.04                                       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</si>
  <si>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 xml:space="preserve">Мероприятие 02.02                                       Стипендии выдающимся деятелям культуры, искусства и молодым авторам </t>
  </si>
  <si>
    <t>Мероприятие 04.01                                             Расходы на обеспечение   деятельности (оказание услуг) муниципальных учреждений - культурно-досуговые учреждения</t>
  </si>
  <si>
    <t>Мероприятие 04.02                                      Мероприятия в сфере культуры</t>
  </si>
  <si>
    <t>Мероприятие 05.01                                           Модернизация (развитие) материально-технической базы театрально-концертных учреждений культуры</t>
  </si>
  <si>
    <t>Мероприятие 05.02                                        Модернизация (развитие) материально-технической базы культурно-досуговых учреждений культуры</t>
  </si>
  <si>
    <t>Мероприятие 05.03                                         Проведение капитального ремонта, текущего ремонта и благоустройство территорий театрально-концертных учреждений культуры</t>
  </si>
  <si>
    <t>Мероприятие 05.04                                        Проведение капитального ремонта, текущего ремонта и благоустройство территорий культурно-досуговых учреждений культуры</t>
  </si>
  <si>
    <t>Мероприятие 05.05                                     Выполнение работ по обеспечению пожарной безопасности в театрально-концертных организациях</t>
  </si>
  <si>
    <t>Мероприятие 05.06                                     Выполнение работ по обеспечению пожарной безопасности в культурно-досуговых учреждениях</t>
  </si>
  <si>
    <t>Мероприятие 06.01                                         Расходы на обеспечение деятельности  (оказание услуг) муниципальных учреждений -  парк культуры и отдыха</t>
  </si>
  <si>
    <t>Основное мероприятие А1                     Федеральный проект "Культурная среда"</t>
  </si>
  <si>
    <t>Мероприятие  А1 01                                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культуры)</t>
  </si>
  <si>
    <t>Мероприятие 01.01                                      Обеспечение деятельности муниципальных органов - учреждения в сфере культуры</t>
  </si>
  <si>
    <t>Мероприятие 01.02                                       Мероприятия в сфере культуры</t>
  </si>
  <si>
    <t>5.</t>
  </si>
  <si>
    <t>7.</t>
  </si>
  <si>
    <t>7.1.</t>
  </si>
  <si>
    <t>".</t>
  </si>
  <si>
    <t>1.4.</t>
  </si>
  <si>
    <t>Подпрограмма 2 «Развитие музейного дела»</t>
  </si>
  <si>
    <t>8.2.</t>
  </si>
  <si>
    <t xml:space="preserve"> Подпрограмма 5 «Укрепление материально-технической базы муниципальных учреждений культуры»</t>
  </si>
  <si>
    <t xml:space="preserve">  Подпрограмма 6 «Развитие образования в сфере культуры »
</t>
  </si>
  <si>
    <t xml:space="preserve"> Подпрограмма 8 "Обеспечивающая подпрограмма"
</t>
  </si>
  <si>
    <t>Приложение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Аминистрации Одинцовского                                                                                                                                                                                           городского округа Московской области                                                                                                                                                                                                                                        от ______________ №______________                                                                                                                                        "Приложение 1 к муниципальной программе</t>
  </si>
  <si>
    <t>Созданы  выставки и экспозиции в муниципальных музеях Московской области, ед.</t>
  </si>
  <si>
    <t>Приобретены культурные ценности и отреставрированы музейные предметы в муниципальных музеях Московской области, ед.</t>
  </si>
  <si>
    <t>Осуществлена поставка товаров, работ, услуг в целях модернизации (развития) материально-технической базы государственных музеев, ед.</t>
  </si>
  <si>
    <t>Проведена модернизация (развитие) материально-технической базы муниципальных библиотек (юридические лица), ед.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</si>
  <si>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театрально-концертные организации, процент</t>
  </si>
  <si>
    <t>Проведены праздничные и культурно-массовые мероприятия, фестивали, конкурсы,  ед.</t>
  </si>
  <si>
    <r>
      <t xml:space="preserve"> </t>
    </r>
    <r>
      <rPr>
        <sz val="12"/>
        <rFont val="Times New Roman"/>
        <family val="1"/>
        <charset val="204"/>
      </rPr>
      <t>Фактическое количество культурно-досуговых учреждений в городском округе (юридические лица), ед.</t>
    </r>
  </si>
  <si>
    <t>Проведена модернизация (развитие) материально-технической базы муниципальных театрально-концертных организаций и учреждения культуры, осуществляющих демонстрацию кинофильмов, кинопрокат, развитие киноискусства, ед.</t>
  </si>
  <si>
    <t>Проведен капитальный ремонт, текущий ремонт и благоустройство территорий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ед.</t>
  </si>
  <si>
    <t>Выполнены работы по обеспечению пожарной безопасности муниципальных театрально-концертных организаций и учреждений культуры, осуществляющих демонстрацию кинофильмов, кинопрокат, ед.</t>
  </si>
  <si>
    <r>
      <t xml:space="preserve">
</t>
    </r>
    <r>
      <rPr>
        <sz val="12"/>
        <rFont val="Times New Roman"/>
        <family val="1"/>
        <charset val="204"/>
      </rPr>
      <t>Фактическое количество парков культуры и отдыха (юридические лица), ед.</t>
    </r>
  </si>
  <si>
    <t>Проведены праздничные и культурно-массовых мероприятия, фестивали, конкурсы,  ед.</t>
  </si>
  <si>
    <t>Оснащены региональные и муниципальные театры, находящихся в городах с численностью населения более 300 тысяч человек, ед.</t>
  </si>
  <si>
    <t>Оказана государственная поддержка лучшим сельским учреждениям культуры, ед.</t>
  </si>
  <si>
    <t>Предоставлена адресная финансовая социальная поддержка по итогам рейтингования обучающихся муниципальных организаций дополнительного образования сферы культуры, ед.</t>
  </si>
  <si>
    <t>Капитально отремонтированы объекты культурно-досуговых учреждений муниципальных образований Московской области, ед.</t>
  </si>
  <si>
    <t>Проведен капитальный ремонт, текущий ремонт в организациях дополнительного образования сферы культуры, ед.</t>
  </si>
  <si>
    <t>Проведена модернизация (развитие) материально-технической базы организаций дополнительного образования сферы культуры, ед.</t>
  </si>
  <si>
    <t>Оснащены  образовательные учреждения в сфере культуры (детские школы искусств по видам искусств и училищ) музыкальными инструментами, оборудованием и учебными материалами, ед.</t>
  </si>
  <si>
    <t>Завершены работы по обеспечению пожарной безопасности в организациях дополнительного образования сферы культуры, ед.</t>
  </si>
  <si>
    <t>Оборудованы  в соответствии с требованиями доступности для инвалидов и других маломобильных групп населения  объекты организаций дополнительного образования сферы культуры, ед.</t>
  </si>
  <si>
    <t>Проведенено профильных конкурсов, фестивалей для организаций туристской индустрии, ед.</t>
  </si>
  <si>
    <t>Обеспечена деятельность муниципальных органов - Комитет по культуре Администрации Одинцовского городского округа, ед.</t>
  </si>
  <si>
    <t>Проведено мероприятий в сфере культуры, ед.</t>
  </si>
  <si>
    <t>Реконструированы и (или) капитально отремонтированы региональные и муниципальные детские школы искусств по видам искусств, ед.</t>
  </si>
  <si>
    <t>Оснащены муниципальные организации дополнительного образования в сфере культуры (детские школы искусств по видам искусств музыкальными инструментами), ед.</t>
  </si>
  <si>
    <t>Мероприятие 05.01                                             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</si>
  <si>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 xml:space="preserve"> Комитет по культуре, Одинцовская ДМШ, ДШИ "Классика"</t>
  </si>
  <si>
    <t>Мероприятие A1.01                                       Оснащение региональных и муниципальных театров, находящихся в городах с численностью населения более 300 тысяч человек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</si>
  <si>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организаций дополнительного образования сферы культуры, процент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</si>
  <si>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– музеи, галереи, процент.</t>
  </si>
  <si>
    <t xml:space="preserve">
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библиотеки, процент</t>
  </si>
  <si>
    <t>№ п/п</t>
  </si>
  <si>
    <t xml:space="preserve"> 2023 год</t>
  </si>
  <si>
    <t>1 квартал</t>
  </si>
  <si>
    <t>9 месяцев</t>
  </si>
  <si>
    <t>12 месяцев</t>
  </si>
  <si>
    <t>Основное мероприятие 01                      Государственная охрана объектов культурного наследия (местного муниципального значения)</t>
  </si>
  <si>
    <t>Основное мероприятие 02                   Сохранение, использование и популяризация объектов культурного наследия, находящихся в собственности муниципального образования</t>
  </si>
  <si>
    <t>1 полугодие</t>
  </si>
  <si>
    <t>Основное мероприятие  01                     Обеспечение выполнения функций муниципальных музеев</t>
  </si>
  <si>
    <t>Основное мероприятие  01                Организация библиотечного обслуживания населения муниципальными библиотеками Московской области</t>
  </si>
  <si>
    <t>Мероприятие 01.03                                                  Создание выставок (в том числе музейных экспозиций) муниципальными музеями</t>
  </si>
  <si>
    <t>Основное мероприятие  01                 Обеспечение функций театрально-концертных учреждений, муниципальных учреждений культуры Московской области</t>
  </si>
  <si>
    <t>Основное мероприятие 02                      Реализация отдельных функций органа местного самоуправления в сфере культуры</t>
  </si>
  <si>
    <t>Основное мероприятие 04                    Обеспечение функций культурно-досуговых учреждений</t>
  </si>
  <si>
    <t>В том числе:</t>
  </si>
  <si>
    <t>Основное мероприятие 01                             Создание условий для реализации полномочий органов местного самоуправления</t>
  </si>
  <si>
    <t>Основное мероприятие  01                   Развитие рынка туристских услуг, развитие внутреннего и въездного туризма</t>
  </si>
  <si>
    <t>Основное мероприятие 05                Финансовое обеспечение организаций дополнительного образования сферы культуры Московской области</t>
  </si>
  <si>
    <t>Основное мероприятие 04                Обеспечение пожарной безопасности и создание доступной среды</t>
  </si>
  <si>
    <t>Основное мероприятие 03                Обеспечение современных условий организации образовательного и учебно-производственного процесса</t>
  </si>
  <si>
    <t>Основное мероприятие 01                Обеспечение функций муниципальных организаций дополнительного образования сферы культуры</t>
  </si>
  <si>
    <t>Основное мероприятие  01                     Создание доступной среды</t>
  </si>
  <si>
    <t>Основное мероприятие 07                    Обеспечение функций муниципальных учреждений культуры Московской области</t>
  </si>
  <si>
    <t xml:space="preserve">Основное мероприятие А1                      Федеральный проект «Культурная среда» </t>
  </si>
  <si>
    <t>3</t>
  </si>
  <si>
    <t>Основное мероприятие 03.                             Сохранение объектов культурного наследия федерального значения</t>
  </si>
  <si>
    <t>Мероприятие 03.01
Разработка проектной документации по сохранению объектов культурного наследия федерального значения</t>
  </si>
  <si>
    <t>Результат 1.
(наименование результата выполнения мероприятия, ед. измерения)</t>
  </si>
  <si>
    <t>6.2</t>
  </si>
  <si>
    <t>Мероприятие 07.02                                  Финансовое обеспечение стимулирующих выплат работникам муниципальных культурно-досуговых учреждений в Московской области с высоким уровнем достижений работы в сфере культуры</t>
  </si>
  <si>
    <t>Доля работников муниципальных культурно-досуговых учреждений, которым произведены стимулирующие выплаты, в общей численности работников муниципальных культурно-досуговых учреждений, которым предусмотрены стимулирующие выплаты, процент физических лиц (среднемесячному доходу от трудовой деятельности) в Московской области, процент.</t>
  </si>
  <si>
    <t>6.3</t>
  </si>
  <si>
    <t>Мероприятие 07.03                             Финансовое обеспечение стимулирующих выплат работникам муниципальных учреждений, осуществляющих деятельность по созданию условий для организации досуга населения в парках культуры и отдыха в Московской области</t>
  </si>
  <si>
    <t>Количество работников муниципальных учреждений, которым произведены стимулирующие выплаты, человек</t>
  </si>
  <si>
    <t>Проведены работы по сохранению объектов культурного наследия, находящихся в собственности муниципальных образований, ед.</t>
  </si>
  <si>
    <t>Проведение капитального ремонта, текущего ремонта и благоустройство территорий культурно-досуговых учреждений культуры, ед.</t>
  </si>
  <si>
    <t xml:space="preserve">Подпрограмма 1 «Сохранение, использование, популяризация и государственная охрана объектов культурного наследия (памятников истории и культуры) народов Российской Федерации»
</t>
  </si>
  <si>
    <t>Подпрограмма 3 «Развитие библиотечного дела»</t>
  </si>
  <si>
    <t xml:space="preserve">Подпрограмма 4 «Развитие профессионального искусства, гастрольно-концертной и культурно-досуговой деятельности, кинематографии»
</t>
  </si>
  <si>
    <t xml:space="preserve">Подпрограмма 7 «Развитие туризма»
</t>
  </si>
  <si>
    <t>Председатель Комитета по культуре</t>
  </si>
  <si>
    <t>Мероприятие 07.01                                                  Сохранение достигнутого уровня заработной платы работников муниципальных учреждений культуры</t>
  </si>
  <si>
    <t>Мероприятие 01.04                                                  Сохранение достигнутого уровня заработной платы работников муниципальных учреждений культуры</t>
  </si>
  <si>
    <t>2.3</t>
  </si>
  <si>
    <t>Мероприятие 03.04                                        Приобретение музыкальных инструментов для муниципальных организаций дополнительного образования в сфере культуры</t>
  </si>
  <si>
    <t>1</t>
  </si>
  <si>
    <t>9841,333,79</t>
  </si>
  <si>
    <t xml:space="preserve"> 2024 год</t>
  </si>
  <si>
    <t>5.2</t>
  </si>
  <si>
    <t>5.3</t>
  </si>
  <si>
    <t>Проведены работы по установке на объектах культурного наследия, находящихся в собственности муниципального образования, информационных надписей и обозначений, ед.</t>
  </si>
  <si>
    <t>2023-2024 гг.</t>
  </si>
  <si>
    <r>
      <t xml:space="preserve">Мероприятие 06.02                                         Создание условий для массового отдыха жителей </t>
    </r>
    <r>
      <rPr>
        <sz val="12"/>
        <color rgb="FF00B050"/>
        <rFont val="Times New Roman"/>
        <family val="1"/>
        <charset val="204"/>
      </rPr>
      <t xml:space="preserve"> муниципального образования</t>
    </r>
    <r>
      <rPr>
        <sz val="12"/>
        <rFont val="Times New Roman"/>
        <family val="1"/>
        <charset val="204"/>
      </rPr>
      <t xml:space="preserve"> в парках культуры и отдыха</t>
    </r>
  </si>
  <si>
    <t>2025-2027 гг.</t>
  </si>
  <si>
    <t>Оснащены образовательные учреждения в сфере культуры (детские школы искусств по видам искусств и училищ) музыкальными инструментами, оборудованием и учебными материалами, ед.</t>
  </si>
  <si>
    <t>Итого                       2025 год</t>
  </si>
  <si>
    <t>Итого                                                                            2025 год</t>
  </si>
  <si>
    <t>Итого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</si>
  <si>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</si>
  <si>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2025 год</t>
  </si>
  <si>
    <t>Итого                                                                                            2025 год</t>
  </si>
  <si>
    <t>Итого                                                                                2025 год</t>
  </si>
  <si>
    <t>Итого                                                                                                     2025 год</t>
  </si>
  <si>
    <t>Итого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</si>
  <si>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2025 год</t>
  </si>
  <si>
    <t>Итого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</si>
  <si>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</si>
  <si>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2025 год</t>
  </si>
  <si>
    <t>Итого                                                                       2025 год</t>
  </si>
  <si>
    <t>Итого                                                                                                        2025 год</t>
  </si>
  <si>
    <t>Итого   2025 год</t>
  </si>
  <si>
    <t>Итого                                                                                                               2025 год</t>
  </si>
  <si>
    <t>Итого                                                                                           2025 год</t>
  </si>
  <si>
    <t>Итого                                                             2025 год</t>
  </si>
  <si>
    <t>Итого                                                                               2025 год</t>
  </si>
  <si>
    <t>Итого                                                  2025 год</t>
  </si>
  <si>
    <t>Итого                                                         2025 год</t>
  </si>
  <si>
    <t>Итого                                                                                              2025 год</t>
  </si>
  <si>
    <t>Итого                                                      2025 год</t>
  </si>
  <si>
    <t>Итого                                                           2025 год</t>
  </si>
  <si>
    <t>Итого                                                                                                 2025 год</t>
  </si>
  <si>
    <t>Итого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</si>
  <si>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</si>
  <si>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2025 год</t>
  </si>
  <si>
    <t>Итого                                 2025 год</t>
  </si>
  <si>
    <t>Итого                                             2025 год</t>
  </si>
  <si>
    <t xml:space="preserve">Оснащены образовательные учреждения в сфере культуры (детские школы искусств по видам искусств и училищ) музыкальными инструментами, ед.                                               </t>
  </si>
  <si>
    <t>Итого      2025 год</t>
  </si>
  <si>
    <t>Итого                   2025 год</t>
  </si>
  <si>
    <t>Итого                                                                                                                             2025 год</t>
  </si>
  <si>
    <t>Е.Ю. Хворостьянова</t>
  </si>
  <si>
    <r>
      <t>Достигнутое</t>
    </r>
    <r>
      <rPr>
        <sz val="24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соотношение средней заработной платы работников муниципальных учреждений культуры без учета внешних совместителей и среднемесячной начисленной заработной платы наемных работников в организациях, у индивидуальных предпринимателей и физических лиц (среднемесячному доходу от трудовой деятельности) в Московской области, процент</t>
    </r>
  </si>
  <si>
    <t>Мероприятие 03.03                           Приобретение фондового, реставрационного и экспозиционного оборудования</t>
  </si>
  <si>
    <t xml:space="preserve">Проведены работы  по капитальному ремонту, текущему ремонту, техническому переоснащению и благоустройству территорий в муниципальных музеях Московской области, ед.                                                     </t>
  </si>
  <si>
    <t>2.4.</t>
  </si>
  <si>
    <t xml:space="preserve">
Приобретено фондовое, реставрационное и экспозиционное оборудование в муниципальных музеях Московской области, ед.</t>
  </si>
  <si>
    <t xml:space="preserve">Основное мероприятие  А1                   Федеральный проект «Культурная среда» </t>
  </si>
  <si>
    <t xml:space="preserve"> Технически оснащены муниципальные музеи, ед.</t>
  </si>
  <si>
    <t>Мероприятие А1.02                                             Техническое оснащение муниципальных музеев</t>
  </si>
  <si>
    <t>Мероприятие 03.05                                    Проведение текущего ремонта муниципальных музеев</t>
  </si>
  <si>
    <t>Проведены работы по текущему ремонту муниципальных музеях Московской области, ед.</t>
  </si>
  <si>
    <t xml:space="preserve">Выполнены работы по обеспечению пожарной безопасности муниципальных музеев Московской области, ед.                                       </t>
  </si>
  <si>
    <t>1.5.</t>
  </si>
  <si>
    <t>Мероприятие 01.06                                                    Создание модельных центральных городских библиотек</t>
  </si>
  <si>
    <t>Созданы модельные центральные городские библиотеки, ед.</t>
  </si>
  <si>
    <t>Мероприятие 02.04                                    Проведение текущего ремонта муниципальных библиотек</t>
  </si>
  <si>
    <t xml:space="preserve">
Проведены работы по текущему ремонту муниципальных библиотеках Московской области, ед.</t>
  </si>
  <si>
    <t xml:space="preserve">Муниципальные библиотеки Московской области, выполнившие работы по обеспечению пожарной безопасности, ед. (ежегодно)                                                    </t>
  </si>
  <si>
    <t>Основное мероприятие Я5                         Федеральный проект «Семейные ценности и инфраструктура культуры»</t>
  </si>
  <si>
    <t>Мероприятие Мероприятие Я5.01
Создание модельных муниципальных библиотек</t>
  </si>
  <si>
    <t>Созданы модельные муниципальные библиотеки, ед.</t>
  </si>
  <si>
    <r>
      <t>Созданы модельные муниципальные библиотеки,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ед.                                       </t>
    </r>
  </si>
  <si>
    <t>Мероприятие 02.04                                      Финансирование организаций дополнительного образования сферы культуры, направленное на социальную поддержку одаренных детей</t>
  </si>
  <si>
    <t>Осуществлено адресное финансирование муниципальных организаций дополнительного образования сферы культуры Московской области, направленное на социальную поддержку одаренных детей, ед.</t>
  </si>
  <si>
    <t>Мероприятие 02.06                                 Государственная поддержка лучших сельских учреждений культуры и лучших работников сельских учреждений культуры</t>
  </si>
  <si>
    <t xml:space="preserve">Предоставлена стипендия главы муниципального образования Московской области, чел.                                                  </t>
  </si>
  <si>
    <t>4.7.</t>
  </si>
  <si>
    <t>4.8.</t>
  </si>
  <si>
    <t>Мероприятие 05.08                                       Проведение текущего ремонта театрально-концертных учреждений культуры</t>
  </si>
  <si>
    <t>Проведен текущий ремонт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ед.</t>
  </si>
  <si>
    <t>Мероприятие 05.09                                    Проведение текущего ремонта культурно-досуговых учреждений культуры</t>
  </si>
  <si>
    <t>Проведен текущий ремонт муниципальных культурно-досуговых учреждений культуры, ед.</t>
  </si>
  <si>
    <t xml:space="preserve">Выполнены работы по обеспечению пожарной безопасности в муниципальных культурно-досуговых организаций и учреждений культуры, ед.               </t>
  </si>
  <si>
    <t>Основное мероприятие  02                    Обеспечение современных условий деятельности муниципальных культурно-досуговых учреждений и организаций дополнительного образования сферы культуры</t>
  </si>
  <si>
    <t>Мероприятие 02.01                                   Проведение ремонта объектов муниципальных культурно-досуговых учреждений</t>
  </si>
  <si>
    <r>
      <t>Количество объектов муниципальных культурно-досуговых учреждений, в отношении которых проведен ремонт, ед</t>
    </r>
    <r>
      <rPr>
        <sz val="18"/>
        <color rgb="FFFF0000"/>
        <rFont val="Times New Roman"/>
        <family val="1"/>
        <charset val="204"/>
      </rPr>
      <t xml:space="preserve">    </t>
    </r>
  </si>
  <si>
    <t>Мероприятие 02.04                                   Проведение ремонта объектов муниципальных культурно-досуговых учреждений в сельской местности</t>
  </si>
  <si>
    <t>Количество объектов муниципальных культурно-досуговых учреждений в сельской местности, в которых проведен капитальный ремонт, ед.</t>
  </si>
  <si>
    <t>Доля работников организаций дополнительного образования сферы культуры Московской области (руководитель и педагогические работники), которым произведены стимулирующие выплаты, в общей численности указанной категории работников организаций дополнительного образования сферы культуры Московской области, которым предусмотрены стимулирующие выплаты, процент</t>
  </si>
  <si>
    <t>Доля преподавателей в области музыкального искусства организаций дополнительного образования сферы культуры, которым произведены выплаты в общей численности указанной категории преподавателей в области музыкального искусства организаций дополнительного образования сферы культуры, которым предусмотрены выплаты, процент</t>
  </si>
  <si>
    <t>Комитет по культуре, ДШИ и ДМШ</t>
  </si>
  <si>
    <t>Достигнутое соотношение средней заработной платы педагогических работников организаций дополнительного образования сферы культуры без учета внешних совместителей и среднемесячной начисленной заработной платы учителей в Московской области, процент</t>
  </si>
  <si>
    <r>
      <t>Оборудованы в соответствии с требованиями доступности для инвалидов и других маломобильных групп населения объекты организаций культуры, ед.</t>
    </r>
    <r>
      <rPr>
        <sz val="18"/>
        <color rgb="FFFF0000"/>
        <rFont val="Times New Roman"/>
        <family val="1"/>
        <charset val="204"/>
      </rPr>
      <t xml:space="preserve">                                                                    </t>
    </r>
  </si>
  <si>
    <t xml:space="preserve">Мероприятие 05.02.                                           Финансовое обеспечение выплат преподавателям в области музыкального искусства организаций дополнительного образования сферы культуры  </t>
  </si>
  <si>
    <t xml:space="preserve">Мероприятие 05.03                                             Сохранение достигнутого уровня заработной платы педагогических работников организаций дополнительного образования сферы культуры                                                     </t>
  </si>
  <si>
    <t xml:space="preserve"> Комитет по культуре,  ДМШ, ДШИ</t>
  </si>
  <si>
    <t>Основное мероприятие Я5.                                               Федеральный проект                                       «Семейные ценности и инфраструктура культуры»</t>
  </si>
  <si>
    <t>Мероприятие Я5.01.
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 Московской области)</t>
  </si>
  <si>
    <t xml:space="preserve"> Комитет по культуре, ДМШ, ДШИ </t>
  </si>
  <si>
    <t>4</t>
  </si>
  <si>
    <t>убрать - нет финасирования</t>
  </si>
  <si>
    <r>
      <t xml:space="preserve">Основное мероприятие  03                               Модернизация (развитие) материально-технической базы, проведение 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текущего ремонта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муниципальных музеев Московской области</t>
    </r>
  </si>
  <si>
    <t>убрать - нет финасирования, срок действия до 2024г</t>
  </si>
  <si>
    <t>новый шаблон - нет финансировани - скрыть</t>
  </si>
  <si>
    <t>нет финансирования -скрыть</t>
  </si>
  <si>
    <r>
      <t xml:space="preserve">Основное мероприятие 05                       Модернизация (развитие) материально-технической базы, проведение </t>
    </r>
    <r>
      <rPr>
        <b/>
        <sz val="12"/>
        <rFont val="Times New Roman"/>
        <family val="1"/>
        <charset val="204"/>
      </rPr>
      <t>текущего ремонта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муниципальных театрально-концертных и культурно-досуговых учреждений</t>
    </r>
  </si>
  <si>
    <t>2024-2027 гг.</t>
  </si>
  <si>
    <t>2024 гг.</t>
  </si>
  <si>
    <t>Комитет по культуре, Одинцовская ДМШ, Одинцовская ДШИ "Классика", Звенигородская ДМШ</t>
  </si>
  <si>
    <t>2.4</t>
  </si>
  <si>
    <t>Мероприятие 03.10                                        Проведение текущего ремонта организаций дополнительного образования сферы культуры</t>
  </si>
  <si>
    <t>Проведен текущий ремонт муниципальных организаций дополнительного образования сферы культуры, ед.</t>
  </si>
  <si>
    <t>Объем финансирования по годам (тыс. руб.)</t>
  </si>
  <si>
    <t>убрать мероприятие с федеральными ОКН</t>
  </si>
  <si>
    <t xml:space="preserve">Мероприятие 03.02                                              Проведение капитального ремонта, текущего ремонта организаций дополнительного образования сферы культуры  </t>
  </si>
  <si>
    <t>Основное мероприятие  02                       Модернизация (развитие) материально-технической базы, проведение текущего ремонта муниципальных библиотек Московской области</t>
  </si>
  <si>
    <r>
      <t xml:space="preserve">Мероприятие 01.02                                            Организация библиотечного обслуживания населения, комплектование и обеспечение сохранности библиотечных фондов библиотек </t>
    </r>
    <r>
      <rPr>
        <sz val="14"/>
        <rFont val="Times New Roman"/>
        <family val="1"/>
        <charset val="204"/>
      </rPr>
      <t>муниципального образования</t>
    </r>
  </si>
  <si>
    <t xml:space="preserve">
Количество библиотек в городском округе (сетевые единицы), организовавших библиотечное обслуживание населения, комплектование и обеспечение сохранности библиотечных фондов библиотек муниципального образования, ед.</t>
  </si>
  <si>
    <t>Проведена модернизация (развитие) материально-технической базы муниципальных культурно-досуговых учреждений культуры (юридические лица), ед.</t>
  </si>
  <si>
    <t>Основное мероприятие 06                    Создание условий для массового отдыха жителей муниципального образования в парках культуры и отдыха</t>
  </si>
  <si>
    <t>6.1</t>
  </si>
  <si>
    <r>
      <t>Достигнутое</t>
    </r>
    <r>
      <rPr>
        <sz val="12"/>
        <rFont val="Times New Roman"/>
        <family val="1"/>
        <charset val="204"/>
      </rPr>
      <t xml:space="preserve"> соотношение средней заработной платы работников муниципальных учреждений культуры без учета внешних совместителей и среднемесячной начисленной заработной платы наемных работников в организациях, у индивидуальных предпринимателей и физических лиц (среднемесячному доходу от трудовой деятельности) в Московской области, процент </t>
    </r>
  </si>
  <si>
    <t xml:space="preserve">Усовершенствованы профессиональные репертуарные театры, находящиеся в населенных пунктах с численностью населения до 300 тысяч человек, путем создания новых постановок и (или) улучшения материально-технического оснащения, ед. </t>
  </si>
  <si>
    <t>Проведены мероприятия по комплектованию книжных фондов библиотек муниципальных образований и государственных общедоступных библиотек субъектов Российской Федерации, ед.</t>
  </si>
  <si>
    <t xml:space="preserve"> Лучшим сельским учреждениям культуры предоставлено денежное поощрение,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</si>
</sst>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0.00000"/>
    <numFmt numFmtId="166" formatCode="0.0"/>
    <numFmt numFmtId="167" formatCode="#,##0.00000"/>
    <numFmt numFmtId="168" formatCode="#,##0.000"/>
    <numFmt numFmtId="169" formatCode="#,##0\ _₽"/>
    <numFmt numFmtId="170" formatCode="#,##0.00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2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60">
    <xf numFmtId="0" fontId="0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</cellStyleXfs>
  <cellXfs count="205">
    <xf numFmtId="0" fontId="0" fillId="0" borderId="0" xfId="0"/>
    <xf numFmtId="0" fontId="2" fillId="0" borderId="0" xfId="58" applyFont="1"/>
    <xf numFmtId="0" fontId="13" fillId="0" borderId="0" xfId="58" applyFont="1"/>
    <xf numFmtId="0" fontId="20" fillId="0" borderId="0" xfId="58" applyFont="1"/>
    <xf numFmtId="0" fontId="5" fillId="0" borderId="0" xfId="58" applyFont="1"/>
    <xf numFmtId="0" fontId="2" fillId="3" borderId="0" xfId="58" applyFont="1" applyFill="1"/>
    <xf numFmtId="0" fontId="2" fillId="2" borderId="0" xfId="58" applyFont="1" applyFill="1"/>
    <xf numFmtId="0" fontId="16" fillId="2" borderId="0" xfId="58" applyFont="1" applyFill="1"/>
    <xf numFmtId="0" fontId="17" fillId="2" borderId="0" xfId="58" applyFont="1" applyFill="1"/>
    <xf numFmtId="0" fontId="18" fillId="2" borderId="0" xfId="58" applyFont="1" applyFill="1"/>
    <xf numFmtId="165" fontId="18" fillId="2" borderId="0" xfId="58" applyNumberFormat="1" applyFont="1" applyFill="1" applyAlignment="1">
      <alignment horizontal="right" vertical="top" wrapText="1"/>
    </xf>
    <xf numFmtId="0" fontId="13" fillId="2" borderId="0" xfId="58" applyFont="1" applyFill="1"/>
    <xf numFmtId="0" fontId="20" fillId="2" borderId="0" xfId="58" applyFont="1" applyFill="1"/>
    <xf numFmtId="165" fontId="6" fillId="2" borderId="0" xfId="58" applyNumberFormat="1" applyFont="1" applyFill="1" applyAlignment="1">
      <alignment horizontal="right" vertical="top" wrapText="1"/>
    </xf>
    <xf numFmtId="165" fontId="2" fillId="2" borderId="0" xfId="58" applyNumberFormat="1" applyFont="1" applyFill="1"/>
    <xf numFmtId="0" fontId="2" fillId="4" borderId="0" xfId="58" applyFont="1" applyFill="1"/>
    <xf numFmtId="167" fontId="6" fillId="2" borderId="3" xfId="58" applyNumberFormat="1" applyFont="1" applyFill="1" applyBorder="1" applyAlignment="1">
      <alignment vertical="top" wrapText="1"/>
    </xf>
    <xf numFmtId="167" fontId="6" fillId="2" borderId="2" xfId="58" applyNumberFormat="1" applyFont="1" applyFill="1" applyBorder="1" applyAlignment="1">
      <alignment vertical="top" wrapText="1"/>
    </xf>
    <xf numFmtId="167" fontId="6" fillId="2" borderId="2" xfId="58" applyNumberFormat="1" applyFont="1" applyFill="1" applyBorder="1" applyAlignment="1">
      <alignment horizontal="center" vertical="top" wrapText="1"/>
    </xf>
    <xf numFmtId="0" fontId="3" fillId="2" borderId="2" xfId="58" applyFont="1" applyFill="1" applyBorder="1" applyAlignment="1">
      <alignment vertical="top" wrapText="1"/>
    </xf>
    <xf numFmtId="167" fontId="3" fillId="2" borderId="2" xfId="58" applyNumberFormat="1" applyFont="1" applyFill="1" applyBorder="1" applyAlignment="1">
      <alignment horizontal="center" vertical="top" wrapText="1"/>
    </xf>
    <xf numFmtId="167" fontId="3" fillId="2" borderId="2" xfId="58" applyNumberFormat="1" applyFont="1" applyFill="1" applyBorder="1" applyAlignment="1">
      <alignment vertical="top" wrapText="1"/>
    </xf>
    <xf numFmtId="167" fontId="6" fillId="2" borderId="2" xfId="58" applyNumberFormat="1" applyFont="1" applyFill="1" applyBorder="1" applyAlignment="1">
      <alignment horizontal="center" vertical="center" wrapText="1"/>
    </xf>
    <xf numFmtId="167" fontId="3" fillId="2" borderId="2" xfId="58" applyNumberFormat="1" applyFont="1" applyFill="1" applyBorder="1" applyAlignment="1">
      <alignment horizontal="center" vertical="center" wrapText="1"/>
    </xf>
    <xf numFmtId="167" fontId="3" fillId="2" borderId="3" xfId="58" applyNumberFormat="1" applyFont="1" applyFill="1" applyBorder="1" applyAlignment="1">
      <alignment horizontal="center" vertical="center" wrapText="1"/>
    </xf>
    <xf numFmtId="167" fontId="3" fillId="2" borderId="4" xfId="58" applyNumberFormat="1" applyFont="1" applyFill="1" applyBorder="1" applyAlignment="1">
      <alignment horizontal="center" vertical="center" wrapText="1"/>
    </xf>
    <xf numFmtId="167" fontId="3" fillId="2" borderId="5" xfId="58" applyNumberFormat="1" applyFont="1" applyFill="1" applyBorder="1" applyAlignment="1">
      <alignment horizontal="center" vertical="center" wrapText="1"/>
    </xf>
    <xf numFmtId="3" fontId="6" fillId="2" borderId="2" xfId="58" applyNumberFormat="1" applyFont="1" applyFill="1" applyBorder="1" applyAlignment="1">
      <alignment horizontal="center" vertical="center" wrapText="1"/>
    </xf>
    <xf numFmtId="3" fontId="3" fillId="2" borderId="2" xfId="58" applyNumberFormat="1" applyFont="1" applyFill="1" applyBorder="1" applyAlignment="1">
      <alignment horizontal="center" vertical="center" wrapText="1"/>
    </xf>
    <xf numFmtId="0" fontId="3" fillId="2" borderId="2" xfId="58" applyFont="1" applyFill="1" applyBorder="1" applyAlignment="1">
      <alignment horizontal="center" vertical="center" wrapText="1"/>
    </xf>
    <xf numFmtId="1" fontId="3" fillId="2" borderId="2" xfId="58" applyNumberFormat="1" applyFont="1" applyFill="1" applyBorder="1" applyAlignment="1">
      <alignment horizontal="center" vertical="center" wrapText="1"/>
    </xf>
    <xf numFmtId="49" fontId="6" fillId="2" borderId="2" xfId="58" applyNumberFormat="1" applyFont="1" applyFill="1" applyBorder="1" applyAlignment="1">
      <alignment horizontal="center" vertical="center" wrapText="1"/>
    </xf>
    <xf numFmtId="49" fontId="3" fillId="2" borderId="2" xfId="58" applyNumberFormat="1" applyFont="1" applyFill="1" applyBorder="1" applyAlignment="1">
      <alignment horizontal="center" vertical="center" wrapText="1"/>
    </xf>
    <xf numFmtId="169" fontId="3" fillId="2" borderId="2" xfId="58" applyNumberFormat="1" applyFont="1" applyFill="1" applyBorder="1" applyAlignment="1">
      <alignment horizontal="center" vertical="center" wrapText="1"/>
    </xf>
    <xf numFmtId="0" fontId="6" fillId="2" borderId="6" xfId="58" applyFont="1" applyFill="1" applyBorder="1" applyAlignment="1">
      <alignment vertical="top" wrapText="1"/>
    </xf>
    <xf numFmtId="0" fontId="3" fillId="2" borderId="6" xfId="58" applyFont="1" applyFill="1" applyBorder="1" applyAlignment="1">
      <alignment vertical="top" wrapText="1"/>
    </xf>
    <xf numFmtId="165" fontId="6" fillId="2" borderId="2" xfId="58" applyNumberFormat="1" applyFont="1" applyFill="1" applyBorder="1" applyAlignment="1">
      <alignment horizontal="right" vertical="center" wrapText="1"/>
    </xf>
    <xf numFmtId="165" fontId="6" fillId="2" borderId="5" xfId="58" applyNumberFormat="1" applyFont="1" applyFill="1" applyBorder="1" applyAlignment="1">
      <alignment horizontal="right" vertical="center" wrapText="1"/>
    </xf>
    <xf numFmtId="165" fontId="3" fillId="2" borderId="5" xfId="58" applyNumberFormat="1" applyFont="1" applyFill="1" applyBorder="1" applyAlignment="1">
      <alignment horizontal="right" vertical="center" wrapText="1"/>
    </xf>
    <xf numFmtId="165" fontId="3" fillId="2" borderId="2" xfId="58" applyNumberFormat="1" applyFont="1" applyFill="1" applyBorder="1" applyAlignment="1">
      <alignment horizontal="right" vertical="center" wrapText="1"/>
    </xf>
    <xf numFmtId="168" fontId="3" fillId="2" borderId="2" xfId="58" applyNumberFormat="1" applyFont="1" applyFill="1" applyBorder="1" applyAlignment="1">
      <alignment horizontal="center" vertical="center" wrapText="1"/>
    </xf>
    <xf numFmtId="167" fontId="3" fillId="2" borderId="3" xfId="58" applyNumberFormat="1" applyFont="1" applyFill="1" applyBorder="1" applyAlignment="1">
      <alignment horizontal="right" vertical="top" wrapText="1"/>
    </xf>
    <xf numFmtId="167" fontId="3" fillId="2" borderId="5" xfId="58" applyNumberFormat="1" applyFont="1" applyFill="1" applyBorder="1" applyAlignment="1">
      <alignment horizontal="right" vertical="top" wrapText="1"/>
    </xf>
    <xf numFmtId="165" fontId="6" fillId="2" borderId="2" xfId="58" applyNumberFormat="1" applyFont="1" applyFill="1" applyBorder="1" applyAlignment="1">
      <alignment vertical="top" wrapText="1"/>
    </xf>
    <xf numFmtId="165" fontId="3" fillId="2" borderId="2" xfId="58" applyNumberFormat="1" applyFont="1" applyFill="1" applyBorder="1" applyAlignment="1">
      <alignment vertical="top" wrapText="1"/>
    </xf>
    <xf numFmtId="4" fontId="3" fillId="2" borderId="2" xfId="58" applyNumberFormat="1" applyFont="1" applyFill="1" applyBorder="1" applyAlignment="1">
      <alignment horizontal="center" vertical="center" wrapText="1"/>
    </xf>
    <xf numFmtId="167" fontId="6" fillId="2" borderId="5" xfId="58" applyNumberFormat="1" applyFont="1" applyFill="1" applyBorder="1" applyAlignment="1">
      <alignment horizontal="right" vertical="top" wrapText="1"/>
    </xf>
    <xf numFmtId="165" fontId="6" fillId="2" borderId="5" xfId="58" applyNumberFormat="1" applyFont="1" applyFill="1" applyBorder="1" applyAlignment="1">
      <alignment horizontal="right" vertical="top" wrapText="1"/>
    </xf>
    <xf numFmtId="165" fontId="3" fillId="2" borderId="5" xfId="58" applyNumberFormat="1" applyFont="1" applyFill="1" applyBorder="1" applyAlignment="1">
      <alignment horizontal="right" vertical="top" wrapText="1"/>
    </xf>
    <xf numFmtId="2" fontId="6" fillId="2" borderId="2" xfId="58" applyNumberFormat="1" applyFont="1" applyFill="1" applyBorder="1" applyAlignment="1">
      <alignment vertical="top" wrapText="1"/>
    </xf>
    <xf numFmtId="165" fontId="6" fillId="2" borderId="2" xfId="58" applyNumberFormat="1" applyFont="1" applyFill="1" applyBorder="1" applyAlignment="1">
      <alignment horizontal="center" vertical="top" wrapText="1"/>
    </xf>
    <xf numFmtId="165" fontId="3" fillId="2" borderId="2" xfId="58" applyNumberFormat="1" applyFont="1" applyFill="1" applyBorder="1" applyAlignment="1">
      <alignment horizontal="center" vertical="center" wrapText="1"/>
    </xf>
    <xf numFmtId="167" fontId="6" fillId="2" borderId="12" xfId="58" applyNumberFormat="1" applyFont="1" applyFill="1" applyBorder="1" applyAlignment="1">
      <alignment horizontal="center" vertical="top" wrapText="1"/>
    </xf>
    <xf numFmtId="167" fontId="3" fillId="2" borderId="12" xfId="58" applyNumberFormat="1" applyFont="1" applyFill="1" applyBorder="1" applyAlignment="1">
      <alignment horizontal="center" vertical="top" wrapText="1"/>
    </xf>
    <xf numFmtId="0" fontId="7" fillId="2" borderId="0" xfId="58" applyFont="1" applyFill="1"/>
    <xf numFmtId="0" fontId="14" fillId="2" borderId="0" xfId="58" applyFont="1" applyFill="1"/>
    <xf numFmtId="0" fontId="21" fillId="2" borderId="0" xfId="58" applyFont="1" applyFill="1"/>
    <xf numFmtId="0" fontId="7" fillId="2" borderId="0" xfId="58" applyFont="1" applyFill="1" applyAlignment="1">
      <alignment horizontal="right" vertical="center"/>
    </xf>
    <xf numFmtId="165" fontId="2" fillId="2" borderId="0" xfId="58" applyNumberFormat="1" applyFont="1" applyFill="1" applyAlignment="1">
      <alignment horizontal="center"/>
    </xf>
    <xf numFmtId="165" fontId="19" fillId="2" borderId="0" xfId="58" applyNumberFormat="1" applyFont="1" applyFill="1"/>
    <xf numFmtId="167" fontId="6" fillId="2" borderId="3" xfId="58" applyNumberFormat="1" applyFont="1" applyFill="1" applyBorder="1" applyAlignment="1">
      <alignment horizontal="center" vertical="top" wrapText="1"/>
    </xf>
    <xf numFmtId="0" fontId="3" fillId="2" borderId="7" xfId="58" applyFont="1" applyFill="1" applyBorder="1" applyAlignment="1">
      <alignment horizontal="center" vertical="center" wrapText="1"/>
    </xf>
    <xf numFmtId="167" fontId="6" fillId="2" borderId="6" xfId="58" applyNumberFormat="1" applyFont="1" applyFill="1" applyBorder="1" applyAlignment="1">
      <alignment horizontal="center" vertical="center" wrapText="1"/>
    </xf>
    <xf numFmtId="167" fontId="6" fillId="2" borderId="7" xfId="58" applyNumberFormat="1" applyFont="1" applyFill="1" applyBorder="1" applyAlignment="1">
      <alignment horizontal="center" vertical="center" wrapText="1"/>
    </xf>
    <xf numFmtId="166" fontId="3" fillId="2" borderId="2" xfId="58" applyNumberFormat="1" applyFont="1" applyFill="1" applyBorder="1" applyAlignment="1">
      <alignment horizontal="center" vertical="center" wrapText="1"/>
    </xf>
    <xf numFmtId="49" fontId="3" fillId="2" borderId="7" xfId="58" applyNumberFormat="1" applyFont="1" applyFill="1" applyBorder="1" applyAlignment="1">
      <alignment horizontal="center" vertical="top" wrapText="1"/>
    </xf>
    <xf numFmtId="0" fontId="3" fillId="2" borderId="2" xfId="58" applyFont="1" applyFill="1" applyBorder="1" applyAlignment="1">
      <alignment horizontal="left" vertical="top" wrapText="1"/>
    </xf>
    <xf numFmtId="0" fontId="6" fillId="2" borderId="2" xfId="58" applyFont="1" applyFill="1" applyBorder="1" applyAlignment="1">
      <alignment horizontal="center" vertical="center" wrapText="1"/>
    </xf>
    <xf numFmtId="166" fontId="3" fillId="2" borderId="6" xfId="58" applyNumberFormat="1" applyFont="1" applyFill="1" applyBorder="1" applyAlignment="1">
      <alignment horizontal="center" vertical="center" wrapText="1"/>
    </xf>
    <xf numFmtId="166" fontId="3" fillId="2" borderId="8" xfId="58" applyNumberFormat="1" applyFont="1" applyFill="1" applyBorder="1" applyAlignment="1">
      <alignment horizontal="center" vertical="center" wrapText="1"/>
    </xf>
    <xf numFmtId="166" fontId="3" fillId="2" borderId="7" xfId="58" applyNumberFormat="1" applyFont="1" applyFill="1" applyBorder="1" applyAlignment="1">
      <alignment horizontal="center" vertical="center" wrapText="1"/>
    </xf>
    <xf numFmtId="167" fontId="3" fillId="2" borderId="3" xfId="58" applyNumberFormat="1" applyFont="1" applyFill="1" applyBorder="1" applyAlignment="1">
      <alignment horizontal="center" vertical="top" wrapText="1"/>
    </xf>
    <xf numFmtId="167" fontId="6" fillId="2" borderId="6" xfId="58" applyNumberFormat="1" applyFont="1" applyFill="1" applyBorder="1" applyAlignment="1">
      <alignment horizontal="center" vertical="top" wrapText="1"/>
    </xf>
    <xf numFmtId="167" fontId="6" fillId="2" borderId="7" xfId="58" applyNumberFormat="1" applyFont="1" applyFill="1" applyBorder="1" applyAlignment="1">
      <alignment horizontal="center" vertical="top" wrapText="1"/>
    </xf>
    <xf numFmtId="0" fontId="6" fillId="2" borderId="2" xfId="58" applyFont="1" applyFill="1" applyBorder="1" applyAlignment="1">
      <alignment horizontal="left" vertical="top" wrapText="1"/>
    </xf>
    <xf numFmtId="167" fontId="6" fillId="2" borderId="5" xfId="58" applyNumberFormat="1" applyFont="1" applyFill="1" applyBorder="1" applyAlignment="1">
      <alignment horizontal="center" vertical="center" wrapText="1"/>
    </xf>
    <xf numFmtId="0" fontId="3" fillId="2" borderId="8" xfId="58" applyFont="1" applyFill="1" applyBorder="1" applyAlignment="1">
      <alignment horizontal="center" vertical="top" wrapText="1"/>
    </xf>
    <xf numFmtId="0" fontId="3" fillId="2" borderId="7" xfId="58" applyFont="1" applyFill="1" applyBorder="1" applyAlignment="1">
      <alignment horizontal="left" vertical="top" wrapText="1"/>
    </xf>
    <xf numFmtId="0" fontId="6" fillId="2" borderId="2" xfId="58" applyFont="1" applyFill="1" applyBorder="1" applyAlignment="1">
      <alignment vertical="top" wrapText="1"/>
    </xf>
    <xf numFmtId="0" fontId="6" fillId="2" borderId="3" xfId="58" applyFont="1" applyFill="1" applyBorder="1" applyAlignment="1">
      <alignment horizontal="center" vertical="center" wrapText="1"/>
    </xf>
    <xf numFmtId="0" fontId="6" fillId="2" borderId="8" xfId="58" applyFont="1" applyFill="1" applyBorder="1" applyAlignment="1">
      <alignment horizontal="center" vertical="top" wrapText="1"/>
    </xf>
    <xf numFmtId="0" fontId="3" fillId="2" borderId="13" xfId="58" applyFont="1" applyFill="1" applyBorder="1" applyAlignment="1">
      <alignment horizontal="center" vertical="top" wrapText="1"/>
    </xf>
    <xf numFmtId="0" fontId="6" fillId="2" borderId="8" xfId="58" applyFont="1" applyFill="1" applyBorder="1" applyAlignment="1">
      <alignment horizontal="left" vertical="top" wrapText="1"/>
    </xf>
    <xf numFmtId="165" fontId="6" fillId="2" borderId="3" xfId="58" applyNumberFormat="1" applyFont="1" applyFill="1" applyBorder="1" applyAlignment="1">
      <alignment horizontal="center" vertical="center" wrapText="1"/>
    </xf>
    <xf numFmtId="165" fontId="6" fillId="2" borderId="3" xfId="58" applyNumberFormat="1" applyFont="1" applyFill="1" applyBorder="1" applyAlignment="1">
      <alignment horizontal="center" vertical="top" wrapText="1"/>
    </xf>
    <xf numFmtId="165" fontId="6" fillId="2" borderId="4" xfId="58" applyNumberFormat="1" applyFont="1" applyFill="1" applyBorder="1" applyAlignment="1">
      <alignment horizontal="center" vertical="top" wrapText="1"/>
    </xf>
    <xf numFmtId="165" fontId="6" fillId="2" borderId="5" xfId="58" applyNumberFormat="1" applyFont="1" applyFill="1" applyBorder="1" applyAlignment="1">
      <alignment horizontal="center" vertical="top" wrapText="1"/>
    </xf>
    <xf numFmtId="165" fontId="3" fillId="2" borderId="3" xfId="58" applyNumberFormat="1" applyFont="1" applyFill="1" applyBorder="1" applyAlignment="1">
      <alignment horizontal="center" vertical="top" wrapText="1"/>
    </xf>
    <xf numFmtId="165" fontId="3" fillId="2" borderId="3" xfId="58" applyNumberFormat="1" applyFont="1" applyFill="1" applyBorder="1" applyAlignment="1">
      <alignment horizontal="center" vertical="center" wrapText="1"/>
    </xf>
    <xf numFmtId="167" fontId="3" fillId="2" borderId="3" xfId="58" applyNumberFormat="1" applyFont="1" applyFill="1" applyBorder="1" applyAlignment="1">
      <alignment horizontal="center" vertical="top" wrapText="1"/>
    </xf>
    <xf numFmtId="167" fontId="3" fillId="2" borderId="4" xfId="58" applyNumberFormat="1" applyFont="1" applyFill="1" applyBorder="1" applyAlignment="1">
      <alignment horizontal="center" vertical="top" wrapText="1"/>
    </xf>
    <xf numFmtId="167" fontId="3" fillId="2" borderId="5" xfId="58" applyNumberFormat="1" applyFont="1" applyFill="1" applyBorder="1" applyAlignment="1">
      <alignment horizontal="center" vertical="top" wrapText="1"/>
    </xf>
    <xf numFmtId="167" fontId="6" fillId="2" borderId="6" xfId="58" applyNumberFormat="1" applyFont="1" applyFill="1" applyBorder="1" applyAlignment="1">
      <alignment horizontal="center" vertical="center" wrapText="1"/>
    </xf>
    <xf numFmtId="167" fontId="6" fillId="2" borderId="7" xfId="58" applyNumberFormat="1" applyFont="1" applyFill="1" applyBorder="1" applyAlignment="1">
      <alignment horizontal="center" vertical="center" wrapText="1"/>
    </xf>
    <xf numFmtId="167" fontId="6" fillId="2" borderId="3" xfId="58" applyNumberFormat="1" applyFont="1" applyFill="1" applyBorder="1" applyAlignment="1">
      <alignment horizontal="center" vertical="center" wrapText="1"/>
    </xf>
    <xf numFmtId="167" fontId="6" fillId="2" borderId="4" xfId="58" applyNumberFormat="1" applyFont="1" applyFill="1" applyBorder="1" applyAlignment="1">
      <alignment horizontal="center" vertical="center" wrapText="1"/>
    </xf>
    <xf numFmtId="167" fontId="6" fillId="2" borderId="5" xfId="58" applyNumberFormat="1" applyFont="1" applyFill="1" applyBorder="1" applyAlignment="1">
      <alignment horizontal="center" vertical="center" wrapText="1"/>
    </xf>
    <xf numFmtId="0" fontId="6" fillId="2" borderId="2" xfId="58" applyFont="1" applyFill="1" applyBorder="1" applyAlignment="1">
      <alignment horizontal="center" vertical="center" wrapText="1"/>
    </xf>
    <xf numFmtId="166" fontId="3" fillId="2" borderId="6" xfId="58" applyNumberFormat="1" applyFont="1" applyFill="1" applyBorder="1" applyAlignment="1">
      <alignment horizontal="center" vertical="center" wrapText="1"/>
    </xf>
    <xf numFmtId="166" fontId="3" fillId="2" borderId="8" xfId="58" applyNumberFormat="1" applyFont="1" applyFill="1" applyBorder="1" applyAlignment="1">
      <alignment horizontal="center" vertical="center" wrapText="1"/>
    </xf>
    <xf numFmtId="166" fontId="3" fillId="2" borderId="7" xfId="58" applyNumberFormat="1" applyFont="1" applyFill="1" applyBorder="1" applyAlignment="1">
      <alignment horizontal="center" vertical="center" wrapText="1"/>
    </xf>
    <xf numFmtId="165" fontId="3" fillId="2" borderId="3" xfId="58" applyNumberFormat="1" applyFont="1" applyFill="1" applyBorder="1" applyAlignment="1">
      <alignment horizontal="center" vertical="top" wrapText="1"/>
    </xf>
    <xf numFmtId="165" fontId="3" fillId="2" borderId="4" xfId="58" applyNumberFormat="1" applyFont="1" applyFill="1" applyBorder="1" applyAlignment="1">
      <alignment horizontal="center" vertical="top" wrapText="1"/>
    </xf>
    <xf numFmtId="165" fontId="3" fillId="2" borderId="5" xfId="58" applyNumberFormat="1" applyFont="1" applyFill="1" applyBorder="1" applyAlignment="1">
      <alignment horizontal="center" vertical="top" wrapText="1"/>
    </xf>
    <xf numFmtId="166" fontId="3" fillId="2" borderId="2" xfId="58" applyNumberFormat="1" applyFont="1" applyFill="1" applyBorder="1" applyAlignment="1">
      <alignment horizontal="center" vertical="center" wrapText="1"/>
    </xf>
    <xf numFmtId="167" fontId="6" fillId="2" borderId="3" xfId="58" applyNumberFormat="1" applyFont="1" applyFill="1" applyBorder="1" applyAlignment="1">
      <alignment horizontal="center" vertical="top" wrapText="1"/>
    </xf>
    <xf numFmtId="167" fontId="6" fillId="2" borderId="4" xfId="58" applyNumberFormat="1" applyFont="1" applyFill="1" applyBorder="1" applyAlignment="1">
      <alignment horizontal="center" vertical="top" wrapText="1"/>
    </xf>
    <xf numFmtId="167" fontId="6" fillId="2" borderId="5" xfId="58" applyNumberFormat="1" applyFont="1" applyFill="1" applyBorder="1" applyAlignment="1">
      <alignment horizontal="center" vertical="top" wrapText="1"/>
    </xf>
    <xf numFmtId="0" fontId="4" fillId="2" borderId="2" xfId="58" applyFont="1" applyFill="1" applyBorder="1" applyAlignment="1">
      <alignment horizontal="left" vertical="top" wrapText="1"/>
    </xf>
    <xf numFmtId="0" fontId="4" fillId="2" borderId="2" xfId="58" applyFont="1" applyFill="1" applyBorder="1" applyAlignment="1">
      <alignment horizontal="left" vertical="top"/>
    </xf>
    <xf numFmtId="0" fontId="6" fillId="2" borderId="2" xfId="58" applyFont="1" applyFill="1" applyBorder="1" applyAlignment="1">
      <alignment horizontal="center" vertical="center"/>
    </xf>
    <xf numFmtId="0" fontId="6" fillId="2" borderId="2" xfId="58" applyFont="1" applyFill="1" applyBorder="1" applyAlignment="1">
      <alignment horizontal="center" vertical="top" wrapText="1"/>
    </xf>
    <xf numFmtId="49" fontId="25" fillId="2" borderId="6" xfId="58" applyNumberFormat="1" applyFont="1" applyFill="1" applyBorder="1" applyAlignment="1">
      <alignment horizontal="center" vertical="top" wrapText="1"/>
    </xf>
    <xf numFmtId="49" fontId="25" fillId="2" borderId="8" xfId="58" applyNumberFormat="1" applyFont="1" applyFill="1" applyBorder="1" applyAlignment="1">
      <alignment horizontal="center" vertical="top" wrapText="1"/>
    </xf>
    <xf numFmtId="0" fontId="3" fillId="2" borderId="6" xfId="58" applyFont="1" applyFill="1" applyBorder="1" applyAlignment="1">
      <alignment horizontal="left" vertical="top" wrapText="1"/>
    </xf>
    <xf numFmtId="0" fontId="3" fillId="2" borderId="8" xfId="58" applyFont="1" applyFill="1" applyBorder="1" applyAlignment="1">
      <alignment horizontal="left" vertical="top" wrapText="1"/>
    </xf>
    <xf numFmtId="0" fontId="3" fillId="2" borderId="7" xfId="58" applyFont="1" applyFill="1" applyBorder="1" applyAlignment="1">
      <alignment horizontal="left" vertical="top" wrapText="1"/>
    </xf>
    <xf numFmtId="0" fontId="3" fillId="2" borderId="2" xfId="58" applyFont="1" applyFill="1" applyBorder="1" applyAlignment="1">
      <alignment horizontal="center" vertical="top" wrapText="1"/>
    </xf>
    <xf numFmtId="49" fontId="3" fillId="2" borderId="6" xfId="58" applyNumberFormat="1" applyFont="1" applyFill="1" applyBorder="1" applyAlignment="1">
      <alignment horizontal="center" vertical="top" wrapText="1"/>
    </xf>
    <xf numFmtId="49" fontId="3" fillId="2" borderId="8" xfId="58" applyNumberFormat="1" applyFont="1" applyFill="1" applyBorder="1" applyAlignment="1">
      <alignment horizontal="center" vertical="top" wrapText="1"/>
    </xf>
    <xf numFmtId="49" fontId="3" fillId="2" borderId="7" xfId="58" applyNumberFormat="1" applyFont="1" applyFill="1" applyBorder="1" applyAlignment="1">
      <alignment horizontal="center" vertical="top" wrapText="1"/>
    </xf>
    <xf numFmtId="0" fontId="3" fillId="2" borderId="6" xfId="58" applyFont="1" applyFill="1" applyBorder="1" applyAlignment="1">
      <alignment horizontal="center" vertical="top" wrapText="1"/>
    </xf>
    <xf numFmtId="0" fontId="3" fillId="2" borderId="8" xfId="58" applyFont="1" applyFill="1" applyBorder="1" applyAlignment="1">
      <alignment horizontal="center" vertical="top" wrapText="1"/>
    </xf>
    <xf numFmtId="0" fontId="3" fillId="2" borderId="7" xfId="58" applyFont="1" applyFill="1" applyBorder="1" applyAlignment="1">
      <alignment horizontal="center" vertical="top" wrapText="1"/>
    </xf>
    <xf numFmtId="165" fontId="6" fillId="2" borderId="3" xfId="58" applyNumberFormat="1" applyFont="1" applyFill="1" applyBorder="1" applyAlignment="1">
      <alignment horizontal="center" vertical="top" wrapText="1"/>
    </xf>
    <xf numFmtId="165" fontId="6" fillId="2" borderId="4" xfId="58" applyNumberFormat="1" applyFont="1" applyFill="1" applyBorder="1" applyAlignment="1">
      <alignment horizontal="center" vertical="top" wrapText="1"/>
    </xf>
    <xf numFmtId="165" fontId="6" fillId="2" borderId="5" xfId="58" applyNumberFormat="1" applyFont="1" applyFill="1" applyBorder="1" applyAlignment="1">
      <alignment horizontal="center" vertical="top" wrapText="1"/>
    </xf>
    <xf numFmtId="165" fontId="6" fillId="2" borderId="3" xfId="58" applyNumberFormat="1" applyFont="1" applyFill="1" applyBorder="1" applyAlignment="1">
      <alignment vertical="top" wrapText="1"/>
    </xf>
    <xf numFmtId="165" fontId="6" fillId="2" borderId="4" xfId="58" applyNumberFormat="1" applyFont="1" applyFill="1" applyBorder="1" applyAlignment="1">
      <alignment vertical="top" wrapText="1"/>
    </xf>
    <xf numFmtId="0" fontId="6" fillId="2" borderId="6" xfId="58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3" fillId="2" borderId="6" xfId="58" applyFont="1" applyFill="1" applyBorder="1" applyAlignment="1">
      <alignment horizontal="center" vertical="center" wrapText="1"/>
    </xf>
    <xf numFmtId="0" fontId="3" fillId="2" borderId="8" xfId="58" applyFont="1" applyFill="1" applyBorder="1" applyAlignment="1">
      <alignment horizontal="center" vertical="center" wrapText="1"/>
    </xf>
    <xf numFmtId="0" fontId="3" fillId="2" borderId="7" xfId="58" applyFont="1" applyFill="1" applyBorder="1" applyAlignment="1">
      <alignment horizontal="center" vertical="center" wrapText="1"/>
    </xf>
    <xf numFmtId="0" fontId="6" fillId="2" borderId="2" xfId="58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3" fillId="2" borderId="2" xfId="58" applyFont="1" applyFill="1" applyBorder="1" applyAlignment="1">
      <alignment horizontal="left" vertical="top" wrapText="1"/>
    </xf>
    <xf numFmtId="0" fontId="3" fillId="2" borderId="6" xfId="58" applyFont="1" applyFill="1" applyBorder="1" applyAlignment="1">
      <alignment horizontal="left" vertical="center" wrapText="1"/>
    </xf>
    <xf numFmtId="0" fontId="3" fillId="2" borderId="8" xfId="58" applyFont="1" applyFill="1" applyBorder="1" applyAlignment="1">
      <alignment horizontal="left" vertical="center" wrapText="1"/>
    </xf>
    <xf numFmtId="0" fontId="3" fillId="2" borderId="7" xfId="58" applyFont="1" applyFill="1" applyBorder="1" applyAlignment="1">
      <alignment horizontal="left" vertical="center" wrapText="1"/>
    </xf>
    <xf numFmtId="0" fontId="6" fillId="2" borderId="6" xfId="58" applyFont="1" applyFill="1" applyBorder="1" applyAlignment="1">
      <alignment horizontal="center" vertical="top" wrapText="1"/>
    </xf>
    <xf numFmtId="0" fontId="6" fillId="2" borderId="8" xfId="58" applyFont="1" applyFill="1" applyBorder="1" applyAlignment="1">
      <alignment horizontal="center" vertical="top" wrapText="1"/>
    </xf>
    <xf numFmtId="0" fontId="6" fillId="2" borderId="7" xfId="58" applyFont="1" applyFill="1" applyBorder="1" applyAlignment="1">
      <alignment horizontal="center" vertical="top" wrapText="1"/>
    </xf>
    <xf numFmtId="165" fontId="6" fillId="2" borderId="3" xfId="58" applyNumberFormat="1" applyFont="1" applyFill="1" applyBorder="1" applyAlignment="1">
      <alignment horizontal="center" vertical="center" wrapText="1"/>
    </xf>
    <xf numFmtId="165" fontId="6" fillId="2" borderId="4" xfId="58" applyNumberFormat="1" applyFont="1" applyFill="1" applyBorder="1" applyAlignment="1">
      <alignment horizontal="center" vertical="center" wrapText="1"/>
    </xf>
    <xf numFmtId="165" fontId="6" fillId="2" borderId="5" xfId="58" applyNumberFormat="1" applyFont="1" applyFill="1" applyBorder="1" applyAlignment="1">
      <alignment horizontal="center" vertical="center" wrapText="1"/>
    </xf>
    <xf numFmtId="16" fontId="3" fillId="2" borderId="6" xfId="58" applyNumberFormat="1" applyFont="1" applyFill="1" applyBorder="1" applyAlignment="1">
      <alignment horizontal="center" vertical="top" wrapText="1"/>
    </xf>
    <xf numFmtId="16" fontId="3" fillId="2" borderId="8" xfId="58" applyNumberFormat="1" applyFont="1" applyFill="1" applyBorder="1" applyAlignment="1">
      <alignment horizontal="center" vertical="top" wrapText="1"/>
    </xf>
    <xf numFmtId="16" fontId="3" fillId="2" borderId="7" xfId="58" applyNumberFormat="1" applyFont="1" applyFill="1" applyBorder="1" applyAlignment="1">
      <alignment horizontal="center" vertical="top" wrapText="1"/>
    </xf>
    <xf numFmtId="165" fontId="3" fillId="2" borderId="3" xfId="58" applyNumberFormat="1" applyFont="1" applyFill="1" applyBorder="1" applyAlignment="1">
      <alignment horizontal="center" vertical="center" wrapText="1"/>
    </xf>
    <xf numFmtId="165" fontId="3" fillId="2" borderId="4" xfId="58" applyNumberFormat="1" applyFont="1" applyFill="1" applyBorder="1" applyAlignment="1">
      <alignment horizontal="center" vertical="center" wrapText="1"/>
    </xf>
    <xf numFmtId="165" fontId="3" fillId="2" borderId="5" xfId="58" applyNumberFormat="1" applyFont="1" applyFill="1" applyBorder="1" applyAlignment="1">
      <alignment horizontal="center" vertical="center" wrapText="1"/>
    </xf>
    <xf numFmtId="0" fontId="4" fillId="2" borderId="3" xfId="58" applyFont="1" applyFill="1" applyBorder="1" applyAlignment="1">
      <alignment horizontal="left" vertical="top" wrapText="1"/>
    </xf>
    <xf numFmtId="0" fontId="4" fillId="2" borderId="4" xfId="58" applyFont="1" applyFill="1" applyBorder="1" applyAlignment="1">
      <alignment horizontal="left" vertical="top"/>
    </xf>
    <xf numFmtId="0" fontId="4" fillId="2" borderId="5" xfId="58" applyFont="1" applyFill="1" applyBorder="1" applyAlignment="1">
      <alignment horizontal="left" vertical="top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70" fontId="3" fillId="2" borderId="3" xfId="58" applyNumberFormat="1" applyFont="1" applyFill="1" applyBorder="1" applyAlignment="1">
      <alignment horizontal="center" vertical="center" wrapText="1"/>
    </xf>
    <xf numFmtId="170" fontId="0" fillId="2" borderId="4" xfId="0" applyNumberFormat="1" applyFill="1" applyBorder="1" applyAlignment="1">
      <alignment horizontal="center" vertical="center" wrapText="1"/>
    </xf>
    <xf numFmtId="170" fontId="0" fillId="2" borderId="5" xfId="0" applyNumberFormat="1" applyFill="1" applyBorder="1" applyAlignment="1">
      <alignment horizontal="center" vertical="center" wrapText="1"/>
    </xf>
    <xf numFmtId="49" fontId="3" fillId="2" borderId="2" xfId="58" applyNumberFormat="1" applyFont="1" applyFill="1" applyBorder="1" applyAlignment="1">
      <alignment horizontal="center" vertical="top" wrapText="1"/>
    </xf>
    <xf numFmtId="0" fontId="6" fillId="2" borderId="8" xfId="58" applyFont="1" applyFill="1" applyBorder="1" applyAlignment="1">
      <alignment horizontal="left" vertical="top" wrapText="1"/>
    </xf>
    <xf numFmtId="0" fontId="6" fillId="2" borderId="7" xfId="58" applyFont="1" applyFill="1" applyBorder="1" applyAlignment="1">
      <alignment horizontal="left" vertical="top" wrapText="1"/>
    </xf>
    <xf numFmtId="0" fontId="4" fillId="2" borderId="3" xfId="58" applyFont="1" applyFill="1" applyBorder="1" applyAlignment="1">
      <alignment horizontal="left" vertical="center" wrapText="1"/>
    </xf>
    <xf numFmtId="0" fontId="4" fillId="2" borderId="4" xfId="58" applyFont="1" applyFill="1" applyBorder="1" applyAlignment="1">
      <alignment horizontal="left" vertical="center"/>
    </xf>
    <xf numFmtId="0" fontId="4" fillId="2" borderId="5" xfId="58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top" wrapText="1"/>
    </xf>
    <xf numFmtId="49" fontId="6" fillId="2" borderId="2" xfId="58" applyNumberFormat="1" applyFont="1" applyFill="1" applyBorder="1" applyAlignment="1">
      <alignment horizontal="center" vertical="top" wrapText="1"/>
    </xf>
    <xf numFmtId="0" fontId="6" fillId="2" borderId="2" xfId="58" applyFont="1" applyFill="1" applyBorder="1" applyAlignment="1">
      <alignment vertical="top" wrapText="1"/>
    </xf>
    <xf numFmtId="0" fontId="6" fillId="2" borderId="6" xfId="58" applyFont="1" applyFill="1" applyBorder="1" applyAlignment="1">
      <alignment horizontal="center" vertical="center" wrapText="1"/>
    </xf>
    <xf numFmtId="49" fontId="3" fillId="2" borderId="12" xfId="58" applyNumberFormat="1" applyFont="1" applyFill="1" applyBorder="1" applyAlignment="1">
      <alignment horizontal="center" vertical="top" wrapText="1"/>
    </xf>
    <xf numFmtId="49" fontId="3" fillId="2" borderId="10" xfId="58" applyNumberFormat="1" applyFont="1" applyFill="1" applyBorder="1" applyAlignment="1">
      <alignment horizontal="center" vertical="top" wrapText="1"/>
    </xf>
    <xf numFmtId="0" fontId="3" fillId="2" borderId="11" xfId="58" applyFont="1" applyFill="1" applyBorder="1" applyAlignment="1">
      <alignment horizontal="center" vertical="top" wrapText="1"/>
    </xf>
    <xf numFmtId="0" fontId="3" fillId="2" borderId="13" xfId="58" applyFont="1" applyFill="1" applyBorder="1" applyAlignment="1">
      <alignment horizontal="center" vertical="top" wrapText="1"/>
    </xf>
    <xf numFmtId="0" fontId="4" fillId="2" borderId="2" xfId="58" applyFont="1" applyFill="1" applyBorder="1" applyAlignment="1">
      <alignment horizontal="left" vertical="center"/>
    </xf>
    <xf numFmtId="49" fontId="25" fillId="2" borderId="7" xfId="58" applyNumberFormat="1" applyFont="1" applyFill="1" applyBorder="1" applyAlignment="1">
      <alignment horizontal="center" vertical="top" wrapText="1"/>
    </xf>
    <xf numFmtId="0" fontId="4" fillId="2" borderId="6" xfId="58" applyFont="1" applyFill="1" applyBorder="1" applyAlignment="1">
      <alignment horizontal="left" vertical="top"/>
    </xf>
    <xf numFmtId="0" fontId="4" fillId="2" borderId="8" xfId="58" applyFont="1" applyFill="1" applyBorder="1" applyAlignment="1">
      <alignment horizontal="left" vertical="top"/>
    </xf>
    <xf numFmtId="0" fontId="4" fillId="2" borderId="7" xfId="58" applyFont="1" applyFill="1" applyBorder="1" applyAlignment="1">
      <alignment horizontal="left" vertical="top"/>
    </xf>
    <xf numFmtId="167" fontId="6" fillId="2" borderId="6" xfId="58" applyNumberFormat="1" applyFont="1" applyFill="1" applyBorder="1" applyAlignment="1">
      <alignment horizontal="center" vertical="top" wrapText="1"/>
    </xf>
    <xf numFmtId="167" fontId="6" fillId="2" borderId="7" xfId="58" applyNumberFormat="1" applyFont="1" applyFill="1" applyBorder="1" applyAlignment="1">
      <alignment horizontal="center" vertical="top" wrapText="1"/>
    </xf>
    <xf numFmtId="0" fontId="3" fillId="2" borderId="0" xfId="59" applyFont="1" applyFill="1" applyAlignment="1">
      <alignment horizontal="left" vertical="center" wrapText="1"/>
    </xf>
    <xf numFmtId="0" fontId="4" fillId="2" borderId="0" xfId="58" applyFont="1" applyFill="1" applyAlignment="1">
      <alignment horizontal="center" vertical="center" wrapText="1"/>
    </xf>
    <xf numFmtId="0" fontId="4" fillId="2" borderId="1" xfId="58" applyFont="1" applyFill="1" applyBorder="1" applyAlignment="1">
      <alignment horizontal="center" vertical="center"/>
    </xf>
    <xf numFmtId="0" fontId="6" fillId="2" borderId="3" xfId="58" applyFont="1" applyFill="1" applyBorder="1" applyAlignment="1">
      <alignment horizontal="center" vertical="center" wrapText="1"/>
    </xf>
    <xf numFmtId="0" fontId="6" fillId="2" borderId="9" xfId="58" applyFont="1" applyFill="1" applyBorder="1" applyAlignment="1">
      <alignment horizontal="center" vertical="center" wrapText="1"/>
    </xf>
    <xf numFmtId="0" fontId="6" fillId="2" borderId="4" xfId="58" applyFont="1" applyFill="1" applyBorder="1" applyAlignment="1">
      <alignment horizontal="center" vertical="center" wrapText="1"/>
    </xf>
    <xf numFmtId="0" fontId="6" fillId="2" borderId="5" xfId="58" applyFont="1" applyFill="1" applyBorder="1" applyAlignment="1">
      <alignment horizontal="center" vertical="center" wrapText="1"/>
    </xf>
    <xf numFmtId="170" fontId="6" fillId="2" borderId="3" xfId="58" applyNumberFormat="1" applyFont="1" applyFill="1" applyBorder="1" applyAlignment="1">
      <alignment horizontal="center" vertical="center" wrapText="1"/>
    </xf>
    <xf numFmtId="170" fontId="26" fillId="2" borderId="4" xfId="0" applyNumberFormat="1" applyFont="1" applyFill="1" applyBorder="1" applyAlignment="1">
      <alignment horizontal="center" vertical="center" wrapText="1"/>
    </xf>
    <xf numFmtId="170" fontId="26" fillId="2" borderId="5" xfId="0" applyNumberFormat="1" applyFont="1" applyFill="1" applyBorder="1" applyAlignment="1">
      <alignment horizontal="center" vertical="center" wrapText="1"/>
    </xf>
    <xf numFmtId="0" fontId="2" fillId="2" borderId="10" xfId="58" applyFont="1" applyFill="1" applyBorder="1" applyAlignment="1">
      <alignment horizontal="center" vertical="center" wrapText="1"/>
    </xf>
    <xf numFmtId="49" fontId="6" fillId="2" borderId="6" xfId="58" applyNumberFormat="1" applyFont="1" applyFill="1" applyBorder="1" applyAlignment="1">
      <alignment horizontal="center" vertical="top" wrapText="1"/>
    </xf>
    <xf numFmtId="49" fontId="6" fillId="2" borderId="8" xfId="58" applyNumberFormat="1" applyFont="1" applyFill="1" applyBorder="1" applyAlignment="1">
      <alignment horizontal="center" vertical="top" wrapText="1"/>
    </xf>
    <xf numFmtId="0" fontId="2" fillId="2" borderId="0" xfId="58" applyFont="1" applyFill="1" applyAlignment="1">
      <alignment vertical="top"/>
    </xf>
    <xf numFmtId="0" fontId="2" fillId="2" borderId="0" xfId="58" applyFont="1" applyFill="1" applyAlignment="1">
      <alignment vertical="center" wrapText="1"/>
    </xf>
    <xf numFmtId="167" fontId="2" fillId="2" borderId="0" xfId="58" applyNumberFormat="1" applyFont="1" applyFill="1"/>
    <xf numFmtId="0" fontId="2" fillId="2" borderId="0" xfId="58" applyFont="1" applyFill="1" applyAlignment="1">
      <alignment wrapText="1"/>
    </xf>
    <xf numFmtId="0" fontId="2" fillId="2" borderId="10" xfId="58" applyFont="1" applyFill="1" applyBorder="1" applyAlignment="1">
      <alignment horizontal="center" vertical="top" wrapText="1"/>
    </xf>
    <xf numFmtId="0" fontId="2" fillId="2" borderId="0" xfId="58" applyFont="1" applyFill="1" applyAlignment="1">
      <alignment vertical="top" wrapText="1"/>
    </xf>
    <xf numFmtId="0" fontId="2" fillId="2" borderId="10" xfId="58" applyFont="1" applyFill="1" applyBorder="1" applyAlignment="1">
      <alignment horizontal="center" wrapText="1"/>
    </xf>
    <xf numFmtId="0" fontId="2" fillId="2" borderId="10" xfId="58" applyFont="1" applyFill="1" applyBorder="1" applyAlignment="1">
      <alignment horizontal="left" vertical="top" wrapText="1"/>
    </xf>
    <xf numFmtId="0" fontId="2" fillId="2" borderId="0" xfId="58" applyFont="1" applyFill="1" applyAlignment="1">
      <alignment horizontal="center" vertical="center" wrapText="1"/>
    </xf>
  </cellXfs>
  <cellStyles count="60">
    <cellStyle name="Обычный" xfId="0" builtinId="0"/>
    <cellStyle name="Обычный 10" xfId="57"/>
    <cellStyle name="Обычный 2" xfId="1"/>
    <cellStyle name="Обычный 2 10" xfId="4"/>
    <cellStyle name="Обычный 2 10 2" xfId="5"/>
    <cellStyle name="Обычный 2 11" xfId="6"/>
    <cellStyle name="Обычный 2 12" xfId="7"/>
    <cellStyle name="Обычный 2 13" xfId="8"/>
    <cellStyle name="Обычный 2 16" xfId="58"/>
    <cellStyle name="Обычный 2 2" xfId="9"/>
    <cellStyle name="Обычный 2 2 2" xfId="10"/>
    <cellStyle name="Обычный 2 2 3" xfId="11"/>
    <cellStyle name="Обычный 2 2 4" xfId="12"/>
    <cellStyle name="Обычный 2 3" xfId="13"/>
    <cellStyle name="Обычный 2 3 2" xfId="14"/>
    <cellStyle name="Обычный 2 3 3" xfId="15"/>
    <cellStyle name="Обычный 2 4" xfId="16"/>
    <cellStyle name="Обычный 2 5" xfId="17"/>
    <cellStyle name="Обычный 2 6" xfId="18"/>
    <cellStyle name="Обычный 2 6 2" xfId="19"/>
    <cellStyle name="Обычный 2 7" xfId="20"/>
    <cellStyle name="Обычный 2 7 2" xfId="21"/>
    <cellStyle name="Обычный 2 8" xfId="22"/>
    <cellStyle name="Обычный 2 9" xfId="23"/>
    <cellStyle name="Обычный 3" xfId="3"/>
    <cellStyle name="Обычный 3 2" xfId="24"/>
    <cellStyle name="Обычный 4" xfId="25"/>
    <cellStyle name="Обычный 4 2" xfId="26"/>
    <cellStyle name="Обычный 5" xfId="27"/>
    <cellStyle name="Обычный 5 2" xfId="2"/>
    <cellStyle name="Обычный 5 2 10" xfId="28"/>
    <cellStyle name="Обычный 5 2 11" xfId="29"/>
    <cellStyle name="Обычный 5 2 12" xfId="30"/>
    <cellStyle name="Обычный 5 2 15" xfId="59"/>
    <cellStyle name="Обычный 5 2 2" xfId="31"/>
    <cellStyle name="Обычный 5 2 2 2" xfId="32"/>
    <cellStyle name="Обычный 5 2 2 2 2" xfId="33"/>
    <cellStyle name="Обычный 5 2 2 2 2 2" xfId="34"/>
    <cellStyle name="Обычный 5 2 2 2 3" xfId="35"/>
    <cellStyle name="Обычный 5 2 2 3" xfId="36"/>
    <cellStyle name="Обычный 5 2 3" xfId="37"/>
    <cellStyle name="Обычный 5 2 3 2" xfId="38"/>
    <cellStyle name="Обычный 5 2 3 2 2" xfId="39"/>
    <cellStyle name="Обычный 5 2 3 3" xfId="40"/>
    <cellStyle name="Обычный 5 2 4" xfId="41"/>
    <cellStyle name="Обычный 5 2 4 2" xfId="42"/>
    <cellStyle name="Обычный 5 2 5" xfId="43"/>
    <cellStyle name="Обычный 5 2 6" xfId="44"/>
    <cellStyle name="Обычный 5 2 7" xfId="45"/>
    <cellStyle name="Обычный 5 2 8" xfId="46"/>
    <cellStyle name="Обычный 5 2 9" xfId="47"/>
    <cellStyle name="Обычный 5 3" xfId="48"/>
    <cellStyle name="Обычный 6" xfId="49"/>
    <cellStyle name="Обычный 6 2" xfId="50"/>
    <cellStyle name="Обычный 7" xfId="51"/>
    <cellStyle name="Обычный 8" xfId="52"/>
    <cellStyle name="Обычный 8 2" xfId="53"/>
    <cellStyle name="Обычный 9" xfId="54"/>
    <cellStyle name="Финансовый 2" xfId="55"/>
    <cellStyle name="Финансовый 3" xfId="56"/>
  </cellStyles>
  <dxfs count="0"/>
  <tableStyles count="0" defaultTableStyle="TableStyleMedium2" defaultPivotStyle="PivotStyleLight16"/>
  <colors>
    <mruColors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6"/>
  <sheetViews>
    <sheetView tabSelected="1" topLeftCell="A544" zoomScale="80" zoomScaleNormal="80" zoomScaleSheetLayoutView="80" workbookViewId="0">
      <selection activeCell="A7" sqref="A7:O7"/>
    </sheetView>
  </sheetViews>
  <sheetFormatPr defaultColWidth="9.140625" defaultRowHeight="15" outlineLevelRow="1" x14ac:dyDescent="0.25"/>
  <cols>
    <col min="1" max="1" width="7.28515625" style="1" customWidth="1"/>
    <col min="2" max="2" width="47.28515625" style="1" customWidth="1"/>
    <col min="3" max="3" width="15" style="2" customWidth="1"/>
    <col min="4" max="4" width="32.140625" style="1" customWidth="1"/>
    <col min="5" max="5" width="18" style="3" customWidth="1"/>
    <col min="6" max="7" width="17.7109375" style="1" customWidth="1"/>
    <col min="8" max="8" width="12.42578125" style="15" customWidth="1"/>
    <col min="9" max="9" width="10.5703125" style="15" customWidth="1"/>
    <col min="10" max="10" width="11.5703125" style="15" customWidth="1"/>
    <col min="11" max="11" width="10.28515625" style="15" customWidth="1"/>
    <col min="12" max="12" width="11.42578125" style="15" customWidth="1"/>
    <col min="13" max="14" width="18" style="1" customWidth="1"/>
    <col min="15" max="15" width="21.42578125" style="1" customWidth="1"/>
    <col min="16" max="16" width="19.140625" style="1" customWidth="1"/>
    <col min="17" max="18" width="18.85546875" style="1" customWidth="1"/>
    <col min="19" max="16384" width="9.140625" style="1"/>
  </cols>
  <sheetData>
    <row r="1" spans="1:18" ht="108.75" customHeight="1" x14ac:dyDescent="0.25">
      <c r="A1" s="6"/>
      <c r="B1" s="6"/>
      <c r="C1" s="11"/>
      <c r="D1" s="6"/>
      <c r="E1" s="12"/>
      <c r="F1" s="6"/>
      <c r="G1" s="6"/>
      <c r="H1" s="6"/>
      <c r="I1" s="6"/>
      <c r="J1" s="6"/>
      <c r="K1" s="6"/>
      <c r="L1" s="6"/>
      <c r="M1" s="183" t="s">
        <v>120</v>
      </c>
      <c r="N1" s="183"/>
      <c r="O1" s="183"/>
    </row>
    <row r="2" spans="1:18" ht="66" customHeight="1" x14ac:dyDescent="0.25">
      <c r="A2" s="184" t="s">
        <v>80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1:18" s="4" customFormat="1" ht="21.75" customHeight="1" x14ac:dyDescent="0.25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</row>
    <row r="4" spans="1:18" ht="24.75" customHeight="1" x14ac:dyDescent="0.25">
      <c r="A4" s="97" t="s">
        <v>153</v>
      </c>
      <c r="B4" s="97" t="s">
        <v>0</v>
      </c>
      <c r="C4" s="97" t="s">
        <v>68</v>
      </c>
      <c r="D4" s="97" t="s">
        <v>1</v>
      </c>
      <c r="E4" s="97" t="s">
        <v>81</v>
      </c>
      <c r="F4" s="186" t="s">
        <v>305</v>
      </c>
      <c r="G4" s="187"/>
      <c r="H4" s="187"/>
      <c r="I4" s="187"/>
      <c r="J4" s="187"/>
      <c r="K4" s="187"/>
      <c r="L4" s="187"/>
      <c r="M4" s="188"/>
      <c r="N4" s="189"/>
      <c r="O4" s="97" t="s">
        <v>42</v>
      </c>
      <c r="P4" s="6"/>
      <c r="Q4" s="6"/>
      <c r="R4" s="6"/>
    </row>
    <row r="5" spans="1:18" ht="31.5" customHeight="1" x14ac:dyDescent="0.25">
      <c r="A5" s="97"/>
      <c r="B5" s="97"/>
      <c r="C5" s="97"/>
      <c r="D5" s="97"/>
      <c r="E5" s="97"/>
      <c r="F5" s="79" t="s">
        <v>2</v>
      </c>
      <c r="G5" s="79" t="s">
        <v>3</v>
      </c>
      <c r="H5" s="97" t="s">
        <v>38</v>
      </c>
      <c r="I5" s="97"/>
      <c r="J5" s="97"/>
      <c r="K5" s="97"/>
      <c r="L5" s="97"/>
      <c r="M5" s="67" t="s">
        <v>39</v>
      </c>
      <c r="N5" s="67" t="s">
        <v>40</v>
      </c>
      <c r="O5" s="97"/>
      <c r="P5" s="6"/>
      <c r="Q5" s="6"/>
      <c r="R5" s="6"/>
    </row>
    <row r="6" spans="1:18" ht="31.5" customHeight="1" x14ac:dyDescent="0.3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79">
        <v>6</v>
      </c>
      <c r="G6" s="79">
        <v>7</v>
      </c>
      <c r="H6" s="97">
        <v>8</v>
      </c>
      <c r="I6" s="97"/>
      <c r="J6" s="97"/>
      <c r="K6" s="97"/>
      <c r="L6" s="97"/>
      <c r="M6" s="67">
        <v>9</v>
      </c>
      <c r="N6" s="67">
        <v>10</v>
      </c>
      <c r="O6" s="67">
        <v>11</v>
      </c>
      <c r="P6" s="6"/>
      <c r="Q6" s="6"/>
      <c r="R6" s="6"/>
    </row>
    <row r="7" spans="1:18" ht="23.25" customHeight="1" x14ac:dyDescent="0.25">
      <c r="A7" s="108" t="s">
        <v>189</v>
      </c>
      <c r="B7" s="109"/>
      <c r="C7" s="109"/>
      <c r="D7" s="109"/>
      <c r="E7" s="109"/>
      <c r="F7" s="178"/>
      <c r="G7" s="179"/>
      <c r="H7" s="179"/>
      <c r="I7" s="179"/>
      <c r="J7" s="179"/>
      <c r="K7" s="179"/>
      <c r="L7" s="180"/>
      <c r="M7" s="109"/>
      <c r="N7" s="109"/>
      <c r="O7" s="109"/>
      <c r="P7" s="6"/>
      <c r="Q7" s="6"/>
      <c r="R7" s="6"/>
    </row>
    <row r="8" spans="1:18" ht="30.75" customHeight="1" x14ac:dyDescent="0.25">
      <c r="A8" s="111">
        <v>1</v>
      </c>
      <c r="B8" s="135" t="s">
        <v>158</v>
      </c>
      <c r="C8" s="111" t="s">
        <v>41</v>
      </c>
      <c r="D8" s="78" t="s">
        <v>4</v>
      </c>
      <c r="E8" s="16">
        <f>SUM(F8:N8)</f>
        <v>0</v>
      </c>
      <c r="F8" s="60">
        <f>F9</f>
        <v>0</v>
      </c>
      <c r="G8" s="60">
        <v>0</v>
      </c>
      <c r="H8" s="105">
        <f>SUM(O9:O9)</f>
        <v>0</v>
      </c>
      <c r="I8" s="106"/>
      <c r="J8" s="106"/>
      <c r="K8" s="106"/>
      <c r="L8" s="107"/>
      <c r="M8" s="17">
        <f>SUM(M9:M9)</f>
        <v>0</v>
      </c>
      <c r="N8" s="17">
        <f>SUM(N9:N9)</f>
        <v>0</v>
      </c>
      <c r="O8" s="104" t="s">
        <v>5</v>
      </c>
      <c r="P8" s="6"/>
      <c r="Q8" s="6"/>
      <c r="R8" s="6"/>
    </row>
    <row r="9" spans="1:18" ht="50.25" customHeight="1" x14ac:dyDescent="0.25">
      <c r="A9" s="111"/>
      <c r="B9" s="135"/>
      <c r="C9" s="111"/>
      <c r="D9" s="78" t="s">
        <v>6</v>
      </c>
      <c r="E9" s="16">
        <f>SUM(F9:N9)</f>
        <v>0</v>
      </c>
      <c r="F9" s="18">
        <f>F11+F16</f>
        <v>0</v>
      </c>
      <c r="G9" s="60">
        <v>0</v>
      </c>
      <c r="H9" s="105">
        <f>H11+H16</f>
        <v>0</v>
      </c>
      <c r="I9" s="106"/>
      <c r="J9" s="106"/>
      <c r="K9" s="106"/>
      <c r="L9" s="107"/>
      <c r="M9" s="17">
        <f>M11+M16</f>
        <v>0</v>
      </c>
      <c r="N9" s="17">
        <f>N11+N16</f>
        <v>0</v>
      </c>
      <c r="O9" s="104"/>
      <c r="P9" s="6"/>
      <c r="Q9" s="6"/>
      <c r="R9" s="6"/>
    </row>
    <row r="10" spans="1:18" ht="30.75" customHeight="1" x14ac:dyDescent="0.25">
      <c r="A10" s="118" t="s">
        <v>7</v>
      </c>
      <c r="B10" s="138" t="s">
        <v>83</v>
      </c>
      <c r="C10" s="117" t="s">
        <v>41</v>
      </c>
      <c r="D10" s="78" t="s">
        <v>4</v>
      </c>
      <c r="E10" s="16">
        <f>SUM(F10:N10)</f>
        <v>0</v>
      </c>
      <c r="F10" s="18">
        <f>F11</f>
        <v>0</v>
      </c>
      <c r="G10" s="60">
        <v>0</v>
      </c>
      <c r="H10" s="105">
        <f>SUM(H11:H11)</f>
        <v>0</v>
      </c>
      <c r="I10" s="106"/>
      <c r="J10" s="106"/>
      <c r="K10" s="106"/>
      <c r="L10" s="107"/>
      <c r="M10" s="17">
        <f>SUM(M11:M11)</f>
        <v>0</v>
      </c>
      <c r="N10" s="17">
        <f>SUM(N11:N11)</f>
        <v>0</v>
      </c>
      <c r="O10" s="98" t="s">
        <v>5</v>
      </c>
      <c r="P10" s="6"/>
      <c r="Q10" s="6"/>
      <c r="R10" s="6"/>
    </row>
    <row r="11" spans="1:18" ht="51.75" customHeight="1" x14ac:dyDescent="0.25">
      <c r="A11" s="119"/>
      <c r="B11" s="138"/>
      <c r="C11" s="117"/>
      <c r="D11" s="19" t="s">
        <v>6</v>
      </c>
      <c r="E11" s="16">
        <f>SUM(F11:N11)</f>
        <v>0</v>
      </c>
      <c r="F11" s="20">
        <v>0</v>
      </c>
      <c r="G11" s="71">
        <v>0</v>
      </c>
      <c r="H11" s="89">
        <v>0</v>
      </c>
      <c r="I11" s="90"/>
      <c r="J11" s="90"/>
      <c r="K11" s="90"/>
      <c r="L11" s="91"/>
      <c r="M11" s="21">
        <v>0</v>
      </c>
      <c r="N11" s="21">
        <v>0</v>
      </c>
      <c r="O11" s="99"/>
      <c r="P11" s="6"/>
      <c r="Q11" s="6"/>
      <c r="R11" s="6"/>
    </row>
    <row r="12" spans="1:18" ht="22.5" customHeight="1" x14ac:dyDescent="0.25">
      <c r="A12" s="119"/>
      <c r="B12" s="139" t="s">
        <v>203</v>
      </c>
      <c r="C12" s="132" t="s">
        <v>69</v>
      </c>
      <c r="D12" s="132" t="s">
        <v>69</v>
      </c>
      <c r="E12" s="92" t="s">
        <v>70</v>
      </c>
      <c r="F12" s="92" t="s">
        <v>154</v>
      </c>
      <c r="G12" s="92" t="s">
        <v>200</v>
      </c>
      <c r="H12" s="92" t="s">
        <v>208</v>
      </c>
      <c r="I12" s="94" t="s">
        <v>167</v>
      </c>
      <c r="J12" s="95"/>
      <c r="K12" s="95"/>
      <c r="L12" s="96"/>
      <c r="M12" s="97" t="s">
        <v>39</v>
      </c>
      <c r="N12" s="97" t="s">
        <v>40</v>
      </c>
      <c r="O12" s="99"/>
      <c r="P12" s="6"/>
      <c r="Q12" s="6"/>
      <c r="R12" s="6"/>
    </row>
    <row r="13" spans="1:18" ht="37.5" customHeight="1" x14ac:dyDescent="0.25">
      <c r="A13" s="119"/>
      <c r="B13" s="140"/>
      <c r="C13" s="133"/>
      <c r="D13" s="133"/>
      <c r="E13" s="93"/>
      <c r="F13" s="93"/>
      <c r="G13" s="93"/>
      <c r="H13" s="93"/>
      <c r="I13" s="22" t="s">
        <v>155</v>
      </c>
      <c r="J13" s="22" t="s">
        <v>160</v>
      </c>
      <c r="K13" s="22" t="s">
        <v>156</v>
      </c>
      <c r="L13" s="22" t="s">
        <v>157</v>
      </c>
      <c r="M13" s="97"/>
      <c r="N13" s="97"/>
      <c r="O13" s="99"/>
      <c r="P13" s="196"/>
      <c r="Q13" s="6"/>
      <c r="R13" s="6"/>
    </row>
    <row r="14" spans="1:18" ht="31.5" customHeight="1" x14ac:dyDescent="0.25">
      <c r="A14" s="120"/>
      <c r="B14" s="141"/>
      <c r="C14" s="134"/>
      <c r="D14" s="134"/>
      <c r="E14" s="22" t="s">
        <v>69</v>
      </c>
      <c r="F14" s="23" t="s">
        <v>69</v>
      </c>
      <c r="G14" s="23" t="s">
        <v>69</v>
      </c>
      <c r="H14" s="23" t="s">
        <v>69</v>
      </c>
      <c r="I14" s="23" t="s">
        <v>69</v>
      </c>
      <c r="J14" s="23" t="s">
        <v>69</v>
      </c>
      <c r="K14" s="23" t="s">
        <v>69</v>
      </c>
      <c r="L14" s="23" t="s">
        <v>69</v>
      </c>
      <c r="M14" s="23" t="s">
        <v>69</v>
      </c>
      <c r="N14" s="23" t="s">
        <v>69</v>
      </c>
      <c r="O14" s="100"/>
      <c r="P14" s="6"/>
      <c r="Q14" s="6"/>
      <c r="R14" s="6"/>
    </row>
    <row r="15" spans="1:18" ht="30.75" customHeight="1" x14ac:dyDescent="0.25">
      <c r="A15" s="118" t="s">
        <v>8</v>
      </c>
      <c r="B15" s="138" t="s">
        <v>84</v>
      </c>
      <c r="C15" s="117" t="s">
        <v>41</v>
      </c>
      <c r="D15" s="78" t="s">
        <v>4</v>
      </c>
      <c r="E15" s="17">
        <f>SUM(F15:N15)</f>
        <v>0</v>
      </c>
      <c r="F15" s="60">
        <f>F16</f>
        <v>0</v>
      </c>
      <c r="G15" s="60">
        <v>0</v>
      </c>
      <c r="H15" s="105">
        <f>SUM(H16:H16)</f>
        <v>0</v>
      </c>
      <c r="I15" s="106"/>
      <c r="J15" s="106"/>
      <c r="K15" s="106"/>
      <c r="L15" s="107"/>
      <c r="M15" s="17">
        <f>SUM(M16:M16)</f>
        <v>0</v>
      </c>
      <c r="N15" s="17">
        <f>SUM(N16:N16)</f>
        <v>0</v>
      </c>
      <c r="O15" s="98" t="s">
        <v>5</v>
      </c>
      <c r="P15" s="6"/>
      <c r="Q15" s="6"/>
      <c r="R15" s="6"/>
    </row>
    <row r="16" spans="1:18" ht="54.75" customHeight="1" x14ac:dyDescent="0.25">
      <c r="A16" s="119"/>
      <c r="B16" s="138"/>
      <c r="C16" s="117"/>
      <c r="D16" s="19" t="s">
        <v>6</v>
      </c>
      <c r="E16" s="17">
        <f>SUM(F16:N16)</f>
        <v>0</v>
      </c>
      <c r="F16" s="71">
        <v>0</v>
      </c>
      <c r="G16" s="60">
        <v>0</v>
      </c>
      <c r="H16" s="89">
        <v>0</v>
      </c>
      <c r="I16" s="90"/>
      <c r="J16" s="90"/>
      <c r="K16" s="90"/>
      <c r="L16" s="91"/>
      <c r="M16" s="21">
        <v>0</v>
      </c>
      <c r="N16" s="21">
        <v>0</v>
      </c>
      <c r="O16" s="99"/>
      <c r="P16" s="6"/>
      <c r="Q16" s="6"/>
      <c r="R16" s="6"/>
    </row>
    <row r="17" spans="1:18" ht="22.5" hidden="1" customHeight="1" outlineLevel="1" x14ac:dyDescent="0.3">
      <c r="A17" s="119"/>
      <c r="B17" s="132" t="s">
        <v>11</v>
      </c>
      <c r="C17" s="132" t="s">
        <v>41</v>
      </c>
      <c r="D17" s="132" t="s">
        <v>69</v>
      </c>
      <c r="E17" s="92" t="s">
        <v>70</v>
      </c>
      <c r="F17" s="181" t="s">
        <v>2</v>
      </c>
      <c r="G17" s="60">
        <v>0</v>
      </c>
      <c r="H17" s="181" t="s">
        <v>2</v>
      </c>
      <c r="I17" s="94" t="s">
        <v>167</v>
      </c>
      <c r="J17" s="95"/>
      <c r="K17" s="95"/>
      <c r="L17" s="96"/>
      <c r="M17" s="97" t="s">
        <v>39</v>
      </c>
      <c r="N17" s="97" t="s">
        <v>40</v>
      </c>
      <c r="O17" s="99"/>
      <c r="P17" s="6"/>
      <c r="Q17" s="6"/>
      <c r="R17" s="6"/>
    </row>
    <row r="18" spans="1:18" ht="37.5" hidden="1" customHeight="1" outlineLevel="1" x14ac:dyDescent="0.3">
      <c r="A18" s="119"/>
      <c r="B18" s="133"/>
      <c r="C18" s="133"/>
      <c r="D18" s="133"/>
      <c r="E18" s="93"/>
      <c r="F18" s="182"/>
      <c r="G18" s="60">
        <v>0</v>
      </c>
      <c r="H18" s="182"/>
      <c r="I18" s="22" t="s">
        <v>155</v>
      </c>
      <c r="J18" s="22" t="s">
        <v>160</v>
      </c>
      <c r="K18" s="22" t="s">
        <v>156</v>
      </c>
      <c r="L18" s="22" t="s">
        <v>157</v>
      </c>
      <c r="M18" s="97"/>
      <c r="N18" s="97"/>
      <c r="O18" s="99"/>
      <c r="P18" s="6"/>
      <c r="Q18" s="6"/>
      <c r="R18" s="6"/>
    </row>
    <row r="19" spans="1:18" ht="54" hidden="1" customHeight="1" outlineLevel="1" x14ac:dyDescent="0.3">
      <c r="A19" s="120"/>
      <c r="B19" s="134"/>
      <c r="C19" s="134"/>
      <c r="D19" s="134"/>
      <c r="E19" s="22" t="s">
        <v>69</v>
      </c>
      <c r="F19" s="23" t="s">
        <v>69</v>
      </c>
      <c r="G19" s="60">
        <v>0</v>
      </c>
      <c r="H19" s="23" t="s">
        <v>69</v>
      </c>
      <c r="I19" s="23" t="s">
        <v>69</v>
      </c>
      <c r="J19" s="23" t="s">
        <v>69</v>
      </c>
      <c r="K19" s="23" t="s">
        <v>69</v>
      </c>
      <c r="L19" s="23" t="s">
        <v>69</v>
      </c>
      <c r="M19" s="23" t="s">
        <v>69</v>
      </c>
      <c r="N19" s="23" t="s">
        <v>69</v>
      </c>
      <c r="O19" s="100"/>
      <c r="P19" s="6"/>
      <c r="Q19" s="6"/>
      <c r="R19" s="6"/>
    </row>
    <row r="20" spans="1:18" ht="30.75" customHeight="1" collapsed="1" x14ac:dyDescent="0.25">
      <c r="A20" s="169" t="s">
        <v>9</v>
      </c>
      <c r="B20" s="170" t="s">
        <v>159</v>
      </c>
      <c r="C20" s="111" t="s">
        <v>41</v>
      </c>
      <c r="D20" s="78" t="s">
        <v>4</v>
      </c>
      <c r="E20" s="17">
        <f>SUM(F20:N20)</f>
        <v>0</v>
      </c>
      <c r="F20" s="60">
        <f>F21</f>
        <v>0</v>
      </c>
      <c r="G20" s="60">
        <v>0</v>
      </c>
      <c r="H20" s="105">
        <f>SUM(H21:H21)</f>
        <v>0</v>
      </c>
      <c r="I20" s="106"/>
      <c r="J20" s="106"/>
      <c r="K20" s="106"/>
      <c r="L20" s="107"/>
      <c r="M20" s="17">
        <f>SUM(M21:M21)</f>
        <v>0</v>
      </c>
      <c r="N20" s="17">
        <f>SUM(N21:N21)</f>
        <v>0</v>
      </c>
      <c r="O20" s="104" t="s">
        <v>5</v>
      </c>
      <c r="P20" s="6"/>
      <c r="Q20" s="6"/>
      <c r="R20" s="6"/>
    </row>
    <row r="21" spans="1:18" ht="55.5" customHeight="1" x14ac:dyDescent="0.25">
      <c r="A21" s="169"/>
      <c r="B21" s="170"/>
      <c r="C21" s="111"/>
      <c r="D21" s="78" t="s">
        <v>6</v>
      </c>
      <c r="E21" s="17">
        <f>SUM(F21:N21)</f>
        <v>0</v>
      </c>
      <c r="F21" s="60">
        <f>F23+F28+F33</f>
        <v>0</v>
      </c>
      <c r="G21" s="60">
        <v>0</v>
      </c>
      <c r="H21" s="105">
        <f>H23+H28+H33</f>
        <v>0</v>
      </c>
      <c r="I21" s="106"/>
      <c r="J21" s="106"/>
      <c r="K21" s="106"/>
      <c r="L21" s="107"/>
      <c r="M21" s="17">
        <f>M23+M28+M33</f>
        <v>0</v>
      </c>
      <c r="N21" s="17">
        <f>N23+N28+N33</f>
        <v>0</v>
      </c>
      <c r="O21" s="104"/>
      <c r="P21" s="6"/>
      <c r="Q21" s="6"/>
      <c r="R21" s="6"/>
    </row>
    <row r="22" spans="1:18" ht="24.75" customHeight="1" x14ac:dyDescent="0.25">
      <c r="A22" s="121" t="s">
        <v>10</v>
      </c>
      <c r="B22" s="138" t="s">
        <v>85</v>
      </c>
      <c r="C22" s="117" t="s">
        <v>41</v>
      </c>
      <c r="D22" s="78" t="s">
        <v>4</v>
      </c>
      <c r="E22" s="17">
        <f>SUM(F22:N22)</f>
        <v>0</v>
      </c>
      <c r="F22" s="60">
        <f>F23</f>
        <v>0</v>
      </c>
      <c r="G22" s="60">
        <v>0</v>
      </c>
      <c r="H22" s="105">
        <f>SUM(H23:H23)</f>
        <v>0</v>
      </c>
      <c r="I22" s="106"/>
      <c r="J22" s="106"/>
      <c r="K22" s="106"/>
      <c r="L22" s="107"/>
      <c r="M22" s="17">
        <f>SUM(M23:M23)</f>
        <v>0</v>
      </c>
      <c r="N22" s="17">
        <f>SUM(N23:N23)</f>
        <v>0</v>
      </c>
      <c r="O22" s="98" t="s">
        <v>5</v>
      </c>
      <c r="P22" s="6"/>
      <c r="Q22" s="6"/>
      <c r="R22" s="6"/>
    </row>
    <row r="23" spans="1:18" ht="65.25" customHeight="1" x14ac:dyDescent="0.25">
      <c r="A23" s="122"/>
      <c r="B23" s="138"/>
      <c r="C23" s="117"/>
      <c r="D23" s="19" t="s">
        <v>6</v>
      </c>
      <c r="E23" s="17">
        <f>SUM(F23:N23)</f>
        <v>0</v>
      </c>
      <c r="F23" s="71">
        <v>0</v>
      </c>
      <c r="G23" s="71">
        <v>0</v>
      </c>
      <c r="H23" s="89">
        <v>0</v>
      </c>
      <c r="I23" s="90"/>
      <c r="J23" s="90"/>
      <c r="K23" s="90"/>
      <c r="L23" s="91"/>
      <c r="M23" s="21">
        <v>0</v>
      </c>
      <c r="N23" s="21">
        <v>0</v>
      </c>
      <c r="O23" s="99"/>
      <c r="P23" s="6"/>
      <c r="Q23" s="6"/>
      <c r="R23" s="6"/>
    </row>
    <row r="24" spans="1:18" ht="27.75" hidden="1" customHeight="1" outlineLevel="1" x14ac:dyDescent="0.3">
      <c r="A24" s="122"/>
      <c r="B24" s="132" t="s">
        <v>11</v>
      </c>
      <c r="C24" s="132" t="s">
        <v>41</v>
      </c>
      <c r="D24" s="132" t="s">
        <v>69</v>
      </c>
      <c r="E24" s="92" t="s">
        <v>70</v>
      </c>
      <c r="F24" s="92" t="s">
        <v>2</v>
      </c>
      <c r="G24" s="60">
        <v>0</v>
      </c>
      <c r="H24" s="92" t="s">
        <v>2</v>
      </c>
      <c r="I24" s="94" t="s">
        <v>167</v>
      </c>
      <c r="J24" s="95"/>
      <c r="K24" s="95"/>
      <c r="L24" s="96"/>
      <c r="M24" s="97" t="s">
        <v>39</v>
      </c>
      <c r="N24" s="97" t="s">
        <v>40</v>
      </c>
      <c r="O24" s="99"/>
      <c r="P24" s="6"/>
      <c r="Q24" s="6"/>
      <c r="R24" s="6"/>
    </row>
    <row r="25" spans="1:18" ht="57" hidden="1" customHeight="1" outlineLevel="1" x14ac:dyDescent="0.3">
      <c r="A25" s="122"/>
      <c r="B25" s="133"/>
      <c r="C25" s="133"/>
      <c r="D25" s="133"/>
      <c r="E25" s="93"/>
      <c r="F25" s="93"/>
      <c r="G25" s="60">
        <v>0</v>
      </c>
      <c r="H25" s="93"/>
      <c r="I25" s="22" t="s">
        <v>155</v>
      </c>
      <c r="J25" s="22" t="s">
        <v>160</v>
      </c>
      <c r="K25" s="22" t="s">
        <v>156</v>
      </c>
      <c r="L25" s="22" t="s">
        <v>157</v>
      </c>
      <c r="M25" s="97"/>
      <c r="N25" s="97"/>
      <c r="O25" s="99"/>
      <c r="P25" s="6"/>
      <c r="Q25" s="6"/>
      <c r="R25" s="6"/>
    </row>
    <row r="26" spans="1:18" ht="66" hidden="1" customHeight="1" outlineLevel="1" x14ac:dyDescent="0.3">
      <c r="A26" s="123"/>
      <c r="B26" s="134"/>
      <c r="C26" s="134"/>
      <c r="D26" s="134"/>
      <c r="E26" s="22" t="s">
        <v>69</v>
      </c>
      <c r="F26" s="23" t="s">
        <v>69</v>
      </c>
      <c r="G26" s="60">
        <v>0</v>
      </c>
      <c r="H26" s="23" t="s">
        <v>69</v>
      </c>
      <c r="I26" s="23" t="s">
        <v>69</v>
      </c>
      <c r="J26" s="23" t="s">
        <v>69</v>
      </c>
      <c r="K26" s="23" t="s">
        <v>69</v>
      </c>
      <c r="L26" s="23" t="s">
        <v>69</v>
      </c>
      <c r="M26" s="23" t="s">
        <v>69</v>
      </c>
      <c r="N26" s="23" t="s">
        <v>69</v>
      </c>
      <c r="O26" s="100"/>
      <c r="P26" s="6"/>
      <c r="Q26" s="6"/>
      <c r="R26" s="6"/>
    </row>
    <row r="27" spans="1:18" ht="15.75" customHeight="1" collapsed="1" x14ac:dyDescent="0.25">
      <c r="A27" s="118" t="s">
        <v>12</v>
      </c>
      <c r="B27" s="138" t="s">
        <v>47</v>
      </c>
      <c r="C27" s="117" t="s">
        <v>41</v>
      </c>
      <c r="D27" s="78" t="s">
        <v>4</v>
      </c>
      <c r="E27" s="17">
        <f>SUM(F27:N27)</f>
        <v>0</v>
      </c>
      <c r="F27" s="60">
        <f>F28</f>
        <v>0</v>
      </c>
      <c r="G27" s="60">
        <v>0</v>
      </c>
      <c r="H27" s="105">
        <f>SUM(H28:H28)</f>
        <v>0</v>
      </c>
      <c r="I27" s="106"/>
      <c r="J27" s="106"/>
      <c r="K27" s="106"/>
      <c r="L27" s="107"/>
      <c r="M27" s="17">
        <f>SUM(M28:M28)</f>
        <v>0</v>
      </c>
      <c r="N27" s="17">
        <f>SUM(N28:N28)</f>
        <v>0</v>
      </c>
      <c r="O27" s="98" t="s">
        <v>5</v>
      </c>
      <c r="P27" s="6"/>
      <c r="Q27" s="6"/>
      <c r="R27" s="6"/>
    </row>
    <row r="28" spans="1:18" ht="72" customHeight="1" x14ac:dyDescent="0.25">
      <c r="A28" s="119"/>
      <c r="B28" s="138"/>
      <c r="C28" s="117"/>
      <c r="D28" s="19" t="s">
        <v>6</v>
      </c>
      <c r="E28" s="17">
        <f>SUM(F28:N28)</f>
        <v>0</v>
      </c>
      <c r="F28" s="71">
        <v>0</v>
      </c>
      <c r="G28" s="71">
        <v>0</v>
      </c>
      <c r="H28" s="89">
        <v>0</v>
      </c>
      <c r="I28" s="90"/>
      <c r="J28" s="90"/>
      <c r="K28" s="90"/>
      <c r="L28" s="91"/>
      <c r="M28" s="21">
        <v>0</v>
      </c>
      <c r="N28" s="21">
        <v>0</v>
      </c>
      <c r="O28" s="99"/>
      <c r="P28" s="6"/>
      <c r="Q28" s="6"/>
      <c r="R28" s="6"/>
    </row>
    <row r="29" spans="1:18" ht="24" customHeight="1" x14ac:dyDescent="0.25">
      <c r="A29" s="119"/>
      <c r="B29" s="132" t="s">
        <v>187</v>
      </c>
      <c r="C29" s="132" t="s">
        <v>69</v>
      </c>
      <c r="D29" s="132" t="s">
        <v>69</v>
      </c>
      <c r="E29" s="92" t="s">
        <v>70</v>
      </c>
      <c r="F29" s="92" t="s">
        <v>2</v>
      </c>
      <c r="G29" s="92" t="s">
        <v>3</v>
      </c>
      <c r="H29" s="92" t="s">
        <v>209</v>
      </c>
      <c r="I29" s="94" t="s">
        <v>167</v>
      </c>
      <c r="J29" s="95"/>
      <c r="K29" s="95"/>
      <c r="L29" s="96"/>
      <c r="M29" s="97" t="s">
        <v>39</v>
      </c>
      <c r="N29" s="97" t="s">
        <v>40</v>
      </c>
      <c r="O29" s="99"/>
      <c r="P29" s="6"/>
      <c r="Q29" s="6"/>
      <c r="R29" s="6"/>
    </row>
    <row r="30" spans="1:18" ht="30.75" customHeight="1" x14ac:dyDescent="0.25">
      <c r="A30" s="119"/>
      <c r="B30" s="133"/>
      <c r="C30" s="133"/>
      <c r="D30" s="133"/>
      <c r="E30" s="93"/>
      <c r="F30" s="93"/>
      <c r="G30" s="93"/>
      <c r="H30" s="93"/>
      <c r="I30" s="22" t="s">
        <v>155</v>
      </c>
      <c r="J30" s="22" t="s">
        <v>160</v>
      </c>
      <c r="K30" s="22" t="s">
        <v>156</v>
      </c>
      <c r="L30" s="22" t="s">
        <v>157</v>
      </c>
      <c r="M30" s="97"/>
      <c r="N30" s="97"/>
      <c r="O30" s="99"/>
      <c r="P30" s="6"/>
      <c r="Q30" s="6"/>
      <c r="R30" s="6"/>
    </row>
    <row r="31" spans="1:18" ht="28.5" customHeight="1" x14ac:dyDescent="0.25">
      <c r="A31" s="120"/>
      <c r="B31" s="134"/>
      <c r="C31" s="134"/>
      <c r="D31" s="134"/>
      <c r="E31" s="22" t="s">
        <v>69</v>
      </c>
      <c r="F31" s="23" t="s">
        <v>69</v>
      </c>
      <c r="G31" s="23" t="s">
        <v>69</v>
      </c>
      <c r="H31" s="23" t="s">
        <v>69</v>
      </c>
      <c r="I31" s="23" t="s">
        <v>69</v>
      </c>
      <c r="J31" s="23" t="s">
        <v>69</v>
      </c>
      <c r="K31" s="23" t="s">
        <v>69</v>
      </c>
      <c r="L31" s="23" t="s">
        <v>69</v>
      </c>
      <c r="M31" s="23" t="s">
        <v>69</v>
      </c>
      <c r="N31" s="23" t="s">
        <v>69</v>
      </c>
      <c r="O31" s="100"/>
      <c r="P31" s="6"/>
      <c r="Q31" s="6"/>
      <c r="R31" s="6"/>
    </row>
    <row r="32" spans="1:18" ht="15" customHeight="1" x14ac:dyDescent="0.25">
      <c r="A32" s="118" t="s">
        <v>13</v>
      </c>
      <c r="B32" s="138" t="s">
        <v>14</v>
      </c>
      <c r="C32" s="121" t="s">
        <v>41</v>
      </c>
      <c r="D32" s="78" t="s">
        <v>4</v>
      </c>
      <c r="E32" s="17">
        <f>SUM(F32:N32)</f>
        <v>0</v>
      </c>
      <c r="F32" s="60">
        <f>F33</f>
        <v>0</v>
      </c>
      <c r="G32" s="60">
        <v>0</v>
      </c>
      <c r="H32" s="105">
        <f>SUM(H33:H33)</f>
        <v>0</v>
      </c>
      <c r="I32" s="106"/>
      <c r="J32" s="106"/>
      <c r="K32" s="106"/>
      <c r="L32" s="107"/>
      <c r="M32" s="17">
        <f>SUM(M33:M33)</f>
        <v>0</v>
      </c>
      <c r="N32" s="17">
        <f>SUM(N33:N33)</f>
        <v>0</v>
      </c>
      <c r="O32" s="98" t="s">
        <v>5</v>
      </c>
      <c r="P32" s="6"/>
      <c r="Q32" s="6"/>
      <c r="R32" s="6"/>
    </row>
    <row r="33" spans="1:18" ht="69" customHeight="1" x14ac:dyDescent="0.25">
      <c r="A33" s="119"/>
      <c r="B33" s="138"/>
      <c r="C33" s="123"/>
      <c r="D33" s="19" t="s">
        <v>6</v>
      </c>
      <c r="E33" s="17">
        <f>SUM(F33:N33)</f>
        <v>0</v>
      </c>
      <c r="F33" s="71">
        <v>0</v>
      </c>
      <c r="G33" s="71">
        <v>0</v>
      </c>
      <c r="H33" s="89">
        <v>0</v>
      </c>
      <c r="I33" s="90"/>
      <c r="J33" s="90"/>
      <c r="K33" s="90"/>
      <c r="L33" s="91"/>
      <c r="M33" s="21">
        <v>0</v>
      </c>
      <c r="N33" s="21">
        <v>0</v>
      </c>
      <c r="O33" s="99"/>
      <c r="P33" s="6"/>
      <c r="Q33" s="6"/>
      <c r="R33" s="6"/>
    </row>
    <row r="34" spans="1:18" ht="23.25" hidden="1" customHeight="1" outlineLevel="1" x14ac:dyDescent="0.3">
      <c r="A34" s="119"/>
      <c r="B34" s="132" t="s">
        <v>11</v>
      </c>
      <c r="C34" s="132" t="s">
        <v>41</v>
      </c>
      <c r="D34" s="132" t="s">
        <v>69</v>
      </c>
      <c r="E34" s="92" t="s">
        <v>70</v>
      </c>
      <c r="F34" s="92" t="s">
        <v>154</v>
      </c>
      <c r="G34" s="62"/>
      <c r="H34" s="92" t="s">
        <v>154</v>
      </c>
      <c r="I34" s="94" t="s">
        <v>167</v>
      </c>
      <c r="J34" s="95"/>
      <c r="K34" s="95"/>
      <c r="L34" s="96"/>
      <c r="M34" s="97" t="s">
        <v>39</v>
      </c>
      <c r="N34" s="97" t="s">
        <v>40</v>
      </c>
      <c r="O34" s="99"/>
      <c r="P34" s="6"/>
      <c r="Q34" s="6"/>
      <c r="R34" s="6"/>
    </row>
    <row r="35" spans="1:18" ht="35.25" hidden="1" customHeight="1" outlineLevel="1" x14ac:dyDescent="0.3">
      <c r="A35" s="119"/>
      <c r="B35" s="133"/>
      <c r="C35" s="133"/>
      <c r="D35" s="133"/>
      <c r="E35" s="93"/>
      <c r="F35" s="93"/>
      <c r="G35" s="63"/>
      <c r="H35" s="93"/>
      <c r="I35" s="22" t="s">
        <v>155</v>
      </c>
      <c r="J35" s="22" t="s">
        <v>160</v>
      </c>
      <c r="K35" s="22" t="s">
        <v>156</v>
      </c>
      <c r="L35" s="22" t="s">
        <v>157</v>
      </c>
      <c r="M35" s="97"/>
      <c r="N35" s="97"/>
      <c r="O35" s="99"/>
      <c r="P35" s="6"/>
      <c r="Q35" s="6"/>
      <c r="R35" s="6"/>
    </row>
    <row r="36" spans="1:18" ht="51" hidden="1" customHeight="1" outlineLevel="1" x14ac:dyDescent="0.3">
      <c r="A36" s="120"/>
      <c r="B36" s="134"/>
      <c r="C36" s="134"/>
      <c r="D36" s="134"/>
      <c r="E36" s="22" t="s">
        <v>69</v>
      </c>
      <c r="F36" s="23" t="s">
        <v>69</v>
      </c>
      <c r="G36" s="23"/>
      <c r="H36" s="23" t="s">
        <v>69</v>
      </c>
      <c r="I36" s="23" t="s">
        <v>69</v>
      </c>
      <c r="J36" s="23" t="s">
        <v>69</v>
      </c>
      <c r="K36" s="23" t="s">
        <v>69</v>
      </c>
      <c r="L36" s="23" t="s">
        <v>69</v>
      </c>
      <c r="M36" s="23" t="s">
        <v>69</v>
      </c>
      <c r="N36" s="23" t="s">
        <v>69</v>
      </c>
      <c r="O36" s="100"/>
      <c r="P36" s="6"/>
      <c r="Q36" s="6"/>
      <c r="R36" s="6"/>
    </row>
    <row r="37" spans="1:18" ht="51" hidden="1" customHeight="1" outlineLevel="1" x14ac:dyDescent="0.3">
      <c r="A37" s="65"/>
      <c r="B37" s="61"/>
      <c r="C37" s="61"/>
      <c r="D37" s="61"/>
      <c r="E37" s="22"/>
      <c r="F37" s="24"/>
      <c r="G37" s="24"/>
      <c r="H37" s="24"/>
      <c r="I37" s="25"/>
      <c r="J37" s="25"/>
      <c r="K37" s="25"/>
      <c r="L37" s="26"/>
      <c r="M37" s="23"/>
      <c r="N37" s="23"/>
      <c r="O37" s="70"/>
      <c r="P37" s="6"/>
      <c r="Q37" s="6"/>
      <c r="R37" s="6"/>
    </row>
    <row r="38" spans="1:18" ht="51" hidden="1" customHeight="1" outlineLevel="1" x14ac:dyDescent="0.3">
      <c r="A38" s="65"/>
      <c r="B38" s="61"/>
      <c r="C38" s="61"/>
      <c r="D38" s="61"/>
      <c r="E38" s="22"/>
      <c r="F38" s="24"/>
      <c r="G38" s="24"/>
      <c r="H38" s="24"/>
      <c r="I38" s="25"/>
      <c r="J38" s="25"/>
      <c r="K38" s="25"/>
      <c r="L38" s="26"/>
      <c r="M38" s="23"/>
      <c r="N38" s="23"/>
      <c r="O38" s="70"/>
      <c r="P38" s="6"/>
      <c r="Q38" s="6"/>
      <c r="R38" s="6"/>
    </row>
    <row r="39" spans="1:18" ht="30.75" hidden="1" customHeight="1" collapsed="1" x14ac:dyDescent="0.3">
      <c r="A39" s="169" t="s">
        <v>177</v>
      </c>
      <c r="B39" s="170" t="s">
        <v>178</v>
      </c>
      <c r="C39" s="111" t="s">
        <v>41</v>
      </c>
      <c r="D39" s="78" t="s">
        <v>4</v>
      </c>
      <c r="E39" s="17">
        <f>SUM(F39:N39)</f>
        <v>0</v>
      </c>
      <c r="F39" s="60">
        <f>F40</f>
        <v>0</v>
      </c>
      <c r="G39" s="60">
        <v>0</v>
      </c>
      <c r="H39" s="105">
        <f>SUM(H40:H40)</f>
        <v>0</v>
      </c>
      <c r="I39" s="106"/>
      <c r="J39" s="106"/>
      <c r="K39" s="106"/>
      <c r="L39" s="107"/>
      <c r="M39" s="17">
        <f>SUM(M40:M40)</f>
        <v>0</v>
      </c>
      <c r="N39" s="17">
        <f>SUM(N40:N40)</f>
        <v>0</v>
      </c>
      <c r="O39" s="104" t="s">
        <v>5</v>
      </c>
      <c r="P39" s="6"/>
      <c r="Q39" s="6"/>
      <c r="R39" s="6"/>
    </row>
    <row r="40" spans="1:18" ht="55.5" hidden="1" customHeight="1" x14ac:dyDescent="0.3">
      <c r="A40" s="169"/>
      <c r="B40" s="170"/>
      <c r="C40" s="111"/>
      <c r="D40" s="78" t="s">
        <v>6</v>
      </c>
      <c r="E40" s="17">
        <f>SUM(F40:N40)</f>
        <v>0</v>
      </c>
      <c r="F40" s="60">
        <v>0</v>
      </c>
      <c r="G40" s="60">
        <v>0</v>
      </c>
      <c r="H40" s="105">
        <v>0</v>
      </c>
      <c r="I40" s="106"/>
      <c r="J40" s="106"/>
      <c r="K40" s="106"/>
      <c r="L40" s="107"/>
      <c r="M40" s="17">
        <v>0</v>
      </c>
      <c r="N40" s="17">
        <v>0</v>
      </c>
      <c r="O40" s="104"/>
      <c r="P40" s="197" t="s">
        <v>306</v>
      </c>
      <c r="Q40" s="6"/>
      <c r="R40" s="6"/>
    </row>
    <row r="41" spans="1:18" ht="30.75" hidden="1" customHeight="1" x14ac:dyDescent="0.3">
      <c r="A41" s="118" t="s">
        <v>24</v>
      </c>
      <c r="B41" s="114" t="s">
        <v>179</v>
      </c>
      <c r="C41" s="117" t="s">
        <v>41</v>
      </c>
      <c r="D41" s="78" t="s">
        <v>4</v>
      </c>
      <c r="E41" s="17">
        <f>SUM(F41:N41)</f>
        <v>0</v>
      </c>
      <c r="F41" s="60">
        <f>F42</f>
        <v>0</v>
      </c>
      <c r="G41" s="60">
        <v>0</v>
      </c>
      <c r="H41" s="105">
        <f>SUM(H42:H42)</f>
        <v>0</v>
      </c>
      <c r="I41" s="106"/>
      <c r="J41" s="106"/>
      <c r="K41" s="106"/>
      <c r="L41" s="107"/>
      <c r="M41" s="17">
        <f>SUM(M42:M42)</f>
        <v>0</v>
      </c>
      <c r="N41" s="17">
        <f>SUM(N42:N42)</f>
        <v>0</v>
      </c>
      <c r="O41" s="98" t="s">
        <v>5</v>
      </c>
      <c r="P41" s="6"/>
      <c r="Q41" s="6"/>
      <c r="R41" s="6"/>
    </row>
    <row r="42" spans="1:18" ht="53.25" hidden="1" customHeight="1" x14ac:dyDescent="0.3">
      <c r="A42" s="119"/>
      <c r="B42" s="116"/>
      <c r="C42" s="117"/>
      <c r="D42" s="19" t="s">
        <v>6</v>
      </c>
      <c r="E42" s="17">
        <f>SUM(F42:N42)</f>
        <v>0</v>
      </c>
      <c r="F42" s="71">
        <v>0</v>
      </c>
      <c r="G42" s="71">
        <v>0</v>
      </c>
      <c r="H42" s="89">
        <v>0</v>
      </c>
      <c r="I42" s="90"/>
      <c r="J42" s="90"/>
      <c r="K42" s="90"/>
      <c r="L42" s="91"/>
      <c r="M42" s="21">
        <v>0</v>
      </c>
      <c r="N42" s="21">
        <v>0</v>
      </c>
      <c r="O42" s="99"/>
      <c r="P42" s="6"/>
      <c r="Q42" s="6"/>
      <c r="R42" s="6"/>
    </row>
    <row r="43" spans="1:18" ht="0.75" hidden="1" customHeight="1" outlineLevel="1" x14ac:dyDescent="0.3">
      <c r="A43" s="119"/>
      <c r="B43" s="132" t="s">
        <v>180</v>
      </c>
      <c r="C43" s="132" t="s">
        <v>41</v>
      </c>
      <c r="D43" s="132" t="s">
        <v>69</v>
      </c>
      <c r="E43" s="92" t="s">
        <v>70</v>
      </c>
      <c r="F43" s="181" t="s">
        <v>2</v>
      </c>
      <c r="G43" s="72"/>
      <c r="H43" s="181" t="s">
        <v>2</v>
      </c>
      <c r="I43" s="94" t="s">
        <v>72</v>
      </c>
      <c r="J43" s="95"/>
      <c r="K43" s="95"/>
      <c r="L43" s="96"/>
      <c r="M43" s="97" t="s">
        <v>39</v>
      </c>
      <c r="N43" s="97" t="s">
        <v>40</v>
      </c>
      <c r="O43" s="99"/>
      <c r="P43" s="6"/>
      <c r="Q43" s="6"/>
      <c r="R43" s="6"/>
    </row>
    <row r="44" spans="1:18" ht="39" hidden="1" customHeight="1" outlineLevel="1" x14ac:dyDescent="0.3">
      <c r="A44" s="119"/>
      <c r="B44" s="133"/>
      <c r="C44" s="133"/>
      <c r="D44" s="133"/>
      <c r="E44" s="93"/>
      <c r="F44" s="182"/>
      <c r="G44" s="73"/>
      <c r="H44" s="182"/>
      <c r="I44" s="22" t="s">
        <v>155</v>
      </c>
      <c r="J44" s="22" t="s">
        <v>160</v>
      </c>
      <c r="K44" s="22" t="s">
        <v>156</v>
      </c>
      <c r="L44" s="22" t="s">
        <v>157</v>
      </c>
      <c r="M44" s="97"/>
      <c r="N44" s="97"/>
      <c r="O44" s="99"/>
      <c r="P44" s="6"/>
      <c r="Q44" s="6"/>
      <c r="R44" s="6"/>
    </row>
    <row r="45" spans="1:18" ht="66" hidden="1" customHeight="1" outlineLevel="1" x14ac:dyDescent="0.3">
      <c r="A45" s="120"/>
      <c r="B45" s="134"/>
      <c r="C45" s="134"/>
      <c r="D45" s="134"/>
      <c r="E45" s="22" t="s">
        <v>69</v>
      </c>
      <c r="F45" s="23" t="s">
        <v>69</v>
      </c>
      <c r="G45" s="23"/>
      <c r="H45" s="23" t="s">
        <v>69</v>
      </c>
      <c r="I45" s="23" t="s">
        <v>69</v>
      </c>
      <c r="J45" s="23" t="s">
        <v>69</v>
      </c>
      <c r="K45" s="23" t="s">
        <v>69</v>
      </c>
      <c r="L45" s="23" t="s">
        <v>69</v>
      </c>
      <c r="M45" s="23" t="s">
        <v>69</v>
      </c>
      <c r="N45" s="23" t="s">
        <v>69</v>
      </c>
      <c r="O45" s="100"/>
      <c r="P45" s="6"/>
      <c r="Q45" s="6"/>
      <c r="R45" s="6"/>
    </row>
    <row r="46" spans="1:18" ht="15" customHeight="1" collapsed="1" x14ac:dyDescent="0.25">
      <c r="A46" s="110" t="s">
        <v>15</v>
      </c>
      <c r="B46" s="110"/>
      <c r="C46" s="110"/>
      <c r="D46" s="78" t="s">
        <v>4</v>
      </c>
      <c r="E46" s="17">
        <f>SUM(F46:N46)</f>
        <v>0</v>
      </c>
      <c r="F46" s="60">
        <f>F47</f>
        <v>0</v>
      </c>
      <c r="G46" s="60">
        <v>0</v>
      </c>
      <c r="H46" s="105">
        <f>SUM(H47:H47)</f>
        <v>0</v>
      </c>
      <c r="I46" s="106"/>
      <c r="J46" s="106"/>
      <c r="K46" s="106"/>
      <c r="L46" s="107"/>
      <c r="M46" s="17">
        <f>SUM(M47:M47)</f>
        <v>0</v>
      </c>
      <c r="N46" s="17">
        <f>SUM(N47:N47)</f>
        <v>0</v>
      </c>
      <c r="O46" s="104"/>
      <c r="P46" s="6"/>
      <c r="Q46" s="6"/>
      <c r="R46" s="6"/>
    </row>
    <row r="47" spans="1:18" ht="53.25" customHeight="1" x14ac:dyDescent="0.25">
      <c r="A47" s="110"/>
      <c r="B47" s="110"/>
      <c r="C47" s="110"/>
      <c r="D47" s="78" t="s">
        <v>6</v>
      </c>
      <c r="E47" s="17">
        <f>SUM(F47:N47)</f>
        <v>0</v>
      </c>
      <c r="F47" s="60">
        <f>F9+F21</f>
        <v>0</v>
      </c>
      <c r="G47" s="60">
        <v>0</v>
      </c>
      <c r="H47" s="105">
        <f>H9+H21</f>
        <v>0</v>
      </c>
      <c r="I47" s="106"/>
      <c r="J47" s="106"/>
      <c r="K47" s="106"/>
      <c r="L47" s="107"/>
      <c r="M47" s="17">
        <f>M9+M21</f>
        <v>0</v>
      </c>
      <c r="N47" s="17">
        <f>N9+N21</f>
        <v>0</v>
      </c>
      <c r="O47" s="104"/>
      <c r="P47" s="6"/>
      <c r="Q47" s="6"/>
      <c r="R47" s="6"/>
    </row>
    <row r="48" spans="1:18" ht="27" customHeight="1" x14ac:dyDescent="0.25">
      <c r="A48" s="176" t="s">
        <v>115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6"/>
      <c r="Q48" s="6"/>
      <c r="R48" s="6"/>
    </row>
    <row r="49" spans="1:18" ht="15" customHeight="1" x14ac:dyDescent="0.25">
      <c r="A49" s="111">
        <v>1</v>
      </c>
      <c r="B49" s="135" t="s">
        <v>161</v>
      </c>
      <c r="C49" s="142" t="s">
        <v>41</v>
      </c>
      <c r="D49" s="78" t="s">
        <v>4</v>
      </c>
      <c r="E49" s="17">
        <f t="shared" ref="E49:E55" si="0">SUM(F49:N49)</f>
        <v>133014.13793</v>
      </c>
      <c r="F49" s="60">
        <f>F51+F52+F50</f>
        <v>23685.19311</v>
      </c>
      <c r="G49" s="60">
        <v>28221.544819999999</v>
      </c>
      <c r="H49" s="105">
        <f>H51+H52+H50</f>
        <v>27381.8</v>
      </c>
      <c r="I49" s="106"/>
      <c r="J49" s="106"/>
      <c r="K49" s="106"/>
      <c r="L49" s="107"/>
      <c r="M49" s="17">
        <f t="shared" ref="M49:N49" si="1">SUM(M50:M52)</f>
        <v>26862.799999999999</v>
      </c>
      <c r="N49" s="17">
        <f t="shared" si="1"/>
        <v>26862.799999999999</v>
      </c>
      <c r="O49" s="104" t="s">
        <v>16</v>
      </c>
      <c r="P49" s="6"/>
      <c r="Q49" s="6"/>
      <c r="R49" s="6"/>
    </row>
    <row r="50" spans="1:18" ht="32.25" customHeight="1" x14ac:dyDescent="0.25">
      <c r="A50" s="111"/>
      <c r="B50" s="135"/>
      <c r="C50" s="143"/>
      <c r="D50" s="78" t="s">
        <v>17</v>
      </c>
      <c r="E50" s="17">
        <f t="shared" si="0"/>
        <v>4868.4380000000001</v>
      </c>
      <c r="F50" s="60">
        <f>F70</f>
        <v>1157.7379999999998</v>
      </c>
      <c r="G50" s="60">
        <v>3710.7</v>
      </c>
      <c r="H50" s="105">
        <f>H70</f>
        <v>0</v>
      </c>
      <c r="I50" s="106"/>
      <c r="J50" s="106"/>
      <c r="K50" s="106"/>
      <c r="L50" s="107"/>
      <c r="M50" s="17">
        <f t="shared" ref="M50:N50" si="2">M70</f>
        <v>0</v>
      </c>
      <c r="N50" s="17">
        <f t="shared" si="2"/>
        <v>0</v>
      </c>
      <c r="O50" s="104"/>
      <c r="P50" s="6"/>
      <c r="Q50" s="6"/>
      <c r="R50" s="6"/>
    </row>
    <row r="51" spans="1:18" ht="48.75" customHeight="1" x14ac:dyDescent="0.25">
      <c r="A51" s="111"/>
      <c r="B51" s="135"/>
      <c r="C51" s="143"/>
      <c r="D51" s="78" t="s">
        <v>6</v>
      </c>
      <c r="E51" s="17">
        <f t="shared" si="0"/>
        <v>124785.17237</v>
      </c>
      <c r="F51" s="60">
        <f>F54+F60+F65</f>
        <v>21370.127549999997</v>
      </c>
      <c r="G51" s="60">
        <v>23960.044819999999</v>
      </c>
      <c r="H51" s="105">
        <f>H54</f>
        <v>26831</v>
      </c>
      <c r="I51" s="106"/>
      <c r="J51" s="106"/>
      <c r="K51" s="106"/>
      <c r="L51" s="107"/>
      <c r="M51" s="17">
        <f>M54</f>
        <v>26312</v>
      </c>
      <c r="N51" s="17">
        <f>N54</f>
        <v>26312</v>
      </c>
      <c r="O51" s="104"/>
      <c r="P51" s="6"/>
      <c r="Q51" s="198"/>
      <c r="R51" s="6"/>
    </row>
    <row r="52" spans="1:18" ht="15" customHeight="1" x14ac:dyDescent="0.25">
      <c r="A52" s="111"/>
      <c r="B52" s="135"/>
      <c r="C52" s="144"/>
      <c r="D52" s="74" t="s">
        <v>18</v>
      </c>
      <c r="E52" s="17">
        <f t="shared" si="0"/>
        <v>3360.5275600000004</v>
      </c>
      <c r="F52" s="60">
        <f>F55</f>
        <v>1157.3275599999999</v>
      </c>
      <c r="G52" s="60">
        <v>550.79999999999995</v>
      </c>
      <c r="H52" s="105">
        <f>H55</f>
        <v>550.79999999999995</v>
      </c>
      <c r="I52" s="106"/>
      <c r="J52" s="106"/>
      <c r="K52" s="106"/>
      <c r="L52" s="107"/>
      <c r="M52" s="17">
        <f t="shared" ref="M52:N52" si="3">M55</f>
        <v>550.79999999999995</v>
      </c>
      <c r="N52" s="17">
        <f t="shared" si="3"/>
        <v>550.79999999999995</v>
      </c>
      <c r="O52" s="104"/>
      <c r="P52" s="6"/>
      <c r="Q52" s="6"/>
      <c r="R52" s="6"/>
    </row>
    <row r="53" spans="1:18" ht="24" customHeight="1" x14ac:dyDescent="0.25">
      <c r="A53" s="118" t="s">
        <v>7</v>
      </c>
      <c r="B53" s="138" t="s">
        <v>86</v>
      </c>
      <c r="C53" s="121" t="s">
        <v>41</v>
      </c>
      <c r="D53" s="78" t="s">
        <v>4</v>
      </c>
      <c r="E53" s="17">
        <f t="shared" si="0"/>
        <v>128145.69993</v>
      </c>
      <c r="F53" s="60">
        <f>SUM(F54:F55)</f>
        <v>22527.455109999999</v>
      </c>
      <c r="G53" s="60">
        <f>SUM(G54:G55)</f>
        <v>24510.844819999998</v>
      </c>
      <c r="H53" s="105">
        <f>SUM(H54:L55)</f>
        <v>27381.8</v>
      </c>
      <c r="I53" s="106"/>
      <c r="J53" s="106"/>
      <c r="K53" s="106"/>
      <c r="L53" s="107"/>
      <c r="M53" s="17">
        <f>SUM(M54:M55)</f>
        <v>26862.799999999999</v>
      </c>
      <c r="N53" s="17">
        <f>SUM(N54:N55)</f>
        <v>26862.799999999999</v>
      </c>
      <c r="O53" s="98" t="s">
        <v>16</v>
      </c>
      <c r="P53" s="6"/>
      <c r="Q53" s="6"/>
      <c r="R53" s="6"/>
    </row>
    <row r="54" spans="1:18" ht="51" customHeight="1" x14ac:dyDescent="0.25">
      <c r="A54" s="119"/>
      <c r="B54" s="138"/>
      <c r="C54" s="122"/>
      <c r="D54" s="19" t="s">
        <v>6</v>
      </c>
      <c r="E54" s="17">
        <f t="shared" si="0"/>
        <v>124785.17237</v>
      </c>
      <c r="F54" s="71">
        <f>19395.16093+1785+189.96662</f>
        <v>21370.127549999997</v>
      </c>
      <c r="G54" s="71">
        <v>23960.044819999999</v>
      </c>
      <c r="H54" s="89">
        <v>26831</v>
      </c>
      <c r="I54" s="90"/>
      <c r="J54" s="90"/>
      <c r="K54" s="90"/>
      <c r="L54" s="91"/>
      <c r="M54" s="21">
        <v>26312</v>
      </c>
      <c r="N54" s="21">
        <v>26312</v>
      </c>
      <c r="O54" s="99"/>
      <c r="P54" s="6"/>
      <c r="Q54" s="6"/>
      <c r="R54" s="6"/>
    </row>
    <row r="55" spans="1:18" ht="15" customHeight="1" x14ac:dyDescent="0.25">
      <c r="A55" s="119"/>
      <c r="B55" s="138"/>
      <c r="C55" s="123"/>
      <c r="D55" s="66" t="s">
        <v>18</v>
      </c>
      <c r="E55" s="17">
        <f t="shared" si="0"/>
        <v>3360.5275600000004</v>
      </c>
      <c r="F55" s="71">
        <f>550.8+550+84.02756-27.5</f>
        <v>1157.3275599999999</v>
      </c>
      <c r="G55" s="71">
        <v>550.79999999999995</v>
      </c>
      <c r="H55" s="89">
        <f>550.8</f>
        <v>550.79999999999995</v>
      </c>
      <c r="I55" s="90"/>
      <c r="J55" s="90"/>
      <c r="K55" s="90"/>
      <c r="L55" s="91"/>
      <c r="M55" s="21">
        <v>550.79999999999995</v>
      </c>
      <c r="N55" s="21">
        <v>550.79999999999995</v>
      </c>
      <c r="O55" s="99"/>
      <c r="P55" s="6"/>
      <c r="Q55" s="6"/>
      <c r="R55" s="6"/>
    </row>
    <row r="56" spans="1:18" ht="15" customHeight="1" x14ac:dyDescent="0.25">
      <c r="A56" s="119"/>
      <c r="B56" s="139" t="s">
        <v>151</v>
      </c>
      <c r="C56" s="132" t="s">
        <v>69</v>
      </c>
      <c r="D56" s="132" t="s">
        <v>69</v>
      </c>
      <c r="E56" s="92" t="s">
        <v>70</v>
      </c>
      <c r="F56" s="92" t="s">
        <v>2</v>
      </c>
      <c r="G56" s="92" t="s">
        <v>3</v>
      </c>
      <c r="H56" s="92" t="s">
        <v>210</v>
      </c>
      <c r="I56" s="94" t="s">
        <v>167</v>
      </c>
      <c r="J56" s="95"/>
      <c r="K56" s="95"/>
      <c r="L56" s="96"/>
      <c r="M56" s="97" t="s">
        <v>39</v>
      </c>
      <c r="N56" s="97" t="s">
        <v>40</v>
      </c>
      <c r="O56" s="99"/>
      <c r="P56" s="6"/>
      <c r="Q56" s="6"/>
      <c r="R56" s="6"/>
    </row>
    <row r="57" spans="1:18" ht="37.5" customHeight="1" x14ac:dyDescent="0.25">
      <c r="A57" s="119"/>
      <c r="B57" s="140"/>
      <c r="C57" s="133"/>
      <c r="D57" s="133"/>
      <c r="E57" s="93"/>
      <c r="F57" s="93"/>
      <c r="G57" s="93"/>
      <c r="H57" s="93"/>
      <c r="I57" s="22" t="s">
        <v>155</v>
      </c>
      <c r="J57" s="22" t="s">
        <v>160</v>
      </c>
      <c r="K57" s="22" t="s">
        <v>156</v>
      </c>
      <c r="L57" s="22" t="s">
        <v>157</v>
      </c>
      <c r="M57" s="97"/>
      <c r="N57" s="97"/>
      <c r="O57" s="99"/>
      <c r="P57" s="6"/>
      <c r="Q57" s="6"/>
      <c r="R57" s="6"/>
    </row>
    <row r="58" spans="1:18" ht="81" customHeight="1" x14ac:dyDescent="0.25">
      <c r="A58" s="120"/>
      <c r="B58" s="141"/>
      <c r="C58" s="134"/>
      <c r="D58" s="134"/>
      <c r="E58" s="27">
        <v>100</v>
      </c>
      <c r="F58" s="28">
        <v>100</v>
      </c>
      <c r="G58" s="28">
        <v>100</v>
      </c>
      <c r="H58" s="28">
        <v>100</v>
      </c>
      <c r="I58" s="28">
        <v>25</v>
      </c>
      <c r="J58" s="28">
        <v>50</v>
      </c>
      <c r="K58" s="28">
        <v>75</v>
      </c>
      <c r="L58" s="28">
        <v>100</v>
      </c>
      <c r="M58" s="28">
        <v>100</v>
      </c>
      <c r="N58" s="28">
        <v>100</v>
      </c>
      <c r="O58" s="100"/>
      <c r="P58" s="6"/>
      <c r="Q58" s="6"/>
      <c r="R58" s="6"/>
    </row>
    <row r="59" spans="1:18" ht="21.6" hidden="1" customHeight="1" x14ac:dyDescent="0.3">
      <c r="A59" s="118" t="s">
        <v>8</v>
      </c>
      <c r="B59" s="138" t="s">
        <v>82</v>
      </c>
      <c r="C59" s="121" t="s">
        <v>41</v>
      </c>
      <c r="D59" s="78" t="s">
        <v>4</v>
      </c>
      <c r="E59" s="17">
        <f>SUM(F59:N59)</f>
        <v>0</v>
      </c>
      <c r="F59" s="60">
        <f>SUM(F60:F60)</f>
        <v>0</v>
      </c>
      <c r="G59" s="60">
        <v>0</v>
      </c>
      <c r="H59" s="105">
        <f>SUM(H60:H60)</f>
        <v>0</v>
      </c>
      <c r="I59" s="106"/>
      <c r="J59" s="106"/>
      <c r="K59" s="106"/>
      <c r="L59" s="107"/>
      <c r="M59" s="17">
        <f>SUM(M60:M60)</f>
        <v>0</v>
      </c>
      <c r="N59" s="17">
        <f>SUM(N60:N60)</f>
        <v>0</v>
      </c>
      <c r="O59" s="98" t="s">
        <v>16</v>
      </c>
      <c r="P59" s="6"/>
      <c r="Q59" s="6"/>
      <c r="R59" s="6"/>
    </row>
    <row r="60" spans="1:18" ht="16.899999999999999" hidden="1" customHeight="1" x14ac:dyDescent="0.3">
      <c r="A60" s="119"/>
      <c r="B60" s="138"/>
      <c r="C60" s="122"/>
      <c r="D60" s="19" t="s">
        <v>6</v>
      </c>
      <c r="E60" s="17">
        <f>SUM(F60:N60)</f>
        <v>0</v>
      </c>
      <c r="F60" s="71">
        <v>0</v>
      </c>
      <c r="G60" s="71">
        <v>0</v>
      </c>
      <c r="H60" s="89">
        <v>0</v>
      </c>
      <c r="I60" s="90"/>
      <c r="J60" s="90"/>
      <c r="K60" s="90"/>
      <c r="L60" s="91"/>
      <c r="M60" s="21">
        <v>0</v>
      </c>
      <c r="N60" s="21">
        <v>0</v>
      </c>
      <c r="O60" s="99"/>
      <c r="P60" s="6"/>
      <c r="Q60" s="6"/>
      <c r="R60" s="6"/>
    </row>
    <row r="61" spans="1:18" ht="13.9" hidden="1" customHeight="1" x14ac:dyDescent="0.3">
      <c r="A61" s="119"/>
      <c r="B61" s="132" t="s">
        <v>122</v>
      </c>
      <c r="C61" s="132" t="s">
        <v>69</v>
      </c>
      <c r="D61" s="132" t="s">
        <v>69</v>
      </c>
      <c r="E61" s="92" t="s">
        <v>70</v>
      </c>
      <c r="F61" s="92" t="s">
        <v>2</v>
      </c>
      <c r="G61" s="92" t="s">
        <v>3</v>
      </c>
      <c r="H61" s="92" t="s">
        <v>211</v>
      </c>
      <c r="I61" s="94" t="s">
        <v>167</v>
      </c>
      <c r="J61" s="95"/>
      <c r="K61" s="95"/>
      <c r="L61" s="96"/>
      <c r="M61" s="97" t="s">
        <v>39</v>
      </c>
      <c r="N61" s="97" t="s">
        <v>40</v>
      </c>
      <c r="O61" s="99"/>
      <c r="P61" s="6"/>
      <c r="Q61" s="6"/>
      <c r="R61" s="6"/>
    </row>
    <row r="62" spans="1:18" ht="15" hidden="1" customHeight="1" x14ac:dyDescent="0.3">
      <c r="A62" s="119"/>
      <c r="B62" s="133"/>
      <c r="C62" s="133"/>
      <c r="D62" s="133"/>
      <c r="E62" s="93"/>
      <c r="F62" s="93"/>
      <c r="G62" s="93"/>
      <c r="H62" s="93"/>
      <c r="I62" s="22" t="s">
        <v>155</v>
      </c>
      <c r="J62" s="22" t="s">
        <v>160</v>
      </c>
      <c r="K62" s="22" t="s">
        <v>156</v>
      </c>
      <c r="L62" s="22" t="s">
        <v>157</v>
      </c>
      <c r="M62" s="97"/>
      <c r="N62" s="97"/>
      <c r="O62" s="99"/>
      <c r="P62" s="6" t="s">
        <v>293</v>
      </c>
      <c r="Q62" s="6"/>
      <c r="R62" s="6"/>
    </row>
    <row r="63" spans="1:18" ht="24" hidden="1" customHeight="1" x14ac:dyDescent="0.3">
      <c r="A63" s="120"/>
      <c r="B63" s="134"/>
      <c r="C63" s="134"/>
      <c r="D63" s="134"/>
      <c r="E63" s="22" t="s">
        <v>69</v>
      </c>
      <c r="F63" s="23" t="s">
        <v>69</v>
      </c>
      <c r="G63" s="23" t="s">
        <v>69</v>
      </c>
      <c r="H63" s="23" t="s">
        <v>69</v>
      </c>
      <c r="I63" s="23" t="s">
        <v>69</v>
      </c>
      <c r="J63" s="23" t="s">
        <v>69</v>
      </c>
      <c r="K63" s="23" t="s">
        <v>69</v>
      </c>
      <c r="L63" s="23" t="s">
        <v>69</v>
      </c>
      <c r="M63" s="23" t="s">
        <v>69</v>
      </c>
      <c r="N63" s="23" t="s">
        <v>69</v>
      </c>
      <c r="O63" s="100"/>
      <c r="P63" s="6"/>
      <c r="Q63" s="6"/>
      <c r="R63" s="6"/>
    </row>
    <row r="64" spans="1:18" ht="33" customHeight="1" x14ac:dyDescent="0.25">
      <c r="A64" s="112" t="s">
        <v>8</v>
      </c>
      <c r="B64" s="138" t="s">
        <v>163</v>
      </c>
      <c r="C64" s="121" t="s">
        <v>41</v>
      </c>
      <c r="D64" s="78" t="s">
        <v>4</v>
      </c>
      <c r="E64" s="17">
        <f>SUM(F64:N64)</f>
        <v>0</v>
      </c>
      <c r="F64" s="60">
        <f>SUM(F65:F65)</f>
        <v>0</v>
      </c>
      <c r="G64" s="60">
        <v>0</v>
      </c>
      <c r="H64" s="105">
        <f>SUM(H65:H65)</f>
        <v>0</v>
      </c>
      <c r="I64" s="106"/>
      <c r="J64" s="106"/>
      <c r="K64" s="106"/>
      <c r="L64" s="107"/>
      <c r="M64" s="17">
        <f>SUM(M65:M65)</f>
        <v>0</v>
      </c>
      <c r="N64" s="17">
        <f>SUM(N65:N65)</f>
        <v>0</v>
      </c>
      <c r="O64" s="98" t="s">
        <v>16</v>
      </c>
      <c r="P64" s="6"/>
      <c r="Q64" s="6"/>
      <c r="R64" s="6"/>
    </row>
    <row r="65" spans="1:18" ht="53.25" customHeight="1" x14ac:dyDescent="0.25">
      <c r="A65" s="113"/>
      <c r="B65" s="138"/>
      <c r="C65" s="122"/>
      <c r="D65" s="19" t="s">
        <v>6</v>
      </c>
      <c r="E65" s="17">
        <f>SUM(F65:N65)</f>
        <v>0</v>
      </c>
      <c r="F65" s="71">
        <v>0</v>
      </c>
      <c r="G65" s="71">
        <v>0</v>
      </c>
      <c r="H65" s="89">
        <v>0</v>
      </c>
      <c r="I65" s="90"/>
      <c r="J65" s="90"/>
      <c r="K65" s="90"/>
      <c r="L65" s="91"/>
      <c r="M65" s="21">
        <v>0</v>
      </c>
      <c r="N65" s="21">
        <v>0</v>
      </c>
      <c r="O65" s="99"/>
      <c r="P65" s="6"/>
      <c r="Q65" s="6"/>
      <c r="R65" s="6"/>
    </row>
    <row r="66" spans="1:18" ht="22.5" customHeight="1" x14ac:dyDescent="0.25">
      <c r="A66" s="113"/>
      <c r="B66" s="139" t="s">
        <v>121</v>
      </c>
      <c r="C66" s="132" t="s">
        <v>69</v>
      </c>
      <c r="D66" s="132" t="s">
        <v>69</v>
      </c>
      <c r="E66" s="92" t="s">
        <v>70</v>
      </c>
      <c r="F66" s="92" t="s">
        <v>2</v>
      </c>
      <c r="G66" s="92" t="s">
        <v>3</v>
      </c>
      <c r="H66" s="92" t="s">
        <v>212</v>
      </c>
      <c r="I66" s="94" t="s">
        <v>167</v>
      </c>
      <c r="J66" s="95"/>
      <c r="K66" s="95"/>
      <c r="L66" s="96"/>
      <c r="M66" s="97" t="s">
        <v>39</v>
      </c>
      <c r="N66" s="97" t="s">
        <v>40</v>
      </c>
      <c r="O66" s="99"/>
      <c r="P66" s="6"/>
      <c r="Q66" s="6"/>
      <c r="R66" s="6"/>
    </row>
    <row r="67" spans="1:18" ht="40.5" customHeight="1" x14ac:dyDescent="0.25">
      <c r="A67" s="113"/>
      <c r="B67" s="140"/>
      <c r="C67" s="133"/>
      <c r="D67" s="133"/>
      <c r="E67" s="93"/>
      <c r="F67" s="93"/>
      <c r="G67" s="93"/>
      <c r="H67" s="93"/>
      <c r="I67" s="22" t="s">
        <v>155</v>
      </c>
      <c r="J67" s="22" t="s">
        <v>160</v>
      </c>
      <c r="K67" s="22" t="s">
        <v>156</v>
      </c>
      <c r="L67" s="22" t="s">
        <v>157</v>
      </c>
      <c r="M67" s="97"/>
      <c r="N67" s="97"/>
      <c r="O67" s="99"/>
      <c r="P67" s="6"/>
      <c r="Q67" s="6"/>
      <c r="R67" s="6"/>
    </row>
    <row r="68" spans="1:18" ht="18" customHeight="1" x14ac:dyDescent="0.25">
      <c r="A68" s="177"/>
      <c r="B68" s="141"/>
      <c r="C68" s="134"/>
      <c r="D68" s="134"/>
      <c r="E68" s="67">
        <v>55</v>
      </c>
      <c r="F68" s="28">
        <v>13</v>
      </c>
      <c r="G68" s="28">
        <v>12</v>
      </c>
      <c r="H68" s="28">
        <v>10</v>
      </c>
      <c r="I68" s="28">
        <v>3</v>
      </c>
      <c r="J68" s="28">
        <v>3</v>
      </c>
      <c r="K68" s="28">
        <v>2</v>
      </c>
      <c r="L68" s="28">
        <v>2</v>
      </c>
      <c r="M68" s="28">
        <v>10</v>
      </c>
      <c r="N68" s="28">
        <v>10</v>
      </c>
      <c r="O68" s="100"/>
      <c r="P68" s="6"/>
      <c r="Q68" s="6"/>
      <c r="R68" s="6"/>
    </row>
    <row r="69" spans="1:18" ht="18" customHeight="1" x14ac:dyDescent="0.25">
      <c r="A69" s="112" t="s">
        <v>19</v>
      </c>
      <c r="B69" s="114" t="s">
        <v>195</v>
      </c>
      <c r="C69" s="121" t="s">
        <v>204</v>
      </c>
      <c r="D69" s="78" t="s">
        <v>4</v>
      </c>
      <c r="E69" s="17">
        <f>SUM(F69:N69)</f>
        <v>4868.4380000000001</v>
      </c>
      <c r="F69" s="60">
        <f>SUM(F70:F70)</f>
        <v>1157.7379999999998</v>
      </c>
      <c r="G69" s="60">
        <v>3710.7</v>
      </c>
      <c r="H69" s="105">
        <f>SUM(H70:H70)</f>
        <v>0</v>
      </c>
      <c r="I69" s="106"/>
      <c r="J69" s="106"/>
      <c r="K69" s="106"/>
      <c r="L69" s="107"/>
      <c r="M69" s="17">
        <f>SUM(M70:M70)</f>
        <v>0</v>
      </c>
      <c r="N69" s="17">
        <f>SUM(N70:N70)</f>
        <v>0</v>
      </c>
      <c r="O69" s="98" t="s">
        <v>16</v>
      </c>
      <c r="P69" s="6"/>
      <c r="Q69" s="6"/>
      <c r="R69" s="6"/>
    </row>
    <row r="70" spans="1:18" ht="51" customHeight="1" x14ac:dyDescent="0.25">
      <c r="A70" s="113"/>
      <c r="B70" s="115"/>
      <c r="C70" s="122"/>
      <c r="D70" s="19" t="s">
        <v>17</v>
      </c>
      <c r="E70" s="17">
        <f>SUM(F70:N70)</f>
        <v>4868.4380000000001</v>
      </c>
      <c r="F70" s="71">
        <f>657.238+198.486+236.914+65.1</f>
        <v>1157.7379999999998</v>
      </c>
      <c r="G70" s="71">
        <v>3710.7</v>
      </c>
      <c r="H70" s="89">
        <v>0</v>
      </c>
      <c r="I70" s="90"/>
      <c r="J70" s="90"/>
      <c r="K70" s="90"/>
      <c r="L70" s="91"/>
      <c r="M70" s="21">
        <v>0</v>
      </c>
      <c r="N70" s="21">
        <v>0</v>
      </c>
      <c r="O70" s="99"/>
      <c r="P70" s="6"/>
      <c r="Q70" s="6"/>
      <c r="R70" s="6"/>
    </row>
    <row r="71" spans="1:18" ht="53.25" customHeight="1" x14ac:dyDescent="0.25">
      <c r="A71" s="113"/>
      <c r="B71" s="116"/>
      <c r="C71" s="123"/>
      <c r="D71" s="19" t="s">
        <v>6</v>
      </c>
      <c r="E71" s="17">
        <f>SUM(F71:N71)</f>
        <v>0</v>
      </c>
      <c r="F71" s="71">
        <v>0</v>
      </c>
      <c r="G71" s="71">
        <v>0</v>
      </c>
      <c r="H71" s="89">
        <v>0</v>
      </c>
      <c r="I71" s="90"/>
      <c r="J71" s="90"/>
      <c r="K71" s="90"/>
      <c r="L71" s="91"/>
      <c r="M71" s="21">
        <v>0</v>
      </c>
      <c r="N71" s="21">
        <v>0</v>
      </c>
      <c r="O71" s="99"/>
      <c r="P71" s="6"/>
      <c r="Q71" s="6"/>
      <c r="R71" s="6"/>
    </row>
    <row r="72" spans="1:18" ht="35.25" customHeight="1" x14ac:dyDescent="0.25">
      <c r="A72" s="113"/>
      <c r="B72" s="132" t="s">
        <v>244</v>
      </c>
      <c r="C72" s="132" t="s">
        <v>69</v>
      </c>
      <c r="D72" s="132" t="s">
        <v>69</v>
      </c>
      <c r="E72" s="92" t="s">
        <v>70</v>
      </c>
      <c r="F72" s="92" t="s">
        <v>2</v>
      </c>
      <c r="G72" s="92" t="s">
        <v>3</v>
      </c>
      <c r="H72" s="92" t="s">
        <v>213</v>
      </c>
      <c r="I72" s="94" t="s">
        <v>167</v>
      </c>
      <c r="J72" s="95"/>
      <c r="K72" s="95"/>
      <c r="L72" s="96"/>
      <c r="M72" s="97" t="s">
        <v>39</v>
      </c>
      <c r="N72" s="97" t="s">
        <v>40</v>
      </c>
      <c r="O72" s="99"/>
      <c r="P72" s="6"/>
      <c r="Q72" s="6"/>
      <c r="R72" s="6"/>
    </row>
    <row r="73" spans="1:18" ht="43.5" customHeight="1" x14ac:dyDescent="0.25">
      <c r="A73" s="113"/>
      <c r="B73" s="133"/>
      <c r="C73" s="133"/>
      <c r="D73" s="133"/>
      <c r="E73" s="93"/>
      <c r="F73" s="93"/>
      <c r="G73" s="93"/>
      <c r="H73" s="93"/>
      <c r="I73" s="22" t="s">
        <v>155</v>
      </c>
      <c r="J73" s="22" t="s">
        <v>160</v>
      </c>
      <c r="K73" s="22" t="s">
        <v>156</v>
      </c>
      <c r="L73" s="22" t="s">
        <v>157</v>
      </c>
      <c r="M73" s="97"/>
      <c r="N73" s="97"/>
      <c r="O73" s="99"/>
      <c r="P73" s="6"/>
      <c r="Q73" s="6"/>
      <c r="R73" s="6"/>
    </row>
    <row r="74" spans="1:18" ht="116.25" customHeight="1" x14ac:dyDescent="0.25">
      <c r="A74" s="177"/>
      <c r="B74" s="134"/>
      <c r="C74" s="134"/>
      <c r="D74" s="134"/>
      <c r="E74" s="67">
        <v>95.94</v>
      </c>
      <c r="F74" s="29">
        <v>96.88</v>
      </c>
      <c r="G74" s="29">
        <v>95</v>
      </c>
      <c r="H74" s="29" t="s">
        <v>69</v>
      </c>
      <c r="I74" s="30" t="s">
        <v>69</v>
      </c>
      <c r="J74" s="30" t="s">
        <v>69</v>
      </c>
      <c r="K74" s="30" t="s">
        <v>69</v>
      </c>
      <c r="L74" s="30" t="s">
        <v>69</v>
      </c>
      <c r="M74" s="23" t="s">
        <v>69</v>
      </c>
      <c r="N74" s="23" t="s">
        <v>69</v>
      </c>
      <c r="O74" s="100"/>
      <c r="P74" s="6"/>
      <c r="Q74" s="6"/>
      <c r="R74" s="6"/>
    </row>
    <row r="75" spans="1:18" ht="27.75" customHeight="1" x14ac:dyDescent="0.25">
      <c r="A75" s="118" t="s">
        <v>43</v>
      </c>
      <c r="B75" s="135" t="s">
        <v>294</v>
      </c>
      <c r="C75" s="142" t="s">
        <v>41</v>
      </c>
      <c r="D75" s="78" t="s">
        <v>4</v>
      </c>
      <c r="E75" s="17">
        <f t="shared" ref="E75:E80" si="4">SUM(F75:N75)</f>
        <v>55</v>
      </c>
      <c r="F75" s="60">
        <f>F76+F77</f>
        <v>27.5</v>
      </c>
      <c r="G75" s="60">
        <v>27.5</v>
      </c>
      <c r="H75" s="105">
        <f>H76+H77</f>
        <v>0</v>
      </c>
      <c r="I75" s="106"/>
      <c r="J75" s="106"/>
      <c r="K75" s="106"/>
      <c r="L75" s="107"/>
      <c r="M75" s="17">
        <f>SUM(M76:M77)</f>
        <v>0</v>
      </c>
      <c r="N75" s="17">
        <f>SUM(N76:N77)</f>
        <v>0</v>
      </c>
      <c r="O75" s="104" t="s">
        <v>16</v>
      </c>
      <c r="P75" s="6"/>
      <c r="Q75" s="6"/>
      <c r="R75" s="6"/>
    </row>
    <row r="76" spans="1:18" ht="55.5" customHeight="1" x14ac:dyDescent="0.25">
      <c r="A76" s="119"/>
      <c r="B76" s="135"/>
      <c r="C76" s="143"/>
      <c r="D76" s="78" t="s">
        <v>6</v>
      </c>
      <c r="E76" s="17">
        <f t="shared" si="4"/>
        <v>0</v>
      </c>
      <c r="F76" s="60">
        <f>F79+F85+F95</f>
        <v>0</v>
      </c>
      <c r="G76" s="60">
        <v>0</v>
      </c>
      <c r="H76" s="105">
        <f>H79+H85+H95</f>
        <v>0</v>
      </c>
      <c r="I76" s="106"/>
      <c r="J76" s="106"/>
      <c r="K76" s="106"/>
      <c r="L76" s="107"/>
      <c r="M76" s="17">
        <f t="shared" ref="M76:N76" si="5">M79+M85+M95</f>
        <v>0</v>
      </c>
      <c r="N76" s="17">
        <f t="shared" si="5"/>
        <v>0</v>
      </c>
      <c r="O76" s="104"/>
      <c r="P76" s="199"/>
      <c r="Q76" s="6"/>
      <c r="R76" s="6"/>
    </row>
    <row r="77" spans="1:18" ht="38.25" customHeight="1" x14ac:dyDescent="0.25">
      <c r="A77" s="120"/>
      <c r="B77" s="135"/>
      <c r="C77" s="144"/>
      <c r="D77" s="74" t="s">
        <v>18</v>
      </c>
      <c r="E77" s="17">
        <f t="shared" si="4"/>
        <v>55</v>
      </c>
      <c r="F77" s="60">
        <f>F80</f>
        <v>27.5</v>
      </c>
      <c r="G77" s="60">
        <v>27.5</v>
      </c>
      <c r="H77" s="105">
        <f>H80</f>
        <v>0</v>
      </c>
      <c r="I77" s="106"/>
      <c r="J77" s="106"/>
      <c r="K77" s="106"/>
      <c r="L77" s="107"/>
      <c r="M77" s="17">
        <f t="shared" ref="M77:N77" si="6">M80</f>
        <v>0</v>
      </c>
      <c r="N77" s="17">
        <f t="shared" si="6"/>
        <v>0</v>
      </c>
      <c r="O77" s="104"/>
      <c r="P77" s="6"/>
      <c r="Q77" s="6"/>
      <c r="R77" s="6"/>
    </row>
    <row r="78" spans="1:18" ht="21" customHeight="1" x14ac:dyDescent="0.25">
      <c r="A78" s="118" t="s">
        <v>10</v>
      </c>
      <c r="B78" s="138" t="s">
        <v>44</v>
      </c>
      <c r="C78" s="117" t="s">
        <v>41</v>
      </c>
      <c r="D78" s="78" t="s">
        <v>4</v>
      </c>
      <c r="E78" s="17">
        <f t="shared" si="4"/>
        <v>55</v>
      </c>
      <c r="F78" s="60">
        <f>SUM(F79:F80)</f>
        <v>27.5</v>
      </c>
      <c r="G78" s="60">
        <v>27.5</v>
      </c>
      <c r="H78" s="105">
        <f>SUM(H79:L80)</f>
        <v>0</v>
      </c>
      <c r="I78" s="106"/>
      <c r="J78" s="106"/>
      <c r="K78" s="106"/>
      <c r="L78" s="107"/>
      <c r="M78" s="17">
        <f>SUM(M79:M80)</f>
        <v>0</v>
      </c>
      <c r="N78" s="17">
        <f>SUM(N79:N80)</f>
        <v>0</v>
      </c>
      <c r="O78" s="98" t="s">
        <v>16</v>
      </c>
      <c r="P78" s="6"/>
      <c r="Q78" s="6"/>
      <c r="R78" s="6"/>
    </row>
    <row r="79" spans="1:18" ht="51" customHeight="1" x14ac:dyDescent="0.25">
      <c r="A79" s="119"/>
      <c r="B79" s="138"/>
      <c r="C79" s="117"/>
      <c r="D79" s="19" t="s">
        <v>6</v>
      </c>
      <c r="E79" s="17">
        <f t="shared" si="4"/>
        <v>0</v>
      </c>
      <c r="F79" s="71">
        <v>0</v>
      </c>
      <c r="G79" s="71">
        <v>0</v>
      </c>
      <c r="H79" s="89">
        <v>0</v>
      </c>
      <c r="I79" s="90"/>
      <c r="J79" s="90"/>
      <c r="K79" s="90"/>
      <c r="L79" s="91"/>
      <c r="M79" s="21">
        <v>0</v>
      </c>
      <c r="N79" s="21">
        <v>0</v>
      </c>
      <c r="O79" s="99"/>
      <c r="P79" s="6"/>
      <c r="Q79" s="6"/>
      <c r="R79" s="6"/>
    </row>
    <row r="80" spans="1:18" ht="26.25" customHeight="1" x14ac:dyDescent="0.25">
      <c r="A80" s="119"/>
      <c r="B80" s="138"/>
      <c r="C80" s="117"/>
      <c r="D80" s="66" t="s">
        <v>18</v>
      </c>
      <c r="E80" s="17">
        <f t="shared" si="4"/>
        <v>55</v>
      </c>
      <c r="F80" s="71">
        <v>27.5</v>
      </c>
      <c r="G80" s="71">
        <v>27.5</v>
      </c>
      <c r="H80" s="89">
        <v>0</v>
      </c>
      <c r="I80" s="90"/>
      <c r="J80" s="90"/>
      <c r="K80" s="90"/>
      <c r="L80" s="91"/>
      <c r="M80" s="21">
        <v>0</v>
      </c>
      <c r="N80" s="21">
        <v>0</v>
      </c>
      <c r="O80" s="99"/>
      <c r="P80" s="6"/>
      <c r="Q80" s="6"/>
      <c r="R80" s="6"/>
    </row>
    <row r="81" spans="1:18" ht="19.5" customHeight="1" x14ac:dyDescent="0.25">
      <c r="A81" s="119"/>
      <c r="B81" s="132" t="s">
        <v>123</v>
      </c>
      <c r="C81" s="132" t="s">
        <v>69</v>
      </c>
      <c r="D81" s="132" t="s">
        <v>69</v>
      </c>
      <c r="E81" s="92" t="s">
        <v>70</v>
      </c>
      <c r="F81" s="92" t="s">
        <v>2</v>
      </c>
      <c r="G81" s="92" t="s">
        <v>3</v>
      </c>
      <c r="H81" s="92" t="s">
        <v>214</v>
      </c>
      <c r="I81" s="94" t="s">
        <v>167</v>
      </c>
      <c r="J81" s="95"/>
      <c r="K81" s="95"/>
      <c r="L81" s="96"/>
      <c r="M81" s="97" t="s">
        <v>39</v>
      </c>
      <c r="N81" s="97" t="s">
        <v>40</v>
      </c>
      <c r="O81" s="99"/>
      <c r="P81" s="6"/>
      <c r="Q81" s="6"/>
      <c r="R81" s="6"/>
    </row>
    <row r="82" spans="1:18" ht="38.25" customHeight="1" x14ac:dyDescent="0.25">
      <c r="A82" s="119"/>
      <c r="B82" s="133"/>
      <c r="C82" s="133"/>
      <c r="D82" s="133"/>
      <c r="E82" s="93"/>
      <c r="F82" s="93"/>
      <c r="G82" s="93"/>
      <c r="H82" s="93"/>
      <c r="I82" s="22" t="s">
        <v>155</v>
      </c>
      <c r="J82" s="22" t="s">
        <v>160</v>
      </c>
      <c r="K82" s="22" t="s">
        <v>156</v>
      </c>
      <c r="L82" s="22" t="s">
        <v>157</v>
      </c>
      <c r="M82" s="97"/>
      <c r="N82" s="97"/>
      <c r="O82" s="99"/>
      <c r="P82" s="6"/>
      <c r="Q82" s="6"/>
      <c r="R82" s="6"/>
    </row>
    <row r="83" spans="1:18" ht="30" customHeight="1" x14ac:dyDescent="0.25">
      <c r="A83" s="120"/>
      <c r="B83" s="134"/>
      <c r="C83" s="134"/>
      <c r="D83" s="134"/>
      <c r="E83" s="31">
        <v>1</v>
      </c>
      <c r="F83" s="32">
        <v>1</v>
      </c>
      <c r="G83" s="32" t="s">
        <v>198</v>
      </c>
      <c r="H83" s="23" t="s">
        <v>69</v>
      </c>
      <c r="I83" s="23" t="s">
        <v>69</v>
      </c>
      <c r="J83" s="23" t="s">
        <v>69</v>
      </c>
      <c r="K83" s="23" t="s">
        <v>69</v>
      </c>
      <c r="L83" s="23" t="s">
        <v>69</v>
      </c>
      <c r="M83" s="23" t="s">
        <v>69</v>
      </c>
      <c r="N83" s="23" t="s">
        <v>69</v>
      </c>
      <c r="O83" s="100"/>
      <c r="P83" s="6"/>
      <c r="Q83" s="6"/>
      <c r="R83" s="6"/>
    </row>
    <row r="84" spans="1:18" ht="1.5" hidden="1" customHeight="1" x14ac:dyDescent="0.3">
      <c r="A84" s="118" t="s">
        <v>12</v>
      </c>
      <c r="B84" s="138" t="s">
        <v>87</v>
      </c>
      <c r="C84" s="117" t="s">
        <v>204</v>
      </c>
      <c r="D84" s="78" t="s">
        <v>4</v>
      </c>
      <c r="E84" s="17">
        <f>SUM(F84:N84)</f>
        <v>0</v>
      </c>
      <c r="F84" s="60">
        <f>F85</f>
        <v>0</v>
      </c>
      <c r="G84" s="60">
        <v>0</v>
      </c>
      <c r="H84" s="105">
        <f>SUM(H85:H85)</f>
        <v>0</v>
      </c>
      <c r="I84" s="106"/>
      <c r="J84" s="106"/>
      <c r="K84" s="106"/>
      <c r="L84" s="107"/>
      <c r="M84" s="17">
        <f>SUM(M85:M85)</f>
        <v>0</v>
      </c>
      <c r="N84" s="17">
        <f>SUM(N85:N85)</f>
        <v>0</v>
      </c>
      <c r="O84" s="98" t="s">
        <v>16</v>
      </c>
      <c r="P84" s="6"/>
      <c r="Q84" s="6"/>
      <c r="R84" s="6"/>
    </row>
    <row r="85" spans="1:18" ht="56.25" hidden="1" customHeight="1" x14ac:dyDescent="0.3">
      <c r="A85" s="119"/>
      <c r="B85" s="138"/>
      <c r="C85" s="117"/>
      <c r="D85" s="19" t="s">
        <v>6</v>
      </c>
      <c r="E85" s="17">
        <f>SUM(F85:N85)</f>
        <v>0</v>
      </c>
      <c r="F85" s="71">
        <v>0</v>
      </c>
      <c r="G85" s="71">
        <v>0</v>
      </c>
      <c r="H85" s="89">
        <v>0</v>
      </c>
      <c r="I85" s="90"/>
      <c r="J85" s="90"/>
      <c r="K85" s="90"/>
      <c r="L85" s="91"/>
      <c r="M85" s="21">
        <v>0</v>
      </c>
      <c r="N85" s="21">
        <v>0</v>
      </c>
      <c r="O85" s="99"/>
      <c r="P85" s="6"/>
      <c r="Q85" s="6"/>
      <c r="R85" s="6"/>
    </row>
    <row r="86" spans="1:18" ht="22.5" hidden="1" customHeight="1" x14ac:dyDescent="0.3">
      <c r="A86" s="119"/>
      <c r="B86" s="132" t="s">
        <v>246</v>
      </c>
      <c r="C86" s="132" t="s">
        <v>69</v>
      </c>
      <c r="D86" s="132" t="s">
        <v>69</v>
      </c>
      <c r="E86" s="92" t="s">
        <v>70</v>
      </c>
      <c r="F86" s="92" t="s">
        <v>2</v>
      </c>
      <c r="G86" s="92" t="s">
        <v>3</v>
      </c>
      <c r="H86" s="92" t="s">
        <v>215</v>
      </c>
      <c r="I86" s="94" t="s">
        <v>167</v>
      </c>
      <c r="J86" s="95"/>
      <c r="K86" s="95"/>
      <c r="L86" s="96"/>
      <c r="M86" s="97" t="s">
        <v>39</v>
      </c>
      <c r="N86" s="97" t="s">
        <v>40</v>
      </c>
      <c r="O86" s="99"/>
      <c r="P86" s="200"/>
      <c r="Q86" s="6"/>
      <c r="R86" s="6"/>
    </row>
    <row r="87" spans="1:18" ht="35.25" hidden="1" customHeight="1" x14ac:dyDescent="0.3">
      <c r="A87" s="119"/>
      <c r="B87" s="133"/>
      <c r="C87" s="133"/>
      <c r="D87" s="133"/>
      <c r="E87" s="93"/>
      <c r="F87" s="93"/>
      <c r="G87" s="93"/>
      <c r="H87" s="93"/>
      <c r="I87" s="22" t="s">
        <v>155</v>
      </c>
      <c r="J87" s="22" t="s">
        <v>160</v>
      </c>
      <c r="K87" s="22" t="s">
        <v>156</v>
      </c>
      <c r="L87" s="22" t="s">
        <v>157</v>
      </c>
      <c r="M87" s="97"/>
      <c r="N87" s="97"/>
      <c r="O87" s="99"/>
      <c r="P87" s="200"/>
      <c r="Q87" s="6"/>
      <c r="R87" s="6"/>
    </row>
    <row r="88" spans="1:18" ht="54.75" hidden="1" customHeight="1" x14ac:dyDescent="0.3">
      <c r="A88" s="120"/>
      <c r="B88" s="134"/>
      <c r="C88" s="134"/>
      <c r="D88" s="134"/>
      <c r="E88" s="22" t="s">
        <v>69</v>
      </c>
      <c r="F88" s="23" t="s">
        <v>69</v>
      </c>
      <c r="G88" s="23" t="s">
        <v>69</v>
      </c>
      <c r="H88" s="23" t="s">
        <v>69</v>
      </c>
      <c r="I88" s="23" t="s">
        <v>69</v>
      </c>
      <c r="J88" s="23" t="s">
        <v>69</v>
      </c>
      <c r="K88" s="23" t="s">
        <v>69</v>
      </c>
      <c r="L88" s="23" t="s">
        <v>69</v>
      </c>
      <c r="M88" s="23" t="s">
        <v>69</v>
      </c>
      <c r="N88" s="23" t="s">
        <v>69</v>
      </c>
      <c r="O88" s="100"/>
      <c r="P88" s="200"/>
      <c r="Q88" s="6"/>
      <c r="R88" s="6"/>
    </row>
    <row r="89" spans="1:18" ht="0.75" hidden="1" customHeight="1" x14ac:dyDescent="0.3">
      <c r="A89" s="118" t="s">
        <v>13</v>
      </c>
      <c r="B89" s="138" t="s">
        <v>245</v>
      </c>
      <c r="C89" s="117" t="s">
        <v>41</v>
      </c>
      <c r="D89" s="78" t="s">
        <v>4</v>
      </c>
      <c r="E89" s="17">
        <f>SUM(F89:N89)</f>
        <v>0</v>
      </c>
      <c r="F89" s="60">
        <f>F90</f>
        <v>0</v>
      </c>
      <c r="G89" s="60">
        <v>0</v>
      </c>
      <c r="H89" s="105">
        <f>SUM(H90:H90)</f>
        <v>0</v>
      </c>
      <c r="I89" s="106"/>
      <c r="J89" s="106"/>
      <c r="K89" s="106"/>
      <c r="L89" s="107"/>
      <c r="M89" s="17">
        <f>SUM(M90:M90)</f>
        <v>0</v>
      </c>
      <c r="N89" s="17">
        <f>SUM(N90:N90)</f>
        <v>0</v>
      </c>
      <c r="O89" s="98" t="s">
        <v>16</v>
      </c>
      <c r="P89" s="6"/>
      <c r="Q89" s="6"/>
      <c r="R89" s="6"/>
    </row>
    <row r="90" spans="1:18" ht="56.25" hidden="1" customHeight="1" x14ac:dyDescent="0.3">
      <c r="A90" s="119"/>
      <c r="B90" s="138"/>
      <c r="C90" s="117"/>
      <c r="D90" s="19" t="s">
        <v>6</v>
      </c>
      <c r="E90" s="17">
        <f>SUM(F90:N90)</f>
        <v>0</v>
      </c>
      <c r="F90" s="71">
        <v>0</v>
      </c>
      <c r="G90" s="71">
        <v>0</v>
      </c>
      <c r="H90" s="89">
        <v>0</v>
      </c>
      <c r="I90" s="90"/>
      <c r="J90" s="90"/>
      <c r="K90" s="90"/>
      <c r="L90" s="91"/>
      <c r="M90" s="21">
        <v>0</v>
      </c>
      <c r="N90" s="21">
        <v>0</v>
      </c>
      <c r="O90" s="99"/>
      <c r="P90" s="201"/>
      <c r="Q90" s="6"/>
      <c r="R90" s="6"/>
    </row>
    <row r="91" spans="1:18" ht="22.5" hidden="1" customHeight="1" x14ac:dyDescent="0.3">
      <c r="A91" s="119"/>
      <c r="B91" s="139" t="s">
        <v>248</v>
      </c>
      <c r="C91" s="132" t="s">
        <v>69</v>
      </c>
      <c r="D91" s="132" t="s">
        <v>69</v>
      </c>
      <c r="E91" s="92" t="s">
        <v>70</v>
      </c>
      <c r="F91" s="92" t="s">
        <v>2</v>
      </c>
      <c r="G91" s="92" t="s">
        <v>3</v>
      </c>
      <c r="H91" s="92" t="s">
        <v>215</v>
      </c>
      <c r="I91" s="94" t="s">
        <v>167</v>
      </c>
      <c r="J91" s="95"/>
      <c r="K91" s="95"/>
      <c r="L91" s="96"/>
      <c r="M91" s="97" t="s">
        <v>39</v>
      </c>
      <c r="N91" s="97" t="s">
        <v>40</v>
      </c>
      <c r="O91" s="99"/>
      <c r="P91" s="6"/>
      <c r="Q91" s="6"/>
      <c r="R91" s="6"/>
    </row>
    <row r="92" spans="1:18" ht="35.25" hidden="1" customHeight="1" x14ac:dyDescent="0.3">
      <c r="A92" s="119"/>
      <c r="B92" s="140"/>
      <c r="C92" s="133"/>
      <c r="D92" s="133"/>
      <c r="E92" s="93"/>
      <c r="F92" s="93"/>
      <c r="G92" s="93"/>
      <c r="H92" s="93"/>
      <c r="I92" s="22" t="s">
        <v>155</v>
      </c>
      <c r="J92" s="22" t="s">
        <v>160</v>
      </c>
      <c r="K92" s="22" t="s">
        <v>156</v>
      </c>
      <c r="L92" s="22" t="s">
        <v>157</v>
      </c>
      <c r="M92" s="97"/>
      <c r="N92" s="97"/>
      <c r="O92" s="99"/>
      <c r="P92" s="6"/>
      <c r="Q92" s="6"/>
      <c r="R92" s="6"/>
    </row>
    <row r="93" spans="1:18" ht="54.75" hidden="1" customHeight="1" x14ac:dyDescent="0.3">
      <c r="A93" s="120"/>
      <c r="B93" s="141"/>
      <c r="C93" s="134"/>
      <c r="D93" s="134"/>
      <c r="E93" s="22" t="s">
        <v>69</v>
      </c>
      <c r="F93" s="23" t="s">
        <v>69</v>
      </c>
      <c r="G93" s="23" t="s">
        <v>69</v>
      </c>
      <c r="H93" s="23" t="s">
        <v>69</v>
      </c>
      <c r="I93" s="23" t="s">
        <v>69</v>
      </c>
      <c r="J93" s="23" t="s">
        <v>69</v>
      </c>
      <c r="K93" s="23" t="s">
        <v>69</v>
      </c>
      <c r="L93" s="23" t="s">
        <v>69</v>
      </c>
      <c r="M93" s="23" t="s">
        <v>69</v>
      </c>
      <c r="N93" s="23" t="s">
        <v>69</v>
      </c>
      <c r="O93" s="100"/>
      <c r="P93" s="6"/>
      <c r="Q93" s="6"/>
      <c r="R93" s="6"/>
    </row>
    <row r="94" spans="1:18" ht="22.9" customHeight="1" x14ac:dyDescent="0.25">
      <c r="A94" s="118" t="s">
        <v>12</v>
      </c>
      <c r="B94" s="138" t="s">
        <v>88</v>
      </c>
      <c r="C94" s="117" t="s">
        <v>41</v>
      </c>
      <c r="D94" s="78" t="s">
        <v>4</v>
      </c>
      <c r="E94" s="17">
        <f>SUM(F94:N94)</f>
        <v>0</v>
      </c>
      <c r="F94" s="60">
        <f>F95</f>
        <v>0</v>
      </c>
      <c r="G94" s="60">
        <v>0</v>
      </c>
      <c r="H94" s="105">
        <f>SUM(H95:H95)</f>
        <v>0</v>
      </c>
      <c r="I94" s="106"/>
      <c r="J94" s="106"/>
      <c r="K94" s="106"/>
      <c r="L94" s="107"/>
      <c r="M94" s="17">
        <f>SUM(M95:M95)</f>
        <v>0</v>
      </c>
      <c r="N94" s="17">
        <f>SUM(N95:N95)</f>
        <v>0</v>
      </c>
      <c r="O94" s="98" t="s">
        <v>16</v>
      </c>
      <c r="P94" s="6"/>
      <c r="Q94" s="6"/>
      <c r="R94" s="6"/>
    </row>
    <row r="95" spans="1:18" ht="54.75" customHeight="1" x14ac:dyDescent="0.25">
      <c r="A95" s="119"/>
      <c r="B95" s="138"/>
      <c r="C95" s="117"/>
      <c r="D95" s="19" t="s">
        <v>6</v>
      </c>
      <c r="E95" s="17">
        <f>SUM(F95:N95)</f>
        <v>0</v>
      </c>
      <c r="F95" s="71">
        <v>0</v>
      </c>
      <c r="G95" s="71">
        <v>0</v>
      </c>
      <c r="H95" s="89">
        <v>0</v>
      </c>
      <c r="I95" s="90"/>
      <c r="J95" s="90"/>
      <c r="K95" s="90"/>
      <c r="L95" s="91"/>
      <c r="M95" s="21">
        <v>0</v>
      </c>
      <c r="N95" s="21">
        <v>0</v>
      </c>
      <c r="O95" s="99"/>
      <c r="P95" s="6"/>
      <c r="Q95" s="6"/>
      <c r="R95" s="6"/>
    </row>
    <row r="96" spans="1:18" ht="22.9" customHeight="1" x14ac:dyDescent="0.25">
      <c r="A96" s="119"/>
      <c r="B96" s="132" t="s">
        <v>254</v>
      </c>
      <c r="C96" s="132" t="s">
        <v>69</v>
      </c>
      <c r="D96" s="132" t="s">
        <v>69</v>
      </c>
      <c r="E96" s="92" t="s">
        <v>70</v>
      </c>
      <c r="F96" s="92" t="s">
        <v>2</v>
      </c>
      <c r="G96" s="92" t="s">
        <v>3</v>
      </c>
      <c r="H96" s="92" t="s">
        <v>216</v>
      </c>
      <c r="I96" s="94" t="s">
        <v>167</v>
      </c>
      <c r="J96" s="95"/>
      <c r="K96" s="95"/>
      <c r="L96" s="96"/>
      <c r="M96" s="97" t="s">
        <v>39</v>
      </c>
      <c r="N96" s="97" t="s">
        <v>40</v>
      </c>
      <c r="O96" s="99"/>
      <c r="P96" s="6"/>
      <c r="Q96" s="6"/>
      <c r="R96" s="6"/>
    </row>
    <row r="97" spans="1:18" ht="42" customHeight="1" x14ac:dyDescent="0.25">
      <c r="A97" s="119"/>
      <c r="B97" s="133"/>
      <c r="C97" s="133"/>
      <c r="D97" s="133"/>
      <c r="E97" s="93"/>
      <c r="F97" s="93"/>
      <c r="G97" s="93"/>
      <c r="H97" s="93"/>
      <c r="I97" s="22" t="s">
        <v>155</v>
      </c>
      <c r="J97" s="22" t="s">
        <v>160</v>
      </c>
      <c r="K97" s="22" t="s">
        <v>156</v>
      </c>
      <c r="L97" s="22" t="s">
        <v>157</v>
      </c>
      <c r="M97" s="97"/>
      <c r="N97" s="97"/>
      <c r="O97" s="99"/>
      <c r="P97" s="6"/>
      <c r="Q97" s="6"/>
      <c r="R97" s="6"/>
    </row>
    <row r="98" spans="1:18" ht="33" customHeight="1" x14ac:dyDescent="0.25">
      <c r="A98" s="120"/>
      <c r="B98" s="134"/>
      <c r="C98" s="134"/>
      <c r="D98" s="134"/>
      <c r="E98" s="22" t="s">
        <v>69</v>
      </c>
      <c r="F98" s="23" t="s">
        <v>69</v>
      </c>
      <c r="G98" s="23" t="s">
        <v>69</v>
      </c>
      <c r="H98" s="23" t="s">
        <v>69</v>
      </c>
      <c r="I98" s="23" t="s">
        <v>69</v>
      </c>
      <c r="J98" s="23" t="s">
        <v>69</v>
      </c>
      <c r="K98" s="23" t="s">
        <v>69</v>
      </c>
      <c r="L98" s="23" t="s">
        <v>69</v>
      </c>
      <c r="M98" s="23" t="s">
        <v>69</v>
      </c>
      <c r="N98" s="23" t="s">
        <v>69</v>
      </c>
      <c r="O98" s="100"/>
      <c r="P98" s="6"/>
      <c r="Q98" s="6"/>
      <c r="R98" s="6"/>
    </row>
    <row r="99" spans="1:18" ht="22.9" customHeight="1" x14ac:dyDescent="0.25">
      <c r="A99" s="118" t="s">
        <v>13</v>
      </c>
      <c r="B99" s="138" t="s">
        <v>252</v>
      </c>
      <c r="C99" s="117" t="s">
        <v>206</v>
      </c>
      <c r="D99" s="78" t="s">
        <v>4</v>
      </c>
      <c r="E99" s="17">
        <f>SUM(F99:N99)</f>
        <v>0</v>
      </c>
      <c r="F99" s="60">
        <f>F100</f>
        <v>0</v>
      </c>
      <c r="G99" s="60">
        <v>0</v>
      </c>
      <c r="H99" s="105">
        <f>SUM(H100:H100)</f>
        <v>0</v>
      </c>
      <c r="I99" s="106"/>
      <c r="J99" s="106"/>
      <c r="K99" s="106"/>
      <c r="L99" s="107"/>
      <c r="M99" s="17">
        <f>SUM(M100:M100)</f>
        <v>0</v>
      </c>
      <c r="N99" s="17">
        <f>SUM(N100:N100)</f>
        <v>0</v>
      </c>
      <c r="O99" s="98" t="s">
        <v>16</v>
      </c>
      <c r="P99" s="6"/>
      <c r="Q99" s="6"/>
      <c r="R99" s="6"/>
    </row>
    <row r="100" spans="1:18" ht="54.75" customHeight="1" x14ac:dyDescent="0.25">
      <c r="A100" s="119"/>
      <c r="B100" s="138"/>
      <c r="C100" s="117"/>
      <c r="D100" s="19" t="s">
        <v>6</v>
      </c>
      <c r="E100" s="17">
        <f>SUM(F100:N100)</f>
        <v>0</v>
      </c>
      <c r="F100" s="71">
        <v>0</v>
      </c>
      <c r="G100" s="71">
        <v>0</v>
      </c>
      <c r="H100" s="89">
        <v>0</v>
      </c>
      <c r="I100" s="90"/>
      <c r="J100" s="90"/>
      <c r="K100" s="90"/>
      <c r="L100" s="91"/>
      <c r="M100" s="21">
        <v>0</v>
      </c>
      <c r="N100" s="21">
        <v>0</v>
      </c>
      <c r="O100" s="99"/>
      <c r="P100" s="200"/>
      <c r="Q100" s="6"/>
      <c r="R100" s="6"/>
    </row>
    <row r="101" spans="1:18" ht="22.9" customHeight="1" x14ac:dyDescent="0.25">
      <c r="A101" s="119"/>
      <c r="B101" s="132" t="s">
        <v>253</v>
      </c>
      <c r="C101" s="132" t="s">
        <v>69</v>
      </c>
      <c r="D101" s="132" t="s">
        <v>69</v>
      </c>
      <c r="E101" s="92" t="s">
        <v>70</v>
      </c>
      <c r="F101" s="92" t="s">
        <v>2</v>
      </c>
      <c r="G101" s="92" t="s">
        <v>3</v>
      </c>
      <c r="H101" s="92" t="s">
        <v>216</v>
      </c>
      <c r="I101" s="94" t="s">
        <v>167</v>
      </c>
      <c r="J101" s="95"/>
      <c r="K101" s="95"/>
      <c r="L101" s="96"/>
      <c r="M101" s="97" t="s">
        <v>39</v>
      </c>
      <c r="N101" s="97" t="s">
        <v>40</v>
      </c>
      <c r="O101" s="99"/>
      <c r="P101" s="200"/>
      <c r="Q101" s="6"/>
      <c r="R101" s="6"/>
    </row>
    <row r="102" spans="1:18" ht="42" customHeight="1" x14ac:dyDescent="0.25">
      <c r="A102" s="119"/>
      <c r="B102" s="133"/>
      <c r="C102" s="133"/>
      <c r="D102" s="133"/>
      <c r="E102" s="93"/>
      <c r="F102" s="93"/>
      <c r="G102" s="93"/>
      <c r="H102" s="93"/>
      <c r="I102" s="22" t="s">
        <v>155</v>
      </c>
      <c r="J102" s="22" t="s">
        <v>160</v>
      </c>
      <c r="K102" s="22" t="s">
        <v>156</v>
      </c>
      <c r="L102" s="22" t="s">
        <v>157</v>
      </c>
      <c r="M102" s="97"/>
      <c r="N102" s="97"/>
      <c r="O102" s="99"/>
      <c r="P102" s="6"/>
      <c r="Q102" s="6"/>
      <c r="R102" s="6"/>
    </row>
    <row r="103" spans="1:18" ht="57" customHeight="1" x14ac:dyDescent="0.25">
      <c r="A103" s="120"/>
      <c r="B103" s="134"/>
      <c r="C103" s="134"/>
      <c r="D103" s="134"/>
      <c r="E103" s="22" t="s">
        <v>69</v>
      </c>
      <c r="F103" s="23" t="s">
        <v>69</v>
      </c>
      <c r="G103" s="23" t="s">
        <v>69</v>
      </c>
      <c r="H103" s="23" t="s">
        <v>69</v>
      </c>
      <c r="I103" s="23" t="s">
        <v>69</v>
      </c>
      <c r="J103" s="23" t="s">
        <v>69</v>
      </c>
      <c r="K103" s="23" t="s">
        <v>69</v>
      </c>
      <c r="L103" s="23" t="s">
        <v>69</v>
      </c>
      <c r="M103" s="23" t="s">
        <v>69</v>
      </c>
      <c r="N103" s="23" t="s">
        <v>69</v>
      </c>
      <c r="O103" s="100"/>
      <c r="P103" s="6"/>
      <c r="Q103" s="6"/>
      <c r="R103" s="6"/>
    </row>
    <row r="104" spans="1:18" ht="14.25" hidden="1" customHeight="1" x14ac:dyDescent="0.3">
      <c r="A104" s="111">
        <v>3</v>
      </c>
      <c r="B104" s="135" t="s">
        <v>249</v>
      </c>
      <c r="C104" s="142" t="s">
        <v>204</v>
      </c>
      <c r="D104" s="78" t="s">
        <v>4</v>
      </c>
      <c r="E104" s="17">
        <f t="shared" ref="E104:E110" si="7">SUM(F104:N104)</f>
        <v>0</v>
      </c>
      <c r="F104" s="60">
        <f>F106+F107+F105</f>
        <v>0</v>
      </c>
      <c r="G104" s="60">
        <v>0</v>
      </c>
      <c r="H104" s="105">
        <f>H106+H107+H105</f>
        <v>0</v>
      </c>
      <c r="I104" s="106"/>
      <c r="J104" s="106"/>
      <c r="K104" s="106"/>
      <c r="L104" s="107"/>
      <c r="M104" s="17">
        <f t="shared" ref="M104:N104" si="8">SUM(M105:M107)</f>
        <v>0</v>
      </c>
      <c r="N104" s="17">
        <f t="shared" si="8"/>
        <v>0</v>
      </c>
      <c r="O104" s="104" t="s">
        <v>16</v>
      </c>
      <c r="P104" s="6"/>
      <c r="Q104" s="6"/>
      <c r="R104" s="6"/>
    </row>
    <row r="105" spans="1:18" ht="32.25" hidden="1" customHeight="1" x14ac:dyDescent="0.3">
      <c r="A105" s="111"/>
      <c r="B105" s="135"/>
      <c r="C105" s="143"/>
      <c r="D105" s="78" t="s">
        <v>17</v>
      </c>
      <c r="E105" s="17">
        <f t="shared" si="7"/>
        <v>0</v>
      </c>
      <c r="F105" s="60">
        <v>0</v>
      </c>
      <c r="G105" s="60">
        <v>0</v>
      </c>
      <c r="H105" s="105">
        <v>0</v>
      </c>
      <c r="I105" s="106"/>
      <c r="J105" s="106"/>
      <c r="K105" s="106"/>
      <c r="L105" s="107"/>
      <c r="M105" s="17">
        <v>0</v>
      </c>
      <c r="N105" s="17">
        <v>0</v>
      </c>
      <c r="O105" s="104"/>
      <c r="P105" s="6"/>
      <c r="Q105" s="6"/>
      <c r="R105" s="6"/>
    </row>
    <row r="106" spans="1:18" ht="48.75" hidden="1" customHeight="1" x14ac:dyDescent="0.3">
      <c r="A106" s="111"/>
      <c r="B106" s="135"/>
      <c r="C106" s="143"/>
      <c r="D106" s="78" t="s">
        <v>6</v>
      </c>
      <c r="E106" s="17">
        <f t="shared" si="7"/>
        <v>0</v>
      </c>
      <c r="F106" s="60">
        <v>0</v>
      </c>
      <c r="G106" s="60">
        <v>0</v>
      </c>
      <c r="H106" s="105">
        <f>H109</f>
        <v>0</v>
      </c>
      <c r="I106" s="106"/>
      <c r="J106" s="106"/>
      <c r="K106" s="106"/>
      <c r="L106" s="107"/>
      <c r="M106" s="17">
        <f>M109</f>
        <v>0</v>
      </c>
      <c r="N106" s="17">
        <f>N109</f>
        <v>0</v>
      </c>
      <c r="O106" s="104"/>
      <c r="P106" s="200" t="s">
        <v>295</v>
      </c>
      <c r="Q106" s="198"/>
      <c r="R106" s="6"/>
    </row>
    <row r="107" spans="1:18" ht="0.75" hidden="1" customHeight="1" x14ac:dyDescent="0.3">
      <c r="A107" s="111"/>
      <c r="B107" s="135"/>
      <c r="C107" s="144"/>
      <c r="D107" s="74" t="s">
        <v>18</v>
      </c>
      <c r="E107" s="17">
        <f t="shared" si="7"/>
        <v>0</v>
      </c>
      <c r="F107" s="60">
        <f>F110</f>
        <v>0</v>
      </c>
      <c r="G107" s="60">
        <v>0</v>
      </c>
      <c r="H107" s="105">
        <f>H110</f>
        <v>0</v>
      </c>
      <c r="I107" s="106"/>
      <c r="J107" s="106"/>
      <c r="K107" s="106"/>
      <c r="L107" s="107"/>
      <c r="M107" s="17">
        <f t="shared" ref="M107:N107" si="9">M110</f>
        <v>0</v>
      </c>
      <c r="N107" s="17">
        <f t="shared" si="9"/>
        <v>0</v>
      </c>
      <c r="O107" s="104"/>
      <c r="P107" s="200"/>
      <c r="Q107" s="6"/>
      <c r="R107" s="6"/>
    </row>
    <row r="108" spans="1:18" ht="24" hidden="1" customHeight="1" x14ac:dyDescent="0.3">
      <c r="A108" s="118" t="s">
        <v>24</v>
      </c>
      <c r="B108" s="138" t="s">
        <v>251</v>
      </c>
      <c r="C108" s="121" t="s">
        <v>204</v>
      </c>
      <c r="D108" s="78" t="s">
        <v>4</v>
      </c>
      <c r="E108" s="17">
        <f t="shared" si="7"/>
        <v>0</v>
      </c>
      <c r="F108" s="60">
        <f>SUM(F109:F110)</f>
        <v>0</v>
      </c>
      <c r="G108" s="60"/>
      <c r="H108" s="105">
        <f>SUM(H109:L110)</f>
        <v>0</v>
      </c>
      <c r="I108" s="106"/>
      <c r="J108" s="106"/>
      <c r="K108" s="106"/>
      <c r="L108" s="107"/>
      <c r="M108" s="17">
        <f>SUM(M109:M110)</f>
        <v>0</v>
      </c>
      <c r="N108" s="17">
        <f>SUM(N109:N110)</f>
        <v>0</v>
      </c>
      <c r="O108" s="98" t="s">
        <v>16</v>
      </c>
      <c r="P108" s="200"/>
      <c r="Q108" s="6"/>
      <c r="R108" s="6"/>
    </row>
    <row r="109" spans="1:18" s="5" customFormat="1" ht="51" hidden="1" customHeight="1" x14ac:dyDescent="0.3">
      <c r="A109" s="119"/>
      <c r="B109" s="138"/>
      <c r="C109" s="122"/>
      <c r="D109" s="19" t="s">
        <v>6</v>
      </c>
      <c r="E109" s="17">
        <f t="shared" si="7"/>
        <v>0</v>
      </c>
      <c r="F109" s="71">
        <v>0</v>
      </c>
      <c r="G109" s="71">
        <v>0</v>
      </c>
      <c r="H109" s="89">
        <v>0</v>
      </c>
      <c r="I109" s="90"/>
      <c r="J109" s="90"/>
      <c r="K109" s="90"/>
      <c r="L109" s="91"/>
      <c r="M109" s="21">
        <v>0</v>
      </c>
      <c r="N109" s="21">
        <v>0</v>
      </c>
      <c r="O109" s="99"/>
      <c r="P109" s="6"/>
      <c r="Q109" s="6"/>
      <c r="R109" s="6"/>
    </row>
    <row r="110" spans="1:18" ht="15" hidden="1" customHeight="1" x14ac:dyDescent="0.3">
      <c r="A110" s="119"/>
      <c r="B110" s="138"/>
      <c r="C110" s="123"/>
      <c r="D110" s="66" t="s">
        <v>18</v>
      </c>
      <c r="E110" s="17">
        <f t="shared" si="7"/>
        <v>0</v>
      </c>
      <c r="F110" s="71">
        <v>0</v>
      </c>
      <c r="G110" s="71">
        <v>0</v>
      </c>
      <c r="H110" s="89">
        <v>0</v>
      </c>
      <c r="I110" s="90"/>
      <c r="J110" s="90"/>
      <c r="K110" s="90"/>
      <c r="L110" s="91"/>
      <c r="M110" s="21">
        <v>0</v>
      </c>
      <c r="N110" s="21">
        <v>0</v>
      </c>
      <c r="O110" s="99"/>
      <c r="P110" s="6"/>
      <c r="Q110" s="6"/>
      <c r="R110" s="6"/>
    </row>
    <row r="111" spans="1:18" ht="15" hidden="1" customHeight="1" x14ac:dyDescent="0.3">
      <c r="A111" s="119"/>
      <c r="B111" s="132" t="s">
        <v>250</v>
      </c>
      <c r="C111" s="132" t="s">
        <v>69</v>
      </c>
      <c r="D111" s="132" t="s">
        <v>69</v>
      </c>
      <c r="E111" s="92" t="s">
        <v>70</v>
      </c>
      <c r="F111" s="92" t="s">
        <v>2</v>
      </c>
      <c r="G111" s="92" t="s">
        <v>3</v>
      </c>
      <c r="H111" s="92" t="s">
        <v>210</v>
      </c>
      <c r="I111" s="94" t="s">
        <v>167</v>
      </c>
      <c r="J111" s="95"/>
      <c r="K111" s="95"/>
      <c r="L111" s="96"/>
      <c r="M111" s="97" t="s">
        <v>39</v>
      </c>
      <c r="N111" s="97" t="s">
        <v>40</v>
      </c>
      <c r="O111" s="99"/>
      <c r="P111" s="6"/>
      <c r="Q111" s="6"/>
      <c r="R111" s="6"/>
    </row>
    <row r="112" spans="1:18" ht="37.5" hidden="1" customHeight="1" x14ac:dyDescent="0.3">
      <c r="A112" s="119"/>
      <c r="B112" s="133"/>
      <c r="C112" s="133"/>
      <c r="D112" s="133"/>
      <c r="E112" s="93"/>
      <c r="F112" s="93"/>
      <c r="G112" s="93"/>
      <c r="H112" s="93"/>
      <c r="I112" s="22" t="s">
        <v>155</v>
      </c>
      <c r="J112" s="22" t="s">
        <v>160</v>
      </c>
      <c r="K112" s="22" t="s">
        <v>156</v>
      </c>
      <c r="L112" s="22" t="s">
        <v>157</v>
      </c>
      <c r="M112" s="97"/>
      <c r="N112" s="97"/>
      <c r="O112" s="99"/>
      <c r="P112" s="6"/>
      <c r="Q112" s="6"/>
      <c r="R112" s="6"/>
    </row>
    <row r="113" spans="1:18" ht="39" hidden="1" customHeight="1" x14ac:dyDescent="0.3">
      <c r="A113" s="120"/>
      <c r="B113" s="134"/>
      <c r="C113" s="134"/>
      <c r="D113" s="134"/>
      <c r="E113" s="27" t="s">
        <v>69</v>
      </c>
      <c r="F113" s="28" t="s">
        <v>69</v>
      </c>
      <c r="G113" s="28" t="s">
        <v>69</v>
      </c>
      <c r="H113" s="28" t="s">
        <v>69</v>
      </c>
      <c r="I113" s="28" t="s">
        <v>69</v>
      </c>
      <c r="J113" s="28" t="s">
        <v>69</v>
      </c>
      <c r="K113" s="28" t="s">
        <v>69</v>
      </c>
      <c r="L113" s="28" t="s">
        <v>69</v>
      </c>
      <c r="M113" s="28" t="s">
        <v>69</v>
      </c>
      <c r="N113" s="28" t="s">
        <v>69</v>
      </c>
      <c r="O113" s="100"/>
      <c r="P113" s="6"/>
      <c r="Q113" s="6"/>
      <c r="R113" s="6"/>
    </row>
    <row r="114" spans="1:18" ht="15" customHeight="1" x14ac:dyDescent="0.25">
      <c r="A114" s="110" t="s">
        <v>15</v>
      </c>
      <c r="B114" s="110"/>
      <c r="C114" s="110"/>
      <c r="D114" s="78" t="s">
        <v>4</v>
      </c>
      <c r="E114" s="17">
        <f>SUM(F114:N114)</f>
        <v>133069.13793</v>
      </c>
      <c r="F114" s="60">
        <f>F116+F117+F115</f>
        <v>23712.69311</v>
      </c>
      <c r="G114" s="60">
        <v>28249.044819999999</v>
      </c>
      <c r="H114" s="105">
        <f>H116+H117+H115</f>
        <v>27381.8</v>
      </c>
      <c r="I114" s="106"/>
      <c r="J114" s="106"/>
      <c r="K114" s="106"/>
      <c r="L114" s="107"/>
      <c r="M114" s="17">
        <f t="shared" ref="M114:N114" si="10">SUM(M115:M117)</f>
        <v>26862.799999999999</v>
      </c>
      <c r="N114" s="17">
        <f t="shared" si="10"/>
        <v>26862.799999999999</v>
      </c>
      <c r="O114" s="104"/>
      <c r="P114" s="6"/>
      <c r="Q114" s="6"/>
      <c r="R114" s="6"/>
    </row>
    <row r="115" spans="1:18" ht="37.5" customHeight="1" x14ac:dyDescent="0.25">
      <c r="A115" s="110"/>
      <c r="B115" s="110"/>
      <c r="C115" s="110"/>
      <c r="D115" s="78" t="s">
        <v>17</v>
      </c>
      <c r="E115" s="17">
        <f>SUM(F115:N115)</f>
        <v>4868.4380000000001</v>
      </c>
      <c r="F115" s="60">
        <f>F50</f>
        <v>1157.7379999999998</v>
      </c>
      <c r="G115" s="60">
        <v>3710.7</v>
      </c>
      <c r="H115" s="105">
        <f>H50</f>
        <v>0</v>
      </c>
      <c r="I115" s="106"/>
      <c r="J115" s="106"/>
      <c r="K115" s="106"/>
      <c r="L115" s="107"/>
      <c r="M115" s="17">
        <f>M50</f>
        <v>0</v>
      </c>
      <c r="N115" s="17">
        <f>N50</f>
        <v>0</v>
      </c>
      <c r="O115" s="104"/>
      <c r="P115" s="6"/>
      <c r="Q115" s="6"/>
      <c r="R115" s="6"/>
    </row>
    <row r="116" spans="1:18" ht="48.75" customHeight="1" x14ac:dyDescent="0.25">
      <c r="A116" s="110"/>
      <c r="B116" s="110"/>
      <c r="C116" s="110"/>
      <c r="D116" s="78" t="s">
        <v>6</v>
      </c>
      <c r="E116" s="17">
        <f>SUM(F116:N116)</f>
        <v>124785.17237</v>
      </c>
      <c r="F116" s="60">
        <f>F51+F76</f>
        <v>21370.127549999997</v>
      </c>
      <c r="G116" s="60">
        <v>23960.044819999999</v>
      </c>
      <c r="H116" s="105">
        <f>H51+H76</f>
        <v>26831</v>
      </c>
      <c r="I116" s="106"/>
      <c r="J116" s="106"/>
      <c r="K116" s="106"/>
      <c r="L116" s="107"/>
      <c r="M116" s="17">
        <f>M51+M76</f>
        <v>26312</v>
      </c>
      <c r="N116" s="17">
        <f>N51+N76</f>
        <v>26312</v>
      </c>
      <c r="O116" s="104"/>
      <c r="P116" s="6"/>
      <c r="Q116" s="6"/>
      <c r="R116" s="6"/>
    </row>
    <row r="117" spans="1:18" ht="21" customHeight="1" x14ac:dyDescent="0.25">
      <c r="A117" s="110"/>
      <c r="B117" s="110"/>
      <c r="C117" s="110"/>
      <c r="D117" s="74" t="s">
        <v>18</v>
      </c>
      <c r="E117" s="17">
        <f>SUM(F117:N117)</f>
        <v>3415.5275600000004</v>
      </c>
      <c r="F117" s="60">
        <f>F52+F77</f>
        <v>1184.8275599999999</v>
      </c>
      <c r="G117" s="60">
        <v>578.29999999999995</v>
      </c>
      <c r="H117" s="105">
        <f>H52+H77</f>
        <v>550.79999999999995</v>
      </c>
      <c r="I117" s="106"/>
      <c r="J117" s="106"/>
      <c r="K117" s="106"/>
      <c r="L117" s="107"/>
      <c r="M117" s="17">
        <f>M52+M77</f>
        <v>550.79999999999995</v>
      </c>
      <c r="N117" s="17">
        <f>N52+N77</f>
        <v>550.79999999999995</v>
      </c>
      <c r="O117" s="104"/>
      <c r="P117" s="6"/>
      <c r="Q117" s="6"/>
      <c r="R117" s="6"/>
    </row>
    <row r="118" spans="1:18" ht="24.75" customHeight="1" x14ac:dyDescent="0.25">
      <c r="A118" s="176" t="s">
        <v>190</v>
      </c>
      <c r="B118" s="176"/>
      <c r="C118" s="176"/>
      <c r="D118" s="176"/>
      <c r="E118" s="176"/>
      <c r="F118" s="176"/>
      <c r="G118" s="176"/>
      <c r="H118" s="176"/>
      <c r="I118" s="176"/>
      <c r="J118" s="176"/>
      <c r="K118" s="176"/>
      <c r="L118" s="176"/>
      <c r="M118" s="176"/>
      <c r="N118" s="176"/>
      <c r="O118" s="176"/>
      <c r="P118" s="6"/>
      <c r="Q118" s="6"/>
      <c r="R118" s="6"/>
    </row>
    <row r="119" spans="1:18" ht="15.75" x14ac:dyDescent="0.25">
      <c r="A119" s="111">
        <v>1</v>
      </c>
      <c r="B119" s="135" t="s">
        <v>162</v>
      </c>
      <c r="C119" s="142" t="s">
        <v>41</v>
      </c>
      <c r="D119" s="78" t="s">
        <v>4</v>
      </c>
      <c r="E119" s="17">
        <f t="shared" ref="E119:E126" si="11">SUM(F119:N119)</f>
        <v>463766.86163</v>
      </c>
      <c r="F119" s="60">
        <f>F120+F121+F122+F123</f>
        <v>86307.94690000001</v>
      </c>
      <c r="G119" s="60">
        <v>93799.989350000003</v>
      </c>
      <c r="H119" s="105">
        <f>H120+H121+H122+H123</f>
        <v>94524.926019999984</v>
      </c>
      <c r="I119" s="106"/>
      <c r="J119" s="106"/>
      <c r="K119" s="106"/>
      <c r="L119" s="107"/>
      <c r="M119" s="17">
        <f>SUM(M120:M123)</f>
        <v>94582.647989999998</v>
      </c>
      <c r="N119" s="17">
        <f>SUM(N120:N123)</f>
        <v>94551.351369999989</v>
      </c>
      <c r="O119" s="104" t="s">
        <v>20</v>
      </c>
      <c r="P119" s="6"/>
      <c r="Q119" s="6"/>
      <c r="R119" s="6"/>
    </row>
    <row r="120" spans="1:18" ht="31.5" x14ac:dyDescent="0.25">
      <c r="A120" s="111"/>
      <c r="B120" s="135"/>
      <c r="C120" s="143"/>
      <c r="D120" s="78" t="s">
        <v>21</v>
      </c>
      <c r="E120" s="17">
        <f t="shared" si="11"/>
        <v>4286.7172199999995</v>
      </c>
      <c r="F120" s="60">
        <f>F137</f>
        <v>704.029</v>
      </c>
      <c r="G120" s="60">
        <v>916.79880000000003</v>
      </c>
      <c r="H120" s="105">
        <f>H137</f>
        <v>924.53634999999997</v>
      </c>
      <c r="I120" s="106"/>
      <c r="J120" s="106"/>
      <c r="K120" s="106"/>
      <c r="L120" s="107"/>
      <c r="M120" s="17">
        <f t="shared" ref="M120:N120" si="12">M137</f>
        <v>892.68665999999996</v>
      </c>
      <c r="N120" s="17">
        <f t="shared" si="12"/>
        <v>848.66641000000004</v>
      </c>
      <c r="O120" s="104"/>
      <c r="P120" s="12"/>
      <c r="Q120" s="6"/>
      <c r="R120" s="6"/>
    </row>
    <row r="121" spans="1:18" ht="36.75" customHeight="1" x14ac:dyDescent="0.25">
      <c r="A121" s="111"/>
      <c r="B121" s="135"/>
      <c r="C121" s="143"/>
      <c r="D121" s="78" t="s">
        <v>17</v>
      </c>
      <c r="E121" s="17">
        <f t="shared" si="11"/>
        <v>14381.854269999998</v>
      </c>
      <c r="F121" s="60">
        <f>F131+F138+F144</f>
        <v>5894.1886500000001</v>
      </c>
      <c r="G121" s="60">
        <v>6058.5419199999997</v>
      </c>
      <c r="H121" s="105">
        <f>L131+H138</f>
        <v>756.43883000000005</v>
      </c>
      <c r="I121" s="106"/>
      <c r="J121" s="106"/>
      <c r="K121" s="106"/>
      <c r="L121" s="107"/>
      <c r="M121" s="17">
        <f>M131+M138</f>
        <v>824.01846</v>
      </c>
      <c r="N121" s="17">
        <f>N131+N138</f>
        <v>848.66641000000004</v>
      </c>
      <c r="O121" s="104"/>
      <c r="P121" s="6"/>
      <c r="Q121" s="6"/>
      <c r="R121" s="6"/>
    </row>
    <row r="122" spans="1:18" ht="49.9" customHeight="1" x14ac:dyDescent="0.25">
      <c r="A122" s="111"/>
      <c r="B122" s="135"/>
      <c r="C122" s="143"/>
      <c r="D122" s="78" t="s">
        <v>6</v>
      </c>
      <c r="E122" s="17">
        <f t="shared" si="11"/>
        <v>437179.1801</v>
      </c>
      <c r="F122" s="60">
        <f>F125+F132+F139</f>
        <v>76831.821210000009</v>
      </c>
      <c r="G122" s="60">
        <v>85564.348129999998</v>
      </c>
      <c r="H122" s="105">
        <f>H125+H132+H139</f>
        <v>91583.650339999993</v>
      </c>
      <c r="I122" s="106"/>
      <c r="J122" s="106"/>
      <c r="K122" s="106"/>
      <c r="L122" s="107"/>
      <c r="M122" s="17">
        <f t="shared" ref="M122:N122" si="13">M125+M132+M139</f>
        <v>91605.642370000001</v>
      </c>
      <c r="N122" s="17">
        <f t="shared" si="13"/>
        <v>91593.718049999996</v>
      </c>
      <c r="O122" s="104"/>
      <c r="P122" s="6"/>
      <c r="Q122" s="6"/>
      <c r="R122" s="6"/>
    </row>
    <row r="123" spans="1:18" ht="18" customHeight="1" x14ac:dyDescent="0.25">
      <c r="A123" s="111"/>
      <c r="B123" s="135"/>
      <c r="C123" s="144"/>
      <c r="D123" s="74" t="s">
        <v>18</v>
      </c>
      <c r="E123" s="17">
        <f t="shared" si="11"/>
        <v>7919.1100400000014</v>
      </c>
      <c r="F123" s="60">
        <f>F126</f>
        <v>2877.9080400000003</v>
      </c>
      <c r="G123" s="60">
        <v>1260.3005000000001</v>
      </c>
      <c r="H123" s="105">
        <f>H126</f>
        <v>1260.3005000000001</v>
      </c>
      <c r="I123" s="106"/>
      <c r="J123" s="106"/>
      <c r="K123" s="106"/>
      <c r="L123" s="107"/>
      <c r="M123" s="17">
        <f t="shared" ref="M123:N123" si="14">M126</f>
        <v>1260.3005000000001</v>
      </c>
      <c r="N123" s="17">
        <f t="shared" si="14"/>
        <v>1260.3005000000001</v>
      </c>
      <c r="O123" s="104"/>
      <c r="P123" s="6"/>
      <c r="Q123" s="6"/>
      <c r="R123" s="6"/>
    </row>
    <row r="124" spans="1:18" ht="18.75" customHeight="1" x14ac:dyDescent="0.25">
      <c r="A124" s="148" t="s">
        <v>7</v>
      </c>
      <c r="B124" s="138" t="s">
        <v>45</v>
      </c>
      <c r="C124" s="117" t="s">
        <v>41</v>
      </c>
      <c r="D124" s="78" t="s">
        <v>4</v>
      </c>
      <c r="E124" s="17">
        <f t="shared" si="11"/>
        <v>435732.98938000004</v>
      </c>
      <c r="F124" s="60">
        <f>F125+F126</f>
        <v>76966.929250000001</v>
      </c>
      <c r="G124" s="60">
        <v>84838.158630000005</v>
      </c>
      <c r="H124" s="105">
        <f>H125+H126</f>
        <v>91309.300499999998</v>
      </c>
      <c r="I124" s="106"/>
      <c r="J124" s="106"/>
      <c r="K124" s="106"/>
      <c r="L124" s="107"/>
      <c r="M124" s="17">
        <f>SUM(M125:M126)</f>
        <v>91309.300499999998</v>
      </c>
      <c r="N124" s="17">
        <f>SUM(N125:N126)</f>
        <v>91309.300499999998</v>
      </c>
      <c r="O124" s="98" t="s">
        <v>20</v>
      </c>
      <c r="P124" s="6"/>
      <c r="Q124" s="6"/>
      <c r="R124" s="6"/>
    </row>
    <row r="125" spans="1:18" ht="47.25" x14ac:dyDescent="0.25">
      <c r="A125" s="149"/>
      <c r="B125" s="138"/>
      <c r="C125" s="117"/>
      <c r="D125" s="19" t="s">
        <v>6</v>
      </c>
      <c r="E125" s="17">
        <f t="shared" si="11"/>
        <v>427813.87933999998</v>
      </c>
      <c r="F125" s="71">
        <v>74089.021210000006</v>
      </c>
      <c r="G125" s="71">
        <v>83577.858129999993</v>
      </c>
      <c r="H125" s="89">
        <v>90049</v>
      </c>
      <c r="I125" s="90"/>
      <c r="J125" s="90"/>
      <c r="K125" s="90"/>
      <c r="L125" s="91"/>
      <c r="M125" s="21">
        <v>90049</v>
      </c>
      <c r="N125" s="21">
        <v>90049</v>
      </c>
      <c r="O125" s="99"/>
      <c r="P125" s="6"/>
      <c r="Q125" s="6"/>
      <c r="R125" s="6"/>
    </row>
    <row r="126" spans="1:18" ht="15.75" x14ac:dyDescent="0.25">
      <c r="A126" s="149"/>
      <c r="B126" s="138"/>
      <c r="C126" s="117"/>
      <c r="D126" s="66" t="s">
        <v>18</v>
      </c>
      <c r="E126" s="17">
        <f t="shared" si="11"/>
        <v>7919.1100400000014</v>
      </c>
      <c r="F126" s="71">
        <f>1260.3005+900-81+798.60754</f>
        <v>2877.9080400000003</v>
      </c>
      <c r="G126" s="71">
        <v>1260.3005000000001</v>
      </c>
      <c r="H126" s="89">
        <v>1260.3005000000001</v>
      </c>
      <c r="I126" s="90"/>
      <c r="J126" s="90"/>
      <c r="K126" s="90"/>
      <c r="L126" s="91"/>
      <c r="M126" s="21">
        <v>1260.3005000000001</v>
      </c>
      <c r="N126" s="21">
        <v>1260.3005000000001</v>
      </c>
      <c r="O126" s="99"/>
      <c r="P126" s="6"/>
      <c r="Q126" s="6"/>
      <c r="R126" s="6"/>
    </row>
    <row r="127" spans="1:18" ht="18.75" customHeight="1" x14ac:dyDescent="0.25">
      <c r="A127" s="149"/>
      <c r="B127" s="121" t="s">
        <v>152</v>
      </c>
      <c r="C127" s="132" t="s">
        <v>69</v>
      </c>
      <c r="D127" s="132" t="s">
        <v>69</v>
      </c>
      <c r="E127" s="92" t="s">
        <v>70</v>
      </c>
      <c r="F127" s="92" t="s">
        <v>2</v>
      </c>
      <c r="G127" s="92" t="s">
        <v>3</v>
      </c>
      <c r="H127" s="92" t="s">
        <v>217</v>
      </c>
      <c r="I127" s="94" t="s">
        <v>167</v>
      </c>
      <c r="J127" s="95"/>
      <c r="K127" s="95"/>
      <c r="L127" s="96"/>
      <c r="M127" s="97" t="s">
        <v>39</v>
      </c>
      <c r="N127" s="97" t="s">
        <v>40</v>
      </c>
      <c r="O127" s="99"/>
      <c r="P127" s="6"/>
      <c r="Q127" s="6"/>
      <c r="R127" s="6"/>
    </row>
    <row r="128" spans="1:18" ht="47.25" x14ac:dyDescent="0.25">
      <c r="A128" s="149"/>
      <c r="B128" s="122"/>
      <c r="C128" s="133"/>
      <c r="D128" s="133"/>
      <c r="E128" s="93"/>
      <c r="F128" s="93"/>
      <c r="G128" s="93"/>
      <c r="H128" s="93"/>
      <c r="I128" s="22" t="s">
        <v>155</v>
      </c>
      <c r="J128" s="22" t="s">
        <v>160</v>
      </c>
      <c r="K128" s="22" t="s">
        <v>156</v>
      </c>
      <c r="L128" s="22" t="s">
        <v>157</v>
      </c>
      <c r="M128" s="97"/>
      <c r="N128" s="97"/>
      <c r="O128" s="99"/>
      <c r="P128" s="6"/>
      <c r="Q128" s="6"/>
      <c r="R128" s="6"/>
    </row>
    <row r="129" spans="1:18" ht="108" customHeight="1" x14ac:dyDescent="0.25">
      <c r="A129" s="150"/>
      <c r="B129" s="123"/>
      <c r="C129" s="134"/>
      <c r="D129" s="134"/>
      <c r="E129" s="27">
        <v>100</v>
      </c>
      <c r="F129" s="28" t="s">
        <v>69</v>
      </c>
      <c r="G129" s="28">
        <v>100</v>
      </c>
      <c r="H129" s="28">
        <v>100</v>
      </c>
      <c r="I129" s="28">
        <v>25</v>
      </c>
      <c r="J129" s="28">
        <v>50</v>
      </c>
      <c r="K129" s="28">
        <v>75</v>
      </c>
      <c r="L129" s="28">
        <v>100</v>
      </c>
      <c r="M129" s="28">
        <v>100</v>
      </c>
      <c r="N129" s="28">
        <v>100</v>
      </c>
      <c r="O129" s="100"/>
      <c r="P129" s="6"/>
      <c r="Q129" s="6"/>
      <c r="R129" s="6"/>
    </row>
    <row r="130" spans="1:18" ht="18" customHeight="1" x14ac:dyDescent="0.25">
      <c r="A130" s="148" t="s">
        <v>8</v>
      </c>
      <c r="B130" s="138" t="s">
        <v>309</v>
      </c>
      <c r="C130" s="117" t="s">
        <v>41</v>
      </c>
      <c r="D130" s="78" t="s">
        <v>4</v>
      </c>
      <c r="E130" s="17">
        <f>SUM(F130:N130)</f>
        <v>4445.7628000000004</v>
      </c>
      <c r="F130" s="60">
        <f>F131+F132</f>
        <v>1945.75503</v>
      </c>
      <c r="G130" s="60">
        <v>1000.0077700000001</v>
      </c>
      <c r="H130" s="105">
        <f>H131+H132</f>
        <v>500</v>
      </c>
      <c r="I130" s="106"/>
      <c r="J130" s="106"/>
      <c r="K130" s="106"/>
      <c r="L130" s="107"/>
      <c r="M130" s="17">
        <f>SUM(M131:M132)</f>
        <v>500</v>
      </c>
      <c r="N130" s="17">
        <f>SUM(N131:N132)</f>
        <v>500</v>
      </c>
      <c r="O130" s="98" t="s">
        <v>20</v>
      </c>
      <c r="P130" s="6"/>
      <c r="Q130" s="6"/>
      <c r="R130" s="6"/>
    </row>
    <row r="131" spans="1:18" ht="31.5" hidden="1" customHeight="1" outlineLevel="1" x14ac:dyDescent="0.3">
      <c r="A131" s="149"/>
      <c r="B131" s="138"/>
      <c r="C131" s="117"/>
      <c r="D131" s="19" t="s">
        <v>17</v>
      </c>
      <c r="E131" s="17">
        <f>SUM(F131:N131)</f>
        <v>0</v>
      </c>
      <c r="F131" s="71">
        <v>0</v>
      </c>
      <c r="G131" s="71"/>
      <c r="H131" s="7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99"/>
      <c r="P131" s="6"/>
      <c r="Q131" s="6"/>
      <c r="R131" s="6"/>
    </row>
    <row r="132" spans="1:18" ht="68.25" customHeight="1" collapsed="1" x14ac:dyDescent="0.25">
      <c r="A132" s="149"/>
      <c r="B132" s="138"/>
      <c r="C132" s="117"/>
      <c r="D132" s="19" t="s">
        <v>6</v>
      </c>
      <c r="E132" s="17">
        <f>SUM(F132:N132)</f>
        <v>4445.7628000000004</v>
      </c>
      <c r="F132" s="71">
        <f>1945.75+0.00503</f>
        <v>1945.75503</v>
      </c>
      <c r="G132" s="71">
        <v>1000.0077700000001</v>
      </c>
      <c r="H132" s="89">
        <v>500</v>
      </c>
      <c r="I132" s="90"/>
      <c r="J132" s="90"/>
      <c r="K132" s="90"/>
      <c r="L132" s="91"/>
      <c r="M132" s="21">
        <v>500</v>
      </c>
      <c r="N132" s="21">
        <v>500</v>
      </c>
      <c r="O132" s="99"/>
      <c r="P132" s="12"/>
      <c r="Q132" s="6"/>
      <c r="R132" s="6"/>
    </row>
    <row r="133" spans="1:18" ht="18.75" customHeight="1" x14ac:dyDescent="0.25">
      <c r="A133" s="149"/>
      <c r="B133" s="121" t="s">
        <v>310</v>
      </c>
      <c r="C133" s="132" t="s">
        <v>69</v>
      </c>
      <c r="D133" s="132" t="s">
        <v>69</v>
      </c>
      <c r="E133" s="92" t="s">
        <v>70</v>
      </c>
      <c r="F133" s="92" t="s">
        <v>2</v>
      </c>
      <c r="G133" s="92" t="s">
        <v>3</v>
      </c>
      <c r="H133" s="92" t="s">
        <v>212</v>
      </c>
      <c r="I133" s="94" t="s">
        <v>167</v>
      </c>
      <c r="J133" s="95"/>
      <c r="K133" s="95"/>
      <c r="L133" s="96"/>
      <c r="M133" s="97" t="s">
        <v>39</v>
      </c>
      <c r="N133" s="97" t="s">
        <v>40</v>
      </c>
      <c r="O133" s="99"/>
      <c r="P133" s="6"/>
      <c r="Q133" s="6"/>
      <c r="R133" s="6"/>
    </row>
    <row r="134" spans="1:18" ht="47.25" x14ac:dyDescent="0.25">
      <c r="A134" s="149"/>
      <c r="B134" s="122"/>
      <c r="C134" s="133"/>
      <c r="D134" s="133"/>
      <c r="E134" s="93"/>
      <c r="F134" s="93"/>
      <c r="G134" s="93"/>
      <c r="H134" s="93"/>
      <c r="I134" s="22" t="s">
        <v>155</v>
      </c>
      <c r="J134" s="22" t="s">
        <v>160</v>
      </c>
      <c r="K134" s="22" t="s">
        <v>156</v>
      </c>
      <c r="L134" s="22" t="s">
        <v>157</v>
      </c>
      <c r="M134" s="97"/>
      <c r="N134" s="97"/>
      <c r="O134" s="99"/>
      <c r="P134" s="6"/>
      <c r="Q134" s="6"/>
      <c r="R134" s="6"/>
    </row>
    <row r="135" spans="1:18" ht="83.25" customHeight="1" x14ac:dyDescent="0.25">
      <c r="A135" s="150"/>
      <c r="B135" s="123"/>
      <c r="C135" s="134"/>
      <c r="D135" s="134"/>
      <c r="E135" s="27">
        <v>44</v>
      </c>
      <c r="F135" s="28">
        <v>46</v>
      </c>
      <c r="G135" s="28">
        <v>44</v>
      </c>
      <c r="H135" s="28">
        <v>44</v>
      </c>
      <c r="I135" s="28">
        <v>44</v>
      </c>
      <c r="J135" s="28">
        <v>44</v>
      </c>
      <c r="K135" s="28">
        <v>44</v>
      </c>
      <c r="L135" s="28">
        <v>44</v>
      </c>
      <c r="M135" s="28">
        <v>44</v>
      </c>
      <c r="N135" s="28">
        <v>44</v>
      </c>
      <c r="O135" s="100"/>
      <c r="P135" s="6"/>
      <c r="Q135" s="6"/>
      <c r="R135" s="6"/>
    </row>
    <row r="136" spans="1:18" ht="18.75" customHeight="1" x14ac:dyDescent="0.25">
      <c r="A136" s="148" t="s">
        <v>19</v>
      </c>
      <c r="B136" s="138" t="s">
        <v>46</v>
      </c>
      <c r="C136" s="138" t="s">
        <v>41</v>
      </c>
      <c r="D136" s="78" t="s">
        <v>4</v>
      </c>
      <c r="E136" s="17">
        <f>SUM(F136:N136)</f>
        <v>12908.886449999998</v>
      </c>
      <c r="F136" s="60">
        <f>F137+F138+F139</f>
        <v>2054.2396199999998</v>
      </c>
      <c r="G136" s="60">
        <v>2623.6229499999999</v>
      </c>
      <c r="H136" s="105">
        <f>H137+H138+H139</f>
        <v>2715.6255200000001</v>
      </c>
      <c r="I136" s="106"/>
      <c r="J136" s="106"/>
      <c r="K136" s="106"/>
      <c r="L136" s="107"/>
      <c r="M136" s="17">
        <f>SUM(M137:M139)</f>
        <v>2773.3474900000001</v>
      </c>
      <c r="N136" s="17">
        <f>SUM(N137:N139)</f>
        <v>2742.05087</v>
      </c>
      <c r="O136" s="98" t="s">
        <v>20</v>
      </c>
      <c r="P136" s="6"/>
      <c r="Q136" s="6"/>
      <c r="R136" s="6"/>
    </row>
    <row r="137" spans="1:18" ht="31.5" x14ac:dyDescent="0.25">
      <c r="A137" s="149"/>
      <c r="B137" s="138"/>
      <c r="C137" s="138"/>
      <c r="D137" s="19" t="s">
        <v>21</v>
      </c>
      <c r="E137" s="17">
        <f>SUM(F137:N137)</f>
        <v>4286.7172199999995</v>
      </c>
      <c r="F137" s="71">
        <f>704.03-0.001</f>
        <v>704.029</v>
      </c>
      <c r="G137" s="71">
        <v>916.79880000000003</v>
      </c>
      <c r="H137" s="89">
        <v>924.53634999999997</v>
      </c>
      <c r="I137" s="90"/>
      <c r="J137" s="90"/>
      <c r="K137" s="90"/>
      <c r="L137" s="91"/>
      <c r="M137" s="21">
        <v>892.68665999999996</v>
      </c>
      <c r="N137" s="21">
        <v>848.66641000000004</v>
      </c>
      <c r="O137" s="99"/>
      <c r="P137" s="12"/>
      <c r="Q137" s="6"/>
      <c r="R137" s="6"/>
    </row>
    <row r="138" spans="1:18" ht="31.5" x14ac:dyDescent="0.25">
      <c r="A138" s="149"/>
      <c r="B138" s="138"/>
      <c r="C138" s="138"/>
      <c r="D138" s="19" t="s">
        <v>17</v>
      </c>
      <c r="E138" s="17">
        <f>SUM(F138:N138)</f>
        <v>3702.6312699999999</v>
      </c>
      <c r="F138" s="71">
        <f>553.17-0.00435</f>
        <v>553.16564999999991</v>
      </c>
      <c r="G138" s="71">
        <v>720.34191999999996</v>
      </c>
      <c r="H138" s="89">
        <v>756.43883000000005</v>
      </c>
      <c r="I138" s="90"/>
      <c r="J138" s="90"/>
      <c r="K138" s="90"/>
      <c r="L138" s="91"/>
      <c r="M138" s="21">
        <v>824.01846</v>
      </c>
      <c r="N138" s="21">
        <v>848.66641000000004</v>
      </c>
      <c r="O138" s="99"/>
      <c r="P138" s="6"/>
      <c r="Q138" s="6"/>
      <c r="R138" s="6"/>
    </row>
    <row r="139" spans="1:18" ht="47.25" x14ac:dyDescent="0.25">
      <c r="A139" s="149"/>
      <c r="B139" s="138"/>
      <c r="C139" s="138"/>
      <c r="D139" s="19" t="s">
        <v>6</v>
      </c>
      <c r="E139" s="17">
        <f>SUM(F139:N139)</f>
        <v>4919.5379599999997</v>
      </c>
      <c r="F139" s="71">
        <f>797.05-0.00503</f>
        <v>797.04496999999992</v>
      </c>
      <c r="G139" s="71">
        <v>986.48222999999996</v>
      </c>
      <c r="H139" s="89">
        <f>1034.66-0.00966</f>
        <v>1034.6503400000001</v>
      </c>
      <c r="I139" s="90"/>
      <c r="J139" s="90"/>
      <c r="K139" s="90"/>
      <c r="L139" s="91"/>
      <c r="M139" s="21">
        <f>1056.65-0.00763</f>
        <v>1056.64237</v>
      </c>
      <c r="N139" s="21">
        <f>1044.73-0.01195</f>
        <v>1044.7180499999999</v>
      </c>
      <c r="O139" s="99"/>
      <c r="P139" s="6"/>
      <c r="Q139" s="6"/>
      <c r="R139" s="6"/>
    </row>
    <row r="140" spans="1:18" ht="18.75" customHeight="1" x14ac:dyDescent="0.25">
      <c r="A140" s="149"/>
      <c r="B140" s="132" t="s">
        <v>316</v>
      </c>
      <c r="C140" s="132" t="s">
        <v>69</v>
      </c>
      <c r="D140" s="132" t="s">
        <v>69</v>
      </c>
      <c r="E140" s="92" t="s">
        <v>70</v>
      </c>
      <c r="F140" s="92" t="s">
        <v>2</v>
      </c>
      <c r="G140" s="92" t="s">
        <v>3</v>
      </c>
      <c r="H140" s="92" t="s">
        <v>218</v>
      </c>
      <c r="I140" s="94" t="s">
        <v>167</v>
      </c>
      <c r="J140" s="95"/>
      <c r="K140" s="95"/>
      <c r="L140" s="96"/>
      <c r="M140" s="97" t="s">
        <v>39</v>
      </c>
      <c r="N140" s="97" t="s">
        <v>40</v>
      </c>
      <c r="O140" s="99"/>
      <c r="P140" s="6"/>
      <c r="Q140" s="6"/>
      <c r="R140" s="6"/>
    </row>
    <row r="141" spans="1:18" ht="47.25" x14ac:dyDescent="0.25">
      <c r="A141" s="149"/>
      <c r="B141" s="133"/>
      <c r="C141" s="133"/>
      <c r="D141" s="133"/>
      <c r="E141" s="93"/>
      <c r="F141" s="93"/>
      <c r="G141" s="93"/>
      <c r="H141" s="93"/>
      <c r="I141" s="22" t="s">
        <v>155</v>
      </c>
      <c r="J141" s="22" t="s">
        <v>160</v>
      </c>
      <c r="K141" s="22" t="s">
        <v>156</v>
      </c>
      <c r="L141" s="22" t="s">
        <v>157</v>
      </c>
      <c r="M141" s="97"/>
      <c r="N141" s="97"/>
      <c r="O141" s="99"/>
      <c r="P141" s="6"/>
      <c r="Q141" s="6"/>
      <c r="R141" s="6"/>
    </row>
    <row r="142" spans="1:18" ht="29.25" customHeight="1" x14ac:dyDescent="0.25">
      <c r="A142" s="150"/>
      <c r="B142" s="133"/>
      <c r="C142" s="134"/>
      <c r="D142" s="134"/>
      <c r="E142" s="27">
        <v>1</v>
      </c>
      <c r="F142" s="28">
        <v>1</v>
      </c>
      <c r="G142" s="28">
        <v>1</v>
      </c>
      <c r="H142" s="28">
        <v>1</v>
      </c>
      <c r="I142" s="28" t="s">
        <v>69</v>
      </c>
      <c r="J142" s="28" t="s">
        <v>69</v>
      </c>
      <c r="K142" s="28" t="s">
        <v>69</v>
      </c>
      <c r="L142" s="28">
        <v>1</v>
      </c>
      <c r="M142" s="28">
        <v>1</v>
      </c>
      <c r="N142" s="28">
        <v>1</v>
      </c>
      <c r="O142" s="100"/>
      <c r="P142" s="6"/>
      <c r="Q142" s="6"/>
      <c r="R142" s="6"/>
    </row>
    <row r="143" spans="1:18" ht="29.25" customHeight="1" x14ac:dyDescent="0.25">
      <c r="A143" s="172" t="s">
        <v>114</v>
      </c>
      <c r="B143" s="114" t="s">
        <v>195</v>
      </c>
      <c r="C143" s="174" t="s">
        <v>204</v>
      </c>
      <c r="D143" s="78" t="s">
        <v>4</v>
      </c>
      <c r="E143" s="17">
        <f>SUM(F143:N143)</f>
        <v>10679.223</v>
      </c>
      <c r="F143" s="60">
        <f>SUM(F144:F144)</f>
        <v>5341.0230000000001</v>
      </c>
      <c r="G143" s="60">
        <f>SUM(G144:G144)</f>
        <v>5338.2</v>
      </c>
      <c r="H143" s="105">
        <f>SUM(H144:L144)</f>
        <v>0</v>
      </c>
      <c r="I143" s="106"/>
      <c r="J143" s="106"/>
      <c r="K143" s="106"/>
      <c r="L143" s="107"/>
      <c r="M143" s="17">
        <f>SUM(M144:M144)</f>
        <v>0</v>
      </c>
      <c r="N143" s="17">
        <f>SUM(N144:N144)</f>
        <v>0</v>
      </c>
      <c r="O143" s="98" t="s">
        <v>20</v>
      </c>
      <c r="P143" s="6"/>
      <c r="Q143" s="6"/>
      <c r="R143" s="6"/>
    </row>
    <row r="144" spans="1:18" ht="40.5" customHeight="1" x14ac:dyDescent="0.25">
      <c r="A144" s="173"/>
      <c r="B144" s="115"/>
      <c r="C144" s="175"/>
      <c r="D144" s="19" t="s">
        <v>17</v>
      </c>
      <c r="E144" s="17">
        <f>SUM(F144:N144)</f>
        <v>10679.223</v>
      </c>
      <c r="F144" s="71">
        <v>5341.0230000000001</v>
      </c>
      <c r="G144" s="71">
        <v>5338.2</v>
      </c>
      <c r="H144" s="89">
        <v>0</v>
      </c>
      <c r="I144" s="90"/>
      <c r="J144" s="90"/>
      <c r="K144" s="90"/>
      <c r="L144" s="91"/>
      <c r="M144" s="21">
        <v>0</v>
      </c>
      <c r="N144" s="21">
        <v>0</v>
      </c>
      <c r="O144" s="99"/>
      <c r="P144" s="6"/>
      <c r="Q144" s="6"/>
      <c r="R144" s="6"/>
    </row>
    <row r="145" spans="1:18" ht="47.25" x14ac:dyDescent="0.25">
      <c r="A145" s="173"/>
      <c r="B145" s="77"/>
      <c r="C145" s="81"/>
      <c r="D145" s="19" t="s">
        <v>6</v>
      </c>
      <c r="E145" s="17">
        <v>0</v>
      </c>
      <c r="F145" s="71">
        <v>0</v>
      </c>
      <c r="G145" s="71">
        <v>0</v>
      </c>
      <c r="H145" s="89">
        <v>0</v>
      </c>
      <c r="I145" s="90"/>
      <c r="J145" s="90"/>
      <c r="K145" s="90"/>
      <c r="L145" s="91"/>
      <c r="M145" s="21">
        <v>0</v>
      </c>
      <c r="N145" s="21">
        <v>0</v>
      </c>
      <c r="O145" s="99"/>
      <c r="P145" s="6"/>
      <c r="Q145" s="6"/>
      <c r="R145" s="6"/>
    </row>
    <row r="146" spans="1:18" ht="33" customHeight="1" x14ac:dyDescent="0.25">
      <c r="A146" s="119"/>
      <c r="B146" s="132" t="s">
        <v>314</v>
      </c>
      <c r="C146" s="132" t="s">
        <v>69</v>
      </c>
      <c r="D146" s="132" t="s">
        <v>69</v>
      </c>
      <c r="E146" s="92" t="s">
        <v>70</v>
      </c>
      <c r="F146" s="92" t="s">
        <v>2</v>
      </c>
      <c r="G146" s="92" t="s">
        <v>3</v>
      </c>
      <c r="H146" s="92" t="s">
        <v>219</v>
      </c>
      <c r="I146" s="94" t="s">
        <v>167</v>
      </c>
      <c r="J146" s="95"/>
      <c r="K146" s="95"/>
      <c r="L146" s="96"/>
      <c r="M146" s="97" t="s">
        <v>39</v>
      </c>
      <c r="N146" s="97" t="s">
        <v>40</v>
      </c>
      <c r="O146" s="99"/>
      <c r="P146" s="6"/>
      <c r="Q146" s="6"/>
      <c r="R146" s="6"/>
    </row>
    <row r="147" spans="1:18" ht="44.25" customHeight="1" x14ac:dyDescent="0.25">
      <c r="A147" s="119"/>
      <c r="B147" s="133"/>
      <c r="C147" s="133"/>
      <c r="D147" s="133"/>
      <c r="E147" s="93"/>
      <c r="F147" s="93"/>
      <c r="G147" s="93"/>
      <c r="H147" s="93"/>
      <c r="I147" s="22" t="s">
        <v>155</v>
      </c>
      <c r="J147" s="22" t="s">
        <v>160</v>
      </c>
      <c r="K147" s="22" t="s">
        <v>156</v>
      </c>
      <c r="L147" s="22" t="s">
        <v>157</v>
      </c>
      <c r="M147" s="97"/>
      <c r="N147" s="97"/>
      <c r="O147" s="99"/>
      <c r="P147" s="6"/>
      <c r="Q147" s="6"/>
      <c r="R147" s="6"/>
    </row>
    <row r="148" spans="1:18" ht="99.75" customHeight="1" x14ac:dyDescent="0.25">
      <c r="A148" s="120"/>
      <c r="B148" s="134"/>
      <c r="C148" s="134"/>
      <c r="D148" s="134"/>
      <c r="E148" s="67">
        <v>95.94</v>
      </c>
      <c r="F148" s="29">
        <v>96.88</v>
      </c>
      <c r="G148" s="29">
        <v>95</v>
      </c>
      <c r="H148" s="29" t="s">
        <v>69</v>
      </c>
      <c r="I148" s="33" t="s">
        <v>69</v>
      </c>
      <c r="J148" s="33" t="s">
        <v>69</v>
      </c>
      <c r="K148" s="33" t="s">
        <v>69</v>
      </c>
      <c r="L148" s="33" t="s">
        <v>69</v>
      </c>
      <c r="M148" s="23" t="s">
        <v>69</v>
      </c>
      <c r="N148" s="23" t="s">
        <v>69</v>
      </c>
      <c r="O148" s="100"/>
      <c r="P148" s="6"/>
      <c r="Q148" s="6"/>
      <c r="R148" s="6"/>
    </row>
    <row r="149" spans="1:18" ht="18" hidden="1" customHeight="1" x14ac:dyDescent="0.3">
      <c r="A149" s="148" t="s">
        <v>255</v>
      </c>
      <c r="B149" s="138" t="s">
        <v>256</v>
      </c>
      <c r="C149" s="138" t="s">
        <v>206</v>
      </c>
      <c r="D149" s="78" t="s">
        <v>4</v>
      </c>
      <c r="E149" s="17">
        <f>SUM(F149:N149)</f>
        <v>0</v>
      </c>
      <c r="F149" s="60">
        <f>F150+F151+F152</f>
        <v>0</v>
      </c>
      <c r="G149" s="60">
        <v>0</v>
      </c>
      <c r="H149" s="105">
        <f>H150+H151+H152</f>
        <v>0</v>
      </c>
      <c r="I149" s="106"/>
      <c r="J149" s="106"/>
      <c r="K149" s="106"/>
      <c r="L149" s="107"/>
      <c r="M149" s="17">
        <f>SUM(M150:M152)</f>
        <v>0</v>
      </c>
      <c r="N149" s="17">
        <f>SUM(N150:N152)</f>
        <v>0</v>
      </c>
      <c r="O149" s="98" t="s">
        <v>20</v>
      </c>
      <c r="P149" s="6"/>
      <c r="Q149" s="6"/>
      <c r="R149" s="6"/>
    </row>
    <row r="150" spans="1:18" ht="31.15" hidden="1" x14ac:dyDescent="0.3">
      <c r="A150" s="149"/>
      <c r="B150" s="138"/>
      <c r="C150" s="138"/>
      <c r="D150" s="19" t="s">
        <v>21</v>
      </c>
      <c r="E150" s="17">
        <f>SUM(F150:N150)</f>
        <v>0</v>
      </c>
      <c r="F150" s="71">
        <v>0</v>
      </c>
      <c r="G150" s="71">
        <v>0</v>
      </c>
      <c r="H150" s="89">
        <v>0</v>
      </c>
      <c r="I150" s="90"/>
      <c r="J150" s="90"/>
      <c r="K150" s="90"/>
      <c r="L150" s="91"/>
      <c r="M150" s="21">
        <v>0</v>
      </c>
      <c r="N150" s="21">
        <v>0</v>
      </c>
      <c r="O150" s="99"/>
      <c r="P150" s="6"/>
      <c r="Q150" s="6"/>
      <c r="R150" s="6"/>
    </row>
    <row r="151" spans="1:18" ht="0.75" hidden="1" customHeight="1" x14ac:dyDescent="0.3">
      <c r="A151" s="149"/>
      <c r="B151" s="138"/>
      <c r="C151" s="138"/>
      <c r="D151" s="19" t="s">
        <v>17</v>
      </c>
      <c r="E151" s="17">
        <f>SUM(F151:N151)</f>
        <v>0</v>
      </c>
      <c r="F151" s="71">
        <v>0</v>
      </c>
      <c r="G151" s="71">
        <v>0</v>
      </c>
      <c r="H151" s="89">
        <v>0</v>
      </c>
      <c r="I151" s="90"/>
      <c r="J151" s="90"/>
      <c r="K151" s="90"/>
      <c r="L151" s="91"/>
      <c r="M151" s="21">
        <v>0</v>
      </c>
      <c r="N151" s="21">
        <v>0</v>
      </c>
      <c r="O151" s="99"/>
      <c r="P151" s="201" t="s">
        <v>296</v>
      </c>
      <c r="Q151" s="6"/>
      <c r="R151" s="6"/>
    </row>
    <row r="152" spans="1:18" ht="60" hidden="1" customHeight="1" x14ac:dyDescent="0.3">
      <c r="A152" s="149"/>
      <c r="B152" s="138"/>
      <c r="C152" s="138"/>
      <c r="D152" s="19" t="s">
        <v>6</v>
      </c>
      <c r="E152" s="17">
        <f>SUM(F152:N152)</f>
        <v>0</v>
      </c>
      <c r="F152" s="71">
        <v>0</v>
      </c>
      <c r="G152" s="71">
        <v>0</v>
      </c>
      <c r="H152" s="89">
        <v>0</v>
      </c>
      <c r="I152" s="90"/>
      <c r="J152" s="90"/>
      <c r="K152" s="90"/>
      <c r="L152" s="91"/>
      <c r="M152" s="21">
        <v>0</v>
      </c>
      <c r="N152" s="21">
        <v>0</v>
      </c>
      <c r="O152" s="99"/>
      <c r="P152" s="193"/>
      <c r="Q152" s="6"/>
      <c r="R152" s="6"/>
    </row>
    <row r="153" spans="1:18" ht="18.75" hidden="1" customHeight="1" x14ac:dyDescent="0.3">
      <c r="A153" s="149"/>
      <c r="B153" s="132" t="s">
        <v>257</v>
      </c>
      <c r="C153" s="132" t="s">
        <v>69</v>
      </c>
      <c r="D153" s="132" t="s">
        <v>69</v>
      </c>
      <c r="E153" s="92" t="s">
        <v>70</v>
      </c>
      <c r="F153" s="92" t="s">
        <v>2</v>
      </c>
      <c r="G153" s="92" t="s">
        <v>3</v>
      </c>
      <c r="H153" s="92" t="s">
        <v>218</v>
      </c>
      <c r="I153" s="94" t="s">
        <v>167</v>
      </c>
      <c r="J153" s="95"/>
      <c r="K153" s="95"/>
      <c r="L153" s="96"/>
      <c r="M153" s="97" t="s">
        <v>39</v>
      </c>
      <c r="N153" s="97" t="s">
        <v>40</v>
      </c>
      <c r="O153" s="99"/>
      <c r="P153" s="193"/>
      <c r="Q153" s="6"/>
      <c r="R153" s="6"/>
    </row>
    <row r="154" spans="1:18" ht="31.15" hidden="1" x14ac:dyDescent="0.3">
      <c r="A154" s="149"/>
      <c r="B154" s="133"/>
      <c r="C154" s="133"/>
      <c r="D154" s="133"/>
      <c r="E154" s="93"/>
      <c r="F154" s="93"/>
      <c r="G154" s="93"/>
      <c r="H154" s="93"/>
      <c r="I154" s="22" t="s">
        <v>155</v>
      </c>
      <c r="J154" s="22" t="s">
        <v>160</v>
      </c>
      <c r="K154" s="22" t="s">
        <v>156</v>
      </c>
      <c r="L154" s="22" t="s">
        <v>157</v>
      </c>
      <c r="M154" s="97"/>
      <c r="N154" s="97"/>
      <c r="O154" s="99"/>
      <c r="P154" s="193"/>
      <c r="Q154" s="6"/>
      <c r="R154" s="6"/>
    </row>
    <row r="155" spans="1:18" ht="29.25" hidden="1" customHeight="1" x14ac:dyDescent="0.3">
      <c r="A155" s="150"/>
      <c r="B155" s="133"/>
      <c r="C155" s="134"/>
      <c r="D155" s="134"/>
      <c r="E155" s="27" t="s">
        <v>69</v>
      </c>
      <c r="F155" s="28" t="s">
        <v>69</v>
      </c>
      <c r="G155" s="28" t="s">
        <v>69</v>
      </c>
      <c r="H155" s="28" t="s">
        <v>69</v>
      </c>
      <c r="I155" s="28" t="s">
        <v>69</v>
      </c>
      <c r="J155" s="28" t="s">
        <v>69</v>
      </c>
      <c r="K155" s="28" t="s">
        <v>69</v>
      </c>
      <c r="L155" s="28" t="s">
        <v>69</v>
      </c>
      <c r="M155" s="28" t="s">
        <v>69</v>
      </c>
      <c r="N155" s="28" t="s">
        <v>69</v>
      </c>
      <c r="O155" s="100"/>
      <c r="P155" s="6"/>
      <c r="Q155" s="6"/>
      <c r="R155" s="6"/>
    </row>
    <row r="156" spans="1:18" ht="18.75" customHeight="1" x14ac:dyDescent="0.25">
      <c r="A156" s="142">
        <v>2</v>
      </c>
      <c r="B156" s="129" t="s">
        <v>308</v>
      </c>
      <c r="C156" s="142" t="s">
        <v>41</v>
      </c>
      <c r="D156" s="78" t="s">
        <v>4</v>
      </c>
      <c r="E156" s="17">
        <f t="shared" ref="E156:E161" si="15">SUM(F156:N156)</f>
        <v>181</v>
      </c>
      <c r="F156" s="60">
        <f>F157+F158</f>
        <v>101</v>
      </c>
      <c r="G156" s="60">
        <v>20</v>
      </c>
      <c r="H156" s="105">
        <f>H157+H158</f>
        <v>20</v>
      </c>
      <c r="I156" s="106"/>
      <c r="J156" s="106"/>
      <c r="K156" s="106"/>
      <c r="L156" s="107"/>
      <c r="M156" s="17">
        <f t="shared" ref="M156:N156" si="16">SUM(M157:M158)</f>
        <v>20</v>
      </c>
      <c r="N156" s="17">
        <f t="shared" si="16"/>
        <v>20</v>
      </c>
      <c r="O156" s="98" t="s">
        <v>20</v>
      </c>
      <c r="P156" s="6"/>
      <c r="Q156" s="6"/>
      <c r="R156" s="6"/>
    </row>
    <row r="157" spans="1:18" ht="57" customHeight="1" x14ac:dyDescent="0.25">
      <c r="A157" s="143"/>
      <c r="B157" s="163"/>
      <c r="C157" s="143"/>
      <c r="D157" s="78" t="s">
        <v>6</v>
      </c>
      <c r="E157" s="17">
        <f t="shared" si="15"/>
        <v>0</v>
      </c>
      <c r="F157" s="60">
        <f>F160+F166+F171</f>
        <v>0</v>
      </c>
      <c r="G157" s="60">
        <v>0</v>
      </c>
      <c r="H157" s="105">
        <f>H160+H166+H171</f>
        <v>0</v>
      </c>
      <c r="I157" s="106"/>
      <c r="J157" s="106"/>
      <c r="K157" s="106"/>
      <c r="L157" s="107"/>
      <c r="M157" s="17">
        <f t="shared" ref="M157:N157" si="17">M160+M166+M171</f>
        <v>0</v>
      </c>
      <c r="N157" s="17">
        <f t="shared" si="17"/>
        <v>0</v>
      </c>
      <c r="O157" s="99"/>
      <c r="P157" s="201"/>
      <c r="Q157" s="6"/>
      <c r="R157" s="6"/>
    </row>
    <row r="158" spans="1:18" ht="16.5" customHeight="1" x14ac:dyDescent="0.25">
      <c r="A158" s="144"/>
      <c r="B158" s="164"/>
      <c r="C158" s="144"/>
      <c r="D158" s="34" t="s">
        <v>18</v>
      </c>
      <c r="E158" s="17">
        <f t="shared" si="15"/>
        <v>181</v>
      </c>
      <c r="F158" s="60">
        <f>F161</f>
        <v>101</v>
      </c>
      <c r="G158" s="60">
        <v>20</v>
      </c>
      <c r="H158" s="105">
        <f>H161</f>
        <v>20</v>
      </c>
      <c r="I158" s="106"/>
      <c r="J158" s="106"/>
      <c r="K158" s="106"/>
      <c r="L158" s="107"/>
      <c r="M158" s="17">
        <f t="shared" ref="M158:N158" si="18">M161</f>
        <v>20</v>
      </c>
      <c r="N158" s="17">
        <f t="shared" si="18"/>
        <v>20</v>
      </c>
      <c r="O158" s="100"/>
      <c r="P158" s="6"/>
      <c r="Q158" s="6"/>
      <c r="R158" s="6"/>
    </row>
    <row r="159" spans="1:18" ht="18.75" customHeight="1" x14ac:dyDescent="0.25">
      <c r="A159" s="148" t="s">
        <v>10</v>
      </c>
      <c r="B159" s="114" t="s">
        <v>89</v>
      </c>
      <c r="C159" s="121" t="s">
        <v>41</v>
      </c>
      <c r="D159" s="78" t="s">
        <v>4</v>
      </c>
      <c r="E159" s="17">
        <f t="shared" si="15"/>
        <v>181</v>
      </c>
      <c r="F159" s="60">
        <f>F160+F161</f>
        <v>101</v>
      </c>
      <c r="G159" s="60">
        <v>20</v>
      </c>
      <c r="H159" s="105">
        <f>SUM(H160:L161)</f>
        <v>20</v>
      </c>
      <c r="I159" s="106"/>
      <c r="J159" s="106"/>
      <c r="K159" s="106"/>
      <c r="L159" s="107"/>
      <c r="M159" s="17">
        <f t="shared" ref="M159:N159" si="19">SUM(M160:M161)</f>
        <v>20</v>
      </c>
      <c r="N159" s="17">
        <f t="shared" si="19"/>
        <v>20</v>
      </c>
      <c r="O159" s="98" t="s">
        <v>20</v>
      </c>
      <c r="P159" s="6"/>
      <c r="Q159" s="6"/>
      <c r="R159" s="6"/>
    </row>
    <row r="160" spans="1:18" ht="47.25" x14ac:dyDescent="0.25">
      <c r="A160" s="149"/>
      <c r="B160" s="115"/>
      <c r="C160" s="122"/>
      <c r="D160" s="19" t="s">
        <v>6</v>
      </c>
      <c r="E160" s="17">
        <f t="shared" si="15"/>
        <v>0</v>
      </c>
      <c r="F160" s="71">
        <v>0</v>
      </c>
      <c r="G160" s="71">
        <v>0</v>
      </c>
      <c r="H160" s="89">
        <v>0</v>
      </c>
      <c r="I160" s="90"/>
      <c r="J160" s="90"/>
      <c r="K160" s="90"/>
      <c r="L160" s="91"/>
      <c r="M160" s="21">
        <v>0</v>
      </c>
      <c r="N160" s="21">
        <v>0</v>
      </c>
      <c r="O160" s="99"/>
      <c r="P160" s="6"/>
      <c r="Q160" s="6"/>
      <c r="R160" s="6"/>
    </row>
    <row r="161" spans="1:18" ht="15.75" x14ac:dyDescent="0.25">
      <c r="A161" s="149"/>
      <c r="B161" s="116"/>
      <c r="C161" s="123"/>
      <c r="D161" s="35" t="s">
        <v>18</v>
      </c>
      <c r="E161" s="17">
        <f t="shared" si="15"/>
        <v>181</v>
      </c>
      <c r="F161" s="71">
        <f>20+81</f>
        <v>101</v>
      </c>
      <c r="G161" s="71">
        <v>20</v>
      </c>
      <c r="H161" s="89">
        <v>20</v>
      </c>
      <c r="I161" s="90"/>
      <c r="J161" s="90"/>
      <c r="K161" s="90"/>
      <c r="L161" s="91"/>
      <c r="M161" s="21">
        <v>20</v>
      </c>
      <c r="N161" s="21">
        <v>20</v>
      </c>
      <c r="O161" s="99"/>
      <c r="P161" s="6"/>
      <c r="Q161" s="6"/>
      <c r="R161" s="6"/>
    </row>
    <row r="162" spans="1:18" ht="18.75" customHeight="1" x14ac:dyDescent="0.25">
      <c r="A162" s="149"/>
      <c r="B162" s="132" t="s">
        <v>124</v>
      </c>
      <c r="C162" s="132" t="s">
        <v>69</v>
      </c>
      <c r="D162" s="132" t="s">
        <v>69</v>
      </c>
      <c r="E162" s="92" t="s">
        <v>70</v>
      </c>
      <c r="F162" s="92" t="s">
        <v>2</v>
      </c>
      <c r="G162" s="92" t="s">
        <v>3</v>
      </c>
      <c r="H162" s="92" t="s">
        <v>220</v>
      </c>
      <c r="I162" s="94" t="s">
        <v>167</v>
      </c>
      <c r="J162" s="95"/>
      <c r="K162" s="95"/>
      <c r="L162" s="96"/>
      <c r="M162" s="97" t="s">
        <v>39</v>
      </c>
      <c r="N162" s="97" t="s">
        <v>40</v>
      </c>
      <c r="O162" s="99"/>
      <c r="P162" s="6"/>
      <c r="Q162" s="6"/>
      <c r="R162" s="6"/>
    </row>
    <row r="163" spans="1:18" ht="47.25" x14ac:dyDescent="0.25">
      <c r="A163" s="149"/>
      <c r="B163" s="133"/>
      <c r="C163" s="133"/>
      <c r="D163" s="133"/>
      <c r="E163" s="93"/>
      <c r="F163" s="93"/>
      <c r="G163" s="93"/>
      <c r="H163" s="93"/>
      <c r="I163" s="22" t="s">
        <v>155</v>
      </c>
      <c r="J163" s="22" t="s">
        <v>160</v>
      </c>
      <c r="K163" s="22" t="s">
        <v>156</v>
      </c>
      <c r="L163" s="22" t="s">
        <v>157</v>
      </c>
      <c r="M163" s="97"/>
      <c r="N163" s="97"/>
      <c r="O163" s="99"/>
      <c r="P163" s="6"/>
      <c r="Q163" s="6"/>
      <c r="R163" s="6"/>
    </row>
    <row r="164" spans="1:18" ht="32.450000000000003" customHeight="1" x14ac:dyDescent="0.25">
      <c r="A164" s="150"/>
      <c r="B164" s="134"/>
      <c r="C164" s="134"/>
      <c r="D164" s="134"/>
      <c r="E164" s="27">
        <v>1</v>
      </c>
      <c r="F164" s="28">
        <v>1</v>
      </c>
      <c r="G164" s="28">
        <v>1</v>
      </c>
      <c r="H164" s="28">
        <v>1</v>
      </c>
      <c r="I164" s="28" t="s">
        <v>69</v>
      </c>
      <c r="J164" s="28" t="s">
        <v>69</v>
      </c>
      <c r="K164" s="28" t="s">
        <v>69</v>
      </c>
      <c r="L164" s="28">
        <v>1</v>
      </c>
      <c r="M164" s="28">
        <v>1</v>
      </c>
      <c r="N164" s="28">
        <v>1</v>
      </c>
      <c r="O164" s="100"/>
      <c r="P164" s="6"/>
      <c r="Q164" s="6"/>
      <c r="R164" s="6"/>
    </row>
    <row r="165" spans="1:18" ht="12.6" hidden="1" customHeight="1" x14ac:dyDescent="0.3">
      <c r="A165" s="148" t="s">
        <v>12</v>
      </c>
      <c r="B165" s="138" t="s">
        <v>90</v>
      </c>
      <c r="C165" s="117" t="s">
        <v>204</v>
      </c>
      <c r="D165" s="78" t="s">
        <v>4</v>
      </c>
      <c r="E165" s="17">
        <f>SUM(F165:N165)</f>
        <v>0</v>
      </c>
      <c r="F165" s="60">
        <f>F166</f>
        <v>0</v>
      </c>
      <c r="G165" s="60">
        <v>0</v>
      </c>
      <c r="H165" s="105">
        <f>SUM(H166:H166)</f>
        <v>0</v>
      </c>
      <c r="I165" s="106"/>
      <c r="J165" s="106"/>
      <c r="K165" s="106"/>
      <c r="L165" s="107"/>
      <c r="M165" s="17">
        <f>SUM(M166:M166)</f>
        <v>0</v>
      </c>
      <c r="N165" s="17">
        <f>SUM(N166:N166)</f>
        <v>0</v>
      </c>
      <c r="O165" s="98" t="s">
        <v>20</v>
      </c>
      <c r="P165" s="6"/>
      <c r="Q165" s="6"/>
      <c r="R165" s="6"/>
    </row>
    <row r="166" spans="1:18" ht="15" hidden="1" customHeight="1" x14ac:dyDescent="0.3">
      <c r="A166" s="149"/>
      <c r="B166" s="138"/>
      <c r="C166" s="117"/>
      <c r="D166" s="19" t="s">
        <v>6</v>
      </c>
      <c r="E166" s="17">
        <f>SUM(F166:N166)</f>
        <v>0</v>
      </c>
      <c r="F166" s="71">
        <v>0</v>
      </c>
      <c r="G166" s="71">
        <v>0</v>
      </c>
      <c r="H166" s="89">
        <v>0</v>
      </c>
      <c r="I166" s="90"/>
      <c r="J166" s="90"/>
      <c r="K166" s="90"/>
      <c r="L166" s="91"/>
      <c r="M166" s="21">
        <v>0</v>
      </c>
      <c r="N166" s="21">
        <v>0</v>
      </c>
      <c r="O166" s="99"/>
      <c r="P166" s="201"/>
      <c r="Q166" s="6"/>
      <c r="R166" s="6"/>
    </row>
    <row r="167" spans="1:18" ht="16.899999999999999" hidden="1" customHeight="1" outlineLevel="1" x14ac:dyDescent="0.3">
      <c r="A167" s="149"/>
      <c r="B167" s="132" t="s">
        <v>22</v>
      </c>
      <c r="C167" s="132" t="s">
        <v>41</v>
      </c>
      <c r="D167" s="132" t="s">
        <v>69</v>
      </c>
      <c r="E167" s="92" t="s">
        <v>70</v>
      </c>
      <c r="F167" s="92" t="s">
        <v>71</v>
      </c>
      <c r="G167" s="62"/>
      <c r="H167" s="92" t="s">
        <v>71</v>
      </c>
      <c r="I167" s="75"/>
      <c r="J167" s="75"/>
      <c r="K167" s="75"/>
      <c r="L167" s="97" t="s">
        <v>3</v>
      </c>
      <c r="M167" s="97" t="s">
        <v>39</v>
      </c>
      <c r="N167" s="97" t="s">
        <v>40</v>
      </c>
      <c r="O167" s="99"/>
      <c r="P167" s="6"/>
      <c r="Q167" s="6"/>
      <c r="R167" s="6"/>
    </row>
    <row r="168" spans="1:18" ht="25.15" hidden="1" customHeight="1" outlineLevel="1" x14ac:dyDescent="0.3">
      <c r="A168" s="149"/>
      <c r="B168" s="133"/>
      <c r="C168" s="133"/>
      <c r="D168" s="133"/>
      <c r="E168" s="93"/>
      <c r="F168" s="93"/>
      <c r="G168" s="63"/>
      <c r="H168" s="93"/>
      <c r="I168" s="22"/>
      <c r="J168" s="22"/>
      <c r="K168" s="22"/>
      <c r="L168" s="97"/>
      <c r="M168" s="97"/>
      <c r="N168" s="97"/>
      <c r="O168" s="99"/>
      <c r="P168" s="6"/>
      <c r="Q168" s="6"/>
      <c r="R168" s="6"/>
    </row>
    <row r="169" spans="1:18" ht="19.899999999999999" hidden="1" customHeight="1" outlineLevel="1" x14ac:dyDescent="0.3">
      <c r="A169" s="150"/>
      <c r="B169" s="134"/>
      <c r="C169" s="134"/>
      <c r="D169" s="134"/>
      <c r="E169" s="27"/>
      <c r="F169" s="28"/>
      <c r="G169" s="28"/>
      <c r="H169" s="28"/>
      <c r="I169" s="28"/>
      <c r="J169" s="28"/>
      <c r="K169" s="28"/>
      <c r="L169" s="28"/>
      <c r="M169" s="28"/>
      <c r="N169" s="28"/>
      <c r="O169" s="100"/>
      <c r="P169" s="6"/>
      <c r="Q169" s="6"/>
      <c r="R169" s="6"/>
    </row>
    <row r="170" spans="1:18" ht="21" customHeight="1" collapsed="1" x14ac:dyDescent="0.25">
      <c r="A170" s="148" t="s">
        <v>12</v>
      </c>
      <c r="B170" s="138" t="s">
        <v>91</v>
      </c>
      <c r="C170" s="117" t="s">
        <v>41</v>
      </c>
      <c r="D170" s="78" t="s">
        <v>4</v>
      </c>
      <c r="E170" s="17">
        <f>SUM(F170:N170)</f>
        <v>0</v>
      </c>
      <c r="F170" s="60">
        <f>F171</f>
        <v>0</v>
      </c>
      <c r="G170" s="60">
        <v>0</v>
      </c>
      <c r="H170" s="105">
        <f>SUM(H171:H171)</f>
        <v>0</v>
      </c>
      <c r="I170" s="106"/>
      <c r="J170" s="106"/>
      <c r="K170" s="106"/>
      <c r="L170" s="107"/>
      <c r="M170" s="17">
        <f>SUM(M171:M171)</f>
        <v>0</v>
      </c>
      <c r="N170" s="17">
        <f>SUM(N171:N171)</f>
        <v>0</v>
      </c>
      <c r="O170" s="98" t="s">
        <v>20</v>
      </c>
      <c r="P170" s="6"/>
      <c r="Q170" s="6"/>
      <c r="R170" s="6"/>
    </row>
    <row r="171" spans="1:18" ht="46.5" customHeight="1" x14ac:dyDescent="0.25">
      <c r="A171" s="149"/>
      <c r="B171" s="138"/>
      <c r="C171" s="117"/>
      <c r="D171" s="19" t="s">
        <v>6</v>
      </c>
      <c r="E171" s="17">
        <f>SUM(F171:N171)</f>
        <v>0</v>
      </c>
      <c r="F171" s="71">
        <v>0</v>
      </c>
      <c r="G171" s="71">
        <v>0</v>
      </c>
      <c r="H171" s="89">
        <v>0</v>
      </c>
      <c r="I171" s="90"/>
      <c r="J171" s="90"/>
      <c r="K171" s="90"/>
      <c r="L171" s="91"/>
      <c r="M171" s="21">
        <v>0</v>
      </c>
      <c r="N171" s="21">
        <v>0</v>
      </c>
      <c r="O171" s="99"/>
      <c r="P171" s="6"/>
      <c r="Q171" s="6"/>
      <c r="R171" s="6"/>
    </row>
    <row r="172" spans="1:18" ht="21" customHeight="1" x14ac:dyDescent="0.25">
      <c r="A172" s="149"/>
      <c r="B172" s="132" t="s">
        <v>260</v>
      </c>
      <c r="C172" s="132" t="s">
        <v>69</v>
      </c>
      <c r="D172" s="132" t="s">
        <v>69</v>
      </c>
      <c r="E172" s="92" t="s">
        <v>70</v>
      </c>
      <c r="F172" s="92" t="s">
        <v>2</v>
      </c>
      <c r="G172" s="92" t="s">
        <v>3</v>
      </c>
      <c r="H172" s="92" t="s">
        <v>221</v>
      </c>
      <c r="I172" s="94" t="s">
        <v>167</v>
      </c>
      <c r="J172" s="95"/>
      <c r="K172" s="95"/>
      <c r="L172" s="96"/>
      <c r="M172" s="97" t="s">
        <v>39</v>
      </c>
      <c r="N172" s="97" t="s">
        <v>40</v>
      </c>
      <c r="O172" s="99"/>
      <c r="P172" s="6"/>
      <c r="Q172" s="6"/>
      <c r="R172" s="6"/>
    </row>
    <row r="173" spans="1:18" ht="36.75" customHeight="1" x14ac:dyDescent="0.25">
      <c r="A173" s="149"/>
      <c r="B173" s="133"/>
      <c r="C173" s="133"/>
      <c r="D173" s="133"/>
      <c r="E173" s="93"/>
      <c r="F173" s="93"/>
      <c r="G173" s="93"/>
      <c r="H173" s="93"/>
      <c r="I173" s="22" t="s">
        <v>155</v>
      </c>
      <c r="J173" s="22" t="s">
        <v>160</v>
      </c>
      <c r="K173" s="22" t="s">
        <v>156</v>
      </c>
      <c r="L173" s="22" t="s">
        <v>157</v>
      </c>
      <c r="M173" s="97"/>
      <c r="N173" s="97"/>
      <c r="O173" s="99"/>
      <c r="P173" s="6"/>
      <c r="Q173" s="6"/>
      <c r="R173" s="6"/>
    </row>
    <row r="174" spans="1:18" ht="46.5" customHeight="1" x14ac:dyDescent="0.25">
      <c r="A174" s="150"/>
      <c r="B174" s="134"/>
      <c r="C174" s="134"/>
      <c r="D174" s="134"/>
      <c r="E174" s="22" t="s">
        <v>69</v>
      </c>
      <c r="F174" s="23" t="s">
        <v>69</v>
      </c>
      <c r="G174" s="23" t="s">
        <v>69</v>
      </c>
      <c r="H174" s="23" t="s">
        <v>69</v>
      </c>
      <c r="I174" s="23" t="s">
        <v>69</v>
      </c>
      <c r="J174" s="23" t="s">
        <v>69</v>
      </c>
      <c r="K174" s="23" t="s">
        <v>69</v>
      </c>
      <c r="L174" s="23" t="s">
        <v>69</v>
      </c>
      <c r="M174" s="23" t="s">
        <v>69</v>
      </c>
      <c r="N174" s="23" t="s">
        <v>69</v>
      </c>
      <c r="O174" s="100"/>
      <c r="P174" s="6"/>
      <c r="Q174" s="6"/>
      <c r="R174" s="6"/>
    </row>
    <row r="175" spans="1:18" ht="0.75" hidden="1" customHeight="1" collapsed="1" x14ac:dyDescent="0.3">
      <c r="A175" s="148" t="s">
        <v>247</v>
      </c>
      <c r="B175" s="138" t="s">
        <v>258</v>
      </c>
      <c r="C175" s="117" t="s">
        <v>206</v>
      </c>
      <c r="D175" s="78" t="s">
        <v>4</v>
      </c>
      <c r="E175" s="17">
        <f>SUM(F175:N175)</f>
        <v>0</v>
      </c>
      <c r="F175" s="60">
        <f>F176</f>
        <v>0</v>
      </c>
      <c r="G175" s="60">
        <v>0</v>
      </c>
      <c r="H175" s="105">
        <f>SUM(H176:H176)</f>
        <v>0</v>
      </c>
      <c r="I175" s="106"/>
      <c r="J175" s="106"/>
      <c r="K175" s="106"/>
      <c r="L175" s="107"/>
      <c r="M175" s="17">
        <f>SUM(M176:M176)</f>
        <v>0</v>
      </c>
      <c r="N175" s="17">
        <f>SUM(N176:N176)</f>
        <v>0</v>
      </c>
      <c r="O175" s="98" t="s">
        <v>20</v>
      </c>
      <c r="P175" s="6"/>
      <c r="Q175" s="6"/>
      <c r="R175" s="6"/>
    </row>
    <row r="176" spans="1:18" ht="46.5" hidden="1" customHeight="1" x14ac:dyDescent="0.3">
      <c r="A176" s="149"/>
      <c r="B176" s="138"/>
      <c r="C176" s="117"/>
      <c r="D176" s="19" t="s">
        <v>6</v>
      </c>
      <c r="E176" s="17">
        <f>SUM(F176:N176)</f>
        <v>0</v>
      </c>
      <c r="F176" s="71">
        <v>0</v>
      </c>
      <c r="G176" s="71">
        <v>0</v>
      </c>
      <c r="H176" s="89">
        <v>0</v>
      </c>
      <c r="I176" s="90"/>
      <c r="J176" s="90"/>
      <c r="K176" s="90"/>
      <c r="L176" s="91"/>
      <c r="M176" s="21">
        <v>0</v>
      </c>
      <c r="N176" s="21">
        <v>0</v>
      </c>
      <c r="O176" s="99"/>
      <c r="P176" s="200"/>
      <c r="Q176" s="6"/>
      <c r="R176" s="6"/>
    </row>
    <row r="177" spans="1:18" ht="21" hidden="1" customHeight="1" x14ac:dyDescent="0.3">
      <c r="A177" s="149"/>
      <c r="B177" s="132" t="s">
        <v>259</v>
      </c>
      <c r="C177" s="132" t="s">
        <v>69</v>
      </c>
      <c r="D177" s="132" t="s">
        <v>69</v>
      </c>
      <c r="E177" s="92" t="s">
        <v>70</v>
      </c>
      <c r="F177" s="92" t="s">
        <v>2</v>
      </c>
      <c r="G177" s="92" t="s">
        <v>3</v>
      </c>
      <c r="H177" s="92" t="s">
        <v>221</v>
      </c>
      <c r="I177" s="94" t="s">
        <v>167</v>
      </c>
      <c r="J177" s="95"/>
      <c r="K177" s="95"/>
      <c r="L177" s="96"/>
      <c r="M177" s="97" t="s">
        <v>39</v>
      </c>
      <c r="N177" s="97" t="s">
        <v>40</v>
      </c>
      <c r="O177" s="99"/>
      <c r="P177" s="200"/>
      <c r="Q177" s="6"/>
      <c r="R177" s="6"/>
    </row>
    <row r="178" spans="1:18" ht="36.75" hidden="1" customHeight="1" x14ac:dyDescent="0.3">
      <c r="A178" s="149"/>
      <c r="B178" s="133"/>
      <c r="C178" s="133"/>
      <c r="D178" s="133"/>
      <c r="E178" s="93"/>
      <c r="F178" s="93"/>
      <c r="G178" s="93"/>
      <c r="H178" s="93"/>
      <c r="I178" s="22" t="s">
        <v>155</v>
      </c>
      <c r="J178" s="22" t="s">
        <v>160</v>
      </c>
      <c r="K178" s="22" t="s">
        <v>156</v>
      </c>
      <c r="L178" s="22" t="s">
        <v>157</v>
      </c>
      <c r="M178" s="97"/>
      <c r="N178" s="97"/>
      <c r="O178" s="99"/>
      <c r="P178" s="6"/>
      <c r="Q178" s="6"/>
      <c r="R178" s="6"/>
    </row>
    <row r="179" spans="1:18" ht="38.25" hidden="1" customHeight="1" x14ac:dyDescent="0.3">
      <c r="A179" s="150"/>
      <c r="B179" s="134"/>
      <c r="C179" s="134"/>
      <c r="D179" s="134"/>
      <c r="E179" s="22" t="s">
        <v>69</v>
      </c>
      <c r="F179" s="23" t="s">
        <v>69</v>
      </c>
      <c r="G179" s="23" t="s">
        <v>69</v>
      </c>
      <c r="H179" s="23" t="s">
        <v>69</v>
      </c>
      <c r="I179" s="23" t="s">
        <v>69</v>
      </c>
      <c r="J179" s="23" t="s">
        <v>69</v>
      </c>
      <c r="K179" s="23" t="s">
        <v>69</v>
      </c>
      <c r="L179" s="23" t="s">
        <v>69</v>
      </c>
      <c r="M179" s="23" t="s">
        <v>69</v>
      </c>
      <c r="N179" s="23" t="s">
        <v>69</v>
      </c>
      <c r="O179" s="100"/>
      <c r="P179" s="6"/>
      <c r="Q179" s="6"/>
      <c r="R179" s="6"/>
    </row>
    <row r="180" spans="1:18" ht="20.25" hidden="1" customHeight="1" x14ac:dyDescent="0.3">
      <c r="A180" s="142">
        <v>3</v>
      </c>
      <c r="B180" s="135" t="s">
        <v>92</v>
      </c>
      <c r="C180" s="111" t="s">
        <v>204</v>
      </c>
      <c r="D180" s="78" t="s">
        <v>4</v>
      </c>
      <c r="E180" s="36">
        <f t="shared" ref="E180:E187" si="20">SUM(F180:N180)</f>
        <v>0</v>
      </c>
      <c r="F180" s="83">
        <f>F181+F182+F183</f>
        <v>0</v>
      </c>
      <c r="G180" s="83">
        <v>0</v>
      </c>
      <c r="H180" s="145">
        <f>H181+H182+H183</f>
        <v>0</v>
      </c>
      <c r="I180" s="146"/>
      <c r="J180" s="146"/>
      <c r="K180" s="146"/>
      <c r="L180" s="147"/>
      <c r="M180" s="36">
        <f>SUM(M181:M183)</f>
        <v>0</v>
      </c>
      <c r="N180" s="36">
        <f>SUM(N181:N183)</f>
        <v>0</v>
      </c>
      <c r="O180" s="104" t="s">
        <v>20</v>
      </c>
      <c r="P180" s="6"/>
      <c r="Q180" s="6"/>
      <c r="R180" s="6"/>
    </row>
    <row r="181" spans="1:18" ht="0.75" hidden="1" customHeight="1" outlineLevel="1" x14ac:dyDescent="0.3">
      <c r="A181" s="143"/>
      <c r="B181" s="135"/>
      <c r="C181" s="111"/>
      <c r="D181" s="78" t="s">
        <v>21</v>
      </c>
      <c r="E181" s="36">
        <f t="shared" si="20"/>
        <v>0</v>
      </c>
      <c r="F181" s="83">
        <f>F185</f>
        <v>0</v>
      </c>
      <c r="G181" s="83"/>
      <c r="H181" s="83">
        <f>H185</f>
        <v>0</v>
      </c>
      <c r="I181" s="37"/>
      <c r="J181" s="37"/>
      <c r="K181" s="37"/>
      <c r="L181" s="36">
        <f>L185</f>
        <v>0</v>
      </c>
      <c r="M181" s="36">
        <f t="shared" ref="M181:N183" si="21">M185</f>
        <v>0</v>
      </c>
      <c r="N181" s="36">
        <f t="shared" si="21"/>
        <v>0</v>
      </c>
      <c r="O181" s="104"/>
      <c r="P181" s="6"/>
      <c r="Q181" s="6"/>
      <c r="R181" s="6"/>
    </row>
    <row r="182" spans="1:18" ht="1.5" hidden="1" customHeight="1" outlineLevel="1" x14ac:dyDescent="0.3">
      <c r="A182" s="143"/>
      <c r="B182" s="135"/>
      <c r="C182" s="111"/>
      <c r="D182" s="78" t="s">
        <v>17</v>
      </c>
      <c r="E182" s="36">
        <f t="shared" si="20"/>
        <v>0</v>
      </c>
      <c r="F182" s="83">
        <f>F186</f>
        <v>0</v>
      </c>
      <c r="G182" s="83"/>
      <c r="H182" s="83">
        <f>H186</f>
        <v>0</v>
      </c>
      <c r="I182" s="37"/>
      <c r="J182" s="37"/>
      <c r="K182" s="37"/>
      <c r="L182" s="36">
        <f>L186</f>
        <v>0</v>
      </c>
      <c r="M182" s="36">
        <f t="shared" si="21"/>
        <v>0</v>
      </c>
      <c r="N182" s="36">
        <f t="shared" si="21"/>
        <v>0</v>
      </c>
      <c r="O182" s="104"/>
      <c r="P182" s="6"/>
      <c r="Q182" s="6"/>
      <c r="R182" s="6"/>
    </row>
    <row r="183" spans="1:18" ht="49.5" hidden="1" customHeight="1" collapsed="1" x14ac:dyDescent="0.3">
      <c r="A183" s="144"/>
      <c r="B183" s="135"/>
      <c r="C183" s="111"/>
      <c r="D183" s="78" t="s">
        <v>6</v>
      </c>
      <c r="E183" s="36">
        <f t="shared" si="20"/>
        <v>0</v>
      </c>
      <c r="F183" s="83">
        <f>F187</f>
        <v>0</v>
      </c>
      <c r="G183" s="83">
        <v>0</v>
      </c>
      <c r="H183" s="145">
        <f>H187</f>
        <v>0</v>
      </c>
      <c r="I183" s="146"/>
      <c r="J183" s="146"/>
      <c r="K183" s="146"/>
      <c r="L183" s="147"/>
      <c r="M183" s="36">
        <f t="shared" si="21"/>
        <v>0</v>
      </c>
      <c r="N183" s="36">
        <f t="shared" si="21"/>
        <v>0</v>
      </c>
      <c r="O183" s="104"/>
      <c r="P183" s="201"/>
      <c r="Q183" s="6"/>
      <c r="R183" s="6"/>
    </row>
    <row r="184" spans="1:18" ht="18.75" hidden="1" customHeight="1" x14ac:dyDescent="0.3">
      <c r="A184" s="148" t="s">
        <v>24</v>
      </c>
      <c r="B184" s="138" t="s">
        <v>52</v>
      </c>
      <c r="C184" s="117" t="s">
        <v>204</v>
      </c>
      <c r="D184" s="78" t="s">
        <v>4</v>
      </c>
      <c r="E184" s="36">
        <f t="shared" si="20"/>
        <v>0</v>
      </c>
      <c r="F184" s="83">
        <f>F185+F186+F187</f>
        <v>0</v>
      </c>
      <c r="G184" s="83">
        <v>0</v>
      </c>
      <c r="H184" s="145">
        <f>SUM(L185:L187)</f>
        <v>0</v>
      </c>
      <c r="I184" s="146"/>
      <c r="J184" s="146"/>
      <c r="K184" s="146"/>
      <c r="L184" s="147"/>
      <c r="M184" s="36">
        <f>SUM(M185:M187)</f>
        <v>0</v>
      </c>
      <c r="N184" s="36">
        <f>SUM(N185:N187)</f>
        <v>0</v>
      </c>
      <c r="O184" s="98" t="s">
        <v>20</v>
      </c>
      <c r="P184" s="6"/>
      <c r="Q184" s="6"/>
      <c r="R184" s="6"/>
    </row>
    <row r="185" spans="1:18" ht="36.75" hidden="1" customHeight="1" outlineLevel="1" x14ac:dyDescent="0.3">
      <c r="A185" s="149"/>
      <c r="B185" s="138"/>
      <c r="C185" s="117"/>
      <c r="D185" s="19" t="s">
        <v>21</v>
      </c>
      <c r="E185" s="36">
        <f t="shared" si="20"/>
        <v>0</v>
      </c>
      <c r="F185" s="88">
        <v>0</v>
      </c>
      <c r="G185" s="88"/>
      <c r="H185" s="88">
        <v>0</v>
      </c>
      <c r="I185" s="38"/>
      <c r="J185" s="38"/>
      <c r="K185" s="38"/>
      <c r="L185" s="39">
        <v>0</v>
      </c>
      <c r="M185" s="39">
        <v>0</v>
      </c>
      <c r="N185" s="39">
        <v>0</v>
      </c>
      <c r="O185" s="99"/>
      <c r="P185" s="6"/>
      <c r="Q185" s="6"/>
      <c r="R185" s="6"/>
    </row>
    <row r="186" spans="1:18" ht="34.5" hidden="1" customHeight="1" outlineLevel="1" x14ac:dyDescent="0.3">
      <c r="A186" s="149"/>
      <c r="B186" s="138"/>
      <c r="C186" s="117"/>
      <c r="D186" s="19" t="s">
        <v>17</v>
      </c>
      <c r="E186" s="36">
        <f t="shared" si="20"/>
        <v>0</v>
      </c>
      <c r="F186" s="88">
        <v>0</v>
      </c>
      <c r="G186" s="88"/>
      <c r="H186" s="88">
        <v>0</v>
      </c>
      <c r="I186" s="38"/>
      <c r="J186" s="38"/>
      <c r="K186" s="38"/>
      <c r="L186" s="39">
        <v>0</v>
      </c>
      <c r="M186" s="39">
        <v>0</v>
      </c>
      <c r="N186" s="39">
        <v>0</v>
      </c>
      <c r="O186" s="99"/>
      <c r="P186" s="6"/>
      <c r="Q186" s="6"/>
      <c r="R186" s="6"/>
    </row>
    <row r="187" spans="1:18" ht="49.5" hidden="1" customHeight="1" collapsed="1" x14ac:dyDescent="0.3">
      <c r="A187" s="149"/>
      <c r="B187" s="138"/>
      <c r="C187" s="117"/>
      <c r="D187" s="19" t="s">
        <v>6</v>
      </c>
      <c r="E187" s="36">
        <f t="shared" si="20"/>
        <v>0</v>
      </c>
      <c r="F187" s="88">
        <v>0</v>
      </c>
      <c r="G187" s="88">
        <v>0</v>
      </c>
      <c r="H187" s="151">
        <v>0</v>
      </c>
      <c r="I187" s="152"/>
      <c r="J187" s="152"/>
      <c r="K187" s="152"/>
      <c r="L187" s="153"/>
      <c r="M187" s="39">
        <v>0</v>
      </c>
      <c r="N187" s="39">
        <v>0</v>
      </c>
      <c r="O187" s="99"/>
      <c r="P187" s="6"/>
      <c r="Q187" s="6"/>
      <c r="R187" s="6"/>
    </row>
    <row r="188" spans="1:18" ht="21" hidden="1" customHeight="1" x14ac:dyDescent="0.3">
      <c r="A188" s="149"/>
      <c r="B188" s="132" t="s">
        <v>264</v>
      </c>
      <c r="C188" s="132" t="s">
        <v>69</v>
      </c>
      <c r="D188" s="132" t="s">
        <v>69</v>
      </c>
      <c r="E188" s="92" t="s">
        <v>70</v>
      </c>
      <c r="F188" s="92" t="s">
        <v>2</v>
      </c>
      <c r="G188" s="92" t="s">
        <v>3</v>
      </c>
      <c r="H188" s="92" t="s">
        <v>213</v>
      </c>
      <c r="I188" s="94" t="s">
        <v>167</v>
      </c>
      <c r="J188" s="95"/>
      <c r="K188" s="95"/>
      <c r="L188" s="96"/>
      <c r="M188" s="97" t="s">
        <v>39</v>
      </c>
      <c r="N188" s="97" t="s">
        <v>40</v>
      </c>
      <c r="O188" s="99"/>
      <c r="P188" s="6"/>
      <c r="Q188" s="6"/>
      <c r="R188" s="6"/>
    </row>
    <row r="189" spans="1:18" ht="36.75" hidden="1" customHeight="1" x14ac:dyDescent="0.3">
      <c r="A189" s="149"/>
      <c r="B189" s="133"/>
      <c r="C189" s="133"/>
      <c r="D189" s="133"/>
      <c r="E189" s="93"/>
      <c r="F189" s="93"/>
      <c r="G189" s="93"/>
      <c r="H189" s="93"/>
      <c r="I189" s="22" t="s">
        <v>155</v>
      </c>
      <c r="J189" s="22" t="s">
        <v>160</v>
      </c>
      <c r="K189" s="22" t="s">
        <v>156</v>
      </c>
      <c r="L189" s="22" t="s">
        <v>157</v>
      </c>
      <c r="M189" s="97"/>
      <c r="N189" s="97"/>
      <c r="O189" s="99"/>
      <c r="P189" s="6"/>
      <c r="Q189" s="6"/>
      <c r="R189" s="6"/>
    </row>
    <row r="190" spans="1:18" ht="21" hidden="1" customHeight="1" x14ac:dyDescent="0.3">
      <c r="A190" s="150"/>
      <c r="B190" s="134"/>
      <c r="C190" s="134"/>
      <c r="D190" s="134"/>
      <c r="E190" s="22" t="s">
        <v>69</v>
      </c>
      <c r="F190" s="23" t="s">
        <v>69</v>
      </c>
      <c r="G190" s="23" t="s">
        <v>69</v>
      </c>
      <c r="H190" s="23" t="s">
        <v>69</v>
      </c>
      <c r="I190" s="23" t="s">
        <v>69</v>
      </c>
      <c r="J190" s="23" t="s">
        <v>69</v>
      </c>
      <c r="K190" s="23" t="s">
        <v>69</v>
      </c>
      <c r="L190" s="23" t="s">
        <v>69</v>
      </c>
      <c r="M190" s="23" t="s">
        <v>69</v>
      </c>
      <c r="N190" s="23" t="s">
        <v>69</v>
      </c>
      <c r="O190" s="100"/>
      <c r="P190" s="6"/>
      <c r="Q190" s="6"/>
      <c r="R190" s="6"/>
    </row>
    <row r="191" spans="1:18" ht="20.25" hidden="1" customHeight="1" x14ac:dyDescent="0.3">
      <c r="A191" s="142">
        <v>4</v>
      </c>
      <c r="B191" s="135" t="s">
        <v>261</v>
      </c>
      <c r="C191" s="111" t="s">
        <v>206</v>
      </c>
      <c r="D191" s="78" t="s">
        <v>4</v>
      </c>
      <c r="E191" s="36">
        <f t="shared" ref="E191:E198" si="22">SUM(F191:N191)</f>
        <v>0</v>
      </c>
      <c r="F191" s="83">
        <f>F192+F193+F194</f>
        <v>0</v>
      </c>
      <c r="G191" s="83">
        <v>0</v>
      </c>
      <c r="H191" s="145">
        <f>H192+H193+H194</f>
        <v>0</v>
      </c>
      <c r="I191" s="146"/>
      <c r="J191" s="146"/>
      <c r="K191" s="146"/>
      <c r="L191" s="147"/>
      <c r="M191" s="36">
        <f>SUM(M192:M194)</f>
        <v>0</v>
      </c>
      <c r="N191" s="36">
        <f>SUM(N192:N194)</f>
        <v>0</v>
      </c>
      <c r="O191" s="104" t="s">
        <v>20</v>
      </c>
      <c r="P191" s="6"/>
      <c r="Q191" s="6"/>
      <c r="R191" s="6"/>
    </row>
    <row r="192" spans="1:18" ht="0.75" hidden="1" customHeight="1" outlineLevel="1" x14ac:dyDescent="0.3">
      <c r="A192" s="143"/>
      <c r="B192" s="135"/>
      <c r="C192" s="111"/>
      <c r="D192" s="78" t="s">
        <v>21</v>
      </c>
      <c r="E192" s="36">
        <f t="shared" si="22"/>
        <v>0</v>
      </c>
      <c r="F192" s="83">
        <f>F196</f>
        <v>0</v>
      </c>
      <c r="G192" s="83"/>
      <c r="H192" s="83">
        <f>H196</f>
        <v>0</v>
      </c>
      <c r="I192" s="37"/>
      <c r="J192" s="37"/>
      <c r="K192" s="37"/>
      <c r="L192" s="36">
        <f>L196</f>
        <v>0</v>
      </c>
      <c r="M192" s="36">
        <f t="shared" ref="M192:N192" si="23">M196</f>
        <v>0</v>
      </c>
      <c r="N192" s="36">
        <f t="shared" si="23"/>
        <v>0</v>
      </c>
      <c r="O192" s="104"/>
      <c r="P192" s="6"/>
      <c r="Q192" s="6"/>
      <c r="R192" s="6"/>
    </row>
    <row r="193" spans="1:18" ht="1.5" hidden="1" customHeight="1" outlineLevel="1" x14ac:dyDescent="0.3">
      <c r="A193" s="143"/>
      <c r="B193" s="135"/>
      <c r="C193" s="111"/>
      <c r="D193" s="78" t="s">
        <v>17</v>
      </c>
      <c r="E193" s="36">
        <f t="shared" si="22"/>
        <v>0</v>
      </c>
      <c r="F193" s="83">
        <f>F197</f>
        <v>0</v>
      </c>
      <c r="G193" s="83"/>
      <c r="H193" s="83">
        <f>H197</f>
        <v>0</v>
      </c>
      <c r="I193" s="37"/>
      <c r="J193" s="37"/>
      <c r="K193" s="37"/>
      <c r="L193" s="36">
        <f>L197</f>
        <v>0</v>
      </c>
      <c r="M193" s="36">
        <f t="shared" ref="M193:N193" si="24">M197</f>
        <v>0</v>
      </c>
      <c r="N193" s="36">
        <f t="shared" si="24"/>
        <v>0</v>
      </c>
      <c r="O193" s="104"/>
      <c r="P193" s="6"/>
      <c r="Q193" s="6"/>
      <c r="R193" s="6"/>
    </row>
    <row r="194" spans="1:18" ht="49.5" hidden="1" customHeight="1" collapsed="1" x14ac:dyDescent="0.3">
      <c r="A194" s="144"/>
      <c r="B194" s="135"/>
      <c r="C194" s="111"/>
      <c r="D194" s="78" t="s">
        <v>6</v>
      </c>
      <c r="E194" s="36">
        <f t="shared" si="22"/>
        <v>0</v>
      </c>
      <c r="F194" s="83">
        <f>F198</f>
        <v>0</v>
      </c>
      <c r="G194" s="83">
        <v>0</v>
      </c>
      <c r="H194" s="145">
        <f>H198</f>
        <v>0</v>
      </c>
      <c r="I194" s="146"/>
      <c r="J194" s="146"/>
      <c r="K194" s="146"/>
      <c r="L194" s="147"/>
      <c r="M194" s="36">
        <f t="shared" ref="M194:N194" si="25">M198</f>
        <v>0</v>
      </c>
      <c r="N194" s="36">
        <f t="shared" si="25"/>
        <v>0</v>
      </c>
      <c r="O194" s="104"/>
      <c r="P194" s="200"/>
      <c r="Q194" s="6"/>
      <c r="R194" s="6"/>
    </row>
    <row r="195" spans="1:18" ht="18.75" hidden="1" customHeight="1" x14ac:dyDescent="0.3">
      <c r="A195" s="148" t="s">
        <v>26</v>
      </c>
      <c r="B195" s="138" t="s">
        <v>262</v>
      </c>
      <c r="C195" s="117" t="s">
        <v>206</v>
      </c>
      <c r="D195" s="78" t="s">
        <v>4</v>
      </c>
      <c r="E195" s="36">
        <f t="shared" si="22"/>
        <v>0</v>
      </c>
      <c r="F195" s="83">
        <f>F196+F197+F198</f>
        <v>0</v>
      </c>
      <c r="G195" s="83">
        <v>0</v>
      </c>
      <c r="H195" s="145">
        <f>SUM(L196:L198)</f>
        <v>0</v>
      </c>
      <c r="I195" s="146"/>
      <c r="J195" s="146"/>
      <c r="K195" s="146"/>
      <c r="L195" s="147"/>
      <c r="M195" s="36">
        <f>SUM(M196:M198)</f>
        <v>0</v>
      </c>
      <c r="N195" s="36">
        <f>SUM(N196:N198)</f>
        <v>0</v>
      </c>
      <c r="O195" s="98" t="s">
        <v>20</v>
      </c>
      <c r="P195" s="200"/>
      <c r="Q195" s="6"/>
      <c r="R195" s="6"/>
    </row>
    <row r="196" spans="1:18" ht="36.75" hidden="1" customHeight="1" outlineLevel="1" x14ac:dyDescent="0.3">
      <c r="A196" s="149"/>
      <c r="B196" s="138"/>
      <c r="C196" s="117"/>
      <c r="D196" s="19" t="s">
        <v>21</v>
      </c>
      <c r="E196" s="36">
        <f t="shared" si="22"/>
        <v>0</v>
      </c>
      <c r="F196" s="88">
        <v>0</v>
      </c>
      <c r="G196" s="88"/>
      <c r="H196" s="88">
        <v>0</v>
      </c>
      <c r="I196" s="38"/>
      <c r="J196" s="38"/>
      <c r="K196" s="38"/>
      <c r="L196" s="39">
        <v>0</v>
      </c>
      <c r="M196" s="39">
        <v>0</v>
      </c>
      <c r="N196" s="39">
        <v>0</v>
      </c>
      <c r="O196" s="99"/>
      <c r="P196" s="6"/>
      <c r="Q196" s="6"/>
      <c r="R196" s="6"/>
    </row>
    <row r="197" spans="1:18" ht="34.5" hidden="1" customHeight="1" outlineLevel="1" x14ac:dyDescent="0.3">
      <c r="A197" s="149"/>
      <c r="B197" s="138"/>
      <c r="C197" s="117"/>
      <c r="D197" s="19" t="s">
        <v>17</v>
      </c>
      <c r="E197" s="36">
        <f t="shared" si="22"/>
        <v>0</v>
      </c>
      <c r="F197" s="88">
        <v>0</v>
      </c>
      <c r="G197" s="88"/>
      <c r="H197" s="88">
        <v>0</v>
      </c>
      <c r="I197" s="38"/>
      <c r="J197" s="38"/>
      <c r="K197" s="38"/>
      <c r="L197" s="39">
        <v>0</v>
      </c>
      <c r="M197" s="39">
        <v>0</v>
      </c>
      <c r="N197" s="39">
        <v>0</v>
      </c>
      <c r="O197" s="99"/>
      <c r="P197" s="6"/>
      <c r="Q197" s="6"/>
      <c r="R197" s="6"/>
    </row>
    <row r="198" spans="1:18" ht="49.5" hidden="1" customHeight="1" collapsed="1" x14ac:dyDescent="0.3">
      <c r="A198" s="149"/>
      <c r="B198" s="138"/>
      <c r="C198" s="117"/>
      <c r="D198" s="19" t="s">
        <v>6</v>
      </c>
      <c r="E198" s="36">
        <f t="shared" si="22"/>
        <v>0</v>
      </c>
      <c r="F198" s="88">
        <v>0</v>
      </c>
      <c r="G198" s="88">
        <v>0</v>
      </c>
      <c r="H198" s="151">
        <v>0</v>
      </c>
      <c r="I198" s="152"/>
      <c r="J198" s="152"/>
      <c r="K198" s="152"/>
      <c r="L198" s="153"/>
      <c r="M198" s="39">
        <v>0</v>
      </c>
      <c r="N198" s="39">
        <v>0</v>
      </c>
      <c r="O198" s="99"/>
      <c r="P198" s="6"/>
      <c r="Q198" s="6"/>
      <c r="R198" s="6"/>
    </row>
    <row r="199" spans="1:18" ht="21" hidden="1" customHeight="1" x14ac:dyDescent="0.3">
      <c r="A199" s="149"/>
      <c r="B199" s="132" t="s">
        <v>263</v>
      </c>
      <c r="C199" s="132" t="s">
        <v>69</v>
      </c>
      <c r="D199" s="132" t="s">
        <v>69</v>
      </c>
      <c r="E199" s="92" t="s">
        <v>70</v>
      </c>
      <c r="F199" s="92" t="s">
        <v>2</v>
      </c>
      <c r="G199" s="92" t="s">
        <v>3</v>
      </c>
      <c r="H199" s="92" t="s">
        <v>213</v>
      </c>
      <c r="I199" s="94" t="s">
        <v>167</v>
      </c>
      <c r="J199" s="95"/>
      <c r="K199" s="95"/>
      <c r="L199" s="96"/>
      <c r="M199" s="97" t="s">
        <v>39</v>
      </c>
      <c r="N199" s="97" t="s">
        <v>40</v>
      </c>
      <c r="O199" s="99"/>
      <c r="P199" s="6"/>
      <c r="Q199" s="6"/>
      <c r="R199" s="6"/>
    </row>
    <row r="200" spans="1:18" ht="36.75" hidden="1" customHeight="1" x14ac:dyDescent="0.3">
      <c r="A200" s="149"/>
      <c r="B200" s="133"/>
      <c r="C200" s="133"/>
      <c r="D200" s="133"/>
      <c r="E200" s="93"/>
      <c r="F200" s="93"/>
      <c r="G200" s="93"/>
      <c r="H200" s="93"/>
      <c r="I200" s="22" t="s">
        <v>155</v>
      </c>
      <c r="J200" s="22" t="s">
        <v>160</v>
      </c>
      <c r="K200" s="22" t="s">
        <v>156</v>
      </c>
      <c r="L200" s="22" t="s">
        <v>157</v>
      </c>
      <c r="M200" s="97"/>
      <c r="N200" s="97"/>
      <c r="O200" s="99"/>
      <c r="P200" s="6"/>
      <c r="Q200" s="6"/>
      <c r="R200" s="6"/>
    </row>
    <row r="201" spans="1:18" ht="21" hidden="1" customHeight="1" x14ac:dyDescent="0.3">
      <c r="A201" s="150"/>
      <c r="B201" s="134"/>
      <c r="C201" s="134"/>
      <c r="D201" s="134"/>
      <c r="E201" s="22" t="s">
        <v>69</v>
      </c>
      <c r="F201" s="23" t="s">
        <v>69</v>
      </c>
      <c r="G201" s="23" t="s">
        <v>69</v>
      </c>
      <c r="H201" s="23" t="s">
        <v>69</v>
      </c>
      <c r="I201" s="23" t="s">
        <v>69</v>
      </c>
      <c r="J201" s="23" t="s">
        <v>69</v>
      </c>
      <c r="K201" s="23" t="s">
        <v>69</v>
      </c>
      <c r="L201" s="23" t="s">
        <v>69</v>
      </c>
      <c r="M201" s="23" t="s">
        <v>69</v>
      </c>
      <c r="N201" s="23" t="s">
        <v>69</v>
      </c>
      <c r="O201" s="100"/>
      <c r="P201" s="6"/>
      <c r="Q201" s="6"/>
      <c r="R201" s="6"/>
    </row>
    <row r="202" spans="1:18" ht="15.75" x14ac:dyDescent="0.25">
      <c r="A202" s="110" t="s">
        <v>15</v>
      </c>
      <c r="B202" s="110"/>
      <c r="C202" s="110"/>
      <c r="D202" s="78" t="s">
        <v>4</v>
      </c>
      <c r="E202" s="17">
        <f>SUM(F202:N202)</f>
        <v>463947.86163</v>
      </c>
      <c r="F202" s="60">
        <f>F203+F204+F205+F206</f>
        <v>86408.94690000001</v>
      </c>
      <c r="G202" s="60">
        <v>93819.989350000003</v>
      </c>
      <c r="H202" s="105">
        <f>H203+H204+H205+H206</f>
        <v>94544.926019999984</v>
      </c>
      <c r="I202" s="106"/>
      <c r="J202" s="106"/>
      <c r="K202" s="106"/>
      <c r="L202" s="107"/>
      <c r="M202" s="17">
        <f>SUM(M203:M206)</f>
        <v>94602.647989999998</v>
      </c>
      <c r="N202" s="17">
        <f>SUM(N203:N206)</f>
        <v>94571.351369999989</v>
      </c>
      <c r="O202" s="104"/>
      <c r="P202" s="6"/>
      <c r="Q202" s="6"/>
      <c r="R202" s="6"/>
    </row>
    <row r="203" spans="1:18" ht="31.5" x14ac:dyDescent="0.25">
      <c r="A203" s="110"/>
      <c r="B203" s="110"/>
      <c r="C203" s="110"/>
      <c r="D203" s="78" t="s">
        <v>21</v>
      </c>
      <c r="E203" s="17">
        <f>SUM(F203:N203)</f>
        <v>4286.7172199999995</v>
      </c>
      <c r="F203" s="60">
        <f>F120+F181</f>
        <v>704.029</v>
      </c>
      <c r="G203" s="60">
        <v>916.79880000000003</v>
      </c>
      <c r="H203" s="105">
        <f>H120+L181</f>
        <v>924.53634999999997</v>
      </c>
      <c r="I203" s="106"/>
      <c r="J203" s="106"/>
      <c r="K203" s="106"/>
      <c r="L203" s="107"/>
      <c r="M203" s="17">
        <f>M120+M181</f>
        <v>892.68665999999996</v>
      </c>
      <c r="N203" s="17">
        <f>N120+N181</f>
        <v>848.66641000000004</v>
      </c>
      <c r="O203" s="104"/>
      <c r="P203" s="6"/>
      <c r="Q203" s="6"/>
      <c r="R203" s="6"/>
    </row>
    <row r="204" spans="1:18" ht="31.5" x14ac:dyDescent="0.25">
      <c r="A204" s="110"/>
      <c r="B204" s="110"/>
      <c r="C204" s="110"/>
      <c r="D204" s="78" t="s">
        <v>17</v>
      </c>
      <c r="E204" s="17">
        <f>SUM(F204:N204)</f>
        <v>14381.854269999998</v>
      </c>
      <c r="F204" s="60">
        <f>F121+F182</f>
        <v>5894.1886500000001</v>
      </c>
      <c r="G204" s="60">
        <v>6058.5419199999997</v>
      </c>
      <c r="H204" s="105">
        <f>H121+L182</f>
        <v>756.43883000000005</v>
      </c>
      <c r="I204" s="106"/>
      <c r="J204" s="106"/>
      <c r="K204" s="106"/>
      <c r="L204" s="107"/>
      <c r="M204" s="17">
        <f>M121+M182</f>
        <v>824.01846</v>
      </c>
      <c r="N204" s="17">
        <f>N121+N182</f>
        <v>848.66641000000004</v>
      </c>
      <c r="O204" s="104"/>
      <c r="P204" s="6"/>
      <c r="Q204" s="6"/>
      <c r="R204" s="6"/>
    </row>
    <row r="205" spans="1:18" ht="51.75" customHeight="1" x14ac:dyDescent="0.25">
      <c r="A205" s="110"/>
      <c r="B205" s="110"/>
      <c r="C205" s="110"/>
      <c r="D205" s="78" t="s">
        <v>6</v>
      </c>
      <c r="E205" s="17">
        <f>SUM(F205:N205)</f>
        <v>437179.1801</v>
      </c>
      <c r="F205" s="60">
        <f>F122+F157+F183</f>
        <v>76831.821210000009</v>
      </c>
      <c r="G205" s="60">
        <v>85564.348129999998</v>
      </c>
      <c r="H205" s="105">
        <f>H122+H157+H183</f>
        <v>91583.650339999993</v>
      </c>
      <c r="I205" s="106"/>
      <c r="J205" s="106"/>
      <c r="K205" s="106"/>
      <c r="L205" s="107"/>
      <c r="M205" s="17">
        <f>M122+M157+M183</f>
        <v>91605.642370000001</v>
      </c>
      <c r="N205" s="17">
        <f>N122+N157+N183</f>
        <v>91593.718049999996</v>
      </c>
      <c r="O205" s="104"/>
      <c r="P205" s="6"/>
      <c r="Q205" s="6"/>
      <c r="R205" s="6"/>
    </row>
    <row r="206" spans="1:18" ht="15.75" x14ac:dyDescent="0.25">
      <c r="A206" s="110"/>
      <c r="B206" s="110"/>
      <c r="C206" s="110"/>
      <c r="D206" s="74" t="s">
        <v>18</v>
      </c>
      <c r="E206" s="17">
        <f>SUM(F206:N206)</f>
        <v>8100.1100400000014</v>
      </c>
      <c r="F206" s="60">
        <f>F123+F158</f>
        <v>2978.9080400000003</v>
      </c>
      <c r="G206" s="60">
        <v>1280.3005000000001</v>
      </c>
      <c r="H206" s="105">
        <f>H123+H158</f>
        <v>1280.3005000000001</v>
      </c>
      <c r="I206" s="106"/>
      <c r="J206" s="106"/>
      <c r="K206" s="106"/>
      <c r="L206" s="107"/>
      <c r="M206" s="17">
        <f>M123+M158</f>
        <v>1280.3005000000001</v>
      </c>
      <c r="N206" s="17">
        <f>N123+N158</f>
        <v>1280.3005000000001</v>
      </c>
      <c r="O206" s="104"/>
      <c r="P206" s="6"/>
      <c r="Q206" s="6"/>
      <c r="R206" s="6"/>
    </row>
    <row r="207" spans="1:18" ht="25.5" customHeight="1" x14ac:dyDescent="0.25">
      <c r="A207" s="108" t="s">
        <v>191</v>
      </c>
      <c r="B207" s="109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6"/>
      <c r="Q207" s="6"/>
      <c r="R207" s="6"/>
    </row>
    <row r="208" spans="1:18" ht="15.75" x14ac:dyDescent="0.25">
      <c r="A208" s="111">
        <v>1</v>
      </c>
      <c r="B208" s="135" t="s">
        <v>164</v>
      </c>
      <c r="C208" s="111" t="s">
        <v>41</v>
      </c>
      <c r="D208" s="78" t="s">
        <v>4</v>
      </c>
      <c r="E208" s="17">
        <f t="shared" ref="E208:E215" si="26">SUM(F208:N208)</f>
        <v>657517.99130000011</v>
      </c>
      <c r="F208" s="60">
        <f>F209+F212+F210+F211</f>
        <v>68806.537379999994</v>
      </c>
      <c r="G208" s="60">
        <f>G209+G212+G210+G211</f>
        <v>135986.74645000001</v>
      </c>
      <c r="H208" s="105">
        <f>H209+H210+H211+H212</f>
        <v>172675.16799000002</v>
      </c>
      <c r="I208" s="106"/>
      <c r="J208" s="106"/>
      <c r="K208" s="106"/>
      <c r="L208" s="107"/>
      <c r="M208" s="17">
        <f>M209+M210+M211</f>
        <v>140040.60425</v>
      </c>
      <c r="N208" s="17">
        <f>N209+N210+N211</f>
        <v>140008.93523</v>
      </c>
      <c r="O208" s="104" t="s">
        <v>20</v>
      </c>
      <c r="P208" s="6"/>
      <c r="Q208" s="6"/>
      <c r="R208" s="6"/>
    </row>
    <row r="209" spans="1:18" ht="45.75" customHeight="1" x14ac:dyDescent="0.25">
      <c r="A209" s="111"/>
      <c r="B209" s="135"/>
      <c r="C209" s="111"/>
      <c r="D209" s="78" t="s">
        <v>21</v>
      </c>
      <c r="E209" s="17">
        <f t="shared" si="26"/>
        <v>3342.42679</v>
      </c>
      <c r="F209" s="17">
        <f>F225</f>
        <v>0</v>
      </c>
      <c r="G209" s="17">
        <f t="shared" ref="G209" si="27">G225</f>
        <v>0</v>
      </c>
      <c r="H209" s="105">
        <f>H225+H244</f>
        <v>2386.4642899999999</v>
      </c>
      <c r="I209" s="106"/>
      <c r="J209" s="106"/>
      <c r="K209" s="106"/>
      <c r="L209" s="107"/>
      <c r="M209" s="17">
        <f>M225</f>
        <v>492.35</v>
      </c>
      <c r="N209" s="17">
        <f>N225</f>
        <v>463.61250000000001</v>
      </c>
      <c r="O209" s="104"/>
      <c r="P209" s="12"/>
      <c r="Q209" s="6"/>
      <c r="R209" s="6"/>
    </row>
    <row r="210" spans="1:18" ht="45.75" customHeight="1" x14ac:dyDescent="0.25">
      <c r="A210" s="111"/>
      <c r="B210" s="135"/>
      <c r="C210" s="111"/>
      <c r="D210" s="78" t="s">
        <v>17</v>
      </c>
      <c r="E210" s="17">
        <f t="shared" si="26"/>
        <v>2870.6511399999999</v>
      </c>
      <c r="F210" s="17">
        <f t="shared" ref="F210:G210" si="28">F226</f>
        <v>0</v>
      </c>
      <c r="G210" s="17">
        <f t="shared" si="28"/>
        <v>0</v>
      </c>
      <c r="H210" s="105">
        <f>H226+H245</f>
        <v>1952.5617099999999</v>
      </c>
      <c r="I210" s="106"/>
      <c r="J210" s="106"/>
      <c r="K210" s="136"/>
      <c r="L210" s="137"/>
      <c r="M210" s="60">
        <f>M226</f>
        <v>454.47692999999998</v>
      </c>
      <c r="N210" s="17">
        <f>N226</f>
        <v>463.61250000000001</v>
      </c>
      <c r="O210" s="104"/>
      <c r="P210" s="6"/>
      <c r="Q210" s="6"/>
      <c r="R210" s="6"/>
    </row>
    <row r="211" spans="1:18" ht="45.75" customHeight="1" x14ac:dyDescent="0.25">
      <c r="A211" s="111"/>
      <c r="B211" s="135"/>
      <c r="C211" s="111"/>
      <c r="D211" s="78" t="s">
        <v>6</v>
      </c>
      <c r="E211" s="17">
        <f t="shared" si="26"/>
        <v>639987.27786999999</v>
      </c>
      <c r="F211" s="17">
        <f>F214+F227</f>
        <v>64492.558769999996</v>
      </c>
      <c r="G211" s="17">
        <f>G214+G227</f>
        <v>132483.08955999999</v>
      </c>
      <c r="H211" s="105">
        <f>H214+H220+H227+H246</f>
        <v>164836.14199</v>
      </c>
      <c r="I211" s="106"/>
      <c r="J211" s="106"/>
      <c r="K211" s="136"/>
      <c r="L211" s="137"/>
      <c r="M211" s="17">
        <f>M214+M227+M220</f>
        <v>139093.77731999999</v>
      </c>
      <c r="N211" s="17">
        <f>N214+N227+N220</f>
        <v>139081.71023</v>
      </c>
      <c r="O211" s="104"/>
      <c r="P211" s="6"/>
      <c r="Q211" s="6"/>
      <c r="R211" s="6"/>
    </row>
    <row r="212" spans="1:18" ht="26.25" customHeight="1" x14ac:dyDescent="0.25">
      <c r="A212" s="111"/>
      <c r="B212" s="135"/>
      <c r="C212" s="111"/>
      <c r="D212" s="74" t="s">
        <v>18</v>
      </c>
      <c r="E212" s="17">
        <f t="shared" si="26"/>
        <v>12317.6355</v>
      </c>
      <c r="F212" s="60">
        <f>F215</f>
        <v>4313.9786100000001</v>
      </c>
      <c r="G212" s="60">
        <v>3503.6568900000002</v>
      </c>
      <c r="H212" s="105">
        <f>H215</f>
        <v>3500</v>
      </c>
      <c r="I212" s="106"/>
      <c r="J212" s="106"/>
      <c r="K212" s="106"/>
      <c r="L212" s="107"/>
      <c r="M212" s="17">
        <f t="shared" ref="M212:N212" si="29">M215</f>
        <v>500</v>
      </c>
      <c r="N212" s="17">
        <f t="shared" si="29"/>
        <v>500</v>
      </c>
      <c r="O212" s="104"/>
      <c r="P212" s="6"/>
      <c r="Q212" s="6"/>
      <c r="R212" s="6"/>
    </row>
    <row r="213" spans="1:18" ht="21.75" customHeight="1" x14ac:dyDescent="0.25">
      <c r="A213" s="121" t="s">
        <v>7</v>
      </c>
      <c r="B213" s="138" t="s">
        <v>93</v>
      </c>
      <c r="C213" s="117" t="s">
        <v>41</v>
      </c>
      <c r="D213" s="78" t="s">
        <v>4</v>
      </c>
      <c r="E213" s="17">
        <f t="shared" si="26"/>
        <v>648592.62965999998</v>
      </c>
      <c r="F213" s="60">
        <f>F214+F215</f>
        <v>68806.537379999994</v>
      </c>
      <c r="G213" s="60">
        <v>135986.74645000001</v>
      </c>
      <c r="H213" s="105">
        <f>H214+H215</f>
        <v>165777.34583000001</v>
      </c>
      <c r="I213" s="106"/>
      <c r="J213" s="106"/>
      <c r="K213" s="106"/>
      <c r="L213" s="107"/>
      <c r="M213" s="17">
        <f>SUM(M214:M215)</f>
        <v>139011</v>
      </c>
      <c r="N213" s="17">
        <f>SUM(N214:N215)</f>
        <v>139011</v>
      </c>
      <c r="O213" s="98" t="s">
        <v>20</v>
      </c>
      <c r="P213" s="6"/>
      <c r="Q213" s="6"/>
      <c r="R213" s="6"/>
    </row>
    <row r="214" spans="1:18" ht="53.25" customHeight="1" x14ac:dyDescent="0.25">
      <c r="A214" s="122"/>
      <c r="B214" s="138"/>
      <c r="C214" s="117"/>
      <c r="D214" s="19" t="s">
        <v>6</v>
      </c>
      <c r="E214" s="17">
        <f t="shared" si="26"/>
        <v>636274.99416</v>
      </c>
      <c r="F214" s="71">
        <f>19759.15823+43326.17321+242.01684-232.8-220+1717.73791-99.72742</f>
        <v>64492.558769999996</v>
      </c>
      <c r="G214" s="71">
        <v>132483.08955999999</v>
      </c>
      <c r="H214" s="89">
        <f>138511+23766.34583</f>
        <v>162277.34583000001</v>
      </c>
      <c r="I214" s="90"/>
      <c r="J214" s="90"/>
      <c r="K214" s="90"/>
      <c r="L214" s="91"/>
      <c r="M214" s="21">
        <v>138511</v>
      </c>
      <c r="N214" s="21">
        <v>138511</v>
      </c>
      <c r="O214" s="99"/>
      <c r="P214" s="6"/>
      <c r="Q214" s="6"/>
      <c r="R214" s="6"/>
    </row>
    <row r="215" spans="1:18" ht="18" customHeight="1" x14ac:dyDescent="0.25">
      <c r="A215" s="122"/>
      <c r="B215" s="138"/>
      <c r="C215" s="117"/>
      <c r="D215" s="66" t="s">
        <v>18</v>
      </c>
      <c r="E215" s="17">
        <f t="shared" si="26"/>
        <v>12317.6355</v>
      </c>
      <c r="F215" s="71">
        <f>443.45689+3060.2+300+510.32172</f>
        <v>4313.9786100000001</v>
      </c>
      <c r="G215" s="71">
        <v>3503.6568900000002</v>
      </c>
      <c r="H215" s="89">
        <v>3500</v>
      </c>
      <c r="I215" s="90"/>
      <c r="J215" s="90"/>
      <c r="K215" s="90"/>
      <c r="L215" s="91"/>
      <c r="M215" s="21">
        <v>500</v>
      </c>
      <c r="N215" s="21">
        <v>500</v>
      </c>
      <c r="O215" s="99"/>
      <c r="P215" s="6"/>
      <c r="Q215" s="6"/>
      <c r="R215" s="6"/>
    </row>
    <row r="216" spans="1:18" ht="18" customHeight="1" x14ac:dyDescent="0.25">
      <c r="A216" s="122"/>
      <c r="B216" s="132" t="s">
        <v>125</v>
      </c>
      <c r="C216" s="132" t="s">
        <v>69</v>
      </c>
      <c r="D216" s="132" t="s">
        <v>69</v>
      </c>
      <c r="E216" s="92" t="s">
        <v>70</v>
      </c>
      <c r="F216" s="92" t="s">
        <v>2</v>
      </c>
      <c r="G216" s="92" t="s">
        <v>3</v>
      </c>
      <c r="H216" s="92" t="s">
        <v>222</v>
      </c>
      <c r="I216" s="94" t="s">
        <v>167</v>
      </c>
      <c r="J216" s="95"/>
      <c r="K216" s="95"/>
      <c r="L216" s="96"/>
      <c r="M216" s="97" t="s">
        <v>39</v>
      </c>
      <c r="N216" s="97" t="s">
        <v>40</v>
      </c>
      <c r="O216" s="99"/>
      <c r="P216" s="6"/>
      <c r="Q216" s="6"/>
      <c r="R216" s="6"/>
    </row>
    <row r="217" spans="1:18" ht="41.25" customHeight="1" x14ac:dyDescent="0.25">
      <c r="A217" s="122"/>
      <c r="B217" s="133"/>
      <c r="C217" s="133"/>
      <c r="D217" s="133"/>
      <c r="E217" s="93"/>
      <c r="F217" s="93"/>
      <c r="G217" s="93"/>
      <c r="H217" s="93"/>
      <c r="I217" s="22" t="s">
        <v>155</v>
      </c>
      <c r="J217" s="22" t="s">
        <v>160</v>
      </c>
      <c r="K217" s="22" t="s">
        <v>156</v>
      </c>
      <c r="L217" s="22" t="s">
        <v>157</v>
      </c>
      <c r="M217" s="97"/>
      <c r="N217" s="97"/>
      <c r="O217" s="99"/>
      <c r="P217" s="6"/>
      <c r="Q217" s="6"/>
      <c r="R217" s="6"/>
    </row>
    <row r="218" spans="1:18" ht="96.75" customHeight="1" x14ac:dyDescent="0.25">
      <c r="A218" s="123"/>
      <c r="B218" s="134"/>
      <c r="C218" s="134"/>
      <c r="D218" s="134"/>
      <c r="E218" s="27">
        <v>100</v>
      </c>
      <c r="F218" s="23" t="s">
        <v>69</v>
      </c>
      <c r="G218" s="32">
        <v>100</v>
      </c>
      <c r="H218" s="32">
        <v>100</v>
      </c>
      <c r="I218" s="28">
        <v>25</v>
      </c>
      <c r="J218" s="28">
        <v>50</v>
      </c>
      <c r="K218" s="28">
        <v>75</v>
      </c>
      <c r="L218" s="28">
        <v>100</v>
      </c>
      <c r="M218" s="28">
        <v>100</v>
      </c>
      <c r="N218" s="28">
        <v>100</v>
      </c>
      <c r="O218" s="100"/>
      <c r="P218" s="6"/>
      <c r="Q218" s="6"/>
      <c r="R218" s="6"/>
    </row>
    <row r="219" spans="1:18" ht="18" hidden="1" customHeight="1" x14ac:dyDescent="0.3">
      <c r="A219" s="121" t="s">
        <v>8</v>
      </c>
      <c r="B219" s="138" t="s">
        <v>94</v>
      </c>
      <c r="C219" s="117" t="s">
        <v>41</v>
      </c>
      <c r="D219" s="78" t="s">
        <v>4</v>
      </c>
      <c r="E219" s="17">
        <f>SUM(F219:N219)</f>
        <v>0</v>
      </c>
      <c r="F219" s="60">
        <f>F220</f>
        <v>0</v>
      </c>
      <c r="G219" s="60">
        <v>0</v>
      </c>
      <c r="H219" s="105">
        <f>SUM(H220:H220)</f>
        <v>0</v>
      </c>
      <c r="I219" s="106"/>
      <c r="J219" s="106"/>
      <c r="K219" s="106"/>
      <c r="L219" s="107"/>
      <c r="M219" s="17">
        <f>SUM(M220:M220)</f>
        <v>0</v>
      </c>
      <c r="N219" s="17">
        <f>SUM(N220:N220)</f>
        <v>0</v>
      </c>
      <c r="O219" s="98" t="s">
        <v>20</v>
      </c>
      <c r="P219" s="6"/>
      <c r="Q219" s="6"/>
      <c r="R219" s="6"/>
    </row>
    <row r="220" spans="1:18" ht="13.15" hidden="1" customHeight="1" x14ac:dyDescent="0.3">
      <c r="A220" s="122"/>
      <c r="B220" s="138"/>
      <c r="C220" s="117"/>
      <c r="D220" s="19" t="s">
        <v>6</v>
      </c>
      <c r="E220" s="17">
        <f>SUM(F220:N220)</f>
        <v>0</v>
      </c>
      <c r="F220" s="71">
        <v>0</v>
      </c>
      <c r="G220" s="71">
        <v>0</v>
      </c>
      <c r="H220" s="89">
        <v>0</v>
      </c>
      <c r="I220" s="90"/>
      <c r="J220" s="90"/>
      <c r="K220" s="90"/>
      <c r="L220" s="91"/>
      <c r="M220" s="21">
        <v>0</v>
      </c>
      <c r="N220" s="21">
        <v>0</v>
      </c>
      <c r="O220" s="99"/>
      <c r="P220" s="200"/>
      <c r="Q220" s="6"/>
      <c r="R220" s="6"/>
    </row>
    <row r="221" spans="1:18" ht="24" hidden="1" customHeight="1" x14ac:dyDescent="0.3">
      <c r="A221" s="122"/>
      <c r="B221" s="132" t="s">
        <v>126</v>
      </c>
      <c r="C221" s="132" t="s">
        <v>69</v>
      </c>
      <c r="D221" s="132" t="s">
        <v>69</v>
      </c>
      <c r="E221" s="92" t="s">
        <v>70</v>
      </c>
      <c r="F221" s="92" t="s">
        <v>2</v>
      </c>
      <c r="G221" s="92" t="s">
        <v>3</v>
      </c>
      <c r="H221" s="92" t="s">
        <v>223</v>
      </c>
      <c r="I221" s="94" t="s">
        <v>167</v>
      </c>
      <c r="J221" s="95"/>
      <c r="K221" s="95"/>
      <c r="L221" s="96"/>
      <c r="M221" s="97" t="s">
        <v>39</v>
      </c>
      <c r="N221" s="97" t="s">
        <v>40</v>
      </c>
      <c r="O221" s="99"/>
      <c r="P221" s="200"/>
      <c r="Q221" s="6"/>
      <c r="R221" s="6"/>
    </row>
    <row r="222" spans="1:18" ht="16.149999999999999" hidden="1" customHeight="1" x14ac:dyDescent="0.3">
      <c r="A222" s="122"/>
      <c r="B222" s="133"/>
      <c r="C222" s="133"/>
      <c r="D222" s="133"/>
      <c r="E222" s="93"/>
      <c r="F222" s="93"/>
      <c r="G222" s="93"/>
      <c r="H222" s="93"/>
      <c r="I222" s="22" t="s">
        <v>155</v>
      </c>
      <c r="J222" s="22" t="s">
        <v>160</v>
      </c>
      <c r="K222" s="22" t="s">
        <v>156</v>
      </c>
      <c r="L222" s="22" t="s">
        <v>157</v>
      </c>
      <c r="M222" s="97"/>
      <c r="N222" s="97"/>
      <c r="O222" s="99"/>
      <c r="P222" s="6"/>
      <c r="Q222" s="6"/>
      <c r="R222" s="6"/>
    </row>
    <row r="223" spans="1:18" ht="22.15" hidden="1" customHeight="1" x14ac:dyDescent="0.3">
      <c r="A223" s="123"/>
      <c r="B223" s="134"/>
      <c r="C223" s="134"/>
      <c r="D223" s="134"/>
      <c r="E223" s="22" t="s">
        <v>69</v>
      </c>
      <c r="F223" s="23" t="s">
        <v>69</v>
      </c>
      <c r="G223" s="23" t="s">
        <v>69</v>
      </c>
      <c r="H223" s="23" t="s">
        <v>69</v>
      </c>
      <c r="I223" s="23" t="s">
        <v>69</v>
      </c>
      <c r="J223" s="23" t="s">
        <v>69</v>
      </c>
      <c r="K223" s="23" t="s">
        <v>69</v>
      </c>
      <c r="L223" s="23" t="s">
        <v>69</v>
      </c>
      <c r="M223" s="23" t="s">
        <v>69</v>
      </c>
      <c r="N223" s="23" t="s">
        <v>69</v>
      </c>
      <c r="O223" s="100"/>
      <c r="P223" s="6"/>
      <c r="Q223" s="6"/>
      <c r="R223" s="6"/>
    </row>
    <row r="224" spans="1:18" ht="21.75" customHeight="1" x14ac:dyDescent="0.25">
      <c r="A224" s="148" t="s">
        <v>8</v>
      </c>
      <c r="B224" s="138" t="s">
        <v>95</v>
      </c>
      <c r="C224" s="117" t="s">
        <v>41</v>
      </c>
      <c r="D224" s="78" t="s">
        <v>4</v>
      </c>
      <c r="E224" s="17">
        <f>F224+G224+H224+M224+N224</f>
        <v>9743.543450000001</v>
      </c>
      <c r="F224" s="17">
        <f>F225+F226+F227</f>
        <v>0</v>
      </c>
      <c r="G224" s="17">
        <f>G225+G226+G227</f>
        <v>0</v>
      </c>
      <c r="H224" s="105">
        <f>H225+H226+H227</f>
        <v>6716.0039699999998</v>
      </c>
      <c r="I224" s="106"/>
      <c r="J224" s="106"/>
      <c r="K224" s="106"/>
      <c r="L224" s="107"/>
      <c r="M224" s="17">
        <f>M225+M226+M227</f>
        <v>1529.6042499999999</v>
      </c>
      <c r="N224" s="17">
        <f>N225+N226+N227</f>
        <v>1497.93523</v>
      </c>
      <c r="O224" s="98" t="s">
        <v>20</v>
      </c>
      <c r="P224" s="6"/>
      <c r="Q224" s="6"/>
      <c r="R224" s="6"/>
    </row>
    <row r="225" spans="1:18" ht="46.15" customHeight="1" x14ac:dyDescent="0.25">
      <c r="A225" s="149"/>
      <c r="B225" s="138"/>
      <c r="C225" s="117"/>
      <c r="D225" s="19" t="s">
        <v>21</v>
      </c>
      <c r="E225" s="17">
        <f t="shared" ref="E225:E227" si="30">F225+G225+H225+M225+N225</f>
        <v>3242.42679</v>
      </c>
      <c r="F225" s="71">
        <v>0</v>
      </c>
      <c r="G225" s="71">
        <v>0</v>
      </c>
      <c r="H225" s="89">
        <v>2286.4642899999999</v>
      </c>
      <c r="I225" s="90"/>
      <c r="J225" s="90"/>
      <c r="K225" s="90"/>
      <c r="L225" s="91"/>
      <c r="M225" s="21">
        <v>492.35</v>
      </c>
      <c r="N225" s="21">
        <v>463.61250000000001</v>
      </c>
      <c r="O225" s="99"/>
      <c r="P225" s="12"/>
      <c r="Q225" s="6"/>
      <c r="R225" s="6"/>
    </row>
    <row r="226" spans="1:18" ht="39.6" customHeight="1" x14ac:dyDescent="0.25">
      <c r="A226" s="149"/>
      <c r="B226" s="138"/>
      <c r="C226" s="117"/>
      <c r="D226" s="19" t="s">
        <v>17</v>
      </c>
      <c r="E226" s="17">
        <f t="shared" si="30"/>
        <v>2788.83295</v>
      </c>
      <c r="F226" s="71">
        <v>0</v>
      </c>
      <c r="G226" s="71">
        <v>0</v>
      </c>
      <c r="H226" s="89">
        <v>1870.74352</v>
      </c>
      <c r="I226" s="90"/>
      <c r="J226" s="90"/>
      <c r="K226" s="90"/>
      <c r="L226" s="91"/>
      <c r="M226" s="21">
        <v>454.47692999999998</v>
      </c>
      <c r="N226" s="21">
        <v>463.61250000000001</v>
      </c>
      <c r="O226" s="99"/>
      <c r="P226" s="6"/>
      <c r="Q226" s="6"/>
      <c r="R226" s="6"/>
    </row>
    <row r="227" spans="1:18" ht="57.75" customHeight="1" x14ac:dyDescent="0.25">
      <c r="A227" s="149"/>
      <c r="B227" s="138"/>
      <c r="C227" s="117"/>
      <c r="D227" s="19" t="s">
        <v>6</v>
      </c>
      <c r="E227" s="17">
        <f t="shared" si="30"/>
        <v>3712.2837100000002</v>
      </c>
      <c r="F227" s="71">
        <v>0</v>
      </c>
      <c r="G227" s="71">
        <v>0</v>
      </c>
      <c r="H227" s="89">
        <f>2558.8-0.00384</f>
        <v>2558.7961600000003</v>
      </c>
      <c r="I227" s="90"/>
      <c r="J227" s="90"/>
      <c r="K227" s="90"/>
      <c r="L227" s="91"/>
      <c r="M227" s="21">
        <f>582.79-0.01268</f>
        <v>582.77731999999992</v>
      </c>
      <c r="N227" s="21">
        <f>570.72-0.00977</f>
        <v>570.71023000000002</v>
      </c>
      <c r="O227" s="99"/>
      <c r="P227" s="6"/>
      <c r="Q227" s="6"/>
      <c r="R227" s="6"/>
    </row>
    <row r="228" spans="1:18" ht="21.75" customHeight="1" x14ac:dyDescent="0.25">
      <c r="A228" s="149"/>
      <c r="B228" s="132" t="s">
        <v>315</v>
      </c>
      <c r="C228" s="132" t="s">
        <v>69</v>
      </c>
      <c r="D228" s="132" t="s">
        <v>69</v>
      </c>
      <c r="E228" s="92" t="s">
        <v>70</v>
      </c>
      <c r="F228" s="92" t="s">
        <v>2</v>
      </c>
      <c r="G228" s="92" t="s">
        <v>3</v>
      </c>
      <c r="H228" s="92" t="s">
        <v>224</v>
      </c>
      <c r="I228" s="94" t="s">
        <v>167</v>
      </c>
      <c r="J228" s="95"/>
      <c r="K228" s="95"/>
      <c r="L228" s="96"/>
      <c r="M228" s="97" t="s">
        <v>39</v>
      </c>
      <c r="N228" s="97" t="s">
        <v>40</v>
      </c>
      <c r="O228" s="99"/>
      <c r="P228" s="193"/>
      <c r="Q228" s="6"/>
      <c r="R228" s="6"/>
    </row>
    <row r="229" spans="1:18" ht="39" customHeight="1" x14ac:dyDescent="0.25">
      <c r="A229" s="149"/>
      <c r="B229" s="133"/>
      <c r="C229" s="133"/>
      <c r="D229" s="133"/>
      <c r="E229" s="93"/>
      <c r="F229" s="93"/>
      <c r="G229" s="93"/>
      <c r="H229" s="93"/>
      <c r="I229" s="22" t="s">
        <v>155</v>
      </c>
      <c r="J229" s="22" t="s">
        <v>160</v>
      </c>
      <c r="K229" s="22" t="s">
        <v>156</v>
      </c>
      <c r="L229" s="22" t="s">
        <v>157</v>
      </c>
      <c r="M229" s="97"/>
      <c r="N229" s="97"/>
      <c r="O229" s="99"/>
      <c r="P229" s="193"/>
      <c r="Q229" s="6"/>
      <c r="R229" s="6"/>
    </row>
    <row r="230" spans="1:18" ht="55.5" customHeight="1" x14ac:dyDescent="0.25">
      <c r="A230" s="150"/>
      <c r="B230" s="134"/>
      <c r="C230" s="134"/>
      <c r="D230" s="134"/>
      <c r="E230" s="31">
        <v>1</v>
      </c>
      <c r="F230" s="32" t="s">
        <v>69</v>
      </c>
      <c r="G230" s="32" t="s">
        <v>69</v>
      </c>
      <c r="H230" s="32">
        <v>1</v>
      </c>
      <c r="I230" s="32" t="s">
        <v>69</v>
      </c>
      <c r="J230" s="32" t="s">
        <v>69</v>
      </c>
      <c r="K230" s="32" t="s">
        <v>69</v>
      </c>
      <c r="L230" s="32">
        <v>1</v>
      </c>
      <c r="M230" s="32">
        <v>1</v>
      </c>
      <c r="N230" s="32">
        <v>1</v>
      </c>
      <c r="O230" s="100"/>
      <c r="P230" s="193"/>
      <c r="Q230" s="6"/>
      <c r="R230" s="6"/>
    </row>
    <row r="231" spans="1:18" ht="21.75" customHeight="1" x14ac:dyDescent="0.25">
      <c r="A231" s="169" t="s">
        <v>9</v>
      </c>
      <c r="B231" s="170" t="s">
        <v>165</v>
      </c>
      <c r="C231" s="135" t="s">
        <v>41</v>
      </c>
      <c r="D231" s="78" t="s">
        <v>4</v>
      </c>
      <c r="E231" s="17">
        <f>SUM(F231:N231)</f>
        <v>0</v>
      </c>
      <c r="F231" s="60">
        <f>F232</f>
        <v>0</v>
      </c>
      <c r="G231" s="60">
        <v>0</v>
      </c>
      <c r="H231" s="105">
        <f>SUM(H232:H232)</f>
        <v>0</v>
      </c>
      <c r="I231" s="106"/>
      <c r="J231" s="106"/>
      <c r="K231" s="106"/>
      <c r="L231" s="107"/>
      <c r="M231" s="17">
        <f>SUM(M232:M232)</f>
        <v>0</v>
      </c>
      <c r="N231" s="17">
        <f>SUM(N232:N232)</f>
        <v>0</v>
      </c>
      <c r="O231" s="104" t="s">
        <v>20</v>
      </c>
      <c r="P231" s="6"/>
      <c r="Q231" s="6"/>
      <c r="R231" s="6"/>
    </row>
    <row r="232" spans="1:18" ht="52.5" customHeight="1" x14ac:dyDescent="0.25">
      <c r="A232" s="169"/>
      <c r="B232" s="170"/>
      <c r="C232" s="135"/>
      <c r="D232" s="78" t="s">
        <v>6</v>
      </c>
      <c r="E232" s="17">
        <f>SUM(F232:N232)</f>
        <v>0</v>
      </c>
      <c r="F232" s="60">
        <f>F234</f>
        <v>0</v>
      </c>
      <c r="G232" s="60">
        <v>0</v>
      </c>
      <c r="H232" s="105">
        <f>H234</f>
        <v>0</v>
      </c>
      <c r="I232" s="106"/>
      <c r="J232" s="106"/>
      <c r="K232" s="106"/>
      <c r="L232" s="107"/>
      <c r="M232" s="17">
        <f t="shared" ref="M232" si="31">M234</f>
        <v>0</v>
      </c>
      <c r="N232" s="17">
        <f>N234</f>
        <v>0</v>
      </c>
      <c r="O232" s="104"/>
      <c r="P232" s="6"/>
      <c r="Q232" s="6"/>
      <c r="R232" s="6"/>
    </row>
    <row r="233" spans="1:18" ht="9.6" hidden="1" customHeight="1" x14ac:dyDescent="0.3">
      <c r="A233" s="121" t="s">
        <v>10</v>
      </c>
      <c r="B233" s="138" t="s">
        <v>96</v>
      </c>
      <c r="C233" s="121" t="s">
        <v>41</v>
      </c>
      <c r="D233" s="78" t="s">
        <v>4</v>
      </c>
      <c r="E233" s="17">
        <f>SUM(F233:N233)</f>
        <v>0</v>
      </c>
      <c r="F233" s="60">
        <f>F234</f>
        <v>0</v>
      </c>
      <c r="G233" s="60">
        <v>0</v>
      </c>
      <c r="H233" s="105">
        <f>SUM(H234:H234)</f>
        <v>0</v>
      </c>
      <c r="I233" s="106"/>
      <c r="J233" s="106"/>
      <c r="K233" s="106"/>
      <c r="L233" s="107"/>
      <c r="M233" s="17">
        <f>SUM(M234:M234)</f>
        <v>0</v>
      </c>
      <c r="N233" s="17">
        <f>SUM(N234:N234)</f>
        <v>0</v>
      </c>
      <c r="O233" s="98" t="s">
        <v>20</v>
      </c>
      <c r="P233" s="6"/>
      <c r="Q233" s="6"/>
      <c r="R233" s="6"/>
    </row>
    <row r="234" spans="1:18" ht="18" hidden="1" customHeight="1" x14ac:dyDescent="0.3">
      <c r="A234" s="122"/>
      <c r="B234" s="138"/>
      <c r="C234" s="123"/>
      <c r="D234" s="19" t="s">
        <v>6</v>
      </c>
      <c r="E234" s="17">
        <f>SUM(F234:N234)</f>
        <v>0</v>
      </c>
      <c r="F234" s="71">
        <v>0</v>
      </c>
      <c r="G234" s="71">
        <v>0</v>
      </c>
      <c r="H234" s="89">
        <v>0</v>
      </c>
      <c r="I234" s="90"/>
      <c r="J234" s="90"/>
      <c r="K234" s="90"/>
      <c r="L234" s="91"/>
      <c r="M234" s="21">
        <v>0</v>
      </c>
      <c r="N234" s="21">
        <v>0</v>
      </c>
      <c r="O234" s="99"/>
      <c r="P234" s="200" t="s">
        <v>297</v>
      </c>
      <c r="Q234" s="6"/>
      <c r="R234" s="6"/>
    </row>
    <row r="235" spans="1:18" ht="15" hidden="1" customHeight="1" x14ac:dyDescent="0.3">
      <c r="A235" s="122"/>
      <c r="B235" s="132" t="s">
        <v>268</v>
      </c>
      <c r="C235" s="132" t="s">
        <v>69</v>
      </c>
      <c r="D235" s="132" t="s">
        <v>69</v>
      </c>
      <c r="E235" s="92" t="s">
        <v>70</v>
      </c>
      <c r="F235" s="92" t="s">
        <v>2</v>
      </c>
      <c r="G235" s="92" t="s">
        <v>3</v>
      </c>
      <c r="H235" s="92" t="s">
        <v>225</v>
      </c>
      <c r="I235" s="94" t="s">
        <v>167</v>
      </c>
      <c r="J235" s="95"/>
      <c r="K235" s="95"/>
      <c r="L235" s="96"/>
      <c r="M235" s="97" t="s">
        <v>39</v>
      </c>
      <c r="N235" s="97" t="s">
        <v>40</v>
      </c>
      <c r="O235" s="99"/>
      <c r="P235" s="200"/>
      <c r="Q235" s="6"/>
      <c r="R235" s="6"/>
    </row>
    <row r="236" spans="1:18" ht="16.899999999999999" hidden="1" customHeight="1" x14ac:dyDescent="0.3">
      <c r="A236" s="122"/>
      <c r="B236" s="133"/>
      <c r="C236" s="133"/>
      <c r="D236" s="133"/>
      <c r="E236" s="93"/>
      <c r="F236" s="93"/>
      <c r="G236" s="93"/>
      <c r="H236" s="93"/>
      <c r="I236" s="22" t="s">
        <v>155</v>
      </c>
      <c r="J236" s="22" t="s">
        <v>160</v>
      </c>
      <c r="K236" s="22" t="s">
        <v>156</v>
      </c>
      <c r="L236" s="22" t="s">
        <v>157</v>
      </c>
      <c r="M236" s="97"/>
      <c r="N236" s="97"/>
      <c r="O236" s="99"/>
      <c r="P236" s="6"/>
      <c r="Q236" s="6"/>
      <c r="R236" s="6"/>
    </row>
    <row r="237" spans="1:18" ht="15" hidden="1" customHeight="1" x14ac:dyDescent="0.3">
      <c r="A237" s="123"/>
      <c r="B237" s="134"/>
      <c r="C237" s="134"/>
      <c r="D237" s="134"/>
      <c r="E237" s="22" t="s">
        <v>69</v>
      </c>
      <c r="F237" s="23" t="s">
        <v>69</v>
      </c>
      <c r="G237" s="23" t="s">
        <v>69</v>
      </c>
      <c r="H237" s="23" t="s">
        <v>69</v>
      </c>
      <c r="I237" s="23" t="s">
        <v>69</v>
      </c>
      <c r="J237" s="23" t="s">
        <v>69</v>
      </c>
      <c r="K237" s="23" t="s">
        <v>69</v>
      </c>
      <c r="L237" s="23" t="s">
        <v>69</v>
      </c>
      <c r="M237" s="23" t="s">
        <v>69</v>
      </c>
      <c r="N237" s="23" t="s">
        <v>69</v>
      </c>
      <c r="O237" s="100"/>
      <c r="P237" s="6"/>
      <c r="Q237" s="6"/>
      <c r="R237" s="6"/>
    </row>
    <row r="238" spans="1:18" ht="21.75" customHeight="1" x14ac:dyDescent="0.25">
      <c r="A238" s="121" t="s">
        <v>10</v>
      </c>
      <c r="B238" s="138" t="s">
        <v>265</v>
      </c>
      <c r="C238" s="121" t="s">
        <v>206</v>
      </c>
      <c r="D238" s="78" t="s">
        <v>4</v>
      </c>
      <c r="E238" s="17">
        <f>SUM(F238:N238)</f>
        <v>0</v>
      </c>
      <c r="F238" s="60">
        <f>F239</f>
        <v>0</v>
      </c>
      <c r="G238" s="60">
        <v>0</v>
      </c>
      <c r="H238" s="105">
        <f>SUM(H239:H239)</f>
        <v>0</v>
      </c>
      <c r="I238" s="106"/>
      <c r="J238" s="106"/>
      <c r="K238" s="106"/>
      <c r="L238" s="107"/>
      <c r="M238" s="17">
        <f>SUM(M239:M239)</f>
        <v>0</v>
      </c>
      <c r="N238" s="17">
        <f>SUM(N239:N239)</f>
        <v>0</v>
      </c>
      <c r="O238" s="98" t="s">
        <v>20</v>
      </c>
      <c r="P238" s="6"/>
      <c r="Q238" s="6"/>
      <c r="R238" s="6"/>
    </row>
    <row r="239" spans="1:18" ht="68.25" customHeight="1" x14ac:dyDescent="0.25">
      <c r="A239" s="122"/>
      <c r="B239" s="138"/>
      <c r="C239" s="123"/>
      <c r="D239" s="19" t="s">
        <v>6</v>
      </c>
      <c r="E239" s="17">
        <f>SUM(F239:N239)</f>
        <v>0</v>
      </c>
      <c r="F239" s="71">
        <v>0</v>
      </c>
      <c r="G239" s="71">
        <v>0</v>
      </c>
      <c r="H239" s="89">
        <v>0</v>
      </c>
      <c r="I239" s="90"/>
      <c r="J239" s="90"/>
      <c r="K239" s="90"/>
      <c r="L239" s="91"/>
      <c r="M239" s="21">
        <v>0</v>
      </c>
      <c r="N239" s="21">
        <v>0</v>
      </c>
      <c r="O239" s="99"/>
      <c r="P239" s="6"/>
      <c r="Q239" s="6"/>
      <c r="R239" s="6"/>
    </row>
    <row r="240" spans="1:18" ht="21.75" customHeight="1" x14ac:dyDescent="0.25">
      <c r="A240" s="122"/>
      <c r="B240" s="139" t="s">
        <v>266</v>
      </c>
      <c r="C240" s="132" t="s">
        <v>69</v>
      </c>
      <c r="D240" s="132" t="s">
        <v>69</v>
      </c>
      <c r="E240" s="92" t="s">
        <v>70</v>
      </c>
      <c r="F240" s="92" t="s">
        <v>2</v>
      </c>
      <c r="G240" s="92" t="s">
        <v>3</v>
      </c>
      <c r="H240" s="92" t="s">
        <v>225</v>
      </c>
      <c r="I240" s="94" t="s">
        <v>167</v>
      </c>
      <c r="J240" s="95"/>
      <c r="K240" s="95"/>
      <c r="L240" s="96"/>
      <c r="M240" s="97" t="s">
        <v>39</v>
      </c>
      <c r="N240" s="97" t="s">
        <v>40</v>
      </c>
      <c r="O240" s="99"/>
      <c r="P240" s="193"/>
      <c r="Q240" s="197"/>
      <c r="R240" s="6"/>
    </row>
    <row r="241" spans="1:18" ht="33.75" customHeight="1" x14ac:dyDescent="0.25">
      <c r="A241" s="122"/>
      <c r="B241" s="140"/>
      <c r="C241" s="133"/>
      <c r="D241" s="133"/>
      <c r="E241" s="93"/>
      <c r="F241" s="93"/>
      <c r="G241" s="93"/>
      <c r="H241" s="93"/>
      <c r="I241" s="22" t="s">
        <v>155</v>
      </c>
      <c r="J241" s="22" t="s">
        <v>160</v>
      </c>
      <c r="K241" s="22" t="s">
        <v>156</v>
      </c>
      <c r="L241" s="22" t="s">
        <v>157</v>
      </c>
      <c r="M241" s="97"/>
      <c r="N241" s="97"/>
      <c r="O241" s="99"/>
      <c r="P241" s="193"/>
      <c r="Q241" s="197"/>
      <c r="R241" s="6"/>
    </row>
    <row r="242" spans="1:18" ht="39.75" customHeight="1" x14ac:dyDescent="0.25">
      <c r="A242" s="123"/>
      <c r="B242" s="141"/>
      <c r="C242" s="134"/>
      <c r="D242" s="134"/>
      <c r="E242" s="22" t="s">
        <v>69</v>
      </c>
      <c r="F242" s="23" t="s">
        <v>69</v>
      </c>
      <c r="G242" s="23" t="s">
        <v>69</v>
      </c>
      <c r="H242" s="23" t="s">
        <v>69</v>
      </c>
      <c r="I242" s="23" t="s">
        <v>69</v>
      </c>
      <c r="J242" s="23" t="s">
        <v>69</v>
      </c>
      <c r="K242" s="23" t="s">
        <v>69</v>
      </c>
      <c r="L242" s="23" t="s">
        <v>69</v>
      </c>
      <c r="M242" s="23" t="s">
        <v>69</v>
      </c>
      <c r="N242" s="23" t="s">
        <v>69</v>
      </c>
      <c r="O242" s="100"/>
      <c r="P242" s="193"/>
      <c r="Q242" s="197"/>
      <c r="R242" s="6"/>
    </row>
    <row r="243" spans="1:18" ht="21.75" customHeight="1" x14ac:dyDescent="0.25">
      <c r="A243" s="121" t="s">
        <v>12</v>
      </c>
      <c r="B243" s="138" t="s">
        <v>267</v>
      </c>
      <c r="C243" s="121" t="s">
        <v>206</v>
      </c>
      <c r="D243" s="78" t="s">
        <v>4</v>
      </c>
      <c r="E243" s="17">
        <f>SUM(F243:N243)</f>
        <v>181.81819000000002</v>
      </c>
      <c r="F243" s="60">
        <f>F246</f>
        <v>0</v>
      </c>
      <c r="G243" s="60">
        <v>0</v>
      </c>
      <c r="H243" s="105">
        <f>SUM(H244:H246)</f>
        <v>181.81819000000002</v>
      </c>
      <c r="I243" s="106"/>
      <c r="J243" s="106"/>
      <c r="K243" s="106"/>
      <c r="L243" s="107"/>
      <c r="M243" s="17">
        <f>SUM(M246:M246)</f>
        <v>0</v>
      </c>
      <c r="N243" s="17">
        <f>SUM(N246:N246)</f>
        <v>0</v>
      </c>
      <c r="O243" s="98" t="s">
        <v>20</v>
      </c>
      <c r="P243" s="193"/>
      <c r="Q243" s="197"/>
      <c r="R243" s="6"/>
    </row>
    <row r="244" spans="1:18" ht="36" customHeight="1" outlineLevel="1" x14ac:dyDescent="0.25">
      <c r="A244" s="122"/>
      <c r="B244" s="138"/>
      <c r="C244" s="122"/>
      <c r="D244" s="19" t="s">
        <v>21</v>
      </c>
      <c r="E244" s="17">
        <f>SUM(F244:N244)</f>
        <v>100</v>
      </c>
      <c r="F244" s="20">
        <v>0</v>
      </c>
      <c r="G244" s="71">
        <v>0</v>
      </c>
      <c r="H244" s="89">
        <v>100</v>
      </c>
      <c r="I244" s="136"/>
      <c r="J244" s="136"/>
      <c r="K244" s="136"/>
      <c r="L244" s="137"/>
      <c r="M244" s="21">
        <v>0</v>
      </c>
      <c r="N244" s="21">
        <v>0</v>
      </c>
      <c r="O244" s="99"/>
      <c r="P244" s="193"/>
      <c r="Q244" s="6"/>
      <c r="R244" s="6"/>
    </row>
    <row r="245" spans="1:18" ht="36" customHeight="1" outlineLevel="1" x14ac:dyDescent="0.25">
      <c r="A245" s="122"/>
      <c r="B245" s="138"/>
      <c r="C245" s="122"/>
      <c r="D245" s="19" t="s">
        <v>17</v>
      </c>
      <c r="E245" s="17">
        <f t="shared" ref="E245" si="32">SUM(F245:N245)</f>
        <v>81.818190000000001</v>
      </c>
      <c r="F245" s="20">
        <v>0</v>
      </c>
      <c r="G245" s="71">
        <v>0</v>
      </c>
      <c r="H245" s="89">
        <v>81.818190000000001</v>
      </c>
      <c r="I245" s="136"/>
      <c r="J245" s="136"/>
      <c r="K245" s="136"/>
      <c r="L245" s="137"/>
      <c r="M245" s="21">
        <v>0</v>
      </c>
      <c r="N245" s="21">
        <v>0</v>
      </c>
      <c r="O245" s="99"/>
      <c r="P245" s="193"/>
      <c r="Q245" s="6"/>
      <c r="R245" s="6"/>
    </row>
    <row r="246" spans="1:18" ht="56.25" customHeight="1" x14ac:dyDescent="0.25">
      <c r="A246" s="122"/>
      <c r="B246" s="138"/>
      <c r="C246" s="123"/>
      <c r="D246" s="19" t="s">
        <v>6</v>
      </c>
      <c r="E246" s="17">
        <f>SUM(F246:N246)</f>
        <v>0</v>
      </c>
      <c r="F246" s="71">
        <v>0</v>
      </c>
      <c r="G246" s="71">
        <v>0</v>
      </c>
      <c r="H246" s="89">
        <v>0</v>
      </c>
      <c r="I246" s="90"/>
      <c r="J246" s="90"/>
      <c r="K246" s="90"/>
      <c r="L246" s="91"/>
      <c r="M246" s="21">
        <v>0</v>
      </c>
      <c r="N246" s="21">
        <v>0</v>
      </c>
      <c r="O246" s="99"/>
      <c r="P246" s="193"/>
      <c r="Q246" s="197"/>
      <c r="R246" s="6"/>
    </row>
    <row r="247" spans="1:18" ht="21.75" customHeight="1" x14ac:dyDescent="0.25">
      <c r="A247" s="122"/>
      <c r="B247" s="132" t="s">
        <v>317</v>
      </c>
      <c r="C247" s="132" t="s">
        <v>69</v>
      </c>
      <c r="D247" s="132" t="s">
        <v>69</v>
      </c>
      <c r="E247" s="92" t="s">
        <v>70</v>
      </c>
      <c r="F247" s="92" t="s">
        <v>2</v>
      </c>
      <c r="G247" s="92" t="s">
        <v>3</v>
      </c>
      <c r="H247" s="92" t="s">
        <v>225</v>
      </c>
      <c r="I247" s="94" t="s">
        <v>167</v>
      </c>
      <c r="J247" s="95"/>
      <c r="K247" s="95"/>
      <c r="L247" s="96"/>
      <c r="M247" s="97" t="s">
        <v>39</v>
      </c>
      <c r="N247" s="97" t="s">
        <v>40</v>
      </c>
      <c r="O247" s="99"/>
      <c r="P247" s="202"/>
      <c r="Q247" s="6"/>
      <c r="R247" s="6"/>
    </row>
    <row r="248" spans="1:18" ht="33.75" customHeight="1" x14ac:dyDescent="0.25">
      <c r="A248" s="122"/>
      <c r="B248" s="133"/>
      <c r="C248" s="133"/>
      <c r="D248" s="133"/>
      <c r="E248" s="93"/>
      <c r="F248" s="93"/>
      <c r="G248" s="93"/>
      <c r="H248" s="93"/>
      <c r="I248" s="22" t="s">
        <v>155</v>
      </c>
      <c r="J248" s="22" t="s">
        <v>160</v>
      </c>
      <c r="K248" s="22" t="s">
        <v>156</v>
      </c>
      <c r="L248" s="22" t="s">
        <v>157</v>
      </c>
      <c r="M248" s="97"/>
      <c r="N248" s="97"/>
      <c r="O248" s="99"/>
      <c r="P248" s="202"/>
      <c r="Q248" s="6"/>
      <c r="R248" s="6"/>
    </row>
    <row r="249" spans="1:18" ht="21.75" customHeight="1" x14ac:dyDescent="0.25">
      <c r="A249" s="123"/>
      <c r="B249" s="134"/>
      <c r="C249" s="134"/>
      <c r="D249" s="134"/>
      <c r="E249" s="22" t="s">
        <v>69</v>
      </c>
      <c r="F249" s="23" t="s">
        <v>69</v>
      </c>
      <c r="G249" s="23" t="s">
        <v>69</v>
      </c>
      <c r="H249" s="28">
        <v>1</v>
      </c>
      <c r="I249" s="28" t="s">
        <v>69</v>
      </c>
      <c r="J249" s="28" t="s">
        <v>69</v>
      </c>
      <c r="K249" s="28" t="s">
        <v>69</v>
      </c>
      <c r="L249" s="28">
        <v>1</v>
      </c>
      <c r="M249" s="23" t="s">
        <v>69</v>
      </c>
      <c r="N249" s="23" t="s">
        <v>69</v>
      </c>
      <c r="O249" s="100"/>
      <c r="P249" s="202"/>
      <c r="Q249" s="6"/>
      <c r="R249" s="6"/>
    </row>
    <row r="250" spans="1:18" ht="21.75" customHeight="1" x14ac:dyDescent="0.25">
      <c r="A250" s="169" t="s">
        <v>23</v>
      </c>
      <c r="B250" s="170" t="s">
        <v>166</v>
      </c>
      <c r="C250" s="117" t="s">
        <v>41</v>
      </c>
      <c r="D250" s="78" t="s">
        <v>4</v>
      </c>
      <c r="E250" s="17">
        <f t="shared" ref="E250:E255" si="33">SUM(F250:N250)</f>
        <v>4705754.6426999997</v>
      </c>
      <c r="F250" s="60">
        <f>F251+F252</f>
        <v>866217.27159999998</v>
      </c>
      <c r="G250" s="60">
        <v>895685.71693</v>
      </c>
      <c r="H250" s="105">
        <f>H251+H252</f>
        <v>965439.65416999999</v>
      </c>
      <c r="I250" s="106"/>
      <c r="J250" s="106"/>
      <c r="K250" s="106"/>
      <c r="L250" s="107"/>
      <c r="M250" s="17">
        <f>SUM(M251:M252)</f>
        <v>989206</v>
      </c>
      <c r="N250" s="17">
        <f>SUM(N251:N252)</f>
        <v>989206</v>
      </c>
      <c r="O250" s="104" t="s">
        <v>20</v>
      </c>
      <c r="P250" s="6"/>
      <c r="Q250" s="6"/>
      <c r="R250" s="6"/>
    </row>
    <row r="251" spans="1:18" ht="54" customHeight="1" x14ac:dyDescent="0.25">
      <c r="A251" s="169"/>
      <c r="B251" s="170"/>
      <c r="C251" s="117"/>
      <c r="D251" s="78" t="s">
        <v>6</v>
      </c>
      <c r="E251" s="17">
        <f t="shared" si="33"/>
        <v>4375191.8013300002</v>
      </c>
      <c r="F251" s="60">
        <f>F254+F260</f>
        <v>793317.58481999999</v>
      </c>
      <c r="G251" s="60">
        <v>833022.56233999995</v>
      </c>
      <c r="H251" s="105">
        <f>H254+H260</f>
        <v>900439.65416999999</v>
      </c>
      <c r="I251" s="106"/>
      <c r="J251" s="106"/>
      <c r="K251" s="106"/>
      <c r="L251" s="107"/>
      <c r="M251" s="17">
        <f t="shared" ref="M251:N251" si="34">M254+M260</f>
        <v>924206</v>
      </c>
      <c r="N251" s="17">
        <f t="shared" si="34"/>
        <v>924206</v>
      </c>
      <c r="O251" s="104"/>
      <c r="P251" s="6"/>
      <c r="Q251" s="6"/>
      <c r="R251" s="6"/>
    </row>
    <row r="252" spans="1:18" ht="17.25" customHeight="1" x14ac:dyDescent="0.25">
      <c r="A252" s="169"/>
      <c r="B252" s="170"/>
      <c r="C252" s="117"/>
      <c r="D252" s="74" t="s">
        <v>18</v>
      </c>
      <c r="E252" s="17">
        <f t="shared" si="33"/>
        <v>330562.84137000004</v>
      </c>
      <c r="F252" s="60">
        <f>F255</f>
        <v>72899.686780000004</v>
      </c>
      <c r="G252" s="60">
        <v>62663.154589999998</v>
      </c>
      <c r="H252" s="105">
        <f>H255</f>
        <v>65000</v>
      </c>
      <c r="I252" s="106"/>
      <c r="J252" s="106"/>
      <c r="K252" s="106"/>
      <c r="L252" s="107"/>
      <c r="M252" s="17">
        <f t="shared" ref="M252:N252" si="35">M255</f>
        <v>65000</v>
      </c>
      <c r="N252" s="17">
        <f t="shared" si="35"/>
        <v>65000</v>
      </c>
      <c r="O252" s="104"/>
      <c r="P252" s="6"/>
      <c r="Q252" s="6"/>
      <c r="R252" s="6"/>
    </row>
    <row r="253" spans="1:18" ht="21.75" customHeight="1" x14ac:dyDescent="0.25">
      <c r="A253" s="121" t="s">
        <v>24</v>
      </c>
      <c r="B253" s="138" t="s">
        <v>97</v>
      </c>
      <c r="C253" s="117" t="s">
        <v>41</v>
      </c>
      <c r="D253" s="78" t="s">
        <v>4</v>
      </c>
      <c r="E253" s="17">
        <f t="shared" si="33"/>
        <v>4705754.6426999997</v>
      </c>
      <c r="F253" s="60">
        <f>F254+F255</f>
        <v>866217.27159999998</v>
      </c>
      <c r="G253" s="60">
        <v>895685.71693</v>
      </c>
      <c r="H253" s="105">
        <f>H254+H255</f>
        <v>965439.65416999999</v>
      </c>
      <c r="I253" s="106"/>
      <c r="J253" s="106"/>
      <c r="K253" s="106"/>
      <c r="L253" s="107"/>
      <c r="M253" s="17">
        <f>SUM(M254:M255)</f>
        <v>989206</v>
      </c>
      <c r="N253" s="17">
        <f>SUM(N254:N255)</f>
        <v>989206</v>
      </c>
      <c r="O253" s="98" t="s">
        <v>20</v>
      </c>
      <c r="P253" s="6"/>
      <c r="Q253" s="6"/>
      <c r="R253" s="6"/>
    </row>
    <row r="254" spans="1:18" ht="59.25" customHeight="1" x14ac:dyDescent="0.25">
      <c r="A254" s="122"/>
      <c r="B254" s="138"/>
      <c r="C254" s="117"/>
      <c r="D254" s="19" t="s">
        <v>6</v>
      </c>
      <c r="E254" s="17">
        <f t="shared" si="33"/>
        <v>4375191.8013300002</v>
      </c>
      <c r="F254" s="71">
        <f>831943.75803+5000-43326.17321-300</f>
        <v>793317.58481999999</v>
      </c>
      <c r="G254" s="71">
        <v>833022.56233999995</v>
      </c>
      <c r="H254" s="89">
        <f>924206-23766.34583</f>
        <v>900439.65416999999</v>
      </c>
      <c r="I254" s="90"/>
      <c r="J254" s="90"/>
      <c r="K254" s="90"/>
      <c r="L254" s="91"/>
      <c r="M254" s="21">
        <v>924206</v>
      </c>
      <c r="N254" s="21">
        <v>924206</v>
      </c>
      <c r="O254" s="99"/>
      <c r="P254" s="6"/>
      <c r="Q254" s="6"/>
      <c r="R254" s="6"/>
    </row>
    <row r="255" spans="1:18" ht="15.75" customHeight="1" x14ac:dyDescent="0.25">
      <c r="A255" s="122"/>
      <c r="B255" s="138"/>
      <c r="C255" s="117"/>
      <c r="D255" s="66" t="s">
        <v>18</v>
      </c>
      <c r="E255" s="17">
        <f t="shared" si="33"/>
        <v>330562.84137000004</v>
      </c>
      <c r="F255" s="71">
        <f>65723.35459-3060.2+3220.9129+7015.61929</f>
        <v>72899.686780000004</v>
      </c>
      <c r="G255" s="71">
        <v>62663.154589999998</v>
      </c>
      <c r="H255" s="89">
        <v>65000</v>
      </c>
      <c r="I255" s="90"/>
      <c r="J255" s="90"/>
      <c r="K255" s="90"/>
      <c r="L255" s="91"/>
      <c r="M255" s="21">
        <v>65000</v>
      </c>
      <c r="N255" s="21">
        <v>65000</v>
      </c>
      <c r="O255" s="99"/>
      <c r="P255" s="6"/>
      <c r="Q255" s="6"/>
      <c r="R255" s="6"/>
    </row>
    <row r="256" spans="1:18" ht="21.75" customHeight="1" x14ac:dyDescent="0.25">
      <c r="A256" s="122"/>
      <c r="B256" s="171" t="s">
        <v>127</v>
      </c>
      <c r="C256" s="132" t="s">
        <v>69</v>
      </c>
      <c r="D256" s="132" t="s">
        <v>69</v>
      </c>
      <c r="E256" s="92" t="s">
        <v>70</v>
      </c>
      <c r="F256" s="92" t="s">
        <v>2</v>
      </c>
      <c r="G256" s="92" t="s">
        <v>3</v>
      </c>
      <c r="H256" s="92" t="s">
        <v>226</v>
      </c>
      <c r="I256" s="94" t="s">
        <v>167</v>
      </c>
      <c r="J256" s="95"/>
      <c r="K256" s="95"/>
      <c r="L256" s="96"/>
      <c r="M256" s="97" t="s">
        <v>39</v>
      </c>
      <c r="N256" s="97" t="s">
        <v>40</v>
      </c>
      <c r="O256" s="99"/>
      <c r="P256" s="6"/>
      <c r="Q256" s="6"/>
      <c r="R256" s="6"/>
    </row>
    <row r="257" spans="1:18" ht="33.75" customHeight="1" x14ac:dyDescent="0.25">
      <c r="A257" s="122"/>
      <c r="B257" s="133"/>
      <c r="C257" s="133"/>
      <c r="D257" s="133"/>
      <c r="E257" s="93"/>
      <c r="F257" s="93"/>
      <c r="G257" s="93"/>
      <c r="H257" s="93"/>
      <c r="I257" s="22" t="s">
        <v>155</v>
      </c>
      <c r="J257" s="22" t="s">
        <v>160</v>
      </c>
      <c r="K257" s="22" t="s">
        <v>156</v>
      </c>
      <c r="L257" s="22" t="s">
        <v>157</v>
      </c>
      <c r="M257" s="97"/>
      <c r="N257" s="97"/>
      <c r="O257" s="99"/>
      <c r="P257" s="6"/>
      <c r="Q257" s="6"/>
      <c r="R257" s="6"/>
    </row>
    <row r="258" spans="1:18" ht="19.5" customHeight="1" x14ac:dyDescent="0.25">
      <c r="A258" s="123"/>
      <c r="B258" s="134"/>
      <c r="C258" s="134"/>
      <c r="D258" s="134"/>
      <c r="E258" s="67">
        <v>15</v>
      </c>
      <c r="F258" s="29">
        <v>18</v>
      </c>
      <c r="G258" s="29">
        <v>15</v>
      </c>
      <c r="H258" s="29">
        <v>15</v>
      </c>
      <c r="I258" s="29">
        <v>15</v>
      </c>
      <c r="J258" s="29">
        <v>15</v>
      </c>
      <c r="K258" s="29">
        <v>15</v>
      </c>
      <c r="L258" s="29">
        <v>15</v>
      </c>
      <c r="M258" s="29">
        <v>15</v>
      </c>
      <c r="N258" s="29">
        <v>15</v>
      </c>
      <c r="O258" s="100"/>
      <c r="P258" s="6"/>
      <c r="Q258" s="6"/>
      <c r="R258" s="6"/>
    </row>
    <row r="259" spans="1:18" ht="15.75" hidden="1" customHeight="1" x14ac:dyDescent="0.3">
      <c r="A259" s="121" t="s">
        <v>48</v>
      </c>
      <c r="B259" s="114" t="s">
        <v>98</v>
      </c>
      <c r="C259" s="117" t="s">
        <v>41</v>
      </c>
      <c r="D259" s="78" t="s">
        <v>4</v>
      </c>
      <c r="E259" s="17">
        <f>SUM(F259:N259)</f>
        <v>0</v>
      </c>
      <c r="F259" s="60">
        <f>F260</f>
        <v>0</v>
      </c>
      <c r="G259" s="60">
        <v>0</v>
      </c>
      <c r="H259" s="105">
        <f>SUM(H260:H260)</f>
        <v>0</v>
      </c>
      <c r="I259" s="106"/>
      <c r="J259" s="106"/>
      <c r="K259" s="106"/>
      <c r="L259" s="107"/>
      <c r="M259" s="17">
        <f>SUM(M260:M260)</f>
        <v>0</v>
      </c>
      <c r="N259" s="17">
        <f>SUM(N260:N260)</f>
        <v>0</v>
      </c>
      <c r="O259" s="98" t="s">
        <v>20</v>
      </c>
      <c r="P259" s="6"/>
      <c r="Q259" s="6"/>
      <c r="R259" s="6"/>
    </row>
    <row r="260" spans="1:18" ht="53.25" hidden="1" customHeight="1" x14ac:dyDescent="0.3">
      <c r="A260" s="122"/>
      <c r="B260" s="116"/>
      <c r="C260" s="117"/>
      <c r="D260" s="19" t="s">
        <v>6</v>
      </c>
      <c r="E260" s="17">
        <f>SUM(F260:N260)</f>
        <v>0</v>
      </c>
      <c r="F260" s="71">
        <v>0</v>
      </c>
      <c r="G260" s="71">
        <v>0</v>
      </c>
      <c r="H260" s="89">
        <v>0</v>
      </c>
      <c r="I260" s="90"/>
      <c r="J260" s="90"/>
      <c r="K260" s="90"/>
      <c r="L260" s="91"/>
      <c r="M260" s="21">
        <v>0</v>
      </c>
      <c r="N260" s="21">
        <v>0</v>
      </c>
      <c r="O260" s="99"/>
      <c r="P260" s="193"/>
      <c r="Q260" s="6"/>
      <c r="R260" s="6"/>
    </row>
    <row r="261" spans="1:18" ht="33" hidden="1" customHeight="1" outlineLevel="1" x14ac:dyDescent="0.3">
      <c r="A261" s="122"/>
      <c r="B261" s="132" t="s">
        <v>49</v>
      </c>
      <c r="C261" s="132" t="s">
        <v>69</v>
      </c>
      <c r="D261" s="132" t="s">
        <v>69</v>
      </c>
      <c r="E261" s="92" t="s">
        <v>70</v>
      </c>
      <c r="F261" s="92" t="s">
        <v>2</v>
      </c>
      <c r="G261" s="92" t="s">
        <v>3</v>
      </c>
      <c r="H261" s="92" t="s">
        <v>226</v>
      </c>
      <c r="I261" s="94" t="s">
        <v>167</v>
      </c>
      <c r="J261" s="95"/>
      <c r="K261" s="95"/>
      <c r="L261" s="96"/>
      <c r="M261" s="97" t="s">
        <v>39</v>
      </c>
      <c r="N261" s="97" t="s">
        <v>40</v>
      </c>
      <c r="O261" s="99"/>
      <c r="P261" s="193"/>
      <c r="Q261" s="6"/>
      <c r="R261" s="6"/>
    </row>
    <row r="262" spans="1:18" ht="33" hidden="1" customHeight="1" outlineLevel="1" x14ac:dyDescent="0.3">
      <c r="A262" s="122"/>
      <c r="B262" s="133"/>
      <c r="C262" s="133"/>
      <c r="D262" s="133"/>
      <c r="E262" s="93"/>
      <c r="F262" s="93"/>
      <c r="G262" s="93"/>
      <c r="H262" s="93"/>
      <c r="I262" s="22" t="s">
        <v>155</v>
      </c>
      <c r="J262" s="22" t="s">
        <v>160</v>
      </c>
      <c r="K262" s="22" t="s">
        <v>156</v>
      </c>
      <c r="L262" s="22" t="s">
        <v>157</v>
      </c>
      <c r="M262" s="97"/>
      <c r="N262" s="97"/>
      <c r="O262" s="99"/>
      <c r="P262" s="193"/>
      <c r="Q262" s="6"/>
      <c r="R262" s="6"/>
    </row>
    <row r="263" spans="1:18" ht="33" hidden="1" customHeight="1" outlineLevel="1" x14ac:dyDescent="0.3">
      <c r="A263" s="123"/>
      <c r="B263" s="134"/>
      <c r="C263" s="134"/>
      <c r="D263" s="134"/>
      <c r="E263" s="22" t="s">
        <v>69</v>
      </c>
      <c r="F263" s="40" t="s">
        <v>69</v>
      </c>
      <c r="G263" s="40" t="s">
        <v>69</v>
      </c>
      <c r="H263" s="40" t="s">
        <v>69</v>
      </c>
      <c r="I263" s="40" t="s">
        <v>69</v>
      </c>
      <c r="J263" s="40" t="s">
        <v>69</v>
      </c>
      <c r="K263" s="40" t="s">
        <v>69</v>
      </c>
      <c r="L263" s="40" t="s">
        <v>69</v>
      </c>
      <c r="M263" s="40" t="s">
        <v>69</v>
      </c>
      <c r="N263" s="40" t="s">
        <v>69</v>
      </c>
      <c r="O263" s="100"/>
      <c r="P263" s="6"/>
      <c r="Q263" s="6"/>
      <c r="R263" s="6"/>
    </row>
    <row r="264" spans="1:18" ht="33" customHeight="1" collapsed="1" x14ac:dyDescent="0.25">
      <c r="A264" s="169" t="s">
        <v>25</v>
      </c>
      <c r="B264" s="170" t="s">
        <v>298</v>
      </c>
      <c r="C264" s="117" t="s">
        <v>41</v>
      </c>
      <c r="D264" s="78" t="s">
        <v>4</v>
      </c>
      <c r="E264" s="17">
        <f t="shared" ref="E264:E269" si="36">SUM(F264:N264)</f>
        <v>60247.275720000005</v>
      </c>
      <c r="F264" s="60">
        <f>F265+F266</f>
        <v>42482.389450000002</v>
      </c>
      <c r="G264" s="60">
        <v>16464.886269999999</v>
      </c>
      <c r="H264" s="105">
        <f>H265+H266</f>
        <v>0</v>
      </c>
      <c r="I264" s="106"/>
      <c r="J264" s="106"/>
      <c r="K264" s="106"/>
      <c r="L264" s="107"/>
      <c r="M264" s="17">
        <f>SUM(M265:M266)</f>
        <v>650</v>
      </c>
      <c r="N264" s="17">
        <f>SUM(N265:N266)</f>
        <v>650</v>
      </c>
      <c r="O264" s="104" t="s">
        <v>20</v>
      </c>
      <c r="P264" s="6"/>
      <c r="Q264" s="6"/>
      <c r="R264" s="6"/>
    </row>
    <row r="265" spans="1:18" ht="54.75" customHeight="1" x14ac:dyDescent="0.25">
      <c r="A265" s="169"/>
      <c r="B265" s="170"/>
      <c r="C265" s="117"/>
      <c r="D265" s="78" t="s">
        <v>6</v>
      </c>
      <c r="E265" s="17">
        <f t="shared" si="36"/>
        <v>47465.227700000003</v>
      </c>
      <c r="F265" s="60">
        <f>F268+F274+F280+F285+F290+F295+F300+F305</f>
        <v>36175.71544</v>
      </c>
      <c r="G265" s="60">
        <v>9989.5122599999995</v>
      </c>
      <c r="H265" s="105">
        <f>H268+H274+H280+H285</f>
        <v>0</v>
      </c>
      <c r="I265" s="106"/>
      <c r="J265" s="106"/>
      <c r="K265" s="106"/>
      <c r="L265" s="107"/>
      <c r="M265" s="17">
        <f>M268+M274</f>
        <v>650</v>
      </c>
      <c r="N265" s="17">
        <f>N268+N274</f>
        <v>650</v>
      </c>
      <c r="O265" s="104"/>
      <c r="P265" s="197"/>
      <c r="Q265" s="6"/>
      <c r="R265" s="6"/>
    </row>
    <row r="266" spans="1:18" ht="39" customHeight="1" x14ac:dyDescent="0.25">
      <c r="A266" s="169"/>
      <c r="B266" s="170"/>
      <c r="C266" s="117"/>
      <c r="D266" s="74" t="s">
        <v>18</v>
      </c>
      <c r="E266" s="17">
        <f t="shared" si="36"/>
        <v>12782.048020000002</v>
      </c>
      <c r="F266" s="60">
        <f>F269+F275</f>
        <v>6306.6740100000006</v>
      </c>
      <c r="G266" s="60">
        <v>6475.3740100000005</v>
      </c>
      <c r="H266" s="105">
        <v>0</v>
      </c>
      <c r="I266" s="106"/>
      <c r="J266" s="106"/>
      <c r="K266" s="106"/>
      <c r="L266" s="107"/>
      <c r="M266" s="17">
        <v>0</v>
      </c>
      <c r="N266" s="17">
        <v>0</v>
      </c>
      <c r="O266" s="104"/>
      <c r="P266" s="6"/>
      <c r="Q266" s="6"/>
      <c r="R266" s="6"/>
    </row>
    <row r="267" spans="1:18" ht="25.5" customHeight="1" x14ac:dyDescent="0.25">
      <c r="A267" s="121" t="s">
        <v>26</v>
      </c>
      <c r="B267" s="114" t="s">
        <v>99</v>
      </c>
      <c r="C267" s="117" t="s">
        <v>41</v>
      </c>
      <c r="D267" s="78" t="s">
        <v>4</v>
      </c>
      <c r="E267" s="17">
        <f t="shared" si="36"/>
        <v>900</v>
      </c>
      <c r="F267" s="60">
        <f>F268</f>
        <v>300</v>
      </c>
      <c r="G267" s="60">
        <v>300</v>
      </c>
      <c r="H267" s="105">
        <f>SUM(H268)</f>
        <v>0</v>
      </c>
      <c r="I267" s="106"/>
      <c r="J267" s="106"/>
      <c r="K267" s="106"/>
      <c r="L267" s="107"/>
      <c r="M267" s="17">
        <f>SUM(M268:M269)</f>
        <v>150</v>
      </c>
      <c r="N267" s="17">
        <f>SUM(N268:N269)</f>
        <v>150</v>
      </c>
      <c r="O267" s="98" t="s">
        <v>20</v>
      </c>
      <c r="P267" s="6"/>
      <c r="Q267" s="6"/>
      <c r="R267" s="6"/>
    </row>
    <row r="268" spans="1:18" ht="56.25" customHeight="1" x14ac:dyDescent="0.25">
      <c r="A268" s="122"/>
      <c r="B268" s="115"/>
      <c r="C268" s="117"/>
      <c r="D268" s="19" t="s">
        <v>6</v>
      </c>
      <c r="E268" s="17">
        <f t="shared" si="36"/>
        <v>900</v>
      </c>
      <c r="F268" s="71">
        <v>300</v>
      </c>
      <c r="G268" s="71">
        <v>300</v>
      </c>
      <c r="H268" s="89">
        <f>SUM(H269)</f>
        <v>0</v>
      </c>
      <c r="I268" s="90"/>
      <c r="J268" s="90"/>
      <c r="K268" s="90"/>
      <c r="L268" s="91"/>
      <c r="M268" s="21">
        <v>150</v>
      </c>
      <c r="N268" s="21">
        <v>150</v>
      </c>
      <c r="O268" s="99"/>
      <c r="P268" s="6"/>
      <c r="Q268" s="6"/>
      <c r="R268" s="6"/>
    </row>
    <row r="269" spans="1:18" ht="0.75" customHeight="1" outlineLevel="1" x14ac:dyDescent="0.25">
      <c r="A269" s="122"/>
      <c r="B269" s="116"/>
      <c r="C269" s="117"/>
      <c r="D269" s="66" t="s">
        <v>18</v>
      </c>
      <c r="E269" s="17">
        <f t="shared" si="36"/>
        <v>0</v>
      </c>
      <c r="F269" s="41">
        <v>0</v>
      </c>
      <c r="G269" s="41"/>
      <c r="H269" s="41">
        <v>0</v>
      </c>
      <c r="I269" s="42"/>
      <c r="J269" s="42"/>
      <c r="K269" s="42"/>
      <c r="L269" s="21">
        <v>0</v>
      </c>
      <c r="M269" s="21">
        <v>0</v>
      </c>
      <c r="N269" s="21">
        <v>0</v>
      </c>
      <c r="O269" s="99"/>
      <c r="P269" s="6"/>
      <c r="Q269" s="6"/>
      <c r="R269" s="6"/>
    </row>
    <row r="270" spans="1:18" ht="25.5" customHeight="1" x14ac:dyDescent="0.25">
      <c r="A270" s="122"/>
      <c r="B270" s="132" t="s">
        <v>128</v>
      </c>
      <c r="C270" s="132" t="s">
        <v>69</v>
      </c>
      <c r="D270" s="132" t="s">
        <v>69</v>
      </c>
      <c r="E270" s="92" t="s">
        <v>70</v>
      </c>
      <c r="F270" s="92" t="s">
        <v>2</v>
      </c>
      <c r="G270" s="92" t="s">
        <v>3</v>
      </c>
      <c r="H270" s="92" t="s">
        <v>227</v>
      </c>
      <c r="I270" s="94" t="s">
        <v>167</v>
      </c>
      <c r="J270" s="95"/>
      <c r="K270" s="95"/>
      <c r="L270" s="96"/>
      <c r="M270" s="97" t="s">
        <v>39</v>
      </c>
      <c r="N270" s="97" t="s">
        <v>40</v>
      </c>
      <c r="O270" s="99"/>
      <c r="P270" s="6"/>
      <c r="Q270" s="6"/>
      <c r="R270" s="6"/>
    </row>
    <row r="271" spans="1:18" ht="36.75" customHeight="1" x14ac:dyDescent="0.25">
      <c r="A271" s="122"/>
      <c r="B271" s="133"/>
      <c r="C271" s="133"/>
      <c r="D271" s="133"/>
      <c r="E271" s="93"/>
      <c r="F271" s="93"/>
      <c r="G271" s="93"/>
      <c r="H271" s="93"/>
      <c r="I271" s="22" t="s">
        <v>155</v>
      </c>
      <c r="J271" s="22" t="s">
        <v>160</v>
      </c>
      <c r="K271" s="22" t="s">
        <v>156</v>
      </c>
      <c r="L271" s="22" t="s">
        <v>157</v>
      </c>
      <c r="M271" s="97"/>
      <c r="N271" s="97"/>
      <c r="O271" s="99"/>
      <c r="P271" s="6"/>
      <c r="Q271" s="6"/>
      <c r="R271" s="6"/>
    </row>
    <row r="272" spans="1:18" ht="66" customHeight="1" x14ac:dyDescent="0.25">
      <c r="A272" s="123"/>
      <c r="B272" s="134"/>
      <c r="C272" s="134"/>
      <c r="D272" s="134"/>
      <c r="E272" s="67">
        <v>1</v>
      </c>
      <c r="F272" s="29">
        <v>1</v>
      </c>
      <c r="G272" s="29">
        <v>1</v>
      </c>
      <c r="H272" s="23" t="s">
        <v>69</v>
      </c>
      <c r="I272" s="23" t="s">
        <v>69</v>
      </c>
      <c r="J272" s="23" t="s">
        <v>69</v>
      </c>
      <c r="K272" s="23" t="s">
        <v>69</v>
      </c>
      <c r="L272" s="23" t="s">
        <v>69</v>
      </c>
      <c r="M272" s="29">
        <v>1</v>
      </c>
      <c r="N272" s="29">
        <v>1</v>
      </c>
      <c r="O272" s="100"/>
      <c r="P272" s="6"/>
      <c r="Q272" s="6"/>
      <c r="R272" s="6"/>
    </row>
    <row r="273" spans="1:18" ht="25.5" customHeight="1" x14ac:dyDescent="0.25">
      <c r="A273" s="121" t="s">
        <v>27</v>
      </c>
      <c r="B273" s="114" t="s">
        <v>100</v>
      </c>
      <c r="C273" s="117" t="s">
        <v>41</v>
      </c>
      <c r="D273" s="78" t="s">
        <v>4</v>
      </c>
      <c r="E273" s="17">
        <f>SUM(F273:N273)</f>
        <v>15640.79882</v>
      </c>
      <c r="F273" s="60">
        <f>F274+F275</f>
        <v>7165.4348100000007</v>
      </c>
      <c r="G273" s="60">
        <v>7475.3640100000002</v>
      </c>
      <c r="H273" s="105">
        <f>H274+H275</f>
        <v>0</v>
      </c>
      <c r="I273" s="106"/>
      <c r="J273" s="106"/>
      <c r="K273" s="106"/>
      <c r="L273" s="107"/>
      <c r="M273" s="17">
        <f>SUM(M274:M275)</f>
        <v>500</v>
      </c>
      <c r="N273" s="17">
        <f>SUM(N274:N275)</f>
        <v>500</v>
      </c>
      <c r="O273" s="98" t="s">
        <v>20</v>
      </c>
      <c r="P273" s="6"/>
      <c r="Q273" s="6"/>
      <c r="R273" s="6"/>
    </row>
    <row r="274" spans="1:18" ht="51.75" customHeight="1" x14ac:dyDescent="0.25">
      <c r="A274" s="122"/>
      <c r="B274" s="115"/>
      <c r="C274" s="117"/>
      <c r="D274" s="19" t="s">
        <v>6</v>
      </c>
      <c r="E274" s="17">
        <f>SUM(F274:N274)</f>
        <v>2858.7507999999998</v>
      </c>
      <c r="F274" s="71">
        <f>1300-300-75.9625-18.73796-76.29954+220-100-90.2392</f>
        <v>858.76080000000002</v>
      </c>
      <c r="G274" s="71">
        <v>999.99</v>
      </c>
      <c r="H274" s="89">
        <v>0</v>
      </c>
      <c r="I274" s="90"/>
      <c r="J274" s="90"/>
      <c r="K274" s="90"/>
      <c r="L274" s="91"/>
      <c r="M274" s="21">
        <v>500</v>
      </c>
      <c r="N274" s="21">
        <v>500</v>
      </c>
      <c r="O274" s="99"/>
      <c r="P274" s="6"/>
      <c r="Q274" s="6"/>
      <c r="R274" s="6"/>
    </row>
    <row r="275" spans="1:18" ht="25.5" customHeight="1" x14ac:dyDescent="0.25">
      <c r="A275" s="122"/>
      <c r="B275" s="116"/>
      <c r="C275" s="117"/>
      <c r="D275" s="66" t="s">
        <v>18</v>
      </c>
      <c r="E275" s="17">
        <f>SUM(F275:N275)</f>
        <v>12782.048020000002</v>
      </c>
      <c r="F275" s="71">
        <f>6475.37401-168.7</f>
        <v>6306.6740100000006</v>
      </c>
      <c r="G275" s="71">
        <v>6475.3740100000005</v>
      </c>
      <c r="H275" s="89">
        <v>0</v>
      </c>
      <c r="I275" s="90"/>
      <c r="J275" s="90"/>
      <c r="K275" s="90"/>
      <c r="L275" s="91"/>
      <c r="M275" s="21">
        <v>0</v>
      </c>
      <c r="N275" s="21">
        <v>0</v>
      </c>
      <c r="O275" s="99"/>
      <c r="P275" s="6"/>
      <c r="Q275" s="6"/>
      <c r="R275" s="6"/>
    </row>
    <row r="276" spans="1:18" ht="18.75" customHeight="1" x14ac:dyDescent="0.25">
      <c r="A276" s="122"/>
      <c r="B276" s="132" t="s">
        <v>311</v>
      </c>
      <c r="C276" s="132" t="s">
        <v>69</v>
      </c>
      <c r="D276" s="132" t="s">
        <v>69</v>
      </c>
      <c r="E276" s="92" t="s">
        <v>70</v>
      </c>
      <c r="F276" s="92" t="s">
        <v>2</v>
      </c>
      <c r="G276" s="92" t="s">
        <v>3</v>
      </c>
      <c r="H276" s="92" t="s">
        <v>223</v>
      </c>
      <c r="I276" s="94" t="s">
        <v>167</v>
      </c>
      <c r="J276" s="95"/>
      <c r="K276" s="95"/>
      <c r="L276" s="96"/>
      <c r="M276" s="97" t="s">
        <v>39</v>
      </c>
      <c r="N276" s="97" t="s">
        <v>40</v>
      </c>
      <c r="O276" s="99"/>
      <c r="P276" s="6"/>
      <c r="Q276" s="6"/>
      <c r="R276" s="6"/>
    </row>
    <row r="277" spans="1:18" ht="45.75" customHeight="1" x14ac:dyDescent="0.25">
      <c r="A277" s="122"/>
      <c r="B277" s="133"/>
      <c r="C277" s="133"/>
      <c r="D277" s="133"/>
      <c r="E277" s="93"/>
      <c r="F277" s="93"/>
      <c r="G277" s="93"/>
      <c r="H277" s="93"/>
      <c r="I277" s="22" t="s">
        <v>155</v>
      </c>
      <c r="J277" s="22" t="s">
        <v>160</v>
      </c>
      <c r="K277" s="22" t="s">
        <v>156</v>
      </c>
      <c r="L277" s="22" t="s">
        <v>157</v>
      </c>
      <c r="M277" s="97"/>
      <c r="N277" s="97"/>
      <c r="O277" s="99"/>
      <c r="P277" s="6"/>
      <c r="Q277" s="6"/>
      <c r="R277" s="6"/>
    </row>
    <row r="278" spans="1:18" ht="36" customHeight="1" x14ac:dyDescent="0.25">
      <c r="A278" s="123"/>
      <c r="B278" s="134"/>
      <c r="C278" s="134"/>
      <c r="D278" s="134"/>
      <c r="E278" s="67">
        <v>15</v>
      </c>
      <c r="F278" s="29">
        <v>16</v>
      </c>
      <c r="G278" s="29">
        <v>15</v>
      </c>
      <c r="H278" s="23" t="s">
        <v>69</v>
      </c>
      <c r="I278" s="23" t="s">
        <v>69</v>
      </c>
      <c r="J278" s="23" t="s">
        <v>69</v>
      </c>
      <c r="K278" s="23" t="s">
        <v>69</v>
      </c>
      <c r="L278" s="23" t="s">
        <v>69</v>
      </c>
      <c r="M278" s="29">
        <v>15</v>
      </c>
      <c r="N278" s="29">
        <v>15</v>
      </c>
      <c r="O278" s="100"/>
      <c r="P278" s="6"/>
      <c r="Q278" s="6"/>
      <c r="R278" s="6"/>
    </row>
    <row r="279" spans="1:18" ht="21.75" hidden="1" customHeight="1" x14ac:dyDescent="0.3">
      <c r="A279" s="121" t="s">
        <v>28</v>
      </c>
      <c r="B279" s="114" t="s">
        <v>101</v>
      </c>
      <c r="C279" s="117" t="s">
        <v>204</v>
      </c>
      <c r="D279" s="78" t="s">
        <v>4</v>
      </c>
      <c r="E279" s="17">
        <f>SUM(F279:N279)</f>
        <v>0</v>
      </c>
      <c r="F279" s="60">
        <f>F280</f>
        <v>0</v>
      </c>
      <c r="G279" s="60">
        <v>0</v>
      </c>
      <c r="H279" s="105">
        <f>SUM(H280:H280)</f>
        <v>0</v>
      </c>
      <c r="I279" s="106"/>
      <c r="J279" s="106"/>
      <c r="K279" s="106"/>
      <c r="L279" s="107"/>
      <c r="M279" s="17">
        <f>SUM(M280:M280)</f>
        <v>0</v>
      </c>
      <c r="N279" s="17">
        <f>SUM(N280:N280)</f>
        <v>0</v>
      </c>
      <c r="O279" s="98" t="s">
        <v>20</v>
      </c>
      <c r="P279" s="6"/>
      <c r="Q279" s="6"/>
      <c r="R279" s="6"/>
    </row>
    <row r="280" spans="1:18" ht="60" hidden="1" customHeight="1" x14ac:dyDescent="0.3">
      <c r="A280" s="122"/>
      <c r="B280" s="115"/>
      <c r="C280" s="117"/>
      <c r="D280" s="19" t="s">
        <v>6</v>
      </c>
      <c r="E280" s="17">
        <f>SUM(F280:N280)</f>
        <v>0</v>
      </c>
      <c r="F280" s="71">
        <v>0</v>
      </c>
      <c r="G280" s="71">
        <v>0</v>
      </c>
      <c r="H280" s="89">
        <v>0</v>
      </c>
      <c r="I280" s="90"/>
      <c r="J280" s="90"/>
      <c r="K280" s="90"/>
      <c r="L280" s="91"/>
      <c r="M280" s="21">
        <v>0</v>
      </c>
      <c r="N280" s="21">
        <v>0</v>
      </c>
      <c r="O280" s="99"/>
      <c r="P280" s="199"/>
      <c r="Q280" s="6"/>
      <c r="R280" s="6"/>
    </row>
    <row r="281" spans="1:18" ht="26.25" hidden="1" customHeight="1" x14ac:dyDescent="0.3">
      <c r="A281" s="122"/>
      <c r="B281" s="132" t="s">
        <v>129</v>
      </c>
      <c r="C281" s="132" t="s">
        <v>69</v>
      </c>
      <c r="D281" s="132" t="s">
        <v>69</v>
      </c>
      <c r="E281" s="92" t="s">
        <v>70</v>
      </c>
      <c r="F281" s="92" t="s">
        <v>2</v>
      </c>
      <c r="G281" s="92" t="s">
        <v>3</v>
      </c>
      <c r="H281" s="92" t="s">
        <v>223</v>
      </c>
      <c r="I281" s="94" t="s">
        <v>72</v>
      </c>
      <c r="J281" s="95"/>
      <c r="K281" s="95"/>
      <c r="L281" s="96"/>
      <c r="M281" s="97" t="s">
        <v>39</v>
      </c>
      <c r="N281" s="97" t="s">
        <v>40</v>
      </c>
      <c r="O281" s="99"/>
      <c r="P281" s="6"/>
      <c r="Q281" s="6"/>
      <c r="R281" s="6"/>
    </row>
    <row r="282" spans="1:18" ht="37.5" hidden="1" customHeight="1" x14ac:dyDescent="0.3">
      <c r="A282" s="122"/>
      <c r="B282" s="133"/>
      <c r="C282" s="133"/>
      <c r="D282" s="133"/>
      <c r="E282" s="93"/>
      <c r="F282" s="93"/>
      <c r="G282" s="93"/>
      <c r="H282" s="93"/>
      <c r="I282" s="22" t="s">
        <v>155</v>
      </c>
      <c r="J282" s="22" t="s">
        <v>160</v>
      </c>
      <c r="K282" s="22" t="s">
        <v>156</v>
      </c>
      <c r="L282" s="22" t="s">
        <v>157</v>
      </c>
      <c r="M282" s="97"/>
      <c r="N282" s="97"/>
      <c r="O282" s="99"/>
      <c r="P282" s="6"/>
      <c r="Q282" s="6"/>
      <c r="R282" s="6"/>
    </row>
    <row r="283" spans="1:18" ht="63.75" hidden="1" customHeight="1" x14ac:dyDescent="0.3">
      <c r="A283" s="123"/>
      <c r="B283" s="134"/>
      <c r="C283" s="134"/>
      <c r="D283" s="134"/>
      <c r="E283" s="22" t="s">
        <v>69</v>
      </c>
      <c r="F283" s="23" t="s">
        <v>69</v>
      </c>
      <c r="G283" s="23" t="s">
        <v>69</v>
      </c>
      <c r="H283" s="23" t="s">
        <v>69</v>
      </c>
      <c r="I283" s="23" t="s">
        <v>69</v>
      </c>
      <c r="J283" s="23" t="s">
        <v>69</v>
      </c>
      <c r="K283" s="23" t="s">
        <v>69</v>
      </c>
      <c r="L283" s="23" t="s">
        <v>69</v>
      </c>
      <c r="M283" s="23" t="s">
        <v>69</v>
      </c>
      <c r="N283" s="23" t="s">
        <v>69</v>
      </c>
      <c r="O283" s="100"/>
      <c r="P283" s="6"/>
      <c r="Q283" s="6"/>
      <c r="R283" s="6"/>
    </row>
    <row r="284" spans="1:18" ht="27.75" customHeight="1" x14ac:dyDescent="0.25">
      <c r="A284" s="121" t="s">
        <v>28</v>
      </c>
      <c r="B284" s="114" t="s">
        <v>102</v>
      </c>
      <c r="C284" s="117" t="s">
        <v>204</v>
      </c>
      <c r="D284" s="78" t="s">
        <v>4</v>
      </c>
      <c r="E284" s="17">
        <f>SUM(F284:N284)</f>
        <v>43706.476900000001</v>
      </c>
      <c r="F284" s="60">
        <f>F285</f>
        <v>35016.954640000004</v>
      </c>
      <c r="G284" s="60">
        <v>8689.5222599999997</v>
      </c>
      <c r="H284" s="105">
        <f>SUM(H285:H285)</f>
        <v>0</v>
      </c>
      <c r="I284" s="106"/>
      <c r="J284" s="106"/>
      <c r="K284" s="106"/>
      <c r="L284" s="107"/>
      <c r="M284" s="17">
        <f>SUM(M285:M285)</f>
        <v>0</v>
      </c>
      <c r="N284" s="17">
        <f>SUM(N285:N285)</f>
        <v>0</v>
      </c>
      <c r="O284" s="98" t="s">
        <v>20</v>
      </c>
      <c r="P284" s="6"/>
      <c r="Q284" s="6"/>
      <c r="R284" s="6"/>
    </row>
    <row r="285" spans="1:18" ht="58.5" customHeight="1" x14ac:dyDescent="0.25">
      <c r="A285" s="122"/>
      <c r="B285" s="115"/>
      <c r="C285" s="117"/>
      <c r="D285" s="19" t="s">
        <v>6</v>
      </c>
      <c r="E285" s="17">
        <f>SUM(F285:N285)</f>
        <v>43706.476900000001</v>
      </c>
      <c r="F285" s="71">
        <f>19040+16593.86203+310-310-616.90739</f>
        <v>35016.954640000004</v>
      </c>
      <c r="G285" s="71">
        <v>8689.5222599999997</v>
      </c>
      <c r="H285" s="89">
        <v>0</v>
      </c>
      <c r="I285" s="90"/>
      <c r="J285" s="90"/>
      <c r="K285" s="90"/>
      <c r="L285" s="91"/>
      <c r="M285" s="21">
        <v>0</v>
      </c>
      <c r="N285" s="21">
        <v>0</v>
      </c>
      <c r="O285" s="99"/>
      <c r="P285" s="197"/>
      <c r="Q285" s="6"/>
      <c r="R285" s="6"/>
    </row>
    <row r="286" spans="1:18" ht="19.5" customHeight="1" x14ac:dyDescent="0.25">
      <c r="A286" s="122"/>
      <c r="B286" s="132" t="s">
        <v>188</v>
      </c>
      <c r="C286" s="132" t="s">
        <v>69</v>
      </c>
      <c r="D286" s="132" t="s">
        <v>69</v>
      </c>
      <c r="E286" s="92" t="s">
        <v>70</v>
      </c>
      <c r="F286" s="92" t="s">
        <v>2</v>
      </c>
      <c r="G286" s="92" t="s">
        <v>3</v>
      </c>
      <c r="H286" s="92" t="s">
        <v>223</v>
      </c>
      <c r="I286" s="94" t="s">
        <v>167</v>
      </c>
      <c r="J286" s="95"/>
      <c r="K286" s="95"/>
      <c r="L286" s="96"/>
      <c r="M286" s="97" t="s">
        <v>39</v>
      </c>
      <c r="N286" s="97" t="s">
        <v>40</v>
      </c>
      <c r="O286" s="99"/>
      <c r="P286" s="6"/>
      <c r="Q286" s="6"/>
      <c r="R286" s="6"/>
    </row>
    <row r="287" spans="1:18" ht="39" customHeight="1" x14ac:dyDescent="0.25">
      <c r="A287" s="122"/>
      <c r="B287" s="133"/>
      <c r="C287" s="133"/>
      <c r="D287" s="133"/>
      <c r="E287" s="93"/>
      <c r="F287" s="93"/>
      <c r="G287" s="93"/>
      <c r="H287" s="93"/>
      <c r="I287" s="22" t="s">
        <v>155</v>
      </c>
      <c r="J287" s="22" t="s">
        <v>160</v>
      </c>
      <c r="K287" s="22" t="s">
        <v>156</v>
      </c>
      <c r="L287" s="22" t="s">
        <v>157</v>
      </c>
      <c r="M287" s="97"/>
      <c r="N287" s="97"/>
      <c r="O287" s="99"/>
      <c r="P287" s="6"/>
      <c r="Q287" s="6"/>
      <c r="R287" s="6"/>
    </row>
    <row r="288" spans="1:18" ht="24" customHeight="1" x14ac:dyDescent="0.25">
      <c r="A288" s="123"/>
      <c r="B288" s="134"/>
      <c r="C288" s="134"/>
      <c r="D288" s="134"/>
      <c r="E288" s="27">
        <v>3</v>
      </c>
      <c r="F288" s="28">
        <v>2</v>
      </c>
      <c r="G288" s="28">
        <v>1</v>
      </c>
      <c r="H288" s="28" t="s">
        <v>69</v>
      </c>
      <c r="I288" s="28" t="s">
        <v>69</v>
      </c>
      <c r="J288" s="28" t="s">
        <v>69</v>
      </c>
      <c r="K288" s="28" t="s">
        <v>69</v>
      </c>
      <c r="L288" s="28" t="s">
        <v>69</v>
      </c>
      <c r="M288" s="28" t="s">
        <v>69</v>
      </c>
      <c r="N288" s="28" t="s">
        <v>69</v>
      </c>
      <c r="O288" s="100"/>
      <c r="P288" s="6"/>
      <c r="Q288" s="6"/>
      <c r="R288" s="6"/>
    </row>
    <row r="289" spans="1:18" ht="19.5" customHeight="1" x14ac:dyDescent="0.25">
      <c r="A289" s="121" t="s">
        <v>50</v>
      </c>
      <c r="B289" s="114" t="s">
        <v>103</v>
      </c>
      <c r="C289" s="117" t="s">
        <v>41</v>
      </c>
      <c r="D289" s="78" t="s">
        <v>4</v>
      </c>
      <c r="E289" s="17">
        <f>SUM(F289:N289)</f>
        <v>0</v>
      </c>
      <c r="F289" s="60">
        <f>F290</f>
        <v>0</v>
      </c>
      <c r="G289" s="60">
        <v>0</v>
      </c>
      <c r="H289" s="105">
        <f>SUM(H290:H290)</f>
        <v>0</v>
      </c>
      <c r="I289" s="106"/>
      <c r="J289" s="106"/>
      <c r="K289" s="106"/>
      <c r="L289" s="107"/>
      <c r="M289" s="17">
        <f>SUM(M290:M290)</f>
        <v>0</v>
      </c>
      <c r="N289" s="17">
        <f>SUM(N290:N290)</f>
        <v>0</v>
      </c>
      <c r="O289" s="98" t="s">
        <v>20</v>
      </c>
      <c r="P289" s="6"/>
      <c r="Q289" s="6"/>
      <c r="R289" s="6"/>
    </row>
    <row r="290" spans="1:18" ht="60.75" customHeight="1" x14ac:dyDescent="0.25">
      <c r="A290" s="122"/>
      <c r="B290" s="115"/>
      <c r="C290" s="117"/>
      <c r="D290" s="19" t="s">
        <v>6</v>
      </c>
      <c r="E290" s="17">
        <f>SUM(F290:N290)</f>
        <v>0</v>
      </c>
      <c r="F290" s="71">
        <v>0</v>
      </c>
      <c r="G290" s="71">
        <v>0</v>
      </c>
      <c r="H290" s="89">
        <v>0</v>
      </c>
      <c r="I290" s="90"/>
      <c r="J290" s="90"/>
      <c r="K290" s="90"/>
      <c r="L290" s="91"/>
      <c r="M290" s="21">
        <v>0</v>
      </c>
      <c r="N290" s="21">
        <v>0</v>
      </c>
      <c r="O290" s="99"/>
      <c r="P290" s="6"/>
      <c r="Q290" s="6"/>
      <c r="R290" s="6"/>
    </row>
    <row r="291" spans="1:18" ht="19.5" customHeight="1" x14ac:dyDescent="0.25">
      <c r="A291" s="122"/>
      <c r="B291" s="132" t="s">
        <v>130</v>
      </c>
      <c r="C291" s="132" t="s">
        <v>69</v>
      </c>
      <c r="D291" s="132" t="s">
        <v>69</v>
      </c>
      <c r="E291" s="92" t="s">
        <v>70</v>
      </c>
      <c r="F291" s="92" t="s">
        <v>2</v>
      </c>
      <c r="G291" s="92" t="s">
        <v>3</v>
      </c>
      <c r="H291" s="92" t="s">
        <v>228</v>
      </c>
      <c r="I291" s="94" t="s">
        <v>167</v>
      </c>
      <c r="J291" s="95"/>
      <c r="K291" s="95"/>
      <c r="L291" s="96"/>
      <c r="M291" s="97" t="s">
        <v>39</v>
      </c>
      <c r="N291" s="97" t="s">
        <v>40</v>
      </c>
      <c r="O291" s="99"/>
      <c r="P291" s="6"/>
      <c r="Q291" s="6"/>
      <c r="R291" s="6"/>
    </row>
    <row r="292" spans="1:18" ht="38.25" customHeight="1" x14ac:dyDescent="0.25">
      <c r="A292" s="122"/>
      <c r="B292" s="133"/>
      <c r="C292" s="133"/>
      <c r="D292" s="133"/>
      <c r="E292" s="93"/>
      <c r="F292" s="93"/>
      <c r="G292" s="93"/>
      <c r="H292" s="93"/>
      <c r="I292" s="22" t="s">
        <v>155</v>
      </c>
      <c r="J292" s="22" t="s">
        <v>160</v>
      </c>
      <c r="K292" s="22" t="s">
        <v>156</v>
      </c>
      <c r="L292" s="22" t="s">
        <v>157</v>
      </c>
      <c r="M292" s="97"/>
      <c r="N292" s="97"/>
      <c r="O292" s="99"/>
      <c r="P292" s="6"/>
      <c r="Q292" s="6"/>
      <c r="R292" s="6"/>
    </row>
    <row r="293" spans="1:18" ht="44.25" customHeight="1" x14ac:dyDescent="0.25">
      <c r="A293" s="123"/>
      <c r="B293" s="134"/>
      <c r="C293" s="134"/>
      <c r="D293" s="134"/>
      <c r="E293" s="22" t="s">
        <v>69</v>
      </c>
      <c r="F293" s="23" t="s">
        <v>69</v>
      </c>
      <c r="G293" s="23" t="s">
        <v>69</v>
      </c>
      <c r="H293" s="23" t="s">
        <v>69</v>
      </c>
      <c r="I293" s="23" t="s">
        <v>69</v>
      </c>
      <c r="J293" s="23" t="s">
        <v>69</v>
      </c>
      <c r="K293" s="23" t="s">
        <v>69</v>
      </c>
      <c r="L293" s="23" t="s">
        <v>69</v>
      </c>
      <c r="M293" s="23" t="s">
        <v>69</v>
      </c>
      <c r="N293" s="23" t="s">
        <v>69</v>
      </c>
      <c r="O293" s="100"/>
      <c r="P293" s="6"/>
      <c r="Q293" s="6"/>
      <c r="R293" s="6"/>
    </row>
    <row r="294" spans="1:18" ht="19.5" customHeight="1" x14ac:dyDescent="0.25">
      <c r="A294" s="121" t="s">
        <v>64</v>
      </c>
      <c r="B294" s="114" t="s">
        <v>104</v>
      </c>
      <c r="C294" s="117" t="s">
        <v>41</v>
      </c>
      <c r="D294" s="78" t="s">
        <v>4</v>
      </c>
      <c r="E294" s="17">
        <f>SUM(F294:N294)</f>
        <v>0</v>
      </c>
      <c r="F294" s="60">
        <f>F295</f>
        <v>0</v>
      </c>
      <c r="G294" s="60">
        <v>0</v>
      </c>
      <c r="H294" s="105">
        <f>SUM(H295:H295)</f>
        <v>0</v>
      </c>
      <c r="I294" s="106"/>
      <c r="J294" s="106"/>
      <c r="K294" s="106"/>
      <c r="L294" s="107"/>
      <c r="M294" s="17">
        <f>SUM(M295:M295)</f>
        <v>0</v>
      </c>
      <c r="N294" s="17">
        <f>SUM(N295:N295)</f>
        <v>0</v>
      </c>
      <c r="O294" s="98" t="s">
        <v>20</v>
      </c>
      <c r="P294" s="6"/>
      <c r="Q294" s="6"/>
      <c r="R294" s="6"/>
    </row>
    <row r="295" spans="1:18" ht="54" customHeight="1" x14ac:dyDescent="0.25">
      <c r="A295" s="122"/>
      <c r="B295" s="115"/>
      <c r="C295" s="117"/>
      <c r="D295" s="19" t="s">
        <v>6</v>
      </c>
      <c r="E295" s="17">
        <f>SUM(F295:N295)</f>
        <v>0</v>
      </c>
      <c r="F295" s="71">
        <v>0</v>
      </c>
      <c r="G295" s="71">
        <v>0</v>
      </c>
      <c r="H295" s="89">
        <v>0</v>
      </c>
      <c r="I295" s="90"/>
      <c r="J295" s="90"/>
      <c r="K295" s="90"/>
      <c r="L295" s="91"/>
      <c r="M295" s="21">
        <v>0</v>
      </c>
      <c r="N295" s="21">
        <v>0</v>
      </c>
      <c r="O295" s="99"/>
      <c r="P295" s="6"/>
      <c r="Q295" s="6"/>
      <c r="R295" s="6"/>
    </row>
    <row r="296" spans="1:18" ht="19.5" customHeight="1" x14ac:dyDescent="0.25">
      <c r="A296" s="122"/>
      <c r="B296" s="132" t="s">
        <v>275</v>
      </c>
      <c r="C296" s="132" t="s">
        <v>69</v>
      </c>
      <c r="D296" s="132" t="s">
        <v>69</v>
      </c>
      <c r="E296" s="92" t="s">
        <v>70</v>
      </c>
      <c r="F296" s="92" t="s">
        <v>2</v>
      </c>
      <c r="G296" s="92" t="s">
        <v>3</v>
      </c>
      <c r="H296" s="92" t="s">
        <v>229</v>
      </c>
      <c r="I296" s="94" t="s">
        <v>167</v>
      </c>
      <c r="J296" s="95"/>
      <c r="K296" s="95"/>
      <c r="L296" s="96"/>
      <c r="M296" s="97" t="s">
        <v>39</v>
      </c>
      <c r="N296" s="97" t="s">
        <v>40</v>
      </c>
      <c r="O296" s="99"/>
      <c r="P296" s="6"/>
      <c r="Q296" s="6"/>
      <c r="R296" s="6"/>
    </row>
    <row r="297" spans="1:18" ht="41.25" customHeight="1" x14ac:dyDescent="0.25">
      <c r="A297" s="122"/>
      <c r="B297" s="133"/>
      <c r="C297" s="133"/>
      <c r="D297" s="133"/>
      <c r="E297" s="93"/>
      <c r="F297" s="93"/>
      <c r="G297" s="93"/>
      <c r="H297" s="93"/>
      <c r="I297" s="22" t="s">
        <v>155</v>
      </c>
      <c r="J297" s="22" t="s">
        <v>160</v>
      </c>
      <c r="K297" s="22" t="s">
        <v>156</v>
      </c>
      <c r="L297" s="22" t="s">
        <v>157</v>
      </c>
      <c r="M297" s="97"/>
      <c r="N297" s="97"/>
      <c r="O297" s="99"/>
      <c r="P297" s="6"/>
      <c r="Q297" s="6"/>
      <c r="R297" s="6"/>
    </row>
    <row r="298" spans="1:18" ht="31.5" customHeight="1" x14ac:dyDescent="0.25">
      <c r="A298" s="123"/>
      <c r="B298" s="134"/>
      <c r="C298" s="134"/>
      <c r="D298" s="134"/>
      <c r="E298" s="22" t="s">
        <v>69</v>
      </c>
      <c r="F298" s="23" t="s">
        <v>69</v>
      </c>
      <c r="G298" s="23" t="s">
        <v>69</v>
      </c>
      <c r="H298" s="23" t="s">
        <v>69</v>
      </c>
      <c r="I298" s="23" t="s">
        <v>69</v>
      </c>
      <c r="J298" s="23" t="s">
        <v>69</v>
      </c>
      <c r="K298" s="23" t="s">
        <v>69</v>
      </c>
      <c r="L298" s="23" t="s">
        <v>69</v>
      </c>
      <c r="M298" s="23" t="s">
        <v>69</v>
      </c>
      <c r="N298" s="23" t="s">
        <v>69</v>
      </c>
      <c r="O298" s="100"/>
      <c r="P298" s="6"/>
      <c r="Q298" s="6"/>
      <c r="R298" s="6"/>
    </row>
    <row r="299" spans="1:18" ht="0.75" customHeight="1" x14ac:dyDescent="0.25">
      <c r="A299" s="121" t="s">
        <v>269</v>
      </c>
      <c r="B299" s="114" t="s">
        <v>271</v>
      </c>
      <c r="C299" s="117" t="s">
        <v>41</v>
      </c>
      <c r="D299" s="78" t="s">
        <v>4</v>
      </c>
      <c r="E299" s="17">
        <f>E300</f>
        <v>0</v>
      </c>
      <c r="F299" s="60">
        <f>F300</f>
        <v>0</v>
      </c>
      <c r="G299" s="60">
        <f>G300</f>
        <v>0</v>
      </c>
      <c r="H299" s="105">
        <f>SUM(H300:H300)</f>
        <v>0</v>
      </c>
      <c r="I299" s="106"/>
      <c r="J299" s="106"/>
      <c r="K299" s="106"/>
      <c r="L299" s="107"/>
      <c r="M299" s="17">
        <f>SUM(M300:M300)</f>
        <v>0</v>
      </c>
      <c r="N299" s="17">
        <f>SUM(N300:N300)</f>
        <v>0</v>
      </c>
      <c r="O299" s="98" t="s">
        <v>20</v>
      </c>
      <c r="P299" s="6"/>
      <c r="Q299" s="6"/>
      <c r="R299" s="6"/>
    </row>
    <row r="300" spans="1:18" ht="58.5" hidden="1" customHeight="1" x14ac:dyDescent="0.3">
      <c r="A300" s="122"/>
      <c r="B300" s="115"/>
      <c r="C300" s="117"/>
      <c r="D300" s="19" t="s">
        <v>6</v>
      </c>
      <c r="E300" s="17">
        <v>0</v>
      </c>
      <c r="F300" s="71">
        <v>0</v>
      </c>
      <c r="G300" s="60">
        <v>0</v>
      </c>
      <c r="H300" s="89">
        <v>0</v>
      </c>
      <c r="I300" s="90"/>
      <c r="J300" s="90"/>
      <c r="K300" s="90"/>
      <c r="L300" s="91"/>
      <c r="M300" s="21">
        <v>0</v>
      </c>
      <c r="N300" s="21">
        <v>0</v>
      </c>
      <c r="O300" s="99"/>
      <c r="P300" s="6"/>
      <c r="Q300" s="6"/>
      <c r="R300" s="6"/>
    </row>
    <row r="301" spans="1:18" ht="19.5" hidden="1" customHeight="1" x14ac:dyDescent="0.3">
      <c r="A301" s="122"/>
      <c r="B301" s="132" t="s">
        <v>272</v>
      </c>
      <c r="C301" s="132" t="s">
        <v>69</v>
      </c>
      <c r="D301" s="132" t="s">
        <v>69</v>
      </c>
      <c r="E301" s="92" t="s">
        <v>70</v>
      </c>
      <c r="F301" s="92" t="s">
        <v>2</v>
      </c>
      <c r="G301" s="92" t="s">
        <v>3</v>
      </c>
      <c r="H301" s="92" t="s">
        <v>223</v>
      </c>
      <c r="I301" s="94" t="s">
        <v>167</v>
      </c>
      <c r="J301" s="95"/>
      <c r="K301" s="95"/>
      <c r="L301" s="96"/>
      <c r="M301" s="97" t="s">
        <v>39</v>
      </c>
      <c r="N301" s="97" t="s">
        <v>40</v>
      </c>
      <c r="O301" s="99"/>
      <c r="P301" s="6"/>
      <c r="Q301" s="6"/>
      <c r="R301" s="6"/>
    </row>
    <row r="302" spans="1:18" ht="39" hidden="1" customHeight="1" x14ac:dyDescent="0.3">
      <c r="A302" s="122"/>
      <c r="B302" s="133"/>
      <c r="C302" s="133"/>
      <c r="D302" s="133"/>
      <c r="E302" s="93"/>
      <c r="F302" s="93"/>
      <c r="G302" s="93"/>
      <c r="H302" s="93"/>
      <c r="I302" s="22" t="s">
        <v>155</v>
      </c>
      <c r="J302" s="22" t="s">
        <v>160</v>
      </c>
      <c r="K302" s="22" t="s">
        <v>156</v>
      </c>
      <c r="L302" s="22" t="s">
        <v>157</v>
      </c>
      <c r="M302" s="97"/>
      <c r="N302" s="97"/>
      <c r="O302" s="99"/>
      <c r="P302" s="6"/>
      <c r="Q302" s="6"/>
      <c r="R302" s="6"/>
    </row>
    <row r="303" spans="1:18" ht="24" hidden="1" customHeight="1" x14ac:dyDescent="0.3">
      <c r="A303" s="123"/>
      <c r="B303" s="134"/>
      <c r="C303" s="134"/>
      <c r="D303" s="134"/>
      <c r="E303" s="27">
        <v>3</v>
      </c>
      <c r="F303" s="28" t="s">
        <v>69</v>
      </c>
      <c r="G303" s="28" t="s">
        <v>69</v>
      </c>
      <c r="H303" s="28" t="s">
        <v>69</v>
      </c>
      <c r="I303" s="28" t="s">
        <v>69</v>
      </c>
      <c r="J303" s="28" t="s">
        <v>69</v>
      </c>
      <c r="K303" s="28" t="s">
        <v>69</v>
      </c>
      <c r="L303" s="28" t="s">
        <v>69</v>
      </c>
      <c r="M303" s="28" t="s">
        <v>69</v>
      </c>
      <c r="N303" s="28" t="s">
        <v>69</v>
      </c>
      <c r="O303" s="100"/>
      <c r="P303" s="6"/>
      <c r="Q303" s="6"/>
      <c r="R303" s="6"/>
    </row>
    <row r="304" spans="1:18" ht="19.5" hidden="1" customHeight="1" x14ac:dyDescent="0.3">
      <c r="A304" s="121" t="s">
        <v>270</v>
      </c>
      <c r="B304" s="114" t="s">
        <v>273</v>
      </c>
      <c r="C304" s="117" t="s">
        <v>41</v>
      </c>
      <c r="D304" s="78" t="s">
        <v>4</v>
      </c>
      <c r="E304" s="17">
        <f>SUM(F304:N304)</f>
        <v>0</v>
      </c>
      <c r="F304" s="60">
        <f>F305</f>
        <v>0</v>
      </c>
      <c r="G304" s="60">
        <v>0</v>
      </c>
      <c r="H304" s="105">
        <f>SUM(H305:H305)</f>
        <v>0</v>
      </c>
      <c r="I304" s="106"/>
      <c r="J304" s="106"/>
      <c r="K304" s="106"/>
      <c r="L304" s="107"/>
      <c r="M304" s="17">
        <f>SUM(M305:M305)</f>
        <v>0</v>
      </c>
      <c r="N304" s="17">
        <f>SUM(N305:N305)</f>
        <v>0</v>
      </c>
      <c r="O304" s="98" t="s">
        <v>20</v>
      </c>
      <c r="P304" s="6"/>
      <c r="Q304" s="6"/>
      <c r="R304" s="6"/>
    </row>
    <row r="305" spans="1:18" ht="60.75" hidden="1" customHeight="1" x14ac:dyDescent="0.3">
      <c r="A305" s="122"/>
      <c r="B305" s="115"/>
      <c r="C305" s="117"/>
      <c r="D305" s="19" t="s">
        <v>6</v>
      </c>
      <c r="E305" s="17">
        <f>SUM(F305:N305)</f>
        <v>0</v>
      </c>
      <c r="F305" s="71">
        <v>0</v>
      </c>
      <c r="G305" s="71">
        <v>0</v>
      </c>
      <c r="H305" s="89">
        <v>0</v>
      </c>
      <c r="I305" s="90"/>
      <c r="J305" s="90"/>
      <c r="K305" s="90"/>
      <c r="L305" s="91"/>
      <c r="M305" s="21">
        <v>0</v>
      </c>
      <c r="N305" s="21">
        <v>0</v>
      </c>
      <c r="O305" s="99"/>
      <c r="P305" s="6"/>
      <c r="Q305" s="6"/>
      <c r="R305" s="6"/>
    </row>
    <row r="306" spans="1:18" ht="19.5" hidden="1" customHeight="1" x14ac:dyDescent="0.3">
      <c r="A306" s="122"/>
      <c r="B306" s="132" t="s">
        <v>274</v>
      </c>
      <c r="C306" s="132" t="s">
        <v>41</v>
      </c>
      <c r="D306" s="132" t="s">
        <v>69</v>
      </c>
      <c r="E306" s="92" t="s">
        <v>70</v>
      </c>
      <c r="F306" s="92" t="s">
        <v>2</v>
      </c>
      <c r="G306" s="92" t="s">
        <v>3</v>
      </c>
      <c r="H306" s="92" t="s">
        <v>228</v>
      </c>
      <c r="I306" s="94" t="s">
        <v>167</v>
      </c>
      <c r="J306" s="95"/>
      <c r="K306" s="95"/>
      <c r="L306" s="96"/>
      <c r="M306" s="97" t="s">
        <v>39</v>
      </c>
      <c r="N306" s="97" t="s">
        <v>40</v>
      </c>
      <c r="O306" s="99"/>
      <c r="P306" s="6"/>
      <c r="Q306" s="6"/>
      <c r="R306" s="6"/>
    </row>
    <row r="307" spans="1:18" ht="38.25" hidden="1" customHeight="1" x14ac:dyDescent="0.3">
      <c r="A307" s="122"/>
      <c r="B307" s="133"/>
      <c r="C307" s="133"/>
      <c r="D307" s="133"/>
      <c r="E307" s="93"/>
      <c r="F307" s="93"/>
      <c r="G307" s="93"/>
      <c r="H307" s="93"/>
      <c r="I307" s="22" t="s">
        <v>155</v>
      </c>
      <c r="J307" s="22" t="s">
        <v>160</v>
      </c>
      <c r="K307" s="22" t="s">
        <v>156</v>
      </c>
      <c r="L307" s="22" t="s">
        <v>157</v>
      </c>
      <c r="M307" s="97"/>
      <c r="N307" s="97"/>
      <c r="O307" s="99"/>
      <c r="P307" s="6"/>
      <c r="Q307" s="6"/>
      <c r="R307" s="6"/>
    </row>
    <row r="308" spans="1:18" ht="44.25" hidden="1" customHeight="1" x14ac:dyDescent="0.3">
      <c r="A308" s="123"/>
      <c r="B308" s="134"/>
      <c r="C308" s="134"/>
      <c r="D308" s="134"/>
      <c r="E308" s="22" t="s">
        <v>69</v>
      </c>
      <c r="F308" s="23" t="s">
        <v>69</v>
      </c>
      <c r="G308" s="23" t="s">
        <v>69</v>
      </c>
      <c r="H308" s="23" t="s">
        <v>69</v>
      </c>
      <c r="I308" s="23" t="s">
        <v>69</v>
      </c>
      <c r="J308" s="23" t="s">
        <v>69</v>
      </c>
      <c r="K308" s="23" t="s">
        <v>69</v>
      </c>
      <c r="L308" s="23" t="s">
        <v>69</v>
      </c>
      <c r="M308" s="23" t="s">
        <v>69</v>
      </c>
      <c r="N308" s="23" t="s">
        <v>69</v>
      </c>
      <c r="O308" s="100"/>
      <c r="P308" s="6"/>
      <c r="Q308" s="6"/>
      <c r="R308" s="6"/>
    </row>
    <row r="309" spans="1:18" ht="19.5" customHeight="1" x14ac:dyDescent="0.25">
      <c r="A309" s="111" t="s">
        <v>110</v>
      </c>
      <c r="B309" s="135" t="s">
        <v>312</v>
      </c>
      <c r="C309" s="111" t="s">
        <v>41</v>
      </c>
      <c r="D309" s="78" t="s">
        <v>4</v>
      </c>
      <c r="E309" s="43">
        <f t="shared" ref="E309:E314" si="37">SUM(F309:N309)</f>
        <v>735320.93393000006</v>
      </c>
      <c r="F309" s="84">
        <f>F310+F311</f>
        <v>185540.20887</v>
      </c>
      <c r="G309" s="84">
        <v>153270.72506</v>
      </c>
      <c r="H309" s="124">
        <f>H310+H311</f>
        <v>132170</v>
      </c>
      <c r="I309" s="125"/>
      <c r="J309" s="125"/>
      <c r="K309" s="125"/>
      <c r="L309" s="126"/>
      <c r="M309" s="43">
        <f>SUM(M310:M311)</f>
        <v>132170</v>
      </c>
      <c r="N309" s="43">
        <f>SUM(N310:N311)</f>
        <v>132170</v>
      </c>
      <c r="O309" s="104" t="s">
        <v>5</v>
      </c>
      <c r="P309" s="6"/>
      <c r="Q309" s="6"/>
      <c r="R309" s="6"/>
    </row>
    <row r="310" spans="1:18" ht="51.75" customHeight="1" x14ac:dyDescent="0.25">
      <c r="A310" s="111"/>
      <c r="B310" s="135"/>
      <c r="C310" s="111"/>
      <c r="D310" s="78" t="s">
        <v>6</v>
      </c>
      <c r="E310" s="43">
        <f t="shared" si="37"/>
        <v>424444.22649000003</v>
      </c>
      <c r="F310" s="84">
        <f>F313+F319</f>
        <v>94375.519899999999</v>
      </c>
      <c r="G310" s="84">
        <v>98558.706590000002</v>
      </c>
      <c r="H310" s="124">
        <f>H313+H319</f>
        <v>77170</v>
      </c>
      <c r="I310" s="125"/>
      <c r="J310" s="125"/>
      <c r="K310" s="125"/>
      <c r="L310" s="126"/>
      <c r="M310" s="43">
        <f>M313+M319</f>
        <v>77170</v>
      </c>
      <c r="N310" s="43">
        <f>N313+N319</f>
        <v>77170</v>
      </c>
      <c r="O310" s="104"/>
      <c r="P310" s="201"/>
      <c r="Q310" s="6"/>
      <c r="R310" s="6"/>
    </row>
    <row r="311" spans="1:18" ht="19.5" customHeight="1" x14ac:dyDescent="0.25">
      <c r="A311" s="111"/>
      <c r="B311" s="135"/>
      <c r="C311" s="111"/>
      <c r="D311" s="74" t="s">
        <v>18</v>
      </c>
      <c r="E311" s="43">
        <f t="shared" si="37"/>
        <v>310876.70744000003</v>
      </c>
      <c r="F311" s="84">
        <f>F314</f>
        <v>91164.688970000003</v>
      </c>
      <c r="G311" s="84">
        <v>54712.018470000003</v>
      </c>
      <c r="H311" s="124">
        <f>H314</f>
        <v>55000</v>
      </c>
      <c r="I311" s="125"/>
      <c r="J311" s="125"/>
      <c r="K311" s="125"/>
      <c r="L311" s="126"/>
      <c r="M311" s="43">
        <f t="shared" ref="M311:N311" si="38">M314</f>
        <v>55000</v>
      </c>
      <c r="N311" s="43">
        <f t="shared" si="38"/>
        <v>55000</v>
      </c>
      <c r="O311" s="104"/>
      <c r="P311" s="6"/>
      <c r="Q311" s="6"/>
      <c r="R311" s="6"/>
    </row>
    <row r="312" spans="1:18" ht="19.5" customHeight="1" x14ac:dyDescent="0.25">
      <c r="A312" s="118" t="s">
        <v>30</v>
      </c>
      <c r="B312" s="138" t="s">
        <v>105</v>
      </c>
      <c r="C312" s="117" t="s">
        <v>41</v>
      </c>
      <c r="D312" s="78" t="s">
        <v>4</v>
      </c>
      <c r="E312" s="43">
        <f t="shared" si="37"/>
        <v>735320.93393000006</v>
      </c>
      <c r="F312" s="84">
        <f>F313+F314</f>
        <v>185540.20887</v>
      </c>
      <c r="G312" s="84">
        <v>153270.72506</v>
      </c>
      <c r="H312" s="124">
        <f>SUM(H313:L314)</f>
        <v>132170</v>
      </c>
      <c r="I312" s="125"/>
      <c r="J312" s="125"/>
      <c r="K312" s="125"/>
      <c r="L312" s="126"/>
      <c r="M312" s="43">
        <f>SUM(M313:M314)</f>
        <v>132170</v>
      </c>
      <c r="N312" s="43">
        <f>SUM(N313:N314)</f>
        <v>132170</v>
      </c>
      <c r="O312" s="98" t="s">
        <v>20</v>
      </c>
      <c r="P312" s="6"/>
      <c r="Q312" s="6"/>
      <c r="R312" s="6"/>
    </row>
    <row r="313" spans="1:18" ht="49.5" customHeight="1" x14ac:dyDescent="0.25">
      <c r="A313" s="119"/>
      <c r="B313" s="138"/>
      <c r="C313" s="117"/>
      <c r="D313" s="19" t="s">
        <v>6</v>
      </c>
      <c r="E313" s="43">
        <f t="shared" si="37"/>
        <v>424444.22649000003</v>
      </c>
      <c r="F313" s="87">
        <f>59192.50457+1200+1969+0.49964+13.86935+15+14.1403+46.8222+1194+833.46+4618.5+466.95363+5101.53333+1847.52352+16857.36+1004.35336</f>
        <v>94375.519899999999</v>
      </c>
      <c r="G313" s="87">
        <v>98558.706590000002</v>
      </c>
      <c r="H313" s="101">
        <v>77170</v>
      </c>
      <c r="I313" s="102"/>
      <c r="J313" s="102"/>
      <c r="K313" s="102"/>
      <c r="L313" s="103"/>
      <c r="M313" s="44">
        <v>77170</v>
      </c>
      <c r="N313" s="44">
        <v>77170</v>
      </c>
      <c r="O313" s="99"/>
      <c r="P313" s="6"/>
      <c r="Q313" s="6"/>
      <c r="R313" s="6"/>
    </row>
    <row r="314" spans="1:18" ht="19.5" customHeight="1" x14ac:dyDescent="0.25">
      <c r="A314" s="119"/>
      <c r="B314" s="138"/>
      <c r="C314" s="117"/>
      <c r="D314" s="66" t="s">
        <v>18</v>
      </c>
      <c r="E314" s="43">
        <f t="shared" si="37"/>
        <v>310876.70744000003</v>
      </c>
      <c r="F314" s="87">
        <f>54712.01847+1543.4031+16718.439+15139.38813+3051.44027</f>
        <v>91164.688970000003</v>
      </c>
      <c r="G314" s="87">
        <v>54712.018470000003</v>
      </c>
      <c r="H314" s="101">
        <v>55000</v>
      </c>
      <c r="I314" s="102"/>
      <c r="J314" s="102"/>
      <c r="K314" s="102"/>
      <c r="L314" s="103"/>
      <c r="M314" s="44">
        <v>55000</v>
      </c>
      <c r="N314" s="44">
        <v>55000</v>
      </c>
      <c r="O314" s="99"/>
      <c r="P314" s="6"/>
      <c r="Q314" s="6"/>
      <c r="R314" s="6"/>
    </row>
    <row r="315" spans="1:18" ht="19.5" customHeight="1" x14ac:dyDescent="0.25">
      <c r="A315" s="119"/>
      <c r="B315" s="142" t="s">
        <v>131</v>
      </c>
      <c r="C315" s="132" t="s">
        <v>69</v>
      </c>
      <c r="D315" s="132" t="s">
        <v>69</v>
      </c>
      <c r="E315" s="92" t="s">
        <v>70</v>
      </c>
      <c r="F315" s="92" t="s">
        <v>2</v>
      </c>
      <c r="G315" s="92" t="s">
        <v>3</v>
      </c>
      <c r="H315" s="92" t="s">
        <v>230</v>
      </c>
      <c r="I315" s="94" t="s">
        <v>167</v>
      </c>
      <c r="J315" s="95"/>
      <c r="K315" s="95"/>
      <c r="L315" s="96"/>
      <c r="M315" s="97" t="s">
        <v>39</v>
      </c>
      <c r="N315" s="97" t="s">
        <v>40</v>
      </c>
      <c r="O315" s="99"/>
      <c r="P315" s="6"/>
      <c r="Q315" s="6"/>
      <c r="R315" s="6"/>
    </row>
    <row r="316" spans="1:18" ht="40.5" customHeight="1" x14ac:dyDescent="0.25">
      <c r="A316" s="119"/>
      <c r="B316" s="143"/>
      <c r="C316" s="133"/>
      <c r="D316" s="133"/>
      <c r="E316" s="93"/>
      <c r="F316" s="93"/>
      <c r="G316" s="93"/>
      <c r="H316" s="93"/>
      <c r="I316" s="22" t="s">
        <v>155</v>
      </c>
      <c r="J316" s="22" t="s">
        <v>160</v>
      </c>
      <c r="K316" s="22" t="s">
        <v>156</v>
      </c>
      <c r="L316" s="22" t="s">
        <v>157</v>
      </c>
      <c r="M316" s="97"/>
      <c r="N316" s="97"/>
      <c r="O316" s="99"/>
      <c r="P316" s="6"/>
      <c r="Q316" s="6"/>
      <c r="R316" s="6"/>
    </row>
    <row r="317" spans="1:18" ht="27.75" customHeight="1" x14ac:dyDescent="0.25">
      <c r="A317" s="120"/>
      <c r="B317" s="144"/>
      <c r="C317" s="134"/>
      <c r="D317" s="134"/>
      <c r="E317" s="27">
        <v>3</v>
      </c>
      <c r="F317" s="28">
        <v>4</v>
      </c>
      <c r="G317" s="28">
        <v>3</v>
      </c>
      <c r="H317" s="28">
        <v>3</v>
      </c>
      <c r="I317" s="28">
        <v>3</v>
      </c>
      <c r="J317" s="28">
        <v>3</v>
      </c>
      <c r="K317" s="28">
        <v>3</v>
      </c>
      <c r="L317" s="28">
        <v>3</v>
      </c>
      <c r="M317" s="28">
        <v>3</v>
      </c>
      <c r="N317" s="28">
        <v>3</v>
      </c>
      <c r="O317" s="100"/>
      <c r="P317" s="6"/>
      <c r="Q317" s="6"/>
      <c r="R317" s="6"/>
    </row>
    <row r="318" spans="1:18" ht="29.25" hidden="1" customHeight="1" x14ac:dyDescent="0.3">
      <c r="A318" s="121" t="s">
        <v>31</v>
      </c>
      <c r="B318" s="114" t="s">
        <v>205</v>
      </c>
      <c r="C318" s="121" t="s">
        <v>41</v>
      </c>
      <c r="D318" s="78" t="s">
        <v>4</v>
      </c>
      <c r="E318" s="43">
        <f>SUM(F318:N318)</f>
        <v>0</v>
      </c>
      <c r="F318" s="84">
        <f>F319</f>
        <v>0</v>
      </c>
      <c r="G318" s="84">
        <v>0</v>
      </c>
      <c r="H318" s="124">
        <f>H319</f>
        <v>0</v>
      </c>
      <c r="I318" s="125"/>
      <c r="J318" s="125"/>
      <c r="K318" s="125"/>
      <c r="L318" s="126"/>
      <c r="M318" s="43">
        <f t="shared" ref="M318:N318" si="39">M319</f>
        <v>0</v>
      </c>
      <c r="N318" s="43">
        <f t="shared" si="39"/>
        <v>0</v>
      </c>
      <c r="O318" s="98" t="s">
        <v>20</v>
      </c>
      <c r="P318" s="6"/>
      <c r="Q318" s="6"/>
      <c r="R318" s="6"/>
    </row>
    <row r="319" spans="1:18" ht="52.5" hidden="1" customHeight="1" x14ac:dyDescent="0.3">
      <c r="A319" s="122"/>
      <c r="B319" s="116"/>
      <c r="C319" s="123"/>
      <c r="D319" s="19" t="s">
        <v>6</v>
      </c>
      <c r="E319" s="43">
        <f>SUM(F319:N319)</f>
        <v>0</v>
      </c>
      <c r="F319" s="87">
        <v>0</v>
      </c>
      <c r="G319" s="87">
        <v>0</v>
      </c>
      <c r="H319" s="101">
        <v>0</v>
      </c>
      <c r="I319" s="102"/>
      <c r="J319" s="102"/>
      <c r="K319" s="102"/>
      <c r="L319" s="103"/>
      <c r="M319" s="44">
        <v>0</v>
      </c>
      <c r="N319" s="44">
        <v>0</v>
      </c>
      <c r="O319" s="99"/>
      <c r="P319" s="203"/>
      <c r="Q319" s="6"/>
      <c r="R319" s="6"/>
    </row>
    <row r="320" spans="1:18" ht="19.5" hidden="1" customHeight="1" x14ac:dyDescent="0.3">
      <c r="A320" s="122"/>
      <c r="B320" s="132" t="s">
        <v>132</v>
      </c>
      <c r="C320" s="132" t="s">
        <v>69</v>
      </c>
      <c r="D320" s="132" t="s">
        <v>69</v>
      </c>
      <c r="E320" s="92" t="s">
        <v>70</v>
      </c>
      <c r="F320" s="92" t="s">
        <v>2</v>
      </c>
      <c r="G320" s="92" t="s">
        <v>3</v>
      </c>
      <c r="H320" s="92" t="s">
        <v>231</v>
      </c>
      <c r="I320" s="94" t="s">
        <v>167</v>
      </c>
      <c r="J320" s="95"/>
      <c r="K320" s="95"/>
      <c r="L320" s="96"/>
      <c r="M320" s="97" t="s">
        <v>39</v>
      </c>
      <c r="N320" s="97" t="s">
        <v>40</v>
      </c>
      <c r="O320" s="99"/>
      <c r="P320" s="203"/>
      <c r="Q320" s="6"/>
      <c r="R320" s="6"/>
    </row>
    <row r="321" spans="1:18" ht="36" hidden="1" customHeight="1" x14ac:dyDescent="0.3">
      <c r="A321" s="122"/>
      <c r="B321" s="133"/>
      <c r="C321" s="133"/>
      <c r="D321" s="133"/>
      <c r="E321" s="93"/>
      <c r="F321" s="93"/>
      <c r="G321" s="93"/>
      <c r="H321" s="93"/>
      <c r="I321" s="22" t="s">
        <v>155</v>
      </c>
      <c r="J321" s="22" t="s">
        <v>160</v>
      </c>
      <c r="K321" s="22" t="s">
        <v>156</v>
      </c>
      <c r="L321" s="22" t="s">
        <v>157</v>
      </c>
      <c r="M321" s="97"/>
      <c r="N321" s="97"/>
      <c r="O321" s="99"/>
      <c r="P321" s="6"/>
      <c r="Q321" s="6"/>
      <c r="R321" s="6"/>
    </row>
    <row r="322" spans="1:18" ht="19.5" hidden="1" customHeight="1" x14ac:dyDescent="0.3">
      <c r="A322" s="123"/>
      <c r="B322" s="134"/>
      <c r="C322" s="134"/>
      <c r="D322" s="134"/>
      <c r="E322" s="22" t="s">
        <v>69</v>
      </c>
      <c r="F322" s="23" t="s">
        <v>69</v>
      </c>
      <c r="G322" s="23"/>
      <c r="H322" s="23" t="s">
        <v>69</v>
      </c>
      <c r="I322" s="23" t="s">
        <v>69</v>
      </c>
      <c r="J322" s="23" t="s">
        <v>69</v>
      </c>
      <c r="K322" s="23" t="s">
        <v>69</v>
      </c>
      <c r="L322" s="23" t="s">
        <v>69</v>
      </c>
      <c r="M322" s="23" t="s">
        <v>69</v>
      </c>
      <c r="N322" s="23" t="s">
        <v>69</v>
      </c>
      <c r="O322" s="100"/>
      <c r="P322" s="6"/>
      <c r="Q322" s="6"/>
      <c r="R322" s="6"/>
    </row>
    <row r="323" spans="1:18" ht="19.5" customHeight="1" x14ac:dyDescent="0.25">
      <c r="A323" s="121" t="s">
        <v>51</v>
      </c>
      <c r="B323" s="129" t="s">
        <v>175</v>
      </c>
      <c r="C323" s="142" t="s">
        <v>41</v>
      </c>
      <c r="D323" s="78" t="s">
        <v>4</v>
      </c>
      <c r="E323" s="17">
        <f t="shared" ref="E323:E328" si="40">SUM(F323:N323)</f>
        <v>129900.33900000001</v>
      </c>
      <c r="F323" s="60">
        <f>F324</f>
        <v>56763.239000000001</v>
      </c>
      <c r="G323" s="60">
        <v>73137.100000000006</v>
      </c>
      <c r="H323" s="105">
        <f>H324</f>
        <v>0</v>
      </c>
      <c r="I323" s="106"/>
      <c r="J323" s="106"/>
      <c r="K323" s="106"/>
      <c r="L323" s="107"/>
      <c r="M323" s="17">
        <f t="shared" ref="M323:N323" si="41">M324</f>
        <v>0</v>
      </c>
      <c r="N323" s="17">
        <f t="shared" si="41"/>
        <v>0</v>
      </c>
      <c r="O323" s="104" t="s">
        <v>20</v>
      </c>
      <c r="P323" s="6"/>
      <c r="Q323" s="6"/>
      <c r="R323" s="6"/>
    </row>
    <row r="324" spans="1:18" ht="43.5" customHeight="1" x14ac:dyDescent="0.25">
      <c r="A324" s="122"/>
      <c r="B324" s="163"/>
      <c r="C324" s="143"/>
      <c r="D324" s="78" t="s">
        <v>17</v>
      </c>
      <c r="E324" s="17">
        <f t="shared" si="40"/>
        <v>129900.33900000001</v>
      </c>
      <c r="F324" s="60">
        <f>F327</f>
        <v>56763.239000000001</v>
      </c>
      <c r="G324" s="60">
        <v>73137.100000000006</v>
      </c>
      <c r="H324" s="105">
        <f>H327</f>
        <v>0</v>
      </c>
      <c r="I324" s="106"/>
      <c r="J324" s="106"/>
      <c r="K324" s="106"/>
      <c r="L324" s="107"/>
      <c r="M324" s="17">
        <f t="shared" ref="M324:N324" si="42">M327</f>
        <v>0</v>
      </c>
      <c r="N324" s="17">
        <f t="shared" si="42"/>
        <v>0</v>
      </c>
      <c r="O324" s="104"/>
      <c r="P324" s="6"/>
      <c r="Q324" s="6"/>
      <c r="R324" s="6"/>
    </row>
    <row r="325" spans="1:18" ht="52.5" customHeight="1" x14ac:dyDescent="0.25">
      <c r="A325" s="76"/>
      <c r="B325" s="82"/>
      <c r="C325" s="80"/>
      <c r="D325" s="78" t="s">
        <v>6</v>
      </c>
      <c r="E325" s="43">
        <f t="shared" si="40"/>
        <v>0</v>
      </c>
      <c r="F325" s="84">
        <v>0</v>
      </c>
      <c r="G325" s="84">
        <v>0</v>
      </c>
      <c r="H325" s="124">
        <v>0</v>
      </c>
      <c r="I325" s="125"/>
      <c r="J325" s="125"/>
      <c r="K325" s="125"/>
      <c r="L325" s="126"/>
      <c r="M325" s="43">
        <v>0</v>
      </c>
      <c r="N325" s="43">
        <v>0</v>
      </c>
      <c r="O325" s="68"/>
      <c r="P325" s="6"/>
      <c r="Q325" s="6"/>
      <c r="R325" s="6"/>
    </row>
    <row r="326" spans="1:18" ht="19.5" customHeight="1" x14ac:dyDescent="0.25">
      <c r="A326" s="118" t="s">
        <v>79</v>
      </c>
      <c r="B326" s="114" t="s">
        <v>194</v>
      </c>
      <c r="C326" s="121" t="s">
        <v>41</v>
      </c>
      <c r="D326" s="78" t="s">
        <v>4</v>
      </c>
      <c r="E326" s="17">
        <f t="shared" si="40"/>
        <v>129900.33900000001</v>
      </c>
      <c r="F326" s="60">
        <f>SUM(F327:F327)</f>
        <v>56763.239000000001</v>
      </c>
      <c r="G326" s="60">
        <v>73137.100000000006</v>
      </c>
      <c r="H326" s="105">
        <f>SUM(H327:H327)</f>
        <v>0</v>
      </c>
      <c r="I326" s="106"/>
      <c r="J326" s="106"/>
      <c r="K326" s="106"/>
      <c r="L326" s="107"/>
      <c r="M326" s="17">
        <f>SUM(M327:M327)</f>
        <v>0</v>
      </c>
      <c r="N326" s="17">
        <f>SUM(N327:N327)</f>
        <v>0</v>
      </c>
      <c r="O326" s="98" t="s">
        <v>20</v>
      </c>
      <c r="P326" s="6"/>
      <c r="Q326" s="6"/>
      <c r="R326" s="6"/>
    </row>
    <row r="327" spans="1:18" ht="54" customHeight="1" x14ac:dyDescent="0.25">
      <c r="A327" s="119"/>
      <c r="B327" s="115"/>
      <c r="C327" s="122"/>
      <c r="D327" s="19" t="s">
        <v>17</v>
      </c>
      <c r="E327" s="17">
        <f t="shared" si="40"/>
        <v>129900.33900000001</v>
      </c>
      <c r="F327" s="71">
        <f>30749.574+9286.373+4122.672+1245.046+12570.434-1210.86</f>
        <v>56763.239000000001</v>
      </c>
      <c r="G327" s="71">
        <v>73137.100000000006</v>
      </c>
      <c r="H327" s="89"/>
      <c r="I327" s="90"/>
      <c r="J327" s="90"/>
      <c r="K327" s="90"/>
      <c r="L327" s="91"/>
      <c r="M327" s="21">
        <v>0</v>
      </c>
      <c r="N327" s="21">
        <v>0</v>
      </c>
      <c r="O327" s="99"/>
      <c r="P327" s="6"/>
      <c r="Q327" s="6"/>
      <c r="R327" s="6"/>
    </row>
    <row r="328" spans="1:18" ht="52.5" customHeight="1" x14ac:dyDescent="0.25">
      <c r="A328" s="119"/>
      <c r="B328" s="116"/>
      <c r="C328" s="76"/>
      <c r="D328" s="19" t="s">
        <v>6</v>
      </c>
      <c r="E328" s="43">
        <f t="shared" si="40"/>
        <v>0</v>
      </c>
      <c r="F328" s="87">
        <v>0</v>
      </c>
      <c r="G328" s="87">
        <v>0</v>
      </c>
      <c r="H328" s="101">
        <v>0</v>
      </c>
      <c r="I328" s="102"/>
      <c r="J328" s="102"/>
      <c r="K328" s="102"/>
      <c r="L328" s="103"/>
      <c r="M328" s="44">
        <v>0</v>
      </c>
      <c r="N328" s="44">
        <v>0</v>
      </c>
      <c r="O328" s="99"/>
      <c r="P328" s="6"/>
      <c r="Q328" s="6"/>
      <c r="R328" s="6"/>
    </row>
    <row r="329" spans="1:18" ht="24" customHeight="1" x14ac:dyDescent="0.25">
      <c r="A329" s="119"/>
      <c r="B329" s="132" t="s">
        <v>244</v>
      </c>
      <c r="C329" s="132" t="s">
        <v>69</v>
      </c>
      <c r="D329" s="132" t="s">
        <v>69</v>
      </c>
      <c r="E329" s="92" t="s">
        <v>70</v>
      </c>
      <c r="F329" s="92" t="s">
        <v>2</v>
      </c>
      <c r="G329" s="92" t="s">
        <v>3</v>
      </c>
      <c r="H329" s="92" t="s">
        <v>232</v>
      </c>
      <c r="I329" s="94" t="s">
        <v>167</v>
      </c>
      <c r="J329" s="95"/>
      <c r="K329" s="95"/>
      <c r="L329" s="96"/>
      <c r="M329" s="97" t="s">
        <v>39</v>
      </c>
      <c r="N329" s="97" t="s">
        <v>40</v>
      </c>
      <c r="O329" s="99"/>
      <c r="P329" s="6"/>
      <c r="Q329" s="6"/>
      <c r="R329" s="6"/>
    </row>
    <row r="330" spans="1:18" ht="55.5" customHeight="1" x14ac:dyDescent="0.25">
      <c r="A330" s="119"/>
      <c r="B330" s="133"/>
      <c r="C330" s="133"/>
      <c r="D330" s="133"/>
      <c r="E330" s="93"/>
      <c r="F330" s="93"/>
      <c r="G330" s="93"/>
      <c r="H330" s="93"/>
      <c r="I330" s="22" t="s">
        <v>155</v>
      </c>
      <c r="J330" s="22" t="s">
        <v>160</v>
      </c>
      <c r="K330" s="22" t="s">
        <v>156</v>
      </c>
      <c r="L330" s="22" t="s">
        <v>157</v>
      </c>
      <c r="M330" s="97"/>
      <c r="N330" s="97"/>
      <c r="O330" s="99"/>
      <c r="P330" s="6"/>
      <c r="Q330" s="6"/>
      <c r="R330" s="6"/>
    </row>
    <row r="331" spans="1:18" ht="105.75" customHeight="1" x14ac:dyDescent="0.25">
      <c r="A331" s="120"/>
      <c r="B331" s="134"/>
      <c r="C331" s="134"/>
      <c r="D331" s="134"/>
      <c r="E331" s="67">
        <v>95.94</v>
      </c>
      <c r="F331" s="29">
        <v>96.88</v>
      </c>
      <c r="G331" s="29">
        <v>95</v>
      </c>
      <c r="H331" s="29" t="s">
        <v>69</v>
      </c>
      <c r="I331" s="23" t="s">
        <v>69</v>
      </c>
      <c r="J331" s="23" t="s">
        <v>69</v>
      </c>
      <c r="K331" s="23" t="s">
        <v>69</v>
      </c>
      <c r="L331" s="45" t="s">
        <v>69</v>
      </c>
      <c r="M331" s="23" t="s">
        <v>69</v>
      </c>
      <c r="N331" s="23" t="s">
        <v>69</v>
      </c>
      <c r="O331" s="100"/>
      <c r="P331" s="6"/>
      <c r="Q331" s="6"/>
      <c r="R331" s="6"/>
    </row>
    <row r="332" spans="1:18" ht="15.6" hidden="1" customHeight="1" x14ac:dyDescent="0.3">
      <c r="A332" s="118" t="s">
        <v>181</v>
      </c>
      <c r="B332" s="114" t="s">
        <v>182</v>
      </c>
      <c r="C332" s="121" t="s">
        <v>299</v>
      </c>
      <c r="D332" s="78" t="s">
        <v>4</v>
      </c>
      <c r="E332" s="17">
        <f>SUM(F332:N332)</f>
        <v>0</v>
      </c>
      <c r="F332" s="60">
        <f>SUM(F333:F333)</f>
        <v>0</v>
      </c>
      <c r="G332" s="60">
        <v>0</v>
      </c>
      <c r="H332" s="105">
        <f>SUM(H333:H333)</f>
        <v>0</v>
      </c>
      <c r="I332" s="106"/>
      <c r="J332" s="106"/>
      <c r="K332" s="106"/>
      <c r="L332" s="107"/>
      <c r="M332" s="17">
        <f>SUM(M333:M333)</f>
        <v>0</v>
      </c>
      <c r="N332" s="17">
        <f>SUM(N333:N333)</f>
        <v>0</v>
      </c>
      <c r="O332" s="98" t="s">
        <v>20</v>
      </c>
      <c r="P332" s="6"/>
      <c r="Q332" s="6"/>
      <c r="R332" s="6"/>
    </row>
    <row r="333" spans="1:18" ht="13.9" hidden="1" customHeight="1" x14ac:dyDescent="0.3">
      <c r="A333" s="119"/>
      <c r="B333" s="115"/>
      <c r="C333" s="122"/>
      <c r="D333" s="19" t="s">
        <v>17</v>
      </c>
      <c r="E333" s="17">
        <f>SUM(F333:N333)</f>
        <v>0</v>
      </c>
      <c r="F333" s="71">
        <v>0</v>
      </c>
      <c r="G333" s="71"/>
      <c r="H333" s="89">
        <v>0</v>
      </c>
      <c r="I333" s="90"/>
      <c r="J333" s="90"/>
      <c r="K333" s="90"/>
      <c r="L333" s="91"/>
      <c r="M333" s="21">
        <v>0</v>
      </c>
      <c r="N333" s="21">
        <v>0</v>
      </c>
      <c r="O333" s="99"/>
      <c r="P333" s="6"/>
      <c r="Q333" s="6"/>
      <c r="R333" s="6"/>
    </row>
    <row r="334" spans="1:18" ht="80.25" hidden="1" customHeight="1" x14ac:dyDescent="0.3">
      <c r="A334" s="119"/>
      <c r="B334" s="168"/>
      <c r="C334" s="76"/>
      <c r="D334" s="19" t="s">
        <v>6</v>
      </c>
      <c r="E334" s="43">
        <f>SUM(F334:N334)</f>
        <v>0</v>
      </c>
      <c r="F334" s="87">
        <v>0</v>
      </c>
      <c r="G334" s="87">
        <v>0</v>
      </c>
      <c r="H334" s="101">
        <v>0</v>
      </c>
      <c r="I334" s="102"/>
      <c r="J334" s="102"/>
      <c r="K334" s="102"/>
      <c r="L334" s="103"/>
      <c r="M334" s="44">
        <v>0</v>
      </c>
      <c r="N334" s="44">
        <v>0</v>
      </c>
      <c r="O334" s="99"/>
      <c r="P334" s="201"/>
      <c r="Q334" s="6"/>
      <c r="R334" s="6"/>
    </row>
    <row r="335" spans="1:18" ht="24" hidden="1" customHeight="1" x14ac:dyDescent="0.3">
      <c r="A335" s="119"/>
      <c r="B335" s="132" t="s">
        <v>183</v>
      </c>
      <c r="C335" s="132" t="s">
        <v>69</v>
      </c>
      <c r="D335" s="132" t="s">
        <v>69</v>
      </c>
      <c r="E335" s="92" t="s">
        <v>70</v>
      </c>
      <c r="F335" s="92" t="s">
        <v>2</v>
      </c>
      <c r="G335" s="92" t="s">
        <v>3</v>
      </c>
      <c r="H335" s="92" t="s">
        <v>233</v>
      </c>
      <c r="I335" s="94" t="s">
        <v>167</v>
      </c>
      <c r="J335" s="95"/>
      <c r="K335" s="95"/>
      <c r="L335" s="96"/>
      <c r="M335" s="97" t="s">
        <v>39</v>
      </c>
      <c r="N335" s="97" t="s">
        <v>40</v>
      </c>
      <c r="O335" s="99"/>
      <c r="P335" s="6"/>
      <c r="Q335" s="6"/>
      <c r="R335" s="6"/>
    </row>
    <row r="336" spans="1:18" ht="55.5" hidden="1" customHeight="1" x14ac:dyDescent="0.3">
      <c r="A336" s="119"/>
      <c r="B336" s="133"/>
      <c r="C336" s="133"/>
      <c r="D336" s="133"/>
      <c r="E336" s="93"/>
      <c r="F336" s="93"/>
      <c r="G336" s="93"/>
      <c r="H336" s="93"/>
      <c r="I336" s="22" t="s">
        <v>155</v>
      </c>
      <c r="J336" s="22" t="s">
        <v>160</v>
      </c>
      <c r="K336" s="22" t="s">
        <v>156</v>
      </c>
      <c r="L336" s="22" t="s">
        <v>157</v>
      </c>
      <c r="M336" s="97"/>
      <c r="N336" s="97"/>
      <c r="O336" s="99"/>
      <c r="P336" s="6"/>
      <c r="Q336" s="6"/>
      <c r="R336" s="6"/>
    </row>
    <row r="337" spans="1:18" ht="84" hidden="1" customHeight="1" x14ac:dyDescent="0.3">
      <c r="A337" s="120"/>
      <c r="B337" s="134"/>
      <c r="C337" s="134"/>
      <c r="D337" s="134"/>
      <c r="E337" s="67" t="s">
        <v>69</v>
      </c>
      <c r="F337" s="29" t="s">
        <v>69</v>
      </c>
      <c r="G337" s="29" t="s">
        <v>69</v>
      </c>
      <c r="H337" s="29" t="s">
        <v>69</v>
      </c>
      <c r="I337" s="23" t="s">
        <v>69</v>
      </c>
      <c r="J337" s="23" t="s">
        <v>69</v>
      </c>
      <c r="K337" s="23" t="s">
        <v>69</v>
      </c>
      <c r="L337" s="23" t="s">
        <v>69</v>
      </c>
      <c r="M337" s="23" t="s">
        <v>69</v>
      </c>
      <c r="N337" s="23" t="s">
        <v>69</v>
      </c>
      <c r="O337" s="100"/>
      <c r="P337" s="6"/>
      <c r="Q337" s="6"/>
      <c r="R337" s="6"/>
    </row>
    <row r="338" spans="1:18" ht="19.5" hidden="1" customHeight="1" x14ac:dyDescent="0.3">
      <c r="A338" s="118" t="s">
        <v>184</v>
      </c>
      <c r="B338" s="114" t="s">
        <v>185</v>
      </c>
      <c r="C338" s="121" t="s">
        <v>300</v>
      </c>
      <c r="D338" s="78" t="s">
        <v>4</v>
      </c>
      <c r="E338" s="17">
        <f>SUM(F338:N338)</f>
        <v>0</v>
      </c>
      <c r="F338" s="60">
        <f>SUM(F339:F339)</f>
        <v>0</v>
      </c>
      <c r="G338" s="60">
        <v>0</v>
      </c>
      <c r="H338" s="105">
        <f>SUM(H339:H339)</f>
        <v>0</v>
      </c>
      <c r="I338" s="106"/>
      <c r="J338" s="106"/>
      <c r="K338" s="106"/>
      <c r="L338" s="107"/>
      <c r="M338" s="17">
        <f>SUM(M339:M339)</f>
        <v>0</v>
      </c>
      <c r="N338" s="17">
        <f>SUM(N339:N339)</f>
        <v>0</v>
      </c>
      <c r="O338" s="98" t="s">
        <v>20</v>
      </c>
      <c r="P338" s="6"/>
      <c r="Q338" s="6"/>
      <c r="R338" s="6"/>
    </row>
    <row r="339" spans="1:18" ht="66.75" hidden="1" customHeight="1" x14ac:dyDescent="0.3">
      <c r="A339" s="119"/>
      <c r="B339" s="115"/>
      <c r="C339" s="122"/>
      <c r="D339" s="19" t="s">
        <v>17</v>
      </c>
      <c r="E339" s="17">
        <f>SUM(F339:N339)</f>
        <v>0</v>
      </c>
      <c r="F339" s="71">
        <v>0</v>
      </c>
      <c r="G339" s="71"/>
      <c r="H339" s="89">
        <v>0</v>
      </c>
      <c r="I339" s="90"/>
      <c r="J339" s="90"/>
      <c r="K339" s="90"/>
      <c r="L339" s="91"/>
      <c r="M339" s="21">
        <v>0</v>
      </c>
      <c r="N339" s="21">
        <v>0</v>
      </c>
      <c r="O339" s="99"/>
      <c r="P339" s="6"/>
      <c r="Q339" s="6"/>
      <c r="R339" s="6"/>
    </row>
    <row r="340" spans="1:18" ht="102" hidden="1" customHeight="1" x14ac:dyDescent="0.3">
      <c r="A340" s="119"/>
      <c r="B340" s="168"/>
      <c r="C340" s="76"/>
      <c r="D340" s="19" t="s">
        <v>6</v>
      </c>
      <c r="E340" s="43">
        <f>SUM(F340:N340)</f>
        <v>0</v>
      </c>
      <c r="F340" s="87">
        <v>0</v>
      </c>
      <c r="G340" s="87">
        <v>0</v>
      </c>
      <c r="H340" s="101">
        <v>0</v>
      </c>
      <c r="I340" s="102"/>
      <c r="J340" s="102"/>
      <c r="K340" s="102"/>
      <c r="L340" s="103"/>
      <c r="M340" s="44">
        <v>0</v>
      </c>
      <c r="N340" s="44">
        <v>0</v>
      </c>
      <c r="O340" s="99"/>
      <c r="P340" s="201"/>
      <c r="Q340" s="6"/>
      <c r="R340" s="6"/>
    </row>
    <row r="341" spans="1:18" ht="24" hidden="1" customHeight="1" x14ac:dyDescent="0.3">
      <c r="A341" s="119"/>
      <c r="B341" s="132" t="s">
        <v>186</v>
      </c>
      <c r="C341" s="132" t="s">
        <v>69</v>
      </c>
      <c r="D341" s="132" t="s">
        <v>69</v>
      </c>
      <c r="E341" s="92" t="s">
        <v>70</v>
      </c>
      <c r="F341" s="92" t="s">
        <v>2</v>
      </c>
      <c r="G341" s="92" t="s">
        <v>3</v>
      </c>
      <c r="H341" s="92" t="s">
        <v>234</v>
      </c>
      <c r="I341" s="94" t="s">
        <v>167</v>
      </c>
      <c r="J341" s="95"/>
      <c r="K341" s="95"/>
      <c r="L341" s="96"/>
      <c r="M341" s="97" t="s">
        <v>39</v>
      </c>
      <c r="N341" s="97" t="s">
        <v>40</v>
      </c>
      <c r="O341" s="99"/>
      <c r="P341" s="6"/>
      <c r="Q341" s="6"/>
      <c r="R341" s="6"/>
    </row>
    <row r="342" spans="1:18" ht="55.5" hidden="1" customHeight="1" x14ac:dyDescent="0.3">
      <c r="A342" s="119"/>
      <c r="B342" s="133"/>
      <c r="C342" s="133"/>
      <c r="D342" s="133"/>
      <c r="E342" s="93"/>
      <c r="F342" s="93"/>
      <c r="G342" s="93"/>
      <c r="H342" s="93"/>
      <c r="I342" s="22" t="s">
        <v>155</v>
      </c>
      <c r="J342" s="22" t="s">
        <v>160</v>
      </c>
      <c r="K342" s="22" t="s">
        <v>156</v>
      </c>
      <c r="L342" s="22" t="s">
        <v>157</v>
      </c>
      <c r="M342" s="97"/>
      <c r="N342" s="97"/>
      <c r="O342" s="99"/>
      <c r="P342" s="6"/>
      <c r="Q342" s="6"/>
      <c r="R342" s="6"/>
    </row>
    <row r="343" spans="1:18" ht="41.45" hidden="1" customHeight="1" x14ac:dyDescent="0.3">
      <c r="A343" s="120"/>
      <c r="B343" s="134"/>
      <c r="C343" s="134"/>
      <c r="D343" s="134"/>
      <c r="E343" s="67" t="s">
        <v>69</v>
      </c>
      <c r="F343" s="29" t="s">
        <v>69</v>
      </c>
      <c r="G343" s="29" t="s">
        <v>69</v>
      </c>
      <c r="H343" s="29" t="s">
        <v>69</v>
      </c>
      <c r="I343" s="23" t="s">
        <v>69</v>
      </c>
      <c r="J343" s="23" t="s">
        <v>69</v>
      </c>
      <c r="K343" s="23" t="s">
        <v>69</v>
      </c>
      <c r="L343" s="23" t="s">
        <v>69</v>
      </c>
      <c r="M343" s="23" t="s">
        <v>69</v>
      </c>
      <c r="N343" s="23" t="s">
        <v>69</v>
      </c>
      <c r="O343" s="100"/>
      <c r="P343" s="6"/>
      <c r="Q343" s="6"/>
      <c r="R343" s="6"/>
    </row>
    <row r="344" spans="1:18" ht="12.6" hidden="1" customHeight="1" x14ac:dyDescent="0.3">
      <c r="A344" s="142" t="s">
        <v>111</v>
      </c>
      <c r="B344" s="129" t="s">
        <v>176</v>
      </c>
      <c r="C344" s="142" t="s">
        <v>204</v>
      </c>
      <c r="D344" s="78" t="s">
        <v>4</v>
      </c>
      <c r="E344" s="17">
        <f t="shared" ref="E344:E351" si="43">SUM(F344:N344)</f>
        <v>0</v>
      </c>
      <c r="F344" s="60">
        <f>F345+F346+F347</f>
        <v>0</v>
      </c>
      <c r="G344" s="60">
        <v>0</v>
      </c>
      <c r="H344" s="105">
        <f>SUM(L345:L347)</f>
        <v>0</v>
      </c>
      <c r="I344" s="106"/>
      <c r="J344" s="106"/>
      <c r="K344" s="106"/>
      <c r="L344" s="107"/>
      <c r="M344" s="17">
        <f>SUM(M345:M347)</f>
        <v>0</v>
      </c>
      <c r="N344" s="17">
        <f>SUM(N345:N347)</f>
        <v>0</v>
      </c>
      <c r="O344" s="104" t="s">
        <v>20</v>
      </c>
      <c r="P344" s="6"/>
      <c r="Q344" s="6"/>
      <c r="R344" s="6"/>
    </row>
    <row r="345" spans="1:18" ht="9.6" hidden="1" customHeight="1" outlineLevel="1" x14ac:dyDescent="0.3">
      <c r="A345" s="143"/>
      <c r="B345" s="163"/>
      <c r="C345" s="143"/>
      <c r="D345" s="78" t="s">
        <v>21</v>
      </c>
      <c r="E345" s="17">
        <f t="shared" si="43"/>
        <v>0</v>
      </c>
      <c r="F345" s="60">
        <f>F349</f>
        <v>0</v>
      </c>
      <c r="G345" s="60"/>
      <c r="H345" s="60">
        <f>H349</f>
        <v>0</v>
      </c>
      <c r="I345" s="46"/>
      <c r="J345" s="46"/>
      <c r="K345" s="46"/>
      <c r="L345" s="17">
        <f>L349</f>
        <v>0</v>
      </c>
      <c r="M345" s="17">
        <f t="shared" ref="M345:N345" si="44">M349</f>
        <v>0</v>
      </c>
      <c r="N345" s="17">
        <f t="shared" si="44"/>
        <v>0</v>
      </c>
      <c r="O345" s="104"/>
      <c r="P345" s="6"/>
      <c r="Q345" s="6"/>
      <c r="R345" s="6"/>
    </row>
    <row r="346" spans="1:18" ht="24.6" hidden="1" customHeight="1" outlineLevel="1" x14ac:dyDescent="0.3">
      <c r="A346" s="143"/>
      <c r="B346" s="163"/>
      <c r="C346" s="143"/>
      <c r="D346" s="78" t="s">
        <v>17</v>
      </c>
      <c r="E346" s="17">
        <f t="shared" si="43"/>
        <v>0</v>
      </c>
      <c r="F346" s="60">
        <f>F350</f>
        <v>0</v>
      </c>
      <c r="G346" s="60"/>
      <c r="H346" s="60">
        <f>H350</f>
        <v>0</v>
      </c>
      <c r="I346" s="46"/>
      <c r="J346" s="46"/>
      <c r="K346" s="46"/>
      <c r="L346" s="17">
        <f>L350+L356</f>
        <v>0</v>
      </c>
      <c r="M346" s="17">
        <f t="shared" ref="M346:N347" si="45">M350+M356</f>
        <v>0</v>
      </c>
      <c r="N346" s="17">
        <f t="shared" si="45"/>
        <v>0</v>
      </c>
      <c r="O346" s="104"/>
      <c r="P346" s="6"/>
      <c r="Q346" s="6"/>
      <c r="R346" s="6"/>
    </row>
    <row r="347" spans="1:18" ht="48" hidden="1" customHeight="1" x14ac:dyDescent="0.3">
      <c r="A347" s="144"/>
      <c r="B347" s="164"/>
      <c r="C347" s="143"/>
      <c r="D347" s="78" t="s">
        <v>6</v>
      </c>
      <c r="E347" s="17">
        <f t="shared" si="43"/>
        <v>0</v>
      </c>
      <c r="F347" s="60">
        <f>F351</f>
        <v>0</v>
      </c>
      <c r="G347" s="60">
        <v>0</v>
      </c>
      <c r="H347" s="105">
        <f>H351+L357</f>
        <v>0</v>
      </c>
      <c r="I347" s="106"/>
      <c r="J347" s="106"/>
      <c r="K347" s="106"/>
      <c r="L347" s="107"/>
      <c r="M347" s="17">
        <f t="shared" si="45"/>
        <v>0</v>
      </c>
      <c r="N347" s="17">
        <f t="shared" si="45"/>
        <v>0</v>
      </c>
      <c r="O347" s="104"/>
      <c r="P347" s="200"/>
      <c r="Q347" s="6"/>
      <c r="R347" s="6"/>
    </row>
    <row r="348" spans="1:18" ht="19.5" hidden="1" customHeight="1" x14ac:dyDescent="0.3">
      <c r="A348" s="121" t="s">
        <v>112</v>
      </c>
      <c r="B348" s="114" t="s">
        <v>149</v>
      </c>
      <c r="C348" s="121" t="s">
        <v>204</v>
      </c>
      <c r="D348" s="78" t="s">
        <v>4</v>
      </c>
      <c r="E348" s="17">
        <f t="shared" si="43"/>
        <v>0</v>
      </c>
      <c r="F348" s="60">
        <f>F349+F350+F351</f>
        <v>0</v>
      </c>
      <c r="G348" s="60">
        <v>0</v>
      </c>
      <c r="H348" s="105">
        <f>SUM(L349:L351)</f>
        <v>0</v>
      </c>
      <c r="I348" s="106"/>
      <c r="J348" s="106"/>
      <c r="K348" s="106"/>
      <c r="L348" s="107"/>
      <c r="M348" s="17">
        <f>SUM(M349:M351)</f>
        <v>0</v>
      </c>
      <c r="N348" s="17">
        <f>SUM(N349:N351)</f>
        <v>0</v>
      </c>
      <c r="O348" s="98" t="s">
        <v>20</v>
      </c>
      <c r="P348" s="200"/>
      <c r="Q348" s="6"/>
      <c r="R348" s="6"/>
    </row>
    <row r="349" spans="1:18" ht="33.75" hidden="1" customHeight="1" outlineLevel="1" x14ac:dyDescent="0.3">
      <c r="A349" s="122"/>
      <c r="B349" s="115"/>
      <c r="C349" s="122"/>
      <c r="D349" s="19" t="s">
        <v>21</v>
      </c>
      <c r="E349" s="17">
        <f t="shared" si="43"/>
        <v>0</v>
      </c>
      <c r="F349" s="71">
        <v>0</v>
      </c>
      <c r="G349" s="71"/>
      <c r="H349" s="71">
        <v>0</v>
      </c>
      <c r="I349" s="42"/>
      <c r="J349" s="42"/>
      <c r="K349" s="42"/>
      <c r="L349" s="21">
        <v>0</v>
      </c>
      <c r="M349" s="21">
        <v>0</v>
      </c>
      <c r="N349" s="21">
        <v>0</v>
      </c>
      <c r="O349" s="99"/>
      <c r="P349" s="6"/>
      <c r="Q349" s="6"/>
      <c r="R349" s="6"/>
    </row>
    <row r="350" spans="1:18" ht="24.6" hidden="1" customHeight="1" outlineLevel="1" x14ac:dyDescent="0.3">
      <c r="A350" s="122"/>
      <c r="B350" s="115"/>
      <c r="C350" s="122"/>
      <c r="D350" s="19" t="s">
        <v>17</v>
      </c>
      <c r="E350" s="17">
        <f t="shared" si="43"/>
        <v>0</v>
      </c>
      <c r="F350" s="71">
        <v>0</v>
      </c>
      <c r="G350" s="71"/>
      <c r="H350" s="71">
        <v>0</v>
      </c>
      <c r="I350" s="42"/>
      <c r="J350" s="42"/>
      <c r="K350" s="42"/>
      <c r="L350" s="21">
        <v>0</v>
      </c>
      <c r="M350" s="21">
        <v>0</v>
      </c>
      <c r="N350" s="21">
        <v>0</v>
      </c>
      <c r="O350" s="99"/>
      <c r="P350" s="6"/>
      <c r="Q350" s="6"/>
      <c r="R350" s="6"/>
    </row>
    <row r="351" spans="1:18" ht="65.25" hidden="1" customHeight="1" x14ac:dyDescent="0.3">
      <c r="A351" s="122"/>
      <c r="B351" s="116"/>
      <c r="C351" s="122"/>
      <c r="D351" s="19" t="s">
        <v>6</v>
      </c>
      <c r="E351" s="17">
        <f t="shared" si="43"/>
        <v>0</v>
      </c>
      <c r="F351" s="71">
        <v>0</v>
      </c>
      <c r="G351" s="71">
        <v>0</v>
      </c>
      <c r="H351" s="89">
        <v>0</v>
      </c>
      <c r="I351" s="90"/>
      <c r="J351" s="90"/>
      <c r="K351" s="90"/>
      <c r="L351" s="91"/>
      <c r="M351" s="21">
        <v>0</v>
      </c>
      <c r="N351" s="21">
        <v>0</v>
      </c>
      <c r="O351" s="99"/>
      <c r="P351" s="6"/>
      <c r="Q351" s="6"/>
      <c r="R351" s="6"/>
    </row>
    <row r="352" spans="1:18" ht="19.5" hidden="1" customHeight="1" x14ac:dyDescent="0.3">
      <c r="A352" s="122"/>
      <c r="B352" s="132" t="s">
        <v>133</v>
      </c>
      <c r="C352" s="132" t="s">
        <v>69</v>
      </c>
      <c r="D352" s="132" t="s">
        <v>69</v>
      </c>
      <c r="E352" s="92" t="s">
        <v>70</v>
      </c>
      <c r="F352" s="92" t="s">
        <v>2</v>
      </c>
      <c r="G352" s="92" t="s">
        <v>3</v>
      </c>
      <c r="H352" s="92" t="s">
        <v>235</v>
      </c>
      <c r="I352" s="94" t="s">
        <v>167</v>
      </c>
      <c r="J352" s="95"/>
      <c r="K352" s="95"/>
      <c r="L352" s="96"/>
      <c r="M352" s="97" t="s">
        <v>39</v>
      </c>
      <c r="N352" s="97" t="s">
        <v>40</v>
      </c>
      <c r="O352" s="99"/>
      <c r="P352" s="6"/>
      <c r="Q352" s="6"/>
      <c r="R352" s="6"/>
    </row>
    <row r="353" spans="1:18" ht="37.5" hidden="1" customHeight="1" x14ac:dyDescent="0.3">
      <c r="A353" s="122"/>
      <c r="B353" s="133"/>
      <c r="C353" s="133"/>
      <c r="D353" s="133"/>
      <c r="E353" s="93"/>
      <c r="F353" s="93"/>
      <c r="G353" s="93"/>
      <c r="H353" s="93"/>
      <c r="I353" s="22" t="s">
        <v>155</v>
      </c>
      <c r="J353" s="22" t="s">
        <v>160</v>
      </c>
      <c r="K353" s="22" t="s">
        <v>156</v>
      </c>
      <c r="L353" s="22" t="s">
        <v>157</v>
      </c>
      <c r="M353" s="97"/>
      <c r="N353" s="97"/>
      <c r="O353" s="99"/>
      <c r="P353" s="6"/>
      <c r="Q353" s="6"/>
      <c r="R353" s="6"/>
    </row>
    <row r="354" spans="1:18" ht="33.75" hidden="1" customHeight="1" x14ac:dyDescent="0.3">
      <c r="A354" s="123"/>
      <c r="B354" s="134"/>
      <c r="C354" s="134"/>
      <c r="D354" s="134"/>
      <c r="E354" s="22" t="s">
        <v>69</v>
      </c>
      <c r="F354" s="23" t="s">
        <v>69</v>
      </c>
      <c r="G354" s="29" t="s">
        <v>69</v>
      </c>
      <c r="H354" s="23" t="s">
        <v>69</v>
      </c>
      <c r="I354" s="23" t="s">
        <v>69</v>
      </c>
      <c r="J354" s="23" t="s">
        <v>69</v>
      </c>
      <c r="K354" s="23" t="s">
        <v>69</v>
      </c>
      <c r="L354" s="23" t="s">
        <v>69</v>
      </c>
      <c r="M354" s="20" t="s">
        <v>69</v>
      </c>
      <c r="N354" s="20" t="s">
        <v>69</v>
      </c>
      <c r="O354" s="100"/>
      <c r="P354" s="6"/>
      <c r="Q354" s="6"/>
      <c r="R354" s="6"/>
    </row>
    <row r="355" spans="1:18" ht="24.75" customHeight="1" x14ac:dyDescent="0.25">
      <c r="A355" s="111" t="s">
        <v>111</v>
      </c>
      <c r="B355" s="135" t="s">
        <v>29</v>
      </c>
      <c r="C355" s="142" t="s">
        <v>204</v>
      </c>
      <c r="D355" s="78" t="s">
        <v>4</v>
      </c>
      <c r="E355" s="17">
        <f>SUM(F355:N355)</f>
        <v>133.33332999999999</v>
      </c>
      <c r="F355" s="60">
        <f>F356+F357+F358</f>
        <v>0</v>
      </c>
      <c r="G355" s="60">
        <v>133.33332999999999</v>
      </c>
      <c r="H355" s="105">
        <f>H356+H357+H358</f>
        <v>0</v>
      </c>
      <c r="I355" s="106"/>
      <c r="J355" s="106"/>
      <c r="K355" s="106"/>
      <c r="L355" s="107"/>
      <c r="M355" s="17">
        <f>SUM(M356:M358)</f>
        <v>0</v>
      </c>
      <c r="N355" s="17">
        <f>SUM(N356:N358)</f>
        <v>0</v>
      </c>
      <c r="O355" s="104" t="s">
        <v>20</v>
      </c>
      <c r="P355" s="6"/>
      <c r="Q355" s="6"/>
      <c r="R355" s="6"/>
    </row>
    <row r="356" spans="1:18" ht="36" customHeight="1" outlineLevel="1" x14ac:dyDescent="0.25">
      <c r="A356" s="111"/>
      <c r="B356" s="135"/>
      <c r="C356" s="143"/>
      <c r="D356" s="78" t="s">
        <v>21</v>
      </c>
      <c r="E356" s="17">
        <f>SUM(F356:N356)</f>
        <v>100</v>
      </c>
      <c r="F356" s="18">
        <f>F360</f>
        <v>0</v>
      </c>
      <c r="G356" s="60">
        <v>100</v>
      </c>
      <c r="H356" s="105">
        <v>0</v>
      </c>
      <c r="I356" s="136"/>
      <c r="J356" s="136"/>
      <c r="K356" s="136"/>
      <c r="L356" s="137"/>
      <c r="M356" s="17">
        <f t="shared" ref="M356:N356" si="46">M360</f>
        <v>0</v>
      </c>
      <c r="N356" s="17">
        <f t="shared" si="46"/>
        <v>0</v>
      </c>
      <c r="O356" s="104"/>
      <c r="P356" s="6"/>
      <c r="Q356" s="6"/>
      <c r="R356" s="6"/>
    </row>
    <row r="357" spans="1:18" ht="36" customHeight="1" outlineLevel="1" x14ac:dyDescent="0.25">
      <c r="A357" s="111"/>
      <c r="B357" s="135"/>
      <c r="C357" s="143"/>
      <c r="D357" s="78" t="s">
        <v>17</v>
      </c>
      <c r="E357" s="17">
        <f>SUM(F357:N357)</f>
        <v>33.333329999999997</v>
      </c>
      <c r="F357" s="18">
        <f>F361+F367</f>
        <v>0</v>
      </c>
      <c r="G357" s="60">
        <v>33.333329999999997</v>
      </c>
      <c r="H357" s="105">
        <f>H361</f>
        <v>0</v>
      </c>
      <c r="I357" s="136"/>
      <c r="J357" s="136"/>
      <c r="K357" s="136"/>
      <c r="L357" s="137"/>
      <c r="M357" s="17">
        <f t="shared" ref="M357:N358" si="47">M361+M367</f>
        <v>0</v>
      </c>
      <c r="N357" s="17">
        <f t="shared" si="47"/>
        <v>0</v>
      </c>
      <c r="O357" s="104"/>
      <c r="P357" s="6"/>
      <c r="Q357" s="6"/>
      <c r="R357" s="6"/>
    </row>
    <row r="358" spans="1:18" ht="54" customHeight="1" x14ac:dyDescent="0.25">
      <c r="A358" s="111"/>
      <c r="B358" s="135"/>
      <c r="C358" s="144"/>
      <c r="D358" s="78" t="s">
        <v>6</v>
      </c>
      <c r="E358" s="17">
        <f>SUM(F358:N358)</f>
        <v>0</v>
      </c>
      <c r="F358" s="60">
        <f>F362+F368</f>
        <v>0</v>
      </c>
      <c r="G358" s="60">
        <v>0</v>
      </c>
      <c r="H358" s="105">
        <f>H362+H368</f>
        <v>0</v>
      </c>
      <c r="I358" s="106"/>
      <c r="J358" s="106"/>
      <c r="K358" s="106"/>
      <c r="L358" s="107"/>
      <c r="M358" s="17">
        <f t="shared" si="47"/>
        <v>0</v>
      </c>
      <c r="N358" s="17">
        <f t="shared" si="47"/>
        <v>0</v>
      </c>
      <c r="O358" s="104"/>
      <c r="P358" s="6"/>
      <c r="Q358" s="6"/>
      <c r="R358" s="6"/>
    </row>
    <row r="359" spans="1:18" ht="25.5" customHeight="1" x14ac:dyDescent="0.25">
      <c r="A359" s="121" t="s">
        <v>112</v>
      </c>
      <c r="B359" s="138" t="s">
        <v>53</v>
      </c>
      <c r="C359" s="121" t="s">
        <v>204</v>
      </c>
      <c r="D359" s="78" t="s">
        <v>4</v>
      </c>
      <c r="E359" s="17">
        <f>SUM(F359:N359)</f>
        <v>133.33332999999999</v>
      </c>
      <c r="F359" s="60">
        <f>F360+F361+F362</f>
        <v>0</v>
      </c>
      <c r="G359" s="60">
        <v>133.33332999999999</v>
      </c>
      <c r="H359" s="105">
        <f>SUM(H360:H362)</f>
        <v>0</v>
      </c>
      <c r="I359" s="106"/>
      <c r="J359" s="106"/>
      <c r="K359" s="106"/>
      <c r="L359" s="107"/>
      <c r="M359" s="17">
        <f>SUM(M360:M362)</f>
        <v>0</v>
      </c>
      <c r="N359" s="17">
        <f>SUM(N360:N362)</f>
        <v>0</v>
      </c>
      <c r="O359" s="98" t="s">
        <v>20</v>
      </c>
      <c r="P359" s="6"/>
      <c r="Q359" s="6"/>
      <c r="R359" s="6"/>
    </row>
    <row r="360" spans="1:18" ht="36" customHeight="1" outlineLevel="1" x14ac:dyDescent="0.25">
      <c r="A360" s="122"/>
      <c r="B360" s="138"/>
      <c r="C360" s="122"/>
      <c r="D360" s="19" t="s">
        <v>21</v>
      </c>
      <c r="E360" s="17">
        <f>SUM(F360,G360,H360,M360,N360)</f>
        <v>100</v>
      </c>
      <c r="F360" s="20">
        <v>0</v>
      </c>
      <c r="G360" s="71">
        <v>100</v>
      </c>
      <c r="H360" s="89">
        <v>0</v>
      </c>
      <c r="I360" s="136"/>
      <c r="J360" s="136"/>
      <c r="K360" s="136"/>
      <c r="L360" s="137"/>
      <c r="M360" s="21">
        <v>0</v>
      </c>
      <c r="N360" s="21">
        <v>0</v>
      </c>
      <c r="O360" s="99"/>
      <c r="P360" s="6"/>
      <c r="Q360" s="6"/>
      <c r="R360" s="6"/>
    </row>
    <row r="361" spans="1:18" ht="36" customHeight="1" outlineLevel="1" x14ac:dyDescent="0.25">
      <c r="A361" s="122"/>
      <c r="B361" s="138"/>
      <c r="C361" s="122"/>
      <c r="D361" s="19" t="s">
        <v>17</v>
      </c>
      <c r="E361" s="17">
        <f>SUM(F361,G361,H361,M361,N361)</f>
        <v>33.333329999999997</v>
      </c>
      <c r="F361" s="20">
        <v>0</v>
      </c>
      <c r="G361" s="71">
        <v>33.333329999999997</v>
      </c>
      <c r="H361" s="89">
        <v>0</v>
      </c>
      <c r="I361" s="136"/>
      <c r="J361" s="136"/>
      <c r="K361" s="136"/>
      <c r="L361" s="137"/>
      <c r="M361" s="21">
        <v>0</v>
      </c>
      <c r="N361" s="21">
        <v>0</v>
      </c>
      <c r="O361" s="99"/>
      <c r="P361" s="6"/>
      <c r="Q361" s="6"/>
      <c r="R361" s="6"/>
    </row>
    <row r="362" spans="1:18" ht="54" customHeight="1" x14ac:dyDescent="0.25">
      <c r="A362" s="122"/>
      <c r="B362" s="138"/>
      <c r="C362" s="122"/>
      <c r="D362" s="19" t="s">
        <v>6</v>
      </c>
      <c r="E362" s="17">
        <f t="shared" ref="E362" si="48">SUM(F362,H362,M362,N362)</f>
        <v>0</v>
      </c>
      <c r="F362" s="71">
        <v>0</v>
      </c>
      <c r="G362" s="71">
        <v>0</v>
      </c>
      <c r="H362" s="89">
        <v>0</v>
      </c>
      <c r="I362" s="90"/>
      <c r="J362" s="90"/>
      <c r="K362" s="90"/>
      <c r="L362" s="91"/>
      <c r="M362" s="21">
        <v>0</v>
      </c>
      <c r="N362" s="21">
        <v>0</v>
      </c>
      <c r="O362" s="99"/>
      <c r="P362" s="6"/>
      <c r="Q362" s="6"/>
      <c r="R362" s="6"/>
    </row>
    <row r="363" spans="1:18" ht="22.5" customHeight="1" x14ac:dyDescent="0.25">
      <c r="A363" s="122"/>
      <c r="B363" s="132" t="s">
        <v>134</v>
      </c>
      <c r="C363" s="132" t="s">
        <v>69</v>
      </c>
      <c r="D363" s="132" t="s">
        <v>69</v>
      </c>
      <c r="E363" s="92" t="s">
        <v>70</v>
      </c>
      <c r="F363" s="92" t="s">
        <v>2</v>
      </c>
      <c r="G363" s="92" t="s">
        <v>3</v>
      </c>
      <c r="H363" s="92" t="s">
        <v>213</v>
      </c>
      <c r="I363" s="94" t="s">
        <v>167</v>
      </c>
      <c r="J363" s="95"/>
      <c r="K363" s="95"/>
      <c r="L363" s="96"/>
      <c r="M363" s="97" t="s">
        <v>39</v>
      </c>
      <c r="N363" s="97" t="s">
        <v>40</v>
      </c>
      <c r="O363" s="99"/>
      <c r="P363" s="6"/>
      <c r="Q363" s="6"/>
      <c r="R363" s="6"/>
    </row>
    <row r="364" spans="1:18" ht="42" customHeight="1" x14ac:dyDescent="0.25">
      <c r="A364" s="122"/>
      <c r="B364" s="133"/>
      <c r="C364" s="133"/>
      <c r="D364" s="133"/>
      <c r="E364" s="93"/>
      <c r="F364" s="93"/>
      <c r="G364" s="93"/>
      <c r="H364" s="93"/>
      <c r="I364" s="22" t="s">
        <v>155</v>
      </c>
      <c r="J364" s="22" t="s">
        <v>160</v>
      </c>
      <c r="K364" s="22" t="s">
        <v>156</v>
      </c>
      <c r="L364" s="22" t="s">
        <v>157</v>
      </c>
      <c r="M364" s="97"/>
      <c r="N364" s="97"/>
      <c r="O364" s="99"/>
      <c r="P364" s="6"/>
      <c r="Q364" s="6"/>
      <c r="R364" s="6"/>
    </row>
    <row r="365" spans="1:18" ht="30" customHeight="1" x14ac:dyDescent="0.25">
      <c r="A365" s="123"/>
      <c r="B365" s="134"/>
      <c r="C365" s="134"/>
      <c r="D365" s="134"/>
      <c r="E365" s="31">
        <v>1</v>
      </c>
      <c r="F365" s="23" t="s">
        <v>69</v>
      </c>
      <c r="G365" s="32">
        <v>1</v>
      </c>
      <c r="H365" s="23" t="s">
        <v>69</v>
      </c>
      <c r="I365" s="23" t="s">
        <v>69</v>
      </c>
      <c r="J365" s="23" t="s">
        <v>69</v>
      </c>
      <c r="K365" s="23" t="s">
        <v>69</v>
      </c>
      <c r="L365" s="23" t="s">
        <v>69</v>
      </c>
      <c r="M365" s="20" t="s">
        <v>69</v>
      </c>
      <c r="N365" s="20" t="s">
        <v>69</v>
      </c>
      <c r="O365" s="100"/>
      <c r="P365" s="6"/>
      <c r="Q365" s="6"/>
      <c r="R365" s="6"/>
    </row>
    <row r="366" spans="1:18" ht="19.5" hidden="1" customHeight="1" x14ac:dyDescent="0.3">
      <c r="A366" s="121" t="s">
        <v>116</v>
      </c>
      <c r="B366" s="138" t="s">
        <v>54</v>
      </c>
      <c r="C366" s="117" t="s">
        <v>204</v>
      </c>
      <c r="D366" s="78" t="s">
        <v>4</v>
      </c>
      <c r="E366" s="17">
        <f>SUM(F366:N366)</f>
        <v>0</v>
      </c>
      <c r="F366" s="60">
        <f>F367+F368</f>
        <v>0</v>
      </c>
      <c r="G366" s="60">
        <f>G367+G368</f>
        <v>0</v>
      </c>
      <c r="H366" s="105">
        <f>H367+H368</f>
        <v>0</v>
      </c>
      <c r="I366" s="106"/>
      <c r="J366" s="106"/>
      <c r="K366" s="106"/>
      <c r="L366" s="107"/>
      <c r="M366" s="17">
        <f>SUM(M367:M368)</f>
        <v>0</v>
      </c>
      <c r="N366" s="17">
        <f>SUM(N367:N368)</f>
        <v>0</v>
      </c>
      <c r="O366" s="98" t="s">
        <v>20</v>
      </c>
      <c r="P366" s="6"/>
      <c r="Q366" s="6"/>
      <c r="R366" s="6"/>
    </row>
    <row r="367" spans="1:18" ht="0.75" hidden="1" customHeight="1" outlineLevel="1" x14ac:dyDescent="0.3">
      <c r="A367" s="122"/>
      <c r="B367" s="138"/>
      <c r="C367" s="117"/>
      <c r="D367" s="19" t="s">
        <v>17</v>
      </c>
      <c r="E367" s="17">
        <f>SUM(F367:N367)</f>
        <v>0</v>
      </c>
      <c r="F367" s="71">
        <v>0</v>
      </c>
      <c r="G367" s="71"/>
      <c r="H367" s="71">
        <v>0</v>
      </c>
      <c r="I367" s="42"/>
      <c r="J367" s="42"/>
      <c r="K367" s="42"/>
      <c r="L367" s="21">
        <v>0</v>
      </c>
      <c r="M367" s="21">
        <v>0</v>
      </c>
      <c r="N367" s="21">
        <v>0</v>
      </c>
      <c r="O367" s="99"/>
      <c r="P367" s="6"/>
      <c r="Q367" s="6"/>
      <c r="R367" s="6"/>
    </row>
    <row r="368" spans="1:18" ht="68.25" hidden="1" customHeight="1" x14ac:dyDescent="0.3">
      <c r="A368" s="122"/>
      <c r="B368" s="138"/>
      <c r="C368" s="117"/>
      <c r="D368" s="19" t="s">
        <v>6</v>
      </c>
      <c r="E368" s="17">
        <f>SUM(F368:N368)</f>
        <v>0</v>
      </c>
      <c r="F368" s="71">
        <v>0</v>
      </c>
      <c r="G368" s="71">
        <v>0</v>
      </c>
      <c r="H368" s="89">
        <v>0</v>
      </c>
      <c r="I368" s="90"/>
      <c r="J368" s="90"/>
      <c r="K368" s="90"/>
      <c r="L368" s="91"/>
      <c r="M368" s="21">
        <v>0</v>
      </c>
      <c r="N368" s="21">
        <v>0</v>
      </c>
      <c r="O368" s="99"/>
      <c r="P368" s="199"/>
      <c r="Q368" s="6"/>
      <c r="R368" s="6"/>
    </row>
    <row r="369" spans="1:18" ht="18.75" hidden="1" customHeight="1" x14ac:dyDescent="0.3">
      <c r="A369" s="122"/>
      <c r="B369" s="132" t="s">
        <v>135</v>
      </c>
      <c r="C369" s="132" t="s">
        <v>69</v>
      </c>
      <c r="D369" s="132" t="s">
        <v>69</v>
      </c>
      <c r="E369" s="92" t="s">
        <v>70</v>
      </c>
      <c r="F369" s="92" t="s">
        <v>2</v>
      </c>
      <c r="G369" s="92" t="s">
        <v>3</v>
      </c>
      <c r="H369" s="92" t="s">
        <v>236</v>
      </c>
      <c r="I369" s="94" t="s">
        <v>167</v>
      </c>
      <c r="J369" s="95"/>
      <c r="K369" s="95"/>
      <c r="L369" s="96"/>
      <c r="M369" s="97" t="s">
        <v>39</v>
      </c>
      <c r="N369" s="97" t="s">
        <v>40</v>
      </c>
      <c r="O369" s="99"/>
      <c r="P369" s="6"/>
      <c r="Q369" s="6"/>
      <c r="R369" s="6"/>
    </row>
    <row r="370" spans="1:18" ht="30.75" hidden="1" customHeight="1" x14ac:dyDescent="0.3">
      <c r="A370" s="122"/>
      <c r="B370" s="133"/>
      <c r="C370" s="133"/>
      <c r="D370" s="133"/>
      <c r="E370" s="93"/>
      <c r="F370" s="93"/>
      <c r="G370" s="93"/>
      <c r="H370" s="93"/>
      <c r="I370" s="22" t="s">
        <v>155</v>
      </c>
      <c r="J370" s="22" t="s">
        <v>160</v>
      </c>
      <c r="K370" s="22" t="s">
        <v>156</v>
      </c>
      <c r="L370" s="22" t="s">
        <v>157</v>
      </c>
      <c r="M370" s="97"/>
      <c r="N370" s="97"/>
      <c r="O370" s="99"/>
      <c r="P370" s="6"/>
      <c r="Q370" s="6"/>
      <c r="R370" s="6"/>
    </row>
    <row r="371" spans="1:18" ht="48" hidden="1" customHeight="1" x14ac:dyDescent="0.3">
      <c r="A371" s="123"/>
      <c r="B371" s="134"/>
      <c r="C371" s="134"/>
      <c r="D371" s="134"/>
      <c r="E371" s="22" t="s">
        <v>69</v>
      </c>
      <c r="F371" s="23" t="s">
        <v>69</v>
      </c>
      <c r="G371" s="23" t="s">
        <v>69</v>
      </c>
      <c r="H371" s="23" t="s">
        <v>69</v>
      </c>
      <c r="I371" s="23" t="s">
        <v>69</v>
      </c>
      <c r="J371" s="23" t="s">
        <v>69</v>
      </c>
      <c r="K371" s="23" t="s">
        <v>69</v>
      </c>
      <c r="L371" s="23" t="s">
        <v>69</v>
      </c>
      <c r="M371" s="23" t="s">
        <v>69</v>
      </c>
      <c r="N371" s="23" t="s">
        <v>69</v>
      </c>
      <c r="O371" s="100"/>
      <c r="P371" s="6"/>
      <c r="Q371" s="6"/>
      <c r="R371" s="6"/>
    </row>
    <row r="372" spans="1:18" ht="27.75" customHeight="1" x14ac:dyDescent="0.25">
      <c r="A372" s="110" t="s">
        <v>15</v>
      </c>
      <c r="B372" s="110"/>
      <c r="C372" s="110"/>
      <c r="D372" s="78" t="s">
        <v>4</v>
      </c>
      <c r="E372" s="17">
        <f>SUM(F372:N372)</f>
        <v>6289874.5159799997</v>
      </c>
      <c r="F372" s="60">
        <f>F373+F374+F375+F376</f>
        <v>1219809.6462999999</v>
      </c>
      <c r="G372" s="60">
        <v>1274678.50804</v>
      </c>
      <c r="H372" s="105">
        <f>H373+H374+H375+H376</f>
        <v>1270284.82216</v>
      </c>
      <c r="I372" s="106"/>
      <c r="J372" s="106"/>
      <c r="K372" s="106"/>
      <c r="L372" s="107"/>
      <c r="M372" s="17">
        <f>SUM(M373:M376)</f>
        <v>1262566.6042499999</v>
      </c>
      <c r="N372" s="17">
        <f>SUM(N373:N376)</f>
        <v>1262534.9352300002</v>
      </c>
      <c r="O372" s="104"/>
      <c r="P372" s="6"/>
      <c r="Q372" s="6"/>
      <c r="R372" s="6"/>
    </row>
    <row r="373" spans="1:18" ht="32.25" customHeight="1" outlineLevel="1" x14ac:dyDescent="0.25">
      <c r="A373" s="110"/>
      <c r="B373" s="110"/>
      <c r="C373" s="110"/>
      <c r="D373" s="78" t="s">
        <v>21</v>
      </c>
      <c r="E373" s="17">
        <f>SUM(F373:N373)</f>
        <v>3442.42679</v>
      </c>
      <c r="F373" s="18">
        <f>F356+F345</f>
        <v>0</v>
      </c>
      <c r="G373" s="60">
        <v>100</v>
      </c>
      <c r="H373" s="105">
        <f>H356+H209</f>
        <v>2386.4642899999999</v>
      </c>
      <c r="I373" s="136"/>
      <c r="J373" s="136"/>
      <c r="K373" s="136"/>
      <c r="L373" s="137"/>
      <c r="M373" s="17">
        <f>M356+M209</f>
        <v>492.35</v>
      </c>
      <c r="N373" s="17">
        <f>N356+N209</f>
        <v>463.61250000000001</v>
      </c>
      <c r="O373" s="104"/>
      <c r="P373" s="6"/>
      <c r="Q373" s="6"/>
      <c r="R373" s="6"/>
    </row>
    <row r="374" spans="1:18" ht="31.5" outlineLevel="1" x14ac:dyDescent="0.25">
      <c r="A374" s="110"/>
      <c r="B374" s="110"/>
      <c r="C374" s="110"/>
      <c r="D374" s="78" t="s">
        <v>17</v>
      </c>
      <c r="E374" s="17">
        <f>SUM(F374:N374)</f>
        <v>132804.32347</v>
      </c>
      <c r="F374" s="60">
        <f>F357+F346+F324</f>
        <v>56763.239000000001</v>
      </c>
      <c r="G374" s="60">
        <v>73170.43333</v>
      </c>
      <c r="H374" s="105">
        <f>H210+H324+H357</f>
        <v>1952.5617099999999</v>
      </c>
      <c r="I374" s="106"/>
      <c r="J374" s="106"/>
      <c r="K374" s="106"/>
      <c r="L374" s="107"/>
      <c r="M374" s="17">
        <f>M357+M324+M210</f>
        <v>454.47692999999998</v>
      </c>
      <c r="N374" s="17">
        <f>N357+N324+N210</f>
        <v>463.61250000000001</v>
      </c>
      <c r="O374" s="104"/>
      <c r="P374" s="6"/>
      <c r="Q374" s="6"/>
      <c r="R374" s="6"/>
    </row>
    <row r="375" spans="1:18" ht="52.5" customHeight="1" x14ac:dyDescent="0.25">
      <c r="A375" s="110"/>
      <c r="B375" s="110"/>
      <c r="C375" s="110"/>
      <c r="D375" s="78" t="s">
        <v>6</v>
      </c>
      <c r="E375" s="17">
        <f>SUM(F375:N375)</f>
        <v>5487088.4433900006</v>
      </c>
      <c r="F375" s="60">
        <f>F211+F232+F251+F265+F310+F358+F347</f>
        <v>988361.37892999989</v>
      </c>
      <c r="G375" s="60">
        <v>1074053.7807499999</v>
      </c>
      <c r="H375" s="105">
        <f>H211+H232+H251+H265+H310+H325+H358</f>
        <v>1142445.7961599999</v>
      </c>
      <c r="I375" s="106"/>
      <c r="J375" s="106"/>
      <c r="K375" s="106"/>
      <c r="L375" s="107"/>
      <c r="M375" s="17">
        <f>M211+M232+M251+M265++M310+M358+M60</f>
        <v>1141119.7773199999</v>
      </c>
      <c r="N375" s="17">
        <f>N211+N232+N251+N265++N310+N358+N325</f>
        <v>1141107.7102300001</v>
      </c>
      <c r="O375" s="104"/>
      <c r="P375" s="6"/>
      <c r="Q375" s="6"/>
      <c r="R375" s="6"/>
    </row>
    <row r="376" spans="1:18" ht="19.899999999999999" customHeight="1" x14ac:dyDescent="0.25">
      <c r="A376" s="110"/>
      <c r="B376" s="110"/>
      <c r="C376" s="110"/>
      <c r="D376" s="74" t="s">
        <v>18</v>
      </c>
      <c r="E376" s="17">
        <f>SUM(F376:N376)</f>
        <v>666539.23233000003</v>
      </c>
      <c r="F376" s="60">
        <f>F212+F252+F266+F311</f>
        <v>174685.02837000001</v>
      </c>
      <c r="G376" s="60">
        <v>127354.20396</v>
      </c>
      <c r="H376" s="105">
        <v>123500</v>
      </c>
      <c r="I376" s="106"/>
      <c r="J376" s="106"/>
      <c r="K376" s="106"/>
      <c r="L376" s="107"/>
      <c r="M376" s="17">
        <v>120500</v>
      </c>
      <c r="N376" s="17">
        <v>120500</v>
      </c>
      <c r="O376" s="104"/>
      <c r="P376" s="6"/>
      <c r="Q376" s="6"/>
      <c r="R376" s="6"/>
    </row>
    <row r="377" spans="1:18" ht="42" customHeight="1" x14ac:dyDescent="0.25">
      <c r="A377" s="165" t="s">
        <v>117</v>
      </c>
      <c r="B377" s="166"/>
      <c r="C377" s="166"/>
      <c r="D377" s="166"/>
      <c r="E377" s="166"/>
      <c r="F377" s="166"/>
      <c r="G377" s="166"/>
      <c r="H377" s="166"/>
      <c r="I377" s="166"/>
      <c r="J377" s="166"/>
      <c r="K377" s="166"/>
      <c r="L377" s="166"/>
      <c r="M377" s="166"/>
      <c r="N377" s="166"/>
      <c r="O377" s="167"/>
      <c r="P377" s="6"/>
      <c r="Q377" s="6"/>
      <c r="R377" s="6"/>
    </row>
    <row r="378" spans="1:18" ht="22.5" customHeight="1" x14ac:dyDescent="0.25">
      <c r="A378" s="111">
        <v>1</v>
      </c>
      <c r="B378" s="135" t="s">
        <v>174</v>
      </c>
      <c r="C378" s="111" t="s">
        <v>41</v>
      </c>
      <c r="D378" s="78" t="s">
        <v>4</v>
      </c>
      <c r="E378" s="43">
        <f t="shared" ref="E378:E383" si="49">SUM(F378:N378)</f>
        <v>1036.43</v>
      </c>
      <c r="F378" s="84">
        <f>F379+F380</f>
        <v>1036.43</v>
      </c>
      <c r="G378" s="84">
        <v>0</v>
      </c>
      <c r="H378" s="124">
        <f>H379+H380</f>
        <v>0</v>
      </c>
      <c r="I378" s="125"/>
      <c r="J378" s="125"/>
      <c r="K378" s="125"/>
      <c r="L378" s="126"/>
      <c r="M378" s="43">
        <f>SUM(M379:M380)</f>
        <v>0</v>
      </c>
      <c r="N378" s="43">
        <f>SUM(N379:N380)</f>
        <v>0</v>
      </c>
      <c r="O378" s="104" t="s">
        <v>20</v>
      </c>
      <c r="P378" s="6"/>
      <c r="Q378" s="6"/>
      <c r="R378" s="6"/>
    </row>
    <row r="379" spans="1:18" ht="34.5" customHeight="1" x14ac:dyDescent="0.25">
      <c r="A379" s="111"/>
      <c r="B379" s="135"/>
      <c r="C379" s="111"/>
      <c r="D379" s="78" t="s">
        <v>17</v>
      </c>
      <c r="E379" s="43">
        <f t="shared" si="49"/>
        <v>725.5</v>
      </c>
      <c r="F379" s="84">
        <f>F382</f>
        <v>725.5</v>
      </c>
      <c r="G379" s="84">
        <v>0</v>
      </c>
      <c r="H379" s="124">
        <f>H382</f>
        <v>0</v>
      </c>
      <c r="I379" s="125"/>
      <c r="J379" s="125"/>
      <c r="K379" s="125"/>
      <c r="L379" s="126"/>
      <c r="M379" s="43">
        <f t="shared" ref="M379:N380" si="50">M382</f>
        <v>0</v>
      </c>
      <c r="N379" s="43">
        <f t="shared" si="50"/>
        <v>0</v>
      </c>
      <c r="O379" s="104"/>
      <c r="P379" s="6"/>
      <c r="Q379" s="6"/>
      <c r="R379" s="6"/>
    </row>
    <row r="380" spans="1:18" ht="53.25" customHeight="1" x14ac:dyDescent="0.25">
      <c r="A380" s="111"/>
      <c r="B380" s="135"/>
      <c r="C380" s="111"/>
      <c r="D380" s="78" t="s">
        <v>6</v>
      </c>
      <c r="E380" s="43">
        <f t="shared" si="49"/>
        <v>310.93</v>
      </c>
      <c r="F380" s="84">
        <f>F383</f>
        <v>310.93</v>
      </c>
      <c r="G380" s="84">
        <v>0</v>
      </c>
      <c r="H380" s="124">
        <f>H383</f>
        <v>0</v>
      </c>
      <c r="I380" s="125"/>
      <c r="J380" s="125"/>
      <c r="K380" s="125"/>
      <c r="L380" s="126"/>
      <c r="M380" s="43">
        <f t="shared" si="50"/>
        <v>0</v>
      </c>
      <c r="N380" s="43">
        <f t="shared" si="50"/>
        <v>0</v>
      </c>
      <c r="O380" s="104"/>
      <c r="P380" s="6"/>
      <c r="Q380" s="6"/>
      <c r="R380" s="6"/>
    </row>
    <row r="381" spans="1:18" ht="18.75" customHeight="1" x14ac:dyDescent="0.25">
      <c r="A381" s="118" t="s">
        <v>7</v>
      </c>
      <c r="B381" s="114" t="s">
        <v>55</v>
      </c>
      <c r="C381" s="121" t="s">
        <v>41</v>
      </c>
      <c r="D381" s="78" t="s">
        <v>4</v>
      </c>
      <c r="E381" s="43">
        <f t="shared" si="49"/>
        <v>1036.43</v>
      </c>
      <c r="F381" s="84">
        <f>F382+F383</f>
        <v>1036.43</v>
      </c>
      <c r="G381" s="84">
        <v>0</v>
      </c>
      <c r="H381" s="124">
        <f>SUM(H382:L383)</f>
        <v>0</v>
      </c>
      <c r="I381" s="125"/>
      <c r="J381" s="125"/>
      <c r="K381" s="125"/>
      <c r="L381" s="126"/>
      <c r="M381" s="43">
        <f>SUM(M382:M383)</f>
        <v>0</v>
      </c>
      <c r="N381" s="43">
        <f>SUM(N382:N383)</f>
        <v>0</v>
      </c>
      <c r="O381" s="98" t="s">
        <v>20</v>
      </c>
      <c r="P381" s="6"/>
      <c r="Q381" s="6"/>
      <c r="R381" s="6"/>
    </row>
    <row r="382" spans="1:18" ht="31.5" customHeight="1" x14ac:dyDescent="0.25">
      <c r="A382" s="119"/>
      <c r="B382" s="115"/>
      <c r="C382" s="122"/>
      <c r="D382" s="19" t="s">
        <v>17</v>
      </c>
      <c r="E382" s="43">
        <f t="shared" si="49"/>
        <v>725.5</v>
      </c>
      <c r="F382" s="87">
        <v>725.5</v>
      </c>
      <c r="G382" s="84">
        <v>0</v>
      </c>
      <c r="H382" s="101">
        <f>6006.76-300.96-5705.8</f>
        <v>0</v>
      </c>
      <c r="I382" s="102"/>
      <c r="J382" s="102"/>
      <c r="K382" s="102"/>
      <c r="L382" s="103"/>
      <c r="M382" s="44">
        <v>0</v>
      </c>
      <c r="N382" s="44">
        <v>0</v>
      </c>
      <c r="O382" s="99"/>
      <c r="P382" s="6"/>
      <c r="Q382" s="6"/>
      <c r="R382" s="6"/>
    </row>
    <row r="383" spans="1:18" ht="51" customHeight="1" x14ac:dyDescent="0.25">
      <c r="A383" s="119"/>
      <c r="B383" s="116"/>
      <c r="C383" s="123"/>
      <c r="D383" s="19" t="s">
        <v>6</v>
      </c>
      <c r="E383" s="43">
        <f t="shared" si="49"/>
        <v>310.93</v>
      </c>
      <c r="F383" s="87">
        <v>310.93</v>
      </c>
      <c r="G383" s="84">
        <v>0</v>
      </c>
      <c r="H383" s="101">
        <f>2574.32-128.98-2445.34</f>
        <v>0</v>
      </c>
      <c r="I383" s="102"/>
      <c r="J383" s="102"/>
      <c r="K383" s="102"/>
      <c r="L383" s="103"/>
      <c r="M383" s="44">
        <v>0</v>
      </c>
      <c r="N383" s="44">
        <f>976.42-976.42</f>
        <v>0</v>
      </c>
      <c r="O383" s="99"/>
      <c r="P383" s="6"/>
      <c r="Q383" s="6"/>
      <c r="R383" s="6"/>
    </row>
    <row r="384" spans="1:18" ht="22.5" customHeight="1" x14ac:dyDescent="0.25">
      <c r="A384" s="119"/>
      <c r="B384" s="132" t="s">
        <v>285</v>
      </c>
      <c r="C384" s="132" t="s">
        <v>69</v>
      </c>
      <c r="D384" s="132" t="s">
        <v>69</v>
      </c>
      <c r="E384" s="92" t="s">
        <v>70</v>
      </c>
      <c r="F384" s="92" t="s">
        <v>2</v>
      </c>
      <c r="G384" s="92" t="s">
        <v>3</v>
      </c>
      <c r="H384" s="92" t="s">
        <v>223</v>
      </c>
      <c r="I384" s="94" t="s">
        <v>167</v>
      </c>
      <c r="J384" s="95"/>
      <c r="K384" s="95"/>
      <c r="L384" s="96"/>
      <c r="M384" s="97" t="s">
        <v>39</v>
      </c>
      <c r="N384" s="97" t="s">
        <v>40</v>
      </c>
      <c r="O384" s="99"/>
      <c r="P384" s="6"/>
      <c r="Q384" s="6"/>
      <c r="R384" s="6"/>
    </row>
    <row r="385" spans="1:18" ht="33" customHeight="1" x14ac:dyDescent="0.25">
      <c r="A385" s="119"/>
      <c r="B385" s="133"/>
      <c r="C385" s="133"/>
      <c r="D385" s="133"/>
      <c r="E385" s="93"/>
      <c r="F385" s="93"/>
      <c r="G385" s="93"/>
      <c r="H385" s="93"/>
      <c r="I385" s="22" t="s">
        <v>155</v>
      </c>
      <c r="J385" s="22" t="s">
        <v>160</v>
      </c>
      <c r="K385" s="22" t="s">
        <v>156</v>
      </c>
      <c r="L385" s="22" t="s">
        <v>157</v>
      </c>
      <c r="M385" s="97"/>
      <c r="N385" s="97"/>
      <c r="O385" s="99"/>
      <c r="P385" s="6"/>
      <c r="Q385" s="6"/>
      <c r="R385" s="6"/>
    </row>
    <row r="386" spans="1:18" ht="41.25" customHeight="1" x14ac:dyDescent="0.25">
      <c r="A386" s="120"/>
      <c r="B386" s="134"/>
      <c r="C386" s="134"/>
      <c r="D386" s="134"/>
      <c r="E386" s="27">
        <v>1</v>
      </c>
      <c r="F386" s="28">
        <v>1</v>
      </c>
      <c r="G386" s="28" t="s">
        <v>69</v>
      </c>
      <c r="H386" s="28" t="s">
        <v>69</v>
      </c>
      <c r="I386" s="28" t="s">
        <v>69</v>
      </c>
      <c r="J386" s="28" t="s">
        <v>69</v>
      </c>
      <c r="K386" s="28" t="s">
        <v>69</v>
      </c>
      <c r="L386" s="28" t="s">
        <v>69</v>
      </c>
      <c r="M386" s="28" t="s">
        <v>69</v>
      </c>
      <c r="N386" s="28" t="s">
        <v>69</v>
      </c>
      <c r="O386" s="100"/>
      <c r="P386" s="6"/>
      <c r="Q386" s="6"/>
      <c r="R386" s="6"/>
    </row>
    <row r="387" spans="1:18" ht="22.5" hidden="1" customHeight="1" x14ac:dyDescent="0.3">
      <c r="A387" s="111">
        <v>2</v>
      </c>
      <c r="B387" s="135" t="s">
        <v>276</v>
      </c>
      <c r="C387" s="111" t="s">
        <v>41</v>
      </c>
      <c r="D387" s="78" t="s">
        <v>4</v>
      </c>
      <c r="E387" s="43">
        <f t="shared" ref="E387:E392" si="51">SUM(F387:N387)</f>
        <v>0</v>
      </c>
      <c r="F387" s="84">
        <f>F388+F389</f>
        <v>0</v>
      </c>
      <c r="G387" s="84">
        <v>0</v>
      </c>
      <c r="H387" s="124">
        <f>H388+H389</f>
        <v>0</v>
      </c>
      <c r="I387" s="125"/>
      <c r="J387" s="125"/>
      <c r="K387" s="125"/>
      <c r="L387" s="126"/>
      <c r="M387" s="43">
        <f>SUM(M388:M389)</f>
        <v>0</v>
      </c>
      <c r="N387" s="43">
        <f>SUM(N388:N389)</f>
        <v>0</v>
      </c>
      <c r="O387" s="104" t="s">
        <v>20</v>
      </c>
      <c r="P387" s="6"/>
      <c r="Q387" s="6"/>
      <c r="R387" s="6"/>
    </row>
    <row r="388" spans="1:18" ht="0.75" hidden="1" customHeight="1" x14ac:dyDescent="0.3">
      <c r="A388" s="111"/>
      <c r="B388" s="135"/>
      <c r="C388" s="111"/>
      <c r="D388" s="78" t="s">
        <v>17</v>
      </c>
      <c r="E388" s="43">
        <f t="shared" si="51"/>
        <v>0</v>
      </c>
      <c r="F388" s="84">
        <f>F391</f>
        <v>0</v>
      </c>
      <c r="G388" s="84">
        <v>0</v>
      </c>
      <c r="H388" s="124">
        <f>H391</f>
        <v>0</v>
      </c>
      <c r="I388" s="125"/>
      <c r="J388" s="125"/>
      <c r="K388" s="125"/>
      <c r="L388" s="126"/>
      <c r="M388" s="43">
        <f t="shared" ref="M388:N388" si="52">M391</f>
        <v>0</v>
      </c>
      <c r="N388" s="43">
        <f t="shared" si="52"/>
        <v>0</v>
      </c>
      <c r="O388" s="104"/>
      <c r="P388" s="6"/>
      <c r="Q388" s="6"/>
      <c r="R388" s="6"/>
    </row>
    <row r="389" spans="1:18" ht="77.25" hidden="1" customHeight="1" x14ac:dyDescent="0.3">
      <c r="A389" s="111"/>
      <c r="B389" s="135"/>
      <c r="C389" s="111"/>
      <c r="D389" s="78" t="s">
        <v>6</v>
      </c>
      <c r="E389" s="43">
        <f t="shared" si="51"/>
        <v>0</v>
      </c>
      <c r="F389" s="84">
        <f>F392</f>
        <v>0</v>
      </c>
      <c r="G389" s="84">
        <v>0</v>
      </c>
      <c r="H389" s="124">
        <f>H392</f>
        <v>0</v>
      </c>
      <c r="I389" s="125"/>
      <c r="J389" s="125"/>
      <c r="K389" s="125"/>
      <c r="L389" s="126"/>
      <c r="M389" s="43">
        <f t="shared" ref="M389:N389" si="53">M392</f>
        <v>0</v>
      </c>
      <c r="N389" s="43">
        <f t="shared" si="53"/>
        <v>0</v>
      </c>
      <c r="O389" s="104"/>
      <c r="P389" s="6"/>
      <c r="Q389" s="6"/>
      <c r="R389" s="6"/>
    </row>
    <row r="390" spans="1:18" ht="18.75" hidden="1" customHeight="1" x14ac:dyDescent="0.3">
      <c r="A390" s="118" t="s">
        <v>10</v>
      </c>
      <c r="B390" s="114" t="s">
        <v>277</v>
      </c>
      <c r="C390" s="121" t="s">
        <v>41</v>
      </c>
      <c r="D390" s="78" t="s">
        <v>4</v>
      </c>
      <c r="E390" s="43">
        <f t="shared" si="51"/>
        <v>0</v>
      </c>
      <c r="F390" s="84">
        <f>F391+F392</f>
        <v>0</v>
      </c>
      <c r="G390" s="84">
        <v>0</v>
      </c>
      <c r="H390" s="124">
        <f>SUM(H391:L392)</f>
        <v>0</v>
      </c>
      <c r="I390" s="125"/>
      <c r="J390" s="125"/>
      <c r="K390" s="125"/>
      <c r="L390" s="126"/>
      <c r="M390" s="43">
        <f>SUM(M391:M392)</f>
        <v>0</v>
      </c>
      <c r="N390" s="43">
        <f>SUM(N391:N392)</f>
        <v>0</v>
      </c>
      <c r="O390" s="98" t="s">
        <v>20</v>
      </c>
      <c r="P390" s="6"/>
      <c r="Q390" s="6"/>
      <c r="R390" s="6"/>
    </row>
    <row r="391" spans="1:18" ht="0.75" hidden="1" customHeight="1" x14ac:dyDescent="0.3">
      <c r="A391" s="119"/>
      <c r="B391" s="115"/>
      <c r="C391" s="122"/>
      <c r="D391" s="19" t="s">
        <v>17</v>
      </c>
      <c r="E391" s="43">
        <f t="shared" si="51"/>
        <v>0</v>
      </c>
      <c r="F391" s="87">
        <v>0</v>
      </c>
      <c r="G391" s="84">
        <v>0</v>
      </c>
      <c r="H391" s="101">
        <f>6006.76-300.96-5705.8</f>
        <v>0</v>
      </c>
      <c r="I391" s="102"/>
      <c r="J391" s="102"/>
      <c r="K391" s="102"/>
      <c r="L391" s="103"/>
      <c r="M391" s="44">
        <v>0</v>
      </c>
      <c r="N391" s="44">
        <v>0</v>
      </c>
      <c r="O391" s="99"/>
      <c r="P391" s="6"/>
      <c r="Q391" s="6"/>
      <c r="R391" s="6"/>
    </row>
    <row r="392" spans="1:18" ht="51" hidden="1" customHeight="1" x14ac:dyDescent="0.3">
      <c r="A392" s="119"/>
      <c r="B392" s="116"/>
      <c r="C392" s="123"/>
      <c r="D392" s="19" t="s">
        <v>6</v>
      </c>
      <c r="E392" s="43">
        <f t="shared" si="51"/>
        <v>0</v>
      </c>
      <c r="F392" s="87">
        <v>0</v>
      </c>
      <c r="G392" s="84">
        <v>0</v>
      </c>
      <c r="H392" s="101">
        <f>2574.32-128.98-2445.34</f>
        <v>0</v>
      </c>
      <c r="I392" s="102"/>
      <c r="J392" s="102"/>
      <c r="K392" s="102"/>
      <c r="L392" s="103"/>
      <c r="M392" s="44">
        <v>0</v>
      </c>
      <c r="N392" s="44">
        <f>976.42-976.42</f>
        <v>0</v>
      </c>
      <c r="O392" s="99"/>
      <c r="P392" s="6"/>
      <c r="Q392" s="6"/>
      <c r="R392" s="6"/>
    </row>
    <row r="393" spans="1:18" ht="22.5" hidden="1" customHeight="1" x14ac:dyDescent="0.3">
      <c r="A393" s="119"/>
      <c r="B393" s="132" t="s">
        <v>278</v>
      </c>
      <c r="C393" s="132" t="s">
        <v>69</v>
      </c>
      <c r="D393" s="132" t="s">
        <v>69</v>
      </c>
      <c r="E393" s="92" t="s">
        <v>70</v>
      </c>
      <c r="F393" s="92" t="s">
        <v>2</v>
      </c>
      <c r="G393" s="92" t="s">
        <v>3</v>
      </c>
      <c r="H393" s="92" t="s">
        <v>223</v>
      </c>
      <c r="I393" s="94" t="s">
        <v>167</v>
      </c>
      <c r="J393" s="95"/>
      <c r="K393" s="95"/>
      <c r="L393" s="96"/>
      <c r="M393" s="97" t="s">
        <v>39</v>
      </c>
      <c r="N393" s="97" t="s">
        <v>40</v>
      </c>
      <c r="O393" s="99"/>
      <c r="P393" s="193"/>
      <c r="Q393" s="6"/>
      <c r="R393" s="6"/>
    </row>
    <row r="394" spans="1:18" ht="33" hidden="1" customHeight="1" x14ac:dyDescent="0.3">
      <c r="A394" s="119"/>
      <c r="B394" s="133"/>
      <c r="C394" s="133"/>
      <c r="D394" s="133"/>
      <c r="E394" s="93"/>
      <c r="F394" s="93"/>
      <c r="G394" s="93"/>
      <c r="H394" s="93"/>
      <c r="I394" s="22" t="s">
        <v>155</v>
      </c>
      <c r="J394" s="22" t="s">
        <v>160</v>
      </c>
      <c r="K394" s="22" t="s">
        <v>156</v>
      </c>
      <c r="L394" s="22" t="s">
        <v>157</v>
      </c>
      <c r="M394" s="97"/>
      <c r="N394" s="97"/>
      <c r="O394" s="99"/>
      <c r="P394" s="193"/>
      <c r="Q394" s="6"/>
      <c r="R394" s="6"/>
    </row>
    <row r="395" spans="1:18" ht="31.5" hidden="1" customHeight="1" x14ac:dyDescent="0.3">
      <c r="A395" s="120"/>
      <c r="B395" s="134"/>
      <c r="C395" s="134"/>
      <c r="D395" s="134"/>
      <c r="E395" s="27" t="s">
        <v>69</v>
      </c>
      <c r="F395" s="28" t="s">
        <v>69</v>
      </c>
      <c r="G395" s="28" t="s">
        <v>69</v>
      </c>
      <c r="H395" s="28" t="s">
        <v>69</v>
      </c>
      <c r="I395" s="28" t="s">
        <v>69</v>
      </c>
      <c r="J395" s="28" t="s">
        <v>69</v>
      </c>
      <c r="K395" s="28" t="s">
        <v>69</v>
      </c>
      <c r="L395" s="28" t="s">
        <v>69</v>
      </c>
      <c r="M395" s="28" t="s">
        <v>69</v>
      </c>
      <c r="N395" s="28" t="s">
        <v>69</v>
      </c>
      <c r="O395" s="100"/>
      <c r="P395" s="193"/>
      <c r="Q395" s="6"/>
      <c r="R395" s="6"/>
    </row>
    <row r="396" spans="1:18" ht="18.75" hidden="1" customHeight="1" x14ac:dyDescent="0.3">
      <c r="A396" s="118" t="s">
        <v>12</v>
      </c>
      <c r="B396" s="114" t="s">
        <v>279</v>
      </c>
      <c r="C396" s="121" t="s">
        <v>41</v>
      </c>
      <c r="D396" s="78" t="s">
        <v>4</v>
      </c>
      <c r="E396" s="43">
        <f t="shared" ref="E396:E398" si="54">SUM(F396:N396)</f>
        <v>0</v>
      </c>
      <c r="F396" s="84">
        <f>F397+F398</f>
        <v>0</v>
      </c>
      <c r="G396" s="84">
        <v>0</v>
      </c>
      <c r="H396" s="124">
        <f>SUM(H397:L398)</f>
        <v>0</v>
      </c>
      <c r="I396" s="125"/>
      <c r="J396" s="125"/>
      <c r="K396" s="125"/>
      <c r="L396" s="126"/>
      <c r="M396" s="43">
        <f>SUM(M397:M398)</f>
        <v>0</v>
      </c>
      <c r="N396" s="43">
        <f>SUM(N397:N398)</f>
        <v>0</v>
      </c>
      <c r="O396" s="98" t="s">
        <v>20</v>
      </c>
      <c r="P396" s="193"/>
      <c r="Q396" s="6"/>
      <c r="R396" s="6"/>
    </row>
    <row r="397" spans="1:18" ht="0.75" hidden="1" customHeight="1" x14ac:dyDescent="0.3">
      <c r="A397" s="119"/>
      <c r="B397" s="115"/>
      <c r="C397" s="122"/>
      <c r="D397" s="19" t="s">
        <v>17</v>
      </c>
      <c r="E397" s="43">
        <f t="shared" si="54"/>
        <v>0</v>
      </c>
      <c r="F397" s="87">
        <v>0</v>
      </c>
      <c r="G397" s="84">
        <v>0</v>
      </c>
      <c r="H397" s="101">
        <f>6006.76-300.96-5705.8</f>
        <v>0</v>
      </c>
      <c r="I397" s="102"/>
      <c r="J397" s="102"/>
      <c r="K397" s="102"/>
      <c r="L397" s="103"/>
      <c r="M397" s="44">
        <v>0</v>
      </c>
      <c r="N397" s="44">
        <v>0</v>
      </c>
      <c r="O397" s="99"/>
      <c r="P397" s="193"/>
      <c r="Q397" s="6"/>
      <c r="R397" s="6"/>
    </row>
    <row r="398" spans="1:18" ht="51" hidden="1" customHeight="1" x14ac:dyDescent="0.3">
      <c r="A398" s="119"/>
      <c r="B398" s="116"/>
      <c r="C398" s="123"/>
      <c r="D398" s="19" t="s">
        <v>6</v>
      </c>
      <c r="E398" s="43">
        <f t="shared" si="54"/>
        <v>0</v>
      </c>
      <c r="F398" s="87">
        <v>0</v>
      </c>
      <c r="G398" s="84">
        <v>0</v>
      </c>
      <c r="H398" s="101">
        <f>2574.32-128.98-2445.34</f>
        <v>0</v>
      </c>
      <c r="I398" s="102"/>
      <c r="J398" s="102"/>
      <c r="K398" s="102"/>
      <c r="L398" s="103"/>
      <c r="M398" s="44">
        <v>0</v>
      </c>
      <c r="N398" s="44">
        <f>976.42-976.42</f>
        <v>0</v>
      </c>
      <c r="O398" s="99"/>
      <c r="P398" s="193"/>
      <c r="Q398" s="6"/>
      <c r="R398" s="6"/>
    </row>
    <row r="399" spans="1:18" ht="22.5" hidden="1" customHeight="1" x14ac:dyDescent="0.3">
      <c r="A399" s="119"/>
      <c r="B399" s="132" t="s">
        <v>280</v>
      </c>
      <c r="C399" s="132" t="s">
        <v>69</v>
      </c>
      <c r="D399" s="132" t="s">
        <v>69</v>
      </c>
      <c r="E399" s="92" t="s">
        <v>70</v>
      </c>
      <c r="F399" s="92" t="s">
        <v>2</v>
      </c>
      <c r="G399" s="92" t="s">
        <v>3</v>
      </c>
      <c r="H399" s="92" t="s">
        <v>223</v>
      </c>
      <c r="I399" s="94" t="s">
        <v>167</v>
      </c>
      <c r="J399" s="95"/>
      <c r="K399" s="95"/>
      <c r="L399" s="96"/>
      <c r="M399" s="97" t="s">
        <v>39</v>
      </c>
      <c r="N399" s="97" t="s">
        <v>40</v>
      </c>
      <c r="O399" s="99"/>
      <c r="P399" s="6"/>
      <c r="Q399" s="6"/>
      <c r="R399" s="6"/>
    </row>
    <row r="400" spans="1:18" ht="33" hidden="1" customHeight="1" x14ac:dyDescent="0.3">
      <c r="A400" s="119"/>
      <c r="B400" s="133"/>
      <c r="C400" s="133"/>
      <c r="D400" s="133"/>
      <c r="E400" s="93"/>
      <c r="F400" s="93"/>
      <c r="G400" s="93"/>
      <c r="H400" s="93"/>
      <c r="I400" s="22" t="s">
        <v>155</v>
      </c>
      <c r="J400" s="22" t="s">
        <v>160</v>
      </c>
      <c r="K400" s="22" t="s">
        <v>156</v>
      </c>
      <c r="L400" s="22" t="s">
        <v>157</v>
      </c>
      <c r="M400" s="97"/>
      <c r="N400" s="97"/>
      <c r="O400" s="99"/>
      <c r="P400" s="6"/>
      <c r="Q400" s="6"/>
      <c r="R400" s="6"/>
    </row>
    <row r="401" spans="1:18" ht="35.25" hidden="1" customHeight="1" x14ac:dyDescent="0.3">
      <c r="A401" s="120"/>
      <c r="B401" s="134"/>
      <c r="C401" s="134"/>
      <c r="D401" s="134"/>
      <c r="E401" s="27" t="s">
        <v>69</v>
      </c>
      <c r="F401" s="28" t="s">
        <v>69</v>
      </c>
      <c r="G401" s="28" t="s">
        <v>69</v>
      </c>
      <c r="H401" s="28" t="s">
        <v>69</v>
      </c>
      <c r="I401" s="28" t="s">
        <v>69</v>
      </c>
      <c r="J401" s="28" t="s">
        <v>69</v>
      </c>
      <c r="K401" s="28" t="s">
        <v>69</v>
      </c>
      <c r="L401" s="28" t="s">
        <v>69</v>
      </c>
      <c r="M401" s="28" t="s">
        <v>69</v>
      </c>
      <c r="N401" s="28" t="s">
        <v>69</v>
      </c>
      <c r="O401" s="100"/>
      <c r="P401" s="6"/>
      <c r="Q401" s="6"/>
      <c r="R401" s="6"/>
    </row>
    <row r="402" spans="1:18" ht="22.5" hidden="1" customHeight="1" x14ac:dyDescent="0.3">
      <c r="A402" s="111" t="s">
        <v>23</v>
      </c>
      <c r="B402" s="135" t="s">
        <v>106</v>
      </c>
      <c r="C402" s="111" t="s">
        <v>204</v>
      </c>
      <c r="D402" s="78" t="s">
        <v>4</v>
      </c>
      <c r="E402" s="43">
        <f t="shared" ref="E402:E409" si="55">SUM(F402:N402)</f>
        <v>0</v>
      </c>
      <c r="F402" s="84">
        <f>F403+F404+F405</f>
        <v>0</v>
      </c>
      <c r="G402" s="84">
        <v>0</v>
      </c>
      <c r="H402" s="124">
        <f>SUM(L403:L405)</f>
        <v>0</v>
      </c>
      <c r="I402" s="125"/>
      <c r="J402" s="125"/>
      <c r="K402" s="125"/>
      <c r="L402" s="126"/>
      <c r="M402" s="43">
        <f>SUM(M403:M405)</f>
        <v>0</v>
      </c>
      <c r="N402" s="43">
        <f>SUM(N403:N405)</f>
        <v>0</v>
      </c>
      <c r="O402" s="104" t="s">
        <v>20</v>
      </c>
      <c r="P402" s="6"/>
      <c r="Q402" s="6"/>
      <c r="R402" s="6"/>
    </row>
    <row r="403" spans="1:18" ht="32.25" hidden="1" customHeight="1" outlineLevel="1" x14ac:dyDescent="0.3">
      <c r="A403" s="111"/>
      <c r="B403" s="135"/>
      <c r="C403" s="111"/>
      <c r="D403" s="78" t="s">
        <v>21</v>
      </c>
      <c r="E403" s="43">
        <f t="shared" si="55"/>
        <v>0</v>
      </c>
      <c r="F403" s="84">
        <f>F407</f>
        <v>0</v>
      </c>
      <c r="G403" s="84">
        <v>0</v>
      </c>
      <c r="H403" s="84">
        <f>H407</f>
        <v>0</v>
      </c>
      <c r="I403" s="47"/>
      <c r="J403" s="47"/>
      <c r="K403" s="47"/>
      <c r="L403" s="43">
        <f>L407</f>
        <v>0</v>
      </c>
      <c r="M403" s="43">
        <f t="shared" ref="M403:N405" si="56">M407</f>
        <v>0</v>
      </c>
      <c r="N403" s="43">
        <f t="shared" si="56"/>
        <v>0</v>
      </c>
      <c r="O403" s="104"/>
      <c r="P403" s="6"/>
      <c r="Q403" s="6"/>
      <c r="R403" s="6"/>
    </row>
    <row r="404" spans="1:18" ht="35.25" hidden="1" customHeight="1" outlineLevel="1" x14ac:dyDescent="0.3">
      <c r="A404" s="111"/>
      <c r="B404" s="135"/>
      <c r="C404" s="111"/>
      <c r="D404" s="78" t="s">
        <v>17</v>
      </c>
      <c r="E404" s="43">
        <f t="shared" si="55"/>
        <v>0</v>
      </c>
      <c r="F404" s="84">
        <f>F408</f>
        <v>0</v>
      </c>
      <c r="G404" s="84">
        <v>0</v>
      </c>
      <c r="H404" s="84">
        <f>H408</f>
        <v>0</v>
      </c>
      <c r="I404" s="47"/>
      <c r="J404" s="47"/>
      <c r="K404" s="47"/>
      <c r="L404" s="43">
        <f>L408</f>
        <v>0</v>
      </c>
      <c r="M404" s="43">
        <f t="shared" si="56"/>
        <v>0</v>
      </c>
      <c r="N404" s="43">
        <f t="shared" si="56"/>
        <v>0</v>
      </c>
      <c r="O404" s="104"/>
      <c r="P404" s="6"/>
      <c r="Q404" s="6"/>
      <c r="R404" s="6"/>
    </row>
    <row r="405" spans="1:18" ht="51" hidden="1" customHeight="1" collapsed="1" x14ac:dyDescent="0.3">
      <c r="A405" s="111"/>
      <c r="B405" s="135"/>
      <c r="C405" s="111"/>
      <c r="D405" s="78" t="s">
        <v>6</v>
      </c>
      <c r="E405" s="43">
        <f t="shared" si="55"/>
        <v>0</v>
      </c>
      <c r="F405" s="84">
        <f>F409</f>
        <v>0</v>
      </c>
      <c r="G405" s="84">
        <v>0</v>
      </c>
      <c r="H405" s="124">
        <f>H409</f>
        <v>0</v>
      </c>
      <c r="I405" s="125"/>
      <c r="J405" s="125"/>
      <c r="K405" s="125"/>
      <c r="L405" s="126"/>
      <c r="M405" s="43">
        <f t="shared" si="56"/>
        <v>0</v>
      </c>
      <c r="N405" s="43">
        <f t="shared" si="56"/>
        <v>0</v>
      </c>
      <c r="O405" s="104"/>
      <c r="P405" s="200"/>
      <c r="Q405" s="6"/>
      <c r="R405" s="6"/>
    </row>
    <row r="406" spans="1:18" ht="21" hidden="1" customHeight="1" x14ac:dyDescent="0.3">
      <c r="A406" s="118" t="s">
        <v>24</v>
      </c>
      <c r="B406" s="138" t="s">
        <v>77</v>
      </c>
      <c r="C406" s="117" t="s">
        <v>204</v>
      </c>
      <c r="D406" s="78" t="s">
        <v>4</v>
      </c>
      <c r="E406" s="43">
        <f t="shared" si="55"/>
        <v>0</v>
      </c>
      <c r="F406" s="84">
        <f>F407+F408+F409</f>
        <v>0</v>
      </c>
      <c r="G406" s="84">
        <v>0</v>
      </c>
      <c r="H406" s="124">
        <f>SUM(L407:L409)</f>
        <v>0</v>
      </c>
      <c r="I406" s="125"/>
      <c r="J406" s="125"/>
      <c r="K406" s="125"/>
      <c r="L406" s="126"/>
      <c r="M406" s="43">
        <f>SUM(M407:M409)</f>
        <v>0</v>
      </c>
      <c r="N406" s="43">
        <f>SUM(N407:N409)</f>
        <v>0</v>
      </c>
      <c r="O406" s="104" t="s">
        <v>20</v>
      </c>
      <c r="P406" s="200"/>
      <c r="Q406" s="6"/>
      <c r="R406" s="6"/>
    </row>
    <row r="407" spans="1:18" ht="0.75" hidden="1" customHeight="1" outlineLevel="1" x14ac:dyDescent="0.3">
      <c r="A407" s="119"/>
      <c r="B407" s="138"/>
      <c r="C407" s="117"/>
      <c r="D407" s="19" t="s">
        <v>21</v>
      </c>
      <c r="E407" s="43">
        <f t="shared" si="55"/>
        <v>0</v>
      </c>
      <c r="F407" s="87">
        <v>0</v>
      </c>
      <c r="G407" s="84">
        <v>0</v>
      </c>
      <c r="H407" s="87">
        <v>0</v>
      </c>
      <c r="I407" s="48"/>
      <c r="J407" s="48"/>
      <c r="K407" s="48"/>
      <c r="L407" s="44">
        <v>0</v>
      </c>
      <c r="M407" s="44">
        <v>0</v>
      </c>
      <c r="N407" s="44">
        <v>0</v>
      </c>
      <c r="O407" s="104"/>
      <c r="P407" s="200"/>
      <c r="Q407" s="6"/>
      <c r="R407" s="6"/>
    </row>
    <row r="408" spans="1:18" ht="36" hidden="1" customHeight="1" outlineLevel="1" x14ac:dyDescent="0.3">
      <c r="A408" s="119"/>
      <c r="B408" s="138"/>
      <c r="C408" s="117"/>
      <c r="D408" s="19" t="s">
        <v>17</v>
      </c>
      <c r="E408" s="43">
        <f t="shared" si="55"/>
        <v>0</v>
      </c>
      <c r="F408" s="87">
        <v>0</v>
      </c>
      <c r="G408" s="84">
        <v>0</v>
      </c>
      <c r="H408" s="87">
        <v>0</v>
      </c>
      <c r="I408" s="48"/>
      <c r="J408" s="48"/>
      <c r="K408" s="48"/>
      <c r="L408" s="44">
        <v>0</v>
      </c>
      <c r="M408" s="44">
        <v>0</v>
      </c>
      <c r="N408" s="44">
        <v>0</v>
      </c>
      <c r="O408" s="104"/>
      <c r="P408" s="200"/>
      <c r="Q408" s="6"/>
      <c r="R408" s="6"/>
    </row>
    <row r="409" spans="1:18" ht="62.25" hidden="1" customHeight="1" collapsed="1" x14ac:dyDescent="0.3">
      <c r="A409" s="119"/>
      <c r="B409" s="138"/>
      <c r="C409" s="117"/>
      <c r="D409" s="19" t="s">
        <v>6</v>
      </c>
      <c r="E409" s="43">
        <f t="shared" si="55"/>
        <v>0</v>
      </c>
      <c r="F409" s="87">
        <v>0</v>
      </c>
      <c r="G409" s="84">
        <v>0</v>
      </c>
      <c r="H409" s="101">
        <v>0</v>
      </c>
      <c r="I409" s="102"/>
      <c r="J409" s="102"/>
      <c r="K409" s="102"/>
      <c r="L409" s="103"/>
      <c r="M409" s="44">
        <v>0</v>
      </c>
      <c r="N409" s="44">
        <v>0</v>
      </c>
      <c r="O409" s="104"/>
      <c r="P409" s="200"/>
      <c r="Q409" s="6"/>
      <c r="R409" s="6"/>
    </row>
    <row r="410" spans="1:18" ht="22.5" hidden="1" customHeight="1" x14ac:dyDescent="0.3">
      <c r="A410" s="119"/>
      <c r="B410" s="132" t="s">
        <v>136</v>
      </c>
      <c r="C410" s="132" t="s">
        <v>69</v>
      </c>
      <c r="D410" s="132" t="s">
        <v>69</v>
      </c>
      <c r="E410" s="92" t="s">
        <v>70</v>
      </c>
      <c r="F410" s="92" t="s">
        <v>2</v>
      </c>
      <c r="G410" s="92" t="s">
        <v>3</v>
      </c>
      <c r="H410" s="92" t="s">
        <v>223</v>
      </c>
      <c r="I410" s="94" t="s">
        <v>167</v>
      </c>
      <c r="J410" s="95"/>
      <c r="K410" s="95"/>
      <c r="L410" s="96"/>
      <c r="M410" s="97" t="s">
        <v>39</v>
      </c>
      <c r="N410" s="97" t="s">
        <v>40</v>
      </c>
      <c r="O410" s="104"/>
      <c r="P410" s="6"/>
      <c r="Q410" s="6"/>
      <c r="R410" s="6"/>
    </row>
    <row r="411" spans="1:18" ht="36" hidden="1" customHeight="1" x14ac:dyDescent="0.3">
      <c r="A411" s="119"/>
      <c r="B411" s="133"/>
      <c r="C411" s="133"/>
      <c r="D411" s="133"/>
      <c r="E411" s="93"/>
      <c r="F411" s="93"/>
      <c r="G411" s="93"/>
      <c r="H411" s="93"/>
      <c r="I411" s="22" t="s">
        <v>155</v>
      </c>
      <c r="J411" s="22" t="s">
        <v>160</v>
      </c>
      <c r="K411" s="22" t="s">
        <v>156</v>
      </c>
      <c r="L411" s="22" t="s">
        <v>157</v>
      </c>
      <c r="M411" s="97"/>
      <c r="N411" s="97"/>
      <c r="O411" s="104"/>
      <c r="P411" s="6"/>
      <c r="Q411" s="6"/>
      <c r="R411" s="6"/>
    </row>
    <row r="412" spans="1:18" ht="33" hidden="1" customHeight="1" x14ac:dyDescent="0.3">
      <c r="A412" s="120"/>
      <c r="B412" s="134"/>
      <c r="C412" s="134"/>
      <c r="D412" s="134"/>
      <c r="E412" s="22" t="s">
        <v>69</v>
      </c>
      <c r="F412" s="23" t="s">
        <v>69</v>
      </c>
      <c r="G412" s="23" t="s">
        <v>69</v>
      </c>
      <c r="H412" s="23" t="s">
        <v>69</v>
      </c>
      <c r="I412" s="23" t="s">
        <v>69</v>
      </c>
      <c r="J412" s="23" t="s">
        <v>69</v>
      </c>
      <c r="K412" s="23" t="s">
        <v>69</v>
      </c>
      <c r="L412" s="23" t="s">
        <v>69</v>
      </c>
      <c r="M412" s="23" t="s">
        <v>69</v>
      </c>
      <c r="N412" s="23" t="s">
        <v>69</v>
      </c>
      <c r="O412" s="104"/>
      <c r="P412" s="6"/>
      <c r="Q412" s="6"/>
      <c r="R412" s="6"/>
    </row>
    <row r="413" spans="1:18" ht="15" customHeight="1" x14ac:dyDescent="0.25">
      <c r="A413" s="110" t="s">
        <v>15</v>
      </c>
      <c r="B413" s="110"/>
      <c r="C413" s="110"/>
      <c r="D413" s="78" t="s">
        <v>4</v>
      </c>
      <c r="E413" s="43">
        <f>SUM(F413:N413)</f>
        <v>1036.43</v>
      </c>
      <c r="F413" s="84">
        <f>F414+F415+F416</f>
        <v>1036.43</v>
      </c>
      <c r="G413" s="84">
        <v>0</v>
      </c>
      <c r="H413" s="124">
        <f>H414+H415+H416</f>
        <v>0</v>
      </c>
      <c r="I413" s="125"/>
      <c r="J413" s="125"/>
      <c r="K413" s="125"/>
      <c r="L413" s="126"/>
      <c r="M413" s="43">
        <f>SUM(M414:M416)</f>
        <v>0</v>
      </c>
      <c r="N413" s="43">
        <f>SUM(N414:N416)</f>
        <v>0</v>
      </c>
      <c r="O413" s="104"/>
      <c r="P413" s="6"/>
      <c r="Q413" s="6"/>
      <c r="R413" s="6"/>
    </row>
    <row r="414" spans="1:18" ht="31.5" hidden="1" customHeight="1" outlineLevel="1" x14ac:dyDescent="0.3">
      <c r="A414" s="110"/>
      <c r="B414" s="110"/>
      <c r="C414" s="110"/>
      <c r="D414" s="78" t="s">
        <v>21</v>
      </c>
      <c r="E414" s="43">
        <f>SUM(F414:N414)</f>
        <v>0</v>
      </c>
      <c r="F414" s="84">
        <f>F403</f>
        <v>0</v>
      </c>
      <c r="G414" s="84">
        <v>0</v>
      </c>
      <c r="H414" s="84">
        <f>H403</f>
        <v>0</v>
      </c>
      <c r="I414" s="47"/>
      <c r="J414" s="47"/>
      <c r="K414" s="47"/>
      <c r="L414" s="43">
        <f>L403</f>
        <v>0</v>
      </c>
      <c r="M414" s="43">
        <f t="shared" ref="M414:N414" si="57">M403</f>
        <v>0</v>
      </c>
      <c r="N414" s="43">
        <f t="shared" si="57"/>
        <v>0</v>
      </c>
      <c r="O414" s="104"/>
      <c r="P414" s="6"/>
      <c r="Q414" s="6"/>
      <c r="R414" s="6"/>
    </row>
    <row r="415" spans="1:18" ht="31.5" collapsed="1" x14ac:dyDescent="0.25">
      <c r="A415" s="110"/>
      <c r="B415" s="110"/>
      <c r="C415" s="110"/>
      <c r="D415" s="78" t="s">
        <v>17</v>
      </c>
      <c r="E415" s="43">
        <f>SUM(F415:N415)</f>
        <v>725.5</v>
      </c>
      <c r="F415" s="84">
        <f>F379+F404</f>
        <v>725.5</v>
      </c>
      <c r="G415" s="84">
        <v>0</v>
      </c>
      <c r="H415" s="124">
        <f>H379+L404</f>
        <v>0</v>
      </c>
      <c r="I415" s="125"/>
      <c r="J415" s="125"/>
      <c r="K415" s="125"/>
      <c r="L415" s="126"/>
      <c r="M415" s="43">
        <f>M379+M404</f>
        <v>0</v>
      </c>
      <c r="N415" s="43">
        <f>N379+N404</f>
        <v>0</v>
      </c>
      <c r="O415" s="104"/>
      <c r="P415" s="6"/>
      <c r="Q415" s="6"/>
      <c r="R415" s="6"/>
    </row>
    <row r="416" spans="1:18" ht="48" customHeight="1" x14ac:dyDescent="0.25">
      <c r="A416" s="110"/>
      <c r="B416" s="110"/>
      <c r="C416" s="110"/>
      <c r="D416" s="78" t="s">
        <v>6</v>
      </c>
      <c r="E416" s="43">
        <f>SUM(F416:N416)</f>
        <v>310.93</v>
      </c>
      <c r="F416" s="84">
        <f>F380+F405</f>
        <v>310.93</v>
      </c>
      <c r="G416" s="84">
        <v>0</v>
      </c>
      <c r="H416" s="124">
        <f>H380+H405</f>
        <v>0</v>
      </c>
      <c r="I416" s="125"/>
      <c r="J416" s="125"/>
      <c r="K416" s="125"/>
      <c r="L416" s="126"/>
      <c r="M416" s="43">
        <f>M380+M405</f>
        <v>0</v>
      </c>
      <c r="N416" s="43">
        <f>N380+N405</f>
        <v>0</v>
      </c>
      <c r="O416" s="104"/>
      <c r="P416" s="6"/>
      <c r="Q416" s="6"/>
      <c r="R416" s="6"/>
    </row>
    <row r="417" spans="1:18" ht="31.5" customHeight="1" x14ac:dyDescent="0.25">
      <c r="A417" s="108" t="s">
        <v>118</v>
      </c>
      <c r="B417" s="109"/>
      <c r="C417" s="109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6"/>
      <c r="Q417" s="6"/>
      <c r="R417" s="6"/>
    </row>
    <row r="418" spans="1:18" ht="18" customHeight="1" x14ac:dyDescent="0.25">
      <c r="A418" s="111" t="s">
        <v>33</v>
      </c>
      <c r="B418" s="135" t="s">
        <v>173</v>
      </c>
      <c r="C418" s="111" t="s">
        <v>41</v>
      </c>
      <c r="D418" s="78" t="s">
        <v>4</v>
      </c>
      <c r="E418" s="43">
        <f t="shared" ref="E418:E425" si="58">SUM(F418:N418)</f>
        <v>2502715.8742200001</v>
      </c>
      <c r="F418" s="84">
        <f>F421+F422</f>
        <v>484502.81920999999</v>
      </c>
      <c r="G418" s="84">
        <v>477431.05501000001</v>
      </c>
      <c r="H418" s="124">
        <f>H421+H422+H420+H419</f>
        <v>513594</v>
      </c>
      <c r="I418" s="125"/>
      <c r="J418" s="125"/>
      <c r="K418" s="125"/>
      <c r="L418" s="126"/>
      <c r="M418" s="43">
        <f>SUM(M419:M422)</f>
        <v>513594</v>
      </c>
      <c r="N418" s="43">
        <f>SUM(N419:N422)</f>
        <v>513594</v>
      </c>
      <c r="O418" s="104" t="s">
        <v>34</v>
      </c>
      <c r="P418" s="6"/>
      <c r="Q418" s="6"/>
      <c r="R418" s="6"/>
    </row>
    <row r="419" spans="1:18" ht="38.25" hidden="1" customHeight="1" x14ac:dyDescent="0.3">
      <c r="A419" s="111"/>
      <c r="B419" s="135"/>
      <c r="C419" s="111"/>
      <c r="D419" s="49" t="s">
        <v>21</v>
      </c>
      <c r="E419" s="43">
        <f t="shared" si="58"/>
        <v>0</v>
      </c>
      <c r="F419" s="84">
        <v>0</v>
      </c>
      <c r="G419" s="84">
        <v>0</v>
      </c>
      <c r="H419" s="127">
        <v>0</v>
      </c>
      <c r="I419" s="128"/>
      <c r="J419" s="128"/>
      <c r="K419" s="85"/>
      <c r="L419" s="86"/>
      <c r="M419" s="43">
        <v>0</v>
      </c>
      <c r="N419" s="43">
        <v>0</v>
      </c>
      <c r="O419" s="104"/>
      <c r="P419" s="6"/>
      <c r="Q419" s="6"/>
      <c r="R419" s="6"/>
    </row>
    <row r="420" spans="1:18" ht="0.75" customHeight="1" x14ac:dyDescent="0.25">
      <c r="A420" s="111"/>
      <c r="B420" s="135"/>
      <c r="C420" s="111"/>
      <c r="D420" s="49" t="s">
        <v>17</v>
      </c>
      <c r="E420" s="43">
        <f t="shared" si="58"/>
        <v>0</v>
      </c>
      <c r="F420" s="84">
        <v>0</v>
      </c>
      <c r="G420" s="84">
        <v>0</v>
      </c>
      <c r="H420" s="127">
        <v>0</v>
      </c>
      <c r="I420" s="128"/>
      <c r="J420" s="128"/>
      <c r="K420" s="85"/>
      <c r="L420" s="86"/>
      <c r="M420" s="43">
        <v>0</v>
      </c>
      <c r="N420" s="43">
        <v>0</v>
      </c>
      <c r="O420" s="104"/>
      <c r="P420" s="6"/>
      <c r="Q420" s="6"/>
      <c r="R420" s="6"/>
    </row>
    <row r="421" spans="1:18" ht="47.25" x14ac:dyDescent="0.25">
      <c r="A421" s="111"/>
      <c r="B421" s="135"/>
      <c r="C421" s="111"/>
      <c r="D421" s="78" t="s">
        <v>6</v>
      </c>
      <c r="E421" s="43">
        <f t="shared" si="58"/>
        <v>2145844.9830799997</v>
      </c>
      <c r="F421" s="84">
        <f>F424</f>
        <v>401353.44627999997</v>
      </c>
      <c r="G421" s="84">
        <v>409209.5368</v>
      </c>
      <c r="H421" s="124">
        <f>H424</f>
        <v>445094</v>
      </c>
      <c r="I421" s="125"/>
      <c r="J421" s="125"/>
      <c r="K421" s="125"/>
      <c r="L421" s="126"/>
      <c r="M421" s="43">
        <f t="shared" ref="M421:N422" si="59">M424</f>
        <v>445094</v>
      </c>
      <c r="N421" s="43">
        <f t="shared" si="59"/>
        <v>445094</v>
      </c>
      <c r="O421" s="104"/>
      <c r="P421" s="6"/>
      <c r="Q421" s="6"/>
      <c r="R421" s="6"/>
    </row>
    <row r="422" spans="1:18" ht="23.25" customHeight="1" x14ac:dyDescent="0.25">
      <c r="A422" s="111"/>
      <c r="B422" s="135"/>
      <c r="C422" s="111"/>
      <c r="D422" s="74" t="s">
        <v>18</v>
      </c>
      <c r="E422" s="43">
        <f t="shared" si="58"/>
        <v>356870.89113999996</v>
      </c>
      <c r="F422" s="84">
        <f>F425</f>
        <v>83149.372929999983</v>
      </c>
      <c r="G422" s="84">
        <v>68221.518209999995</v>
      </c>
      <c r="H422" s="124">
        <f>H425</f>
        <v>68500</v>
      </c>
      <c r="I422" s="125"/>
      <c r="J422" s="125"/>
      <c r="K422" s="125"/>
      <c r="L422" s="126"/>
      <c r="M422" s="43">
        <f t="shared" si="59"/>
        <v>68500</v>
      </c>
      <c r="N422" s="43">
        <f t="shared" si="59"/>
        <v>68500</v>
      </c>
      <c r="O422" s="104"/>
      <c r="P422" s="6"/>
      <c r="Q422" s="6"/>
      <c r="R422" s="6"/>
    </row>
    <row r="423" spans="1:18" ht="21.75" customHeight="1" x14ac:dyDescent="0.25">
      <c r="A423" s="118" t="s">
        <v>35</v>
      </c>
      <c r="B423" s="138" t="s">
        <v>37</v>
      </c>
      <c r="C423" s="117" t="s">
        <v>41</v>
      </c>
      <c r="D423" s="78" t="s">
        <v>4</v>
      </c>
      <c r="E423" s="43">
        <f t="shared" si="58"/>
        <v>2502715.8742200001</v>
      </c>
      <c r="F423" s="84">
        <f>F424+F425</f>
        <v>484502.81920999999</v>
      </c>
      <c r="G423" s="84">
        <v>477431.05501000001</v>
      </c>
      <c r="H423" s="124">
        <f>SUM(H424:L425)</f>
        <v>513594</v>
      </c>
      <c r="I423" s="125"/>
      <c r="J423" s="125"/>
      <c r="K423" s="125"/>
      <c r="L423" s="126"/>
      <c r="M423" s="43">
        <f>SUM(M424:M425)</f>
        <v>513594</v>
      </c>
      <c r="N423" s="43">
        <f>SUM(N424:N425)</f>
        <v>513594</v>
      </c>
      <c r="O423" s="104" t="s">
        <v>34</v>
      </c>
      <c r="P423" s="6"/>
      <c r="Q423" s="6"/>
      <c r="R423" s="6"/>
    </row>
    <row r="424" spans="1:18" ht="57" customHeight="1" x14ac:dyDescent="0.25">
      <c r="A424" s="119"/>
      <c r="B424" s="138"/>
      <c r="C424" s="117"/>
      <c r="D424" s="19" t="s">
        <v>6</v>
      </c>
      <c r="E424" s="43">
        <f t="shared" si="58"/>
        <v>2145844.9830799997</v>
      </c>
      <c r="F424" s="87">
        <f>401696.50444+353.209-20.33-219.09005-102.04219-344.20865-10.59627</f>
        <v>401353.44627999997</v>
      </c>
      <c r="G424" s="87">
        <v>409209.5368</v>
      </c>
      <c r="H424" s="101">
        <v>445094</v>
      </c>
      <c r="I424" s="102"/>
      <c r="J424" s="102"/>
      <c r="K424" s="102"/>
      <c r="L424" s="103"/>
      <c r="M424" s="44">
        <v>445094</v>
      </c>
      <c r="N424" s="44">
        <v>445094</v>
      </c>
      <c r="O424" s="104"/>
      <c r="P424" s="6"/>
      <c r="Q424" s="6"/>
      <c r="R424" s="6"/>
    </row>
    <row r="425" spans="1:18" ht="19.5" customHeight="1" x14ac:dyDescent="0.25">
      <c r="A425" s="119"/>
      <c r="B425" s="138"/>
      <c r="C425" s="117"/>
      <c r="D425" s="66" t="s">
        <v>18</v>
      </c>
      <c r="E425" s="43">
        <f t="shared" si="58"/>
        <v>356870.89113999996</v>
      </c>
      <c r="F425" s="87">
        <f>68221.51821+4449.4665+10478.38822</f>
        <v>83149.372929999983</v>
      </c>
      <c r="G425" s="87">
        <v>68221.518209999995</v>
      </c>
      <c r="H425" s="101">
        <v>68500</v>
      </c>
      <c r="I425" s="102"/>
      <c r="J425" s="102"/>
      <c r="K425" s="102"/>
      <c r="L425" s="103"/>
      <c r="M425" s="44">
        <v>68500</v>
      </c>
      <c r="N425" s="44">
        <v>68500</v>
      </c>
      <c r="O425" s="104"/>
      <c r="P425" s="6"/>
      <c r="Q425" s="6"/>
      <c r="R425" s="6"/>
    </row>
    <row r="426" spans="1:18" ht="18" customHeight="1" x14ac:dyDescent="0.25">
      <c r="A426" s="119"/>
      <c r="B426" s="132" t="s">
        <v>150</v>
      </c>
      <c r="C426" s="132" t="s">
        <v>69</v>
      </c>
      <c r="D426" s="132" t="s">
        <v>69</v>
      </c>
      <c r="E426" s="92" t="s">
        <v>70</v>
      </c>
      <c r="F426" s="92" t="s">
        <v>2</v>
      </c>
      <c r="G426" s="92" t="s">
        <v>3</v>
      </c>
      <c r="H426" s="92" t="s">
        <v>223</v>
      </c>
      <c r="I426" s="94" t="s">
        <v>167</v>
      </c>
      <c r="J426" s="95"/>
      <c r="K426" s="95"/>
      <c r="L426" s="96"/>
      <c r="M426" s="97" t="s">
        <v>39</v>
      </c>
      <c r="N426" s="97" t="s">
        <v>40</v>
      </c>
      <c r="O426" s="98"/>
      <c r="P426" s="6"/>
      <c r="Q426" s="6"/>
      <c r="R426" s="6"/>
    </row>
    <row r="427" spans="1:18" ht="36.75" customHeight="1" x14ac:dyDescent="0.25">
      <c r="A427" s="119"/>
      <c r="B427" s="133"/>
      <c r="C427" s="133"/>
      <c r="D427" s="133"/>
      <c r="E427" s="93"/>
      <c r="F427" s="93"/>
      <c r="G427" s="93"/>
      <c r="H427" s="93"/>
      <c r="I427" s="22" t="s">
        <v>155</v>
      </c>
      <c r="J427" s="22" t="s">
        <v>160</v>
      </c>
      <c r="K427" s="22" t="s">
        <v>156</v>
      </c>
      <c r="L427" s="22" t="s">
        <v>157</v>
      </c>
      <c r="M427" s="97"/>
      <c r="N427" s="97"/>
      <c r="O427" s="100"/>
      <c r="P427" s="6"/>
      <c r="Q427" s="6"/>
      <c r="R427" s="6"/>
    </row>
    <row r="428" spans="1:18" ht="104.25" customHeight="1" x14ac:dyDescent="0.25">
      <c r="A428" s="120"/>
      <c r="B428" s="134"/>
      <c r="C428" s="134"/>
      <c r="D428" s="134"/>
      <c r="E428" s="27">
        <v>100</v>
      </c>
      <c r="F428" s="28">
        <v>100</v>
      </c>
      <c r="G428" s="28">
        <v>100</v>
      </c>
      <c r="H428" s="28">
        <v>100</v>
      </c>
      <c r="I428" s="28">
        <v>25</v>
      </c>
      <c r="J428" s="28">
        <v>50</v>
      </c>
      <c r="K428" s="28">
        <v>75</v>
      </c>
      <c r="L428" s="28">
        <v>100</v>
      </c>
      <c r="M428" s="28">
        <v>100</v>
      </c>
      <c r="N428" s="28">
        <v>100</v>
      </c>
      <c r="O428" s="64"/>
      <c r="P428" s="6"/>
      <c r="Q428" s="6"/>
      <c r="R428" s="6"/>
    </row>
    <row r="429" spans="1:18" ht="25.5" customHeight="1" x14ac:dyDescent="0.25">
      <c r="A429" s="142" t="s">
        <v>9</v>
      </c>
      <c r="B429" s="129" t="s">
        <v>172</v>
      </c>
      <c r="C429" s="142" t="s">
        <v>41</v>
      </c>
      <c r="D429" s="78" t="s">
        <v>4</v>
      </c>
      <c r="E429" s="43">
        <f t="shared" ref="E429:E435" si="60">SUM(F429:N429)</f>
        <v>148556.75612999999</v>
      </c>
      <c r="F429" s="84">
        <f>F430+F431+F432</f>
        <v>12164.30114</v>
      </c>
      <c r="G429" s="84">
        <v>15141.45499</v>
      </c>
      <c r="H429" s="124">
        <f>H430+H431+H432</f>
        <v>61681</v>
      </c>
      <c r="I429" s="125"/>
      <c r="J429" s="125"/>
      <c r="K429" s="125"/>
      <c r="L429" s="126"/>
      <c r="M429" s="43">
        <f t="shared" ref="M429:N429" si="61">SUM(M430:M432)</f>
        <v>54070</v>
      </c>
      <c r="N429" s="43">
        <f t="shared" si="61"/>
        <v>5500</v>
      </c>
      <c r="O429" s="104" t="s">
        <v>34</v>
      </c>
      <c r="P429" s="6"/>
      <c r="Q429" s="6"/>
      <c r="R429" s="6"/>
    </row>
    <row r="430" spans="1:18" ht="37.5" customHeight="1" outlineLevel="1" x14ac:dyDescent="0.25">
      <c r="A430" s="143"/>
      <c r="B430" s="163"/>
      <c r="C430" s="143"/>
      <c r="D430" s="78" t="s">
        <v>17</v>
      </c>
      <c r="E430" s="43">
        <f t="shared" si="60"/>
        <v>52375.5</v>
      </c>
      <c r="F430" s="50">
        <f>F440</f>
        <v>0</v>
      </c>
      <c r="G430" s="85">
        <v>0</v>
      </c>
      <c r="H430" s="125">
        <f>H448</f>
        <v>28090.5</v>
      </c>
      <c r="I430" s="136"/>
      <c r="J430" s="136"/>
      <c r="K430" s="136"/>
      <c r="L430" s="137"/>
      <c r="M430" s="43">
        <f>M448</f>
        <v>24285</v>
      </c>
      <c r="N430" s="43">
        <f>N448</f>
        <v>0</v>
      </c>
      <c r="O430" s="104"/>
      <c r="P430" s="6"/>
      <c r="Q430" s="6"/>
      <c r="R430" s="6"/>
    </row>
    <row r="431" spans="1:18" ht="48.75" customHeight="1" x14ac:dyDescent="0.25">
      <c r="A431" s="143"/>
      <c r="B431" s="163"/>
      <c r="C431" s="143"/>
      <c r="D431" s="78" t="s">
        <v>6</v>
      </c>
      <c r="E431" s="43">
        <f t="shared" si="60"/>
        <v>60225.93505</v>
      </c>
      <c r="F431" s="84">
        <f>F434+F441</f>
        <v>2550.3138499999995</v>
      </c>
      <c r="G431" s="84">
        <v>5300.1211999999996</v>
      </c>
      <c r="H431" s="124">
        <f>H434+H441+H449</f>
        <v>28090.5</v>
      </c>
      <c r="I431" s="125"/>
      <c r="J431" s="125"/>
      <c r="K431" s="125"/>
      <c r="L431" s="126"/>
      <c r="M431" s="43">
        <f>M434+M441+M449</f>
        <v>24285</v>
      </c>
      <c r="N431" s="43">
        <f>N434+N441+N449</f>
        <v>0</v>
      </c>
      <c r="O431" s="104"/>
      <c r="P431" s="6"/>
      <c r="Q431" s="6"/>
      <c r="R431" s="6"/>
    </row>
    <row r="432" spans="1:18" ht="22.5" customHeight="1" x14ac:dyDescent="0.25">
      <c r="A432" s="144"/>
      <c r="B432" s="164"/>
      <c r="C432" s="144"/>
      <c r="D432" s="74" t="s">
        <v>18</v>
      </c>
      <c r="E432" s="43">
        <f t="shared" si="60"/>
        <v>26113.987290000001</v>
      </c>
      <c r="F432" s="84">
        <f>F435+F442</f>
        <v>9613.9872900000009</v>
      </c>
      <c r="G432" s="84" t="s">
        <v>199</v>
      </c>
      <c r="H432" s="124">
        <f>H435+H442</f>
        <v>5500</v>
      </c>
      <c r="I432" s="125"/>
      <c r="J432" s="125"/>
      <c r="K432" s="125"/>
      <c r="L432" s="126"/>
      <c r="M432" s="43">
        <f t="shared" ref="M432:N432" si="62">M435+M442</f>
        <v>5500</v>
      </c>
      <c r="N432" s="43">
        <f t="shared" si="62"/>
        <v>5500</v>
      </c>
      <c r="O432" s="68"/>
      <c r="P432" s="6"/>
      <c r="Q432" s="6"/>
      <c r="R432" s="6"/>
    </row>
    <row r="433" spans="1:18" ht="28.9" customHeight="1" x14ac:dyDescent="0.25">
      <c r="A433" s="118" t="s">
        <v>56</v>
      </c>
      <c r="B433" s="138" t="s">
        <v>78</v>
      </c>
      <c r="C433" s="117" t="s">
        <v>41</v>
      </c>
      <c r="D433" s="78" t="s">
        <v>4</v>
      </c>
      <c r="E433" s="43">
        <f t="shared" si="60"/>
        <v>26885.63768</v>
      </c>
      <c r="F433" s="84">
        <f>F434+F435</f>
        <v>4876.81059</v>
      </c>
      <c r="G433" s="84">
        <v>5508.8270899999998</v>
      </c>
      <c r="H433" s="124">
        <f>SUM(H434:L435)</f>
        <v>5500</v>
      </c>
      <c r="I433" s="125"/>
      <c r="J433" s="125"/>
      <c r="K433" s="125"/>
      <c r="L433" s="126"/>
      <c r="M433" s="43">
        <f>SUM(M434:M435)</f>
        <v>5500</v>
      </c>
      <c r="N433" s="43">
        <f>SUM(N434:N435)</f>
        <v>5500</v>
      </c>
      <c r="O433" s="98" t="s">
        <v>34</v>
      </c>
      <c r="P433" s="6"/>
      <c r="Q433" s="6"/>
      <c r="R433" s="6"/>
    </row>
    <row r="434" spans="1:18" ht="48" customHeight="1" x14ac:dyDescent="0.25">
      <c r="A434" s="119"/>
      <c r="B434" s="138"/>
      <c r="C434" s="117"/>
      <c r="D434" s="19" t="s">
        <v>6</v>
      </c>
      <c r="E434" s="43">
        <f t="shared" si="60"/>
        <v>420.33</v>
      </c>
      <c r="F434" s="87">
        <f>200+20.33</f>
        <v>220.32999999999998</v>
      </c>
      <c r="G434" s="87">
        <v>200</v>
      </c>
      <c r="H434" s="101">
        <v>0</v>
      </c>
      <c r="I434" s="102"/>
      <c r="J434" s="102"/>
      <c r="K434" s="102"/>
      <c r="L434" s="103"/>
      <c r="M434" s="44">
        <v>0</v>
      </c>
      <c r="N434" s="44">
        <v>0</v>
      </c>
      <c r="O434" s="99"/>
      <c r="P434" s="6"/>
      <c r="Q434" s="6"/>
      <c r="R434" s="6"/>
    </row>
    <row r="435" spans="1:18" ht="17.25" customHeight="1" x14ac:dyDescent="0.25">
      <c r="A435" s="119"/>
      <c r="B435" s="138"/>
      <c r="C435" s="117"/>
      <c r="D435" s="66" t="s">
        <v>18</v>
      </c>
      <c r="E435" s="43">
        <f t="shared" si="60"/>
        <v>26465.307679999998</v>
      </c>
      <c r="F435" s="87">
        <f>5308.82709-652.3465</f>
        <v>4656.4805900000001</v>
      </c>
      <c r="G435" s="87">
        <v>5308.8270899999998</v>
      </c>
      <c r="H435" s="101">
        <v>5500</v>
      </c>
      <c r="I435" s="102"/>
      <c r="J435" s="102"/>
      <c r="K435" s="102"/>
      <c r="L435" s="103"/>
      <c r="M435" s="44">
        <v>5500</v>
      </c>
      <c r="N435" s="44">
        <v>5500</v>
      </c>
      <c r="O435" s="99"/>
      <c r="P435" s="6"/>
      <c r="Q435" s="6"/>
      <c r="R435" s="6"/>
    </row>
    <row r="436" spans="1:18" ht="16.5" customHeight="1" x14ac:dyDescent="0.25">
      <c r="A436" s="119"/>
      <c r="B436" s="132" t="s">
        <v>138</v>
      </c>
      <c r="C436" s="132" t="s">
        <v>69</v>
      </c>
      <c r="D436" s="132" t="s">
        <v>69</v>
      </c>
      <c r="E436" s="92" t="s">
        <v>70</v>
      </c>
      <c r="F436" s="92" t="s">
        <v>2</v>
      </c>
      <c r="G436" s="92" t="s">
        <v>3</v>
      </c>
      <c r="H436" s="92" t="s">
        <v>223</v>
      </c>
      <c r="I436" s="94" t="s">
        <v>167</v>
      </c>
      <c r="J436" s="95"/>
      <c r="K436" s="95"/>
      <c r="L436" s="96"/>
      <c r="M436" s="97" t="s">
        <v>39</v>
      </c>
      <c r="N436" s="97" t="s">
        <v>40</v>
      </c>
      <c r="O436" s="99"/>
      <c r="P436" s="6"/>
      <c r="Q436" s="6"/>
      <c r="R436" s="6"/>
    </row>
    <row r="437" spans="1:18" ht="33.75" customHeight="1" x14ac:dyDescent="0.25">
      <c r="A437" s="119"/>
      <c r="B437" s="133"/>
      <c r="C437" s="133"/>
      <c r="D437" s="133"/>
      <c r="E437" s="93"/>
      <c r="F437" s="93"/>
      <c r="G437" s="93"/>
      <c r="H437" s="93"/>
      <c r="I437" s="22" t="s">
        <v>155</v>
      </c>
      <c r="J437" s="22" t="s">
        <v>160</v>
      </c>
      <c r="K437" s="22" t="s">
        <v>156</v>
      </c>
      <c r="L437" s="22" t="s">
        <v>157</v>
      </c>
      <c r="M437" s="97"/>
      <c r="N437" s="97"/>
      <c r="O437" s="99"/>
      <c r="P437" s="6"/>
      <c r="Q437" s="6"/>
      <c r="R437" s="6"/>
    </row>
    <row r="438" spans="1:18" ht="42" customHeight="1" x14ac:dyDescent="0.25">
      <c r="A438" s="120"/>
      <c r="B438" s="134"/>
      <c r="C438" s="134"/>
      <c r="D438" s="134"/>
      <c r="E438" s="27">
        <v>9</v>
      </c>
      <c r="F438" s="28">
        <v>8</v>
      </c>
      <c r="G438" s="28">
        <v>8</v>
      </c>
      <c r="H438" s="28">
        <v>9</v>
      </c>
      <c r="I438" s="28" t="s">
        <v>69</v>
      </c>
      <c r="J438" s="28" t="s">
        <v>69</v>
      </c>
      <c r="K438" s="28" t="s">
        <v>69</v>
      </c>
      <c r="L438" s="28">
        <v>9</v>
      </c>
      <c r="M438" s="28">
        <v>9</v>
      </c>
      <c r="N438" s="28">
        <v>9</v>
      </c>
      <c r="O438" s="100"/>
      <c r="P438" s="6"/>
      <c r="Q438" s="6"/>
      <c r="R438" s="6"/>
    </row>
    <row r="439" spans="1:18" ht="24" customHeight="1" x14ac:dyDescent="0.25">
      <c r="A439" s="118" t="s">
        <v>57</v>
      </c>
      <c r="B439" s="114" t="s">
        <v>307</v>
      </c>
      <c r="C439" s="121" t="s">
        <v>204</v>
      </c>
      <c r="D439" s="78" t="s">
        <v>4</v>
      </c>
      <c r="E439" s="43">
        <f>SUM(F439:N439)</f>
        <v>16920.118449999998</v>
      </c>
      <c r="F439" s="84">
        <f>F440+F441+F442</f>
        <v>7287.4905499999995</v>
      </c>
      <c r="G439" s="84">
        <v>9632.6278999999995</v>
      </c>
      <c r="H439" s="124">
        <v>0</v>
      </c>
      <c r="I439" s="125"/>
      <c r="J439" s="125"/>
      <c r="K439" s="125"/>
      <c r="L439" s="126"/>
      <c r="M439" s="43">
        <f t="shared" ref="M439:N439" si="63">SUM(M440:M442)</f>
        <v>0</v>
      </c>
      <c r="N439" s="43">
        <f t="shared" si="63"/>
        <v>0</v>
      </c>
      <c r="O439" s="98" t="s">
        <v>34</v>
      </c>
      <c r="P439" s="6"/>
      <c r="Q439" s="6"/>
      <c r="R439" s="6"/>
    </row>
    <row r="440" spans="1:18" ht="0.75" hidden="1" customHeight="1" outlineLevel="1" x14ac:dyDescent="0.3">
      <c r="A440" s="119"/>
      <c r="B440" s="115"/>
      <c r="C440" s="122"/>
      <c r="D440" s="19" t="s">
        <v>17</v>
      </c>
      <c r="E440" s="43">
        <f>SUM(F440:N440)</f>
        <v>0</v>
      </c>
      <c r="F440" s="87">
        <v>0</v>
      </c>
      <c r="G440" s="87"/>
      <c r="H440" s="87">
        <v>0</v>
      </c>
      <c r="I440" s="48"/>
      <c r="J440" s="48"/>
      <c r="K440" s="48"/>
      <c r="L440" s="44">
        <v>0</v>
      </c>
      <c r="M440" s="44">
        <v>0</v>
      </c>
      <c r="N440" s="44">
        <v>0</v>
      </c>
      <c r="O440" s="99"/>
      <c r="P440" s="6"/>
      <c r="Q440" s="6"/>
      <c r="R440" s="6"/>
    </row>
    <row r="441" spans="1:18" ht="52.9" customHeight="1" collapsed="1" x14ac:dyDescent="0.25">
      <c r="A441" s="119"/>
      <c r="B441" s="115"/>
      <c r="C441" s="122"/>
      <c r="D441" s="19" t="s">
        <v>6</v>
      </c>
      <c r="E441" s="43">
        <f>SUM(F441:N441)</f>
        <v>7430.1050499999992</v>
      </c>
      <c r="F441" s="87">
        <f>2110.8938+219.09005</f>
        <v>2329.9838499999996</v>
      </c>
      <c r="G441" s="87">
        <v>5100.1211999999996</v>
      </c>
      <c r="H441" s="101">
        <v>0</v>
      </c>
      <c r="I441" s="102"/>
      <c r="J441" s="102"/>
      <c r="K441" s="102"/>
      <c r="L441" s="103"/>
      <c r="M441" s="44">
        <v>0</v>
      </c>
      <c r="N441" s="44">
        <v>0</v>
      </c>
      <c r="O441" s="99"/>
      <c r="P441" s="201"/>
      <c r="Q441" s="6"/>
      <c r="R441" s="6"/>
    </row>
    <row r="442" spans="1:18" ht="25.5" customHeight="1" x14ac:dyDescent="0.25">
      <c r="A442" s="119"/>
      <c r="B442" s="116"/>
      <c r="C442" s="123"/>
      <c r="D442" s="66" t="s">
        <v>18</v>
      </c>
      <c r="E442" s="43">
        <f>SUM(F442:N442)</f>
        <v>9490.0133999999998</v>
      </c>
      <c r="F442" s="87">
        <f>4532.5067+425</f>
        <v>4957.5066999999999</v>
      </c>
      <c r="G442" s="87">
        <v>4532.5066999999999</v>
      </c>
      <c r="H442" s="101">
        <v>0</v>
      </c>
      <c r="I442" s="102"/>
      <c r="J442" s="102"/>
      <c r="K442" s="102"/>
      <c r="L442" s="103"/>
      <c r="M442" s="44">
        <v>0</v>
      </c>
      <c r="N442" s="44">
        <v>0</v>
      </c>
      <c r="O442" s="99"/>
      <c r="P442" s="6"/>
      <c r="Q442" s="6"/>
      <c r="R442" s="6"/>
    </row>
    <row r="443" spans="1:18" ht="18" customHeight="1" x14ac:dyDescent="0.25">
      <c r="A443" s="119"/>
      <c r="B443" s="132" t="s">
        <v>137</v>
      </c>
      <c r="C443" s="132" t="s">
        <v>69</v>
      </c>
      <c r="D443" s="132" t="s">
        <v>69</v>
      </c>
      <c r="E443" s="92" t="s">
        <v>70</v>
      </c>
      <c r="F443" s="92" t="s">
        <v>2</v>
      </c>
      <c r="G443" s="92" t="s">
        <v>3</v>
      </c>
      <c r="H443" s="92" t="s">
        <v>237</v>
      </c>
      <c r="I443" s="94" t="s">
        <v>167</v>
      </c>
      <c r="J443" s="95"/>
      <c r="K443" s="95"/>
      <c r="L443" s="96"/>
      <c r="M443" s="97" t="s">
        <v>39</v>
      </c>
      <c r="N443" s="97" t="s">
        <v>40</v>
      </c>
      <c r="O443" s="99"/>
      <c r="P443" s="6"/>
      <c r="Q443" s="6"/>
      <c r="R443" s="6"/>
    </row>
    <row r="444" spans="1:18" ht="35.25" customHeight="1" x14ac:dyDescent="0.25">
      <c r="A444" s="119"/>
      <c r="B444" s="133"/>
      <c r="C444" s="133"/>
      <c r="D444" s="133"/>
      <c r="E444" s="93"/>
      <c r="F444" s="93"/>
      <c r="G444" s="93"/>
      <c r="H444" s="93"/>
      <c r="I444" s="22" t="s">
        <v>155</v>
      </c>
      <c r="J444" s="22" t="s">
        <v>160</v>
      </c>
      <c r="K444" s="22" t="s">
        <v>156</v>
      </c>
      <c r="L444" s="22" t="s">
        <v>157</v>
      </c>
      <c r="M444" s="97"/>
      <c r="N444" s="97"/>
      <c r="O444" s="99"/>
      <c r="P444" s="6"/>
      <c r="Q444" s="6"/>
      <c r="R444" s="6"/>
    </row>
    <row r="445" spans="1:18" ht="19.5" customHeight="1" x14ac:dyDescent="0.25">
      <c r="A445" s="120"/>
      <c r="B445" s="134"/>
      <c r="C445" s="134"/>
      <c r="D445" s="134"/>
      <c r="E445" s="27">
        <v>1</v>
      </c>
      <c r="F445" s="28">
        <v>1</v>
      </c>
      <c r="G445" s="28">
        <v>1</v>
      </c>
      <c r="H445" s="28" t="s">
        <v>69</v>
      </c>
      <c r="I445" s="28" t="s">
        <v>69</v>
      </c>
      <c r="J445" s="28" t="s">
        <v>69</v>
      </c>
      <c r="K445" s="28" t="s">
        <v>69</v>
      </c>
      <c r="L445" s="28" t="s">
        <v>69</v>
      </c>
      <c r="M445" s="28" t="s">
        <v>69</v>
      </c>
      <c r="N445" s="28" t="s">
        <v>69</v>
      </c>
      <c r="O445" s="100"/>
      <c r="P445" s="6"/>
      <c r="Q445" s="6"/>
      <c r="R445" s="6"/>
    </row>
    <row r="446" spans="1:18" ht="19.5" customHeight="1" x14ac:dyDescent="0.25">
      <c r="A446" s="118" t="s">
        <v>196</v>
      </c>
      <c r="B446" s="138" t="s">
        <v>197</v>
      </c>
      <c r="C446" s="117" t="s">
        <v>206</v>
      </c>
      <c r="D446" s="78" t="s">
        <v>4</v>
      </c>
      <c r="E446" s="43">
        <f>SUM(F446:N446)</f>
        <v>104751</v>
      </c>
      <c r="F446" s="84">
        <f>SUM(F447:F449)</f>
        <v>0</v>
      </c>
      <c r="G446" s="84">
        <v>0</v>
      </c>
      <c r="H446" s="124">
        <f>SUM(H447:H449)</f>
        <v>56181</v>
      </c>
      <c r="I446" s="125"/>
      <c r="J446" s="125"/>
      <c r="K446" s="125"/>
      <c r="L446" s="126"/>
      <c r="M446" s="43">
        <f>SUM(M447:M449)</f>
        <v>48570</v>
      </c>
      <c r="N446" s="43">
        <f>SUM(N447:N449)</f>
        <v>0</v>
      </c>
      <c r="O446" s="98" t="s">
        <v>32</v>
      </c>
      <c r="P446" s="6"/>
      <c r="Q446" s="6"/>
      <c r="R446" s="6"/>
    </row>
    <row r="447" spans="1:18" ht="0.75" hidden="1" customHeight="1" outlineLevel="1" x14ac:dyDescent="0.3">
      <c r="A447" s="119"/>
      <c r="B447" s="138"/>
      <c r="C447" s="117"/>
      <c r="D447" s="19" t="s">
        <v>21</v>
      </c>
      <c r="E447" s="43">
        <f>SUM(F447:N447)</f>
        <v>0</v>
      </c>
      <c r="F447" s="87">
        <v>0</v>
      </c>
      <c r="G447" s="84">
        <v>0</v>
      </c>
      <c r="H447" s="87">
        <v>0</v>
      </c>
      <c r="I447" s="48"/>
      <c r="J447" s="48"/>
      <c r="K447" s="48"/>
      <c r="L447" s="44">
        <v>0</v>
      </c>
      <c r="M447" s="44">
        <v>0</v>
      </c>
      <c r="N447" s="44">
        <v>0</v>
      </c>
      <c r="O447" s="99"/>
      <c r="P447" s="6"/>
      <c r="Q447" s="6"/>
      <c r="R447" s="6"/>
    </row>
    <row r="448" spans="1:18" ht="30.75" customHeight="1" collapsed="1" x14ac:dyDescent="0.25">
      <c r="A448" s="119"/>
      <c r="B448" s="138"/>
      <c r="C448" s="117"/>
      <c r="D448" s="19" t="s">
        <v>17</v>
      </c>
      <c r="E448" s="43">
        <f>SUM(F448:N448)</f>
        <v>52375.5</v>
      </c>
      <c r="F448" s="87">
        <v>0</v>
      </c>
      <c r="G448" s="87">
        <v>0</v>
      </c>
      <c r="H448" s="101">
        <v>28090.5</v>
      </c>
      <c r="I448" s="102"/>
      <c r="J448" s="102"/>
      <c r="K448" s="102"/>
      <c r="L448" s="103"/>
      <c r="M448" s="44">
        <v>24285</v>
      </c>
      <c r="N448" s="44">
        <v>0</v>
      </c>
      <c r="O448" s="99"/>
      <c r="P448" s="6"/>
      <c r="Q448" s="6"/>
      <c r="R448" s="6"/>
    </row>
    <row r="449" spans="1:18" ht="51" customHeight="1" x14ac:dyDescent="0.25">
      <c r="A449" s="119"/>
      <c r="B449" s="138"/>
      <c r="C449" s="117"/>
      <c r="D449" s="19" t="s">
        <v>6</v>
      </c>
      <c r="E449" s="43">
        <f>SUM(F449:N449)</f>
        <v>52375.5</v>
      </c>
      <c r="F449" s="87">
        <v>0</v>
      </c>
      <c r="G449" s="87">
        <v>0</v>
      </c>
      <c r="H449" s="101">
        <v>28090.5</v>
      </c>
      <c r="I449" s="102"/>
      <c r="J449" s="102"/>
      <c r="K449" s="102"/>
      <c r="L449" s="103"/>
      <c r="M449" s="44">
        <v>24285</v>
      </c>
      <c r="N449" s="44">
        <f>24285-24285</f>
        <v>0</v>
      </c>
      <c r="O449" s="99"/>
      <c r="P449" s="193"/>
      <c r="Q449" s="197"/>
      <c r="R449" s="197"/>
    </row>
    <row r="450" spans="1:18" ht="19.5" customHeight="1" x14ac:dyDescent="0.25">
      <c r="A450" s="119"/>
      <c r="B450" s="132" t="s">
        <v>239</v>
      </c>
      <c r="C450" s="132" t="s">
        <v>69</v>
      </c>
      <c r="D450" s="132" t="s">
        <v>69</v>
      </c>
      <c r="E450" s="92" t="s">
        <v>70</v>
      </c>
      <c r="F450" s="92" t="s">
        <v>2</v>
      </c>
      <c r="G450" s="92" t="s">
        <v>3</v>
      </c>
      <c r="H450" s="92" t="s">
        <v>238</v>
      </c>
      <c r="I450" s="94" t="s">
        <v>167</v>
      </c>
      <c r="J450" s="95"/>
      <c r="K450" s="95"/>
      <c r="L450" s="96"/>
      <c r="M450" s="97" t="s">
        <v>39</v>
      </c>
      <c r="N450" s="97" t="s">
        <v>40</v>
      </c>
      <c r="O450" s="99"/>
      <c r="P450" s="193"/>
      <c r="Q450" s="197"/>
      <c r="R450" s="197"/>
    </row>
    <row r="451" spans="1:18" ht="37.5" customHeight="1" x14ac:dyDescent="0.25">
      <c r="A451" s="119"/>
      <c r="B451" s="133"/>
      <c r="C451" s="133"/>
      <c r="D451" s="133"/>
      <c r="E451" s="93"/>
      <c r="F451" s="93"/>
      <c r="G451" s="93"/>
      <c r="H451" s="93"/>
      <c r="I451" s="22" t="s">
        <v>155</v>
      </c>
      <c r="J451" s="22" t="s">
        <v>160</v>
      </c>
      <c r="K451" s="22" t="s">
        <v>156</v>
      </c>
      <c r="L451" s="22" t="s">
        <v>157</v>
      </c>
      <c r="M451" s="97"/>
      <c r="N451" s="97"/>
      <c r="O451" s="99"/>
      <c r="P451" s="193"/>
      <c r="Q451" s="6"/>
      <c r="R451" s="6"/>
    </row>
    <row r="452" spans="1:18" ht="33" customHeight="1" x14ac:dyDescent="0.25">
      <c r="A452" s="120"/>
      <c r="B452" s="134"/>
      <c r="C452" s="134"/>
      <c r="D452" s="134"/>
      <c r="E452" s="27">
        <v>9</v>
      </c>
      <c r="F452" s="23" t="s">
        <v>69</v>
      </c>
      <c r="G452" s="23" t="s">
        <v>69</v>
      </c>
      <c r="H452" s="32" t="s">
        <v>292</v>
      </c>
      <c r="I452" s="32" t="s">
        <v>69</v>
      </c>
      <c r="J452" s="32" t="s">
        <v>69</v>
      </c>
      <c r="K452" s="32" t="s">
        <v>69</v>
      </c>
      <c r="L452" s="32" t="s">
        <v>292</v>
      </c>
      <c r="M452" s="28">
        <v>5</v>
      </c>
      <c r="N452" s="23" t="s">
        <v>69</v>
      </c>
      <c r="O452" s="100"/>
      <c r="P452" s="6"/>
      <c r="Q452" s="6"/>
      <c r="R452" s="6"/>
    </row>
    <row r="453" spans="1:18" ht="19.5" customHeight="1" x14ac:dyDescent="0.25">
      <c r="A453" s="118" t="s">
        <v>302</v>
      </c>
      <c r="B453" s="114" t="s">
        <v>303</v>
      </c>
      <c r="C453" s="121" t="s">
        <v>206</v>
      </c>
      <c r="D453" s="78" t="s">
        <v>4</v>
      </c>
      <c r="E453" s="43">
        <f>SUM(F453:N453)</f>
        <v>0</v>
      </c>
      <c r="F453" s="84">
        <f>SUM(F454:F456)</f>
        <v>0</v>
      </c>
      <c r="G453" s="84">
        <v>0</v>
      </c>
      <c r="H453" s="124">
        <f>SUM(H454:H456)</f>
        <v>0</v>
      </c>
      <c r="I453" s="125"/>
      <c r="J453" s="125"/>
      <c r="K453" s="125"/>
      <c r="L453" s="126"/>
      <c r="M453" s="43">
        <f>SUM(M454:M456)</f>
        <v>0</v>
      </c>
      <c r="N453" s="43">
        <f>SUM(N454:N456)</f>
        <v>0</v>
      </c>
      <c r="O453" s="98" t="s">
        <v>32</v>
      </c>
      <c r="P453" s="6"/>
      <c r="Q453" s="6"/>
      <c r="R453" s="6"/>
    </row>
    <row r="454" spans="1:18" ht="0.75" hidden="1" customHeight="1" outlineLevel="1" x14ac:dyDescent="0.3">
      <c r="A454" s="119"/>
      <c r="B454" s="115"/>
      <c r="C454" s="122"/>
      <c r="D454" s="19" t="s">
        <v>21</v>
      </c>
      <c r="E454" s="43">
        <f>SUM(F454:N454)</f>
        <v>0</v>
      </c>
      <c r="F454" s="87">
        <v>0</v>
      </c>
      <c r="G454" s="84">
        <v>0</v>
      </c>
      <c r="H454" s="87">
        <v>0</v>
      </c>
      <c r="I454" s="48"/>
      <c r="J454" s="48"/>
      <c r="K454" s="48"/>
      <c r="L454" s="44">
        <v>0</v>
      </c>
      <c r="M454" s="44">
        <v>0</v>
      </c>
      <c r="N454" s="44">
        <v>0</v>
      </c>
      <c r="O454" s="99"/>
      <c r="P454" s="6"/>
      <c r="Q454" s="6"/>
      <c r="R454" s="6"/>
    </row>
    <row r="455" spans="1:18" ht="30.75" hidden="1" customHeight="1" collapsed="1" x14ac:dyDescent="0.3">
      <c r="A455" s="119"/>
      <c r="B455" s="115"/>
      <c r="C455" s="122"/>
      <c r="D455" s="19" t="s">
        <v>17</v>
      </c>
      <c r="E455" s="43">
        <f>SUM(F455:N455)</f>
        <v>0</v>
      </c>
      <c r="F455" s="87">
        <v>0</v>
      </c>
      <c r="G455" s="87">
        <v>0</v>
      </c>
      <c r="H455" s="101">
        <v>0</v>
      </c>
      <c r="I455" s="102"/>
      <c r="J455" s="102"/>
      <c r="K455" s="102"/>
      <c r="L455" s="103"/>
      <c r="M455" s="44">
        <v>0</v>
      </c>
      <c r="N455" s="44">
        <v>0</v>
      </c>
      <c r="O455" s="99"/>
      <c r="P455" s="6"/>
      <c r="Q455" s="6"/>
      <c r="R455" s="6"/>
    </row>
    <row r="456" spans="1:18" ht="51" customHeight="1" x14ac:dyDescent="0.25">
      <c r="A456" s="119"/>
      <c r="B456" s="116"/>
      <c r="C456" s="123"/>
      <c r="D456" s="19" t="s">
        <v>6</v>
      </c>
      <c r="E456" s="43">
        <f>SUM(F456:N456)</f>
        <v>0</v>
      </c>
      <c r="F456" s="87">
        <v>0</v>
      </c>
      <c r="G456" s="87">
        <v>0</v>
      </c>
      <c r="H456" s="101">
        <v>0</v>
      </c>
      <c r="I456" s="102"/>
      <c r="J456" s="102"/>
      <c r="K456" s="102"/>
      <c r="L456" s="103"/>
      <c r="M456" s="44">
        <v>0</v>
      </c>
      <c r="N456" s="44">
        <v>0</v>
      </c>
      <c r="O456" s="99"/>
      <c r="P456" s="193"/>
      <c r="Q456" s="6"/>
      <c r="R456" s="6"/>
    </row>
    <row r="457" spans="1:18" ht="19.5" customHeight="1" x14ac:dyDescent="0.25">
      <c r="A457" s="119"/>
      <c r="B457" s="132" t="s">
        <v>304</v>
      </c>
      <c r="C457" s="132" t="s">
        <v>69</v>
      </c>
      <c r="D457" s="132" t="s">
        <v>69</v>
      </c>
      <c r="E457" s="92" t="s">
        <v>70</v>
      </c>
      <c r="F457" s="92" t="s">
        <v>2</v>
      </c>
      <c r="G457" s="92" t="s">
        <v>3</v>
      </c>
      <c r="H457" s="92" t="s">
        <v>238</v>
      </c>
      <c r="I457" s="94" t="s">
        <v>167</v>
      </c>
      <c r="J457" s="95"/>
      <c r="K457" s="95"/>
      <c r="L457" s="96"/>
      <c r="M457" s="97" t="s">
        <v>39</v>
      </c>
      <c r="N457" s="97" t="s">
        <v>40</v>
      </c>
      <c r="O457" s="99"/>
      <c r="P457" s="193"/>
      <c r="Q457" s="6"/>
      <c r="R457" s="6"/>
    </row>
    <row r="458" spans="1:18" ht="37.5" customHeight="1" x14ac:dyDescent="0.25">
      <c r="A458" s="119"/>
      <c r="B458" s="133"/>
      <c r="C458" s="133"/>
      <c r="D458" s="133"/>
      <c r="E458" s="93"/>
      <c r="F458" s="93"/>
      <c r="G458" s="93"/>
      <c r="H458" s="93"/>
      <c r="I458" s="22" t="s">
        <v>155</v>
      </c>
      <c r="J458" s="22" t="s">
        <v>160</v>
      </c>
      <c r="K458" s="22" t="s">
        <v>156</v>
      </c>
      <c r="L458" s="22" t="s">
        <v>157</v>
      </c>
      <c r="M458" s="97"/>
      <c r="N458" s="97"/>
      <c r="O458" s="99"/>
      <c r="P458" s="193"/>
      <c r="Q458" s="204"/>
      <c r="R458" s="204"/>
    </row>
    <row r="459" spans="1:18" ht="24" customHeight="1" x14ac:dyDescent="0.25">
      <c r="A459" s="120"/>
      <c r="B459" s="134"/>
      <c r="C459" s="134"/>
      <c r="D459" s="134"/>
      <c r="E459" s="27" t="s">
        <v>69</v>
      </c>
      <c r="F459" s="23" t="s">
        <v>69</v>
      </c>
      <c r="G459" s="23" t="s">
        <v>69</v>
      </c>
      <c r="H459" s="32" t="s">
        <v>69</v>
      </c>
      <c r="I459" s="32" t="s">
        <v>69</v>
      </c>
      <c r="J459" s="32" t="s">
        <v>69</v>
      </c>
      <c r="K459" s="32" t="s">
        <v>69</v>
      </c>
      <c r="L459" s="32" t="s">
        <v>69</v>
      </c>
      <c r="M459" s="28" t="s">
        <v>69</v>
      </c>
      <c r="N459" s="23" t="s">
        <v>69</v>
      </c>
      <c r="O459" s="100"/>
      <c r="P459" s="193"/>
      <c r="Q459" s="204"/>
      <c r="R459" s="204"/>
    </row>
    <row r="460" spans="1:18" ht="19.5" customHeight="1" x14ac:dyDescent="0.25">
      <c r="A460" s="111">
        <v>3</v>
      </c>
      <c r="B460" s="135" t="s">
        <v>106</v>
      </c>
      <c r="C460" s="111" t="s">
        <v>204</v>
      </c>
      <c r="D460" s="78" t="s">
        <v>4</v>
      </c>
      <c r="E460" s="43">
        <f t="shared" ref="E460:E467" si="64">SUM(F460:N460)</f>
        <v>7058.83</v>
      </c>
      <c r="F460" s="84">
        <f>F461+F462+F463</f>
        <v>7058.83</v>
      </c>
      <c r="G460" s="84">
        <v>0</v>
      </c>
      <c r="H460" s="124">
        <f>H461+H462+H463</f>
        <v>0</v>
      </c>
      <c r="I460" s="125"/>
      <c r="J460" s="125"/>
      <c r="K460" s="125"/>
      <c r="L460" s="126"/>
      <c r="M460" s="43">
        <f>SUM(M461:M463)</f>
        <v>0</v>
      </c>
      <c r="N460" s="43">
        <f>SUM(N461:N463)</f>
        <v>0</v>
      </c>
      <c r="O460" s="104" t="s">
        <v>20</v>
      </c>
      <c r="P460" s="6"/>
      <c r="Q460" s="6"/>
      <c r="R460" s="6"/>
    </row>
    <row r="461" spans="1:18" ht="33.75" customHeight="1" x14ac:dyDescent="0.25">
      <c r="A461" s="111"/>
      <c r="B461" s="135"/>
      <c r="C461" s="111"/>
      <c r="D461" s="78" t="s">
        <v>21</v>
      </c>
      <c r="E461" s="43">
        <f t="shared" si="64"/>
        <v>3240</v>
      </c>
      <c r="F461" s="84">
        <f>F465+F472+F479</f>
        <v>3240</v>
      </c>
      <c r="G461" s="84">
        <v>0</v>
      </c>
      <c r="H461" s="124">
        <f>H465+L472+L479</f>
        <v>0</v>
      </c>
      <c r="I461" s="125"/>
      <c r="J461" s="125"/>
      <c r="K461" s="125"/>
      <c r="L461" s="126"/>
      <c r="M461" s="43">
        <f t="shared" ref="M461:N463" si="65">M465+M472+M479</f>
        <v>0</v>
      </c>
      <c r="N461" s="43">
        <f t="shared" si="65"/>
        <v>0</v>
      </c>
      <c r="O461" s="104"/>
      <c r="P461" s="6"/>
      <c r="Q461" s="6"/>
      <c r="R461" s="6"/>
    </row>
    <row r="462" spans="1:18" ht="33.75" customHeight="1" x14ac:dyDescent="0.25">
      <c r="A462" s="111"/>
      <c r="B462" s="135"/>
      <c r="C462" s="111"/>
      <c r="D462" s="78" t="s">
        <v>17</v>
      </c>
      <c r="E462" s="43">
        <f t="shared" si="64"/>
        <v>1080</v>
      </c>
      <c r="F462" s="84">
        <f>F466+F473+F480</f>
        <v>1080</v>
      </c>
      <c r="G462" s="84">
        <v>0</v>
      </c>
      <c r="H462" s="124">
        <f>H466+H473+L480</f>
        <v>0</v>
      </c>
      <c r="I462" s="125"/>
      <c r="J462" s="125"/>
      <c r="K462" s="125"/>
      <c r="L462" s="126"/>
      <c r="M462" s="43">
        <f t="shared" si="65"/>
        <v>0</v>
      </c>
      <c r="N462" s="43">
        <f t="shared" si="65"/>
        <v>0</v>
      </c>
      <c r="O462" s="104"/>
      <c r="P462" s="6"/>
      <c r="Q462" s="6"/>
      <c r="R462" s="6"/>
    </row>
    <row r="463" spans="1:18" ht="52.5" customHeight="1" x14ac:dyDescent="0.25">
      <c r="A463" s="111"/>
      <c r="B463" s="135"/>
      <c r="C463" s="111"/>
      <c r="D463" s="78" t="s">
        <v>6</v>
      </c>
      <c r="E463" s="43">
        <f t="shared" si="64"/>
        <v>2738.83</v>
      </c>
      <c r="F463" s="84">
        <f>F467+F474+F481</f>
        <v>2738.83</v>
      </c>
      <c r="G463" s="84">
        <v>0</v>
      </c>
      <c r="H463" s="124">
        <f>H467+H474+H481</f>
        <v>0</v>
      </c>
      <c r="I463" s="125"/>
      <c r="J463" s="125"/>
      <c r="K463" s="125"/>
      <c r="L463" s="126"/>
      <c r="M463" s="43">
        <f t="shared" si="65"/>
        <v>0</v>
      </c>
      <c r="N463" s="43">
        <f t="shared" si="65"/>
        <v>0</v>
      </c>
      <c r="O463" s="104"/>
      <c r="P463" s="6"/>
      <c r="Q463" s="6"/>
      <c r="R463" s="6"/>
    </row>
    <row r="464" spans="1:18" ht="19.5" customHeight="1" x14ac:dyDescent="0.25">
      <c r="A464" s="148" t="s">
        <v>24</v>
      </c>
      <c r="B464" s="138" t="s">
        <v>107</v>
      </c>
      <c r="C464" s="117" t="s">
        <v>204</v>
      </c>
      <c r="D464" s="78" t="s">
        <v>4</v>
      </c>
      <c r="E464" s="43">
        <f t="shared" si="64"/>
        <v>7058.83</v>
      </c>
      <c r="F464" s="84">
        <f>F465+F466+F467</f>
        <v>7058.83</v>
      </c>
      <c r="G464" s="84">
        <v>0</v>
      </c>
      <c r="H464" s="124">
        <f>SUM(L465:L467)</f>
        <v>0</v>
      </c>
      <c r="I464" s="125"/>
      <c r="J464" s="125"/>
      <c r="K464" s="125"/>
      <c r="L464" s="126"/>
      <c r="M464" s="43">
        <f>SUM(M465:M467)</f>
        <v>0</v>
      </c>
      <c r="N464" s="43">
        <f>SUM(N465:N467)</f>
        <v>0</v>
      </c>
      <c r="O464" s="98" t="s">
        <v>32</v>
      </c>
      <c r="P464" s="6"/>
      <c r="Q464" s="6"/>
      <c r="R464" s="6"/>
    </row>
    <row r="465" spans="1:18" ht="34.5" customHeight="1" x14ac:dyDescent="0.25">
      <c r="A465" s="149"/>
      <c r="B465" s="138"/>
      <c r="C465" s="117"/>
      <c r="D465" s="19" t="s">
        <v>21</v>
      </c>
      <c r="E465" s="43">
        <f t="shared" si="64"/>
        <v>3240</v>
      </c>
      <c r="F465" s="87">
        <v>3240</v>
      </c>
      <c r="G465" s="87">
        <v>0</v>
      </c>
      <c r="H465" s="101">
        <v>0</v>
      </c>
      <c r="I465" s="102"/>
      <c r="J465" s="102"/>
      <c r="K465" s="102"/>
      <c r="L465" s="103"/>
      <c r="M465" s="44">
        <v>0</v>
      </c>
      <c r="N465" s="44">
        <v>0</v>
      </c>
      <c r="O465" s="99"/>
      <c r="P465" s="6"/>
      <c r="Q465" s="6"/>
      <c r="R465" s="6"/>
    </row>
    <row r="466" spans="1:18" ht="33" customHeight="1" x14ac:dyDescent="0.25">
      <c r="A466" s="149"/>
      <c r="B466" s="138"/>
      <c r="C466" s="117"/>
      <c r="D466" s="19" t="s">
        <v>17</v>
      </c>
      <c r="E466" s="43">
        <f t="shared" si="64"/>
        <v>1080</v>
      </c>
      <c r="F466" s="87">
        <v>1080</v>
      </c>
      <c r="G466" s="87">
        <v>0</v>
      </c>
      <c r="H466" s="101">
        <v>0</v>
      </c>
      <c r="I466" s="102"/>
      <c r="J466" s="102"/>
      <c r="K466" s="102"/>
      <c r="L466" s="103"/>
      <c r="M466" s="44">
        <v>0</v>
      </c>
      <c r="N466" s="44">
        <v>0</v>
      </c>
      <c r="O466" s="99"/>
      <c r="P466" s="6"/>
      <c r="Q466" s="6"/>
      <c r="R466" s="6"/>
    </row>
    <row r="467" spans="1:18" ht="48.75" customHeight="1" x14ac:dyDescent="0.25">
      <c r="A467" s="149"/>
      <c r="B467" s="138"/>
      <c r="C467" s="117"/>
      <c r="D467" s="19" t="s">
        <v>6</v>
      </c>
      <c r="E467" s="43">
        <f t="shared" si="64"/>
        <v>2738.83</v>
      </c>
      <c r="F467" s="87">
        <f>2738.83</f>
        <v>2738.83</v>
      </c>
      <c r="G467" s="87">
        <v>0</v>
      </c>
      <c r="H467" s="101">
        <v>0</v>
      </c>
      <c r="I467" s="102"/>
      <c r="J467" s="102"/>
      <c r="K467" s="102"/>
      <c r="L467" s="103"/>
      <c r="M467" s="44">
        <v>0</v>
      </c>
      <c r="N467" s="44">
        <v>0</v>
      </c>
      <c r="O467" s="99"/>
      <c r="P467" s="6"/>
      <c r="Q467" s="6"/>
      <c r="R467" s="6"/>
    </row>
    <row r="468" spans="1:18" ht="19.5" customHeight="1" x14ac:dyDescent="0.25">
      <c r="A468" s="149"/>
      <c r="B468" s="132" t="s">
        <v>139</v>
      </c>
      <c r="C468" s="132" t="s">
        <v>69</v>
      </c>
      <c r="D468" s="132" t="s">
        <v>69</v>
      </c>
      <c r="E468" s="92" t="s">
        <v>70</v>
      </c>
      <c r="F468" s="92" t="s">
        <v>2</v>
      </c>
      <c r="G468" s="92" t="s">
        <v>3</v>
      </c>
      <c r="H468" s="92" t="s">
        <v>240</v>
      </c>
      <c r="I468" s="94" t="s">
        <v>167</v>
      </c>
      <c r="J468" s="95"/>
      <c r="K468" s="95"/>
      <c r="L468" s="96"/>
      <c r="M468" s="97" t="s">
        <v>39</v>
      </c>
      <c r="N468" s="97" t="s">
        <v>40</v>
      </c>
      <c r="O468" s="99"/>
      <c r="P468" s="6"/>
      <c r="Q468" s="6"/>
      <c r="R468" s="6"/>
    </row>
    <row r="469" spans="1:18" ht="41.25" customHeight="1" x14ac:dyDescent="0.25">
      <c r="A469" s="149"/>
      <c r="B469" s="133"/>
      <c r="C469" s="133"/>
      <c r="D469" s="133"/>
      <c r="E469" s="93"/>
      <c r="F469" s="93"/>
      <c r="G469" s="93"/>
      <c r="H469" s="93"/>
      <c r="I469" s="22" t="s">
        <v>155</v>
      </c>
      <c r="J469" s="22" t="s">
        <v>160</v>
      </c>
      <c r="K469" s="22" t="s">
        <v>156</v>
      </c>
      <c r="L469" s="22" t="s">
        <v>157</v>
      </c>
      <c r="M469" s="97"/>
      <c r="N469" s="97"/>
      <c r="O469" s="99"/>
      <c r="P469" s="6"/>
      <c r="Q469" s="6"/>
      <c r="R469" s="6"/>
    </row>
    <row r="470" spans="1:18" ht="34.5" customHeight="1" x14ac:dyDescent="0.25">
      <c r="A470" s="150"/>
      <c r="B470" s="134"/>
      <c r="C470" s="134"/>
      <c r="D470" s="134"/>
      <c r="E470" s="27">
        <v>1</v>
      </c>
      <c r="F470" s="28">
        <v>1</v>
      </c>
      <c r="G470" s="28" t="s">
        <v>69</v>
      </c>
      <c r="H470" s="28" t="s">
        <v>69</v>
      </c>
      <c r="I470" s="28" t="s">
        <v>69</v>
      </c>
      <c r="J470" s="28" t="s">
        <v>69</v>
      </c>
      <c r="K470" s="28" t="s">
        <v>69</v>
      </c>
      <c r="L470" s="28" t="s">
        <v>69</v>
      </c>
      <c r="M470" s="28" t="s">
        <v>69</v>
      </c>
      <c r="N470" s="28" t="s">
        <v>69</v>
      </c>
      <c r="O470" s="100"/>
      <c r="P470" s="6"/>
      <c r="Q470" s="6"/>
      <c r="R470" s="6"/>
    </row>
    <row r="471" spans="1:18" ht="19.5" hidden="1" customHeight="1" x14ac:dyDescent="0.3">
      <c r="A471" s="148" t="s">
        <v>48</v>
      </c>
      <c r="B471" s="138" t="s">
        <v>61</v>
      </c>
      <c r="C471" s="117" t="s">
        <v>204</v>
      </c>
      <c r="D471" s="78" t="s">
        <v>4</v>
      </c>
      <c r="E471" s="43">
        <f>SUM(F471:N471)</f>
        <v>0</v>
      </c>
      <c r="F471" s="84">
        <f>SUM(F472:F474)</f>
        <v>0</v>
      </c>
      <c r="G471" s="84">
        <v>0</v>
      </c>
      <c r="H471" s="124">
        <f>SUM(H472:H474)</f>
        <v>0</v>
      </c>
      <c r="I471" s="125"/>
      <c r="J471" s="125"/>
      <c r="K471" s="125"/>
      <c r="L471" s="126"/>
      <c r="M471" s="43">
        <f>SUM(M472:M474)</f>
        <v>0</v>
      </c>
      <c r="N471" s="43">
        <f>SUM(N472:N474)</f>
        <v>0</v>
      </c>
      <c r="O471" s="98" t="s">
        <v>32</v>
      </c>
      <c r="P471" s="6"/>
      <c r="Q471" s="6"/>
      <c r="R471" s="6"/>
    </row>
    <row r="472" spans="1:18" ht="0.75" hidden="1" customHeight="1" outlineLevel="1" x14ac:dyDescent="0.3">
      <c r="A472" s="149"/>
      <c r="B472" s="138"/>
      <c r="C472" s="117"/>
      <c r="D472" s="19" t="s">
        <v>21</v>
      </c>
      <c r="E472" s="43">
        <f>SUM(F472:N472)</f>
        <v>0</v>
      </c>
      <c r="F472" s="87">
        <v>0</v>
      </c>
      <c r="G472" s="84">
        <v>0</v>
      </c>
      <c r="H472" s="87">
        <v>0</v>
      </c>
      <c r="I472" s="48"/>
      <c r="J472" s="48"/>
      <c r="K472" s="48"/>
      <c r="L472" s="44">
        <v>0</v>
      </c>
      <c r="M472" s="44">
        <v>0</v>
      </c>
      <c r="N472" s="44">
        <v>0</v>
      </c>
      <c r="O472" s="99"/>
      <c r="P472" s="6"/>
      <c r="Q472" s="6"/>
      <c r="R472" s="6"/>
    </row>
    <row r="473" spans="1:18" ht="30.75" hidden="1" customHeight="1" collapsed="1" x14ac:dyDescent="0.3">
      <c r="A473" s="149"/>
      <c r="B473" s="138"/>
      <c r="C473" s="117"/>
      <c r="D473" s="19" t="s">
        <v>17</v>
      </c>
      <c r="E473" s="43">
        <f>SUM(F473:N473)</f>
        <v>0</v>
      </c>
      <c r="F473" s="87">
        <v>0</v>
      </c>
      <c r="G473" s="87">
        <v>0</v>
      </c>
      <c r="H473" s="101">
        <v>0</v>
      </c>
      <c r="I473" s="102"/>
      <c r="J473" s="102"/>
      <c r="K473" s="102"/>
      <c r="L473" s="103"/>
      <c r="M473" s="44">
        <v>0</v>
      </c>
      <c r="N473" s="44">
        <v>0</v>
      </c>
      <c r="O473" s="99"/>
      <c r="P473" s="6"/>
      <c r="Q473" s="6"/>
      <c r="R473" s="6"/>
    </row>
    <row r="474" spans="1:18" ht="51" hidden="1" customHeight="1" x14ac:dyDescent="0.3">
      <c r="A474" s="149"/>
      <c r="B474" s="138"/>
      <c r="C474" s="117"/>
      <c r="D474" s="19" t="s">
        <v>6</v>
      </c>
      <c r="E474" s="43">
        <f>SUM(F474:N474)</f>
        <v>0</v>
      </c>
      <c r="F474" s="87">
        <v>0</v>
      </c>
      <c r="G474" s="87">
        <v>0</v>
      </c>
      <c r="H474" s="101">
        <v>0</v>
      </c>
      <c r="I474" s="102"/>
      <c r="J474" s="102"/>
      <c r="K474" s="102"/>
      <c r="L474" s="103"/>
      <c r="M474" s="44">
        <v>0</v>
      </c>
      <c r="N474" s="44">
        <f>24285-24285</f>
        <v>0</v>
      </c>
      <c r="O474" s="99"/>
      <c r="P474" s="193"/>
      <c r="Q474" s="6"/>
      <c r="R474" s="6"/>
    </row>
    <row r="475" spans="1:18" ht="19.5" hidden="1" customHeight="1" x14ac:dyDescent="0.3">
      <c r="A475" s="149"/>
      <c r="B475" s="132" t="s">
        <v>146</v>
      </c>
      <c r="C475" s="132" t="s">
        <v>69</v>
      </c>
      <c r="D475" s="132" t="s">
        <v>69</v>
      </c>
      <c r="E475" s="92" t="s">
        <v>70</v>
      </c>
      <c r="F475" s="92" t="s">
        <v>2</v>
      </c>
      <c r="G475" s="92" t="s">
        <v>3</v>
      </c>
      <c r="H475" s="92" t="s">
        <v>240</v>
      </c>
      <c r="I475" s="94" t="s">
        <v>167</v>
      </c>
      <c r="J475" s="95"/>
      <c r="K475" s="95"/>
      <c r="L475" s="96"/>
      <c r="M475" s="97" t="s">
        <v>39</v>
      </c>
      <c r="N475" s="97" t="s">
        <v>40</v>
      </c>
      <c r="O475" s="99"/>
      <c r="P475" s="193"/>
      <c r="Q475" s="6"/>
      <c r="R475" s="6"/>
    </row>
    <row r="476" spans="1:18" ht="37.5" hidden="1" customHeight="1" x14ac:dyDescent="0.3">
      <c r="A476" s="149"/>
      <c r="B476" s="133"/>
      <c r="C476" s="133"/>
      <c r="D476" s="133"/>
      <c r="E476" s="93"/>
      <c r="F476" s="93"/>
      <c r="G476" s="93"/>
      <c r="H476" s="93"/>
      <c r="I476" s="22" t="s">
        <v>155</v>
      </c>
      <c r="J476" s="22" t="s">
        <v>160</v>
      </c>
      <c r="K476" s="22" t="s">
        <v>156</v>
      </c>
      <c r="L476" s="22" t="s">
        <v>157</v>
      </c>
      <c r="M476" s="97"/>
      <c r="N476" s="97"/>
      <c r="O476" s="99"/>
      <c r="P476" s="193"/>
      <c r="Q476" s="6"/>
      <c r="R476" s="6"/>
    </row>
    <row r="477" spans="1:18" ht="33" hidden="1" customHeight="1" x14ac:dyDescent="0.3">
      <c r="A477" s="150"/>
      <c r="B477" s="134"/>
      <c r="C477" s="134"/>
      <c r="D477" s="134"/>
      <c r="E477" s="23" t="s">
        <v>69</v>
      </c>
      <c r="F477" s="23" t="s">
        <v>69</v>
      </c>
      <c r="G477" s="23" t="s">
        <v>69</v>
      </c>
      <c r="H477" s="23" t="s">
        <v>69</v>
      </c>
      <c r="I477" s="23" t="s">
        <v>69</v>
      </c>
      <c r="J477" s="23" t="s">
        <v>69</v>
      </c>
      <c r="K477" s="23" t="s">
        <v>69</v>
      </c>
      <c r="L477" s="23" t="s">
        <v>69</v>
      </c>
      <c r="M477" s="23" t="s">
        <v>69</v>
      </c>
      <c r="N477" s="23" t="s">
        <v>69</v>
      </c>
      <c r="O477" s="100"/>
      <c r="P477" s="193"/>
      <c r="Q477" s="6"/>
      <c r="R477" s="6"/>
    </row>
    <row r="478" spans="1:18" ht="17.25" hidden="1" customHeight="1" x14ac:dyDescent="0.3">
      <c r="A478" s="148" t="s">
        <v>65</v>
      </c>
      <c r="B478" s="138" t="s">
        <v>60</v>
      </c>
      <c r="C478" s="117" t="s">
        <v>204</v>
      </c>
      <c r="D478" s="78" t="s">
        <v>4</v>
      </c>
      <c r="E478" s="43">
        <f>SUM(F478:N478)</f>
        <v>0</v>
      </c>
      <c r="F478" s="84">
        <f>F479+F480+F481</f>
        <v>0</v>
      </c>
      <c r="G478" s="84">
        <v>0</v>
      </c>
      <c r="H478" s="124">
        <f>H479+H480+H481</f>
        <v>0</v>
      </c>
      <c r="I478" s="125"/>
      <c r="J478" s="125"/>
      <c r="K478" s="125"/>
      <c r="L478" s="126"/>
      <c r="M478" s="43">
        <f>SUM(M479:M481)</f>
        <v>0</v>
      </c>
      <c r="N478" s="43">
        <f>SUM(N479:N481)</f>
        <v>0</v>
      </c>
      <c r="O478" s="98" t="s">
        <v>32</v>
      </c>
      <c r="P478" s="193"/>
      <c r="Q478" s="6"/>
      <c r="R478" s="6"/>
    </row>
    <row r="479" spans="1:18" ht="31.5" hidden="1" customHeight="1" outlineLevel="1" x14ac:dyDescent="0.3">
      <c r="A479" s="149"/>
      <c r="B479" s="138"/>
      <c r="C479" s="117"/>
      <c r="D479" s="19" t="s">
        <v>21</v>
      </c>
      <c r="E479" s="43">
        <f>SUM(F479:N479)</f>
        <v>0</v>
      </c>
      <c r="F479" s="87">
        <v>0</v>
      </c>
      <c r="G479" s="84">
        <v>0</v>
      </c>
      <c r="H479" s="87">
        <v>0</v>
      </c>
      <c r="I479" s="48"/>
      <c r="J479" s="48"/>
      <c r="K479" s="48"/>
      <c r="L479" s="44">
        <v>0</v>
      </c>
      <c r="M479" s="44">
        <v>0</v>
      </c>
      <c r="N479" s="44">
        <v>0</v>
      </c>
      <c r="O479" s="99"/>
      <c r="P479" s="193"/>
      <c r="Q479" s="6"/>
      <c r="R479" s="6"/>
    </row>
    <row r="480" spans="1:18" ht="0.75" hidden="1" customHeight="1" outlineLevel="1" x14ac:dyDescent="0.3">
      <c r="A480" s="149"/>
      <c r="B480" s="138"/>
      <c r="C480" s="117"/>
      <c r="D480" s="19" t="s">
        <v>17</v>
      </c>
      <c r="E480" s="43">
        <f>SUM(F480:N480)</f>
        <v>0</v>
      </c>
      <c r="F480" s="87">
        <v>0</v>
      </c>
      <c r="G480" s="84">
        <v>0</v>
      </c>
      <c r="H480" s="87">
        <v>0</v>
      </c>
      <c r="I480" s="48"/>
      <c r="J480" s="48"/>
      <c r="K480" s="48"/>
      <c r="L480" s="44">
        <v>0</v>
      </c>
      <c r="M480" s="44">
        <v>0</v>
      </c>
      <c r="N480" s="44">
        <v>0</v>
      </c>
      <c r="O480" s="99"/>
      <c r="P480" s="193"/>
      <c r="Q480" s="6"/>
      <c r="R480" s="6"/>
    </row>
    <row r="481" spans="1:18" ht="80.25" hidden="1" customHeight="1" collapsed="1" x14ac:dyDescent="0.3">
      <c r="A481" s="149"/>
      <c r="B481" s="138"/>
      <c r="C481" s="117"/>
      <c r="D481" s="19" t="s">
        <v>6</v>
      </c>
      <c r="E481" s="43">
        <f>SUM(F481:N481)</f>
        <v>0</v>
      </c>
      <c r="F481" s="87">
        <v>0</v>
      </c>
      <c r="G481" s="87">
        <v>0</v>
      </c>
      <c r="H481" s="101">
        <v>0</v>
      </c>
      <c r="I481" s="102"/>
      <c r="J481" s="102"/>
      <c r="K481" s="102"/>
      <c r="L481" s="103"/>
      <c r="M481" s="44">
        <v>0</v>
      </c>
      <c r="N481" s="44">
        <v>0</v>
      </c>
      <c r="O481" s="99"/>
      <c r="P481" s="193"/>
      <c r="Q481" s="6"/>
      <c r="R481" s="6"/>
    </row>
    <row r="482" spans="1:18" ht="19.5" hidden="1" customHeight="1" x14ac:dyDescent="0.3">
      <c r="A482" s="149"/>
      <c r="B482" s="132" t="s">
        <v>145</v>
      </c>
      <c r="C482" s="132" t="s">
        <v>69</v>
      </c>
      <c r="D482" s="132" t="s">
        <v>69</v>
      </c>
      <c r="E482" s="92" t="s">
        <v>70</v>
      </c>
      <c r="F482" s="92" t="s">
        <v>2</v>
      </c>
      <c r="G482" s="92" t="s">
        <v>3</v>
      </c>
      <c r="H482" s="92" t="s">
        <v>223</v>
      </c>
      <c r="I482" s="94" t="s">
        <v>167</v>
      </c>
      <c r="J482" s="95"/>
      <c r="K482" s="95"/>
      <c r="L482" s="96"/>
      <c r="M482" s="97" t="s">
        <v>39</v>
      </c>
      <c r="N482" s="97" t="s">
        <v>40</v>
      </c>
      <c r="O482" s="99"/>
      <c r="P482" s="6"/>
      <c r="Q482" s="6"/>
      <c r="R482" s="6"/>
    </row>
    <row r="483" spans="1:18" ht="31.5" hidden="1" customHeight="1" x14ac:dyDescent="0.3">
      <c r="A483" s="149"/>
      <c r="B483" s="133"/>
      <c r="C483" s="133"/>
      <c r="D483" s="133"/>
      <c r="E483" s="93"/>
      <c r="F483" s="93"/>
      <c r="G483" s="93"/>
      <c r="H483" s="93"/>
      <c r="I483" s="22" t="s">
        <v>155</v>
      </c>
      <c r="J483" s="22" t="s">
        <v>160</v>
      </c>
      <c r="K483" s="22" t="s">
        <v>156</v>
      </c>
      <c r="L483" s="22" t="s">
        <v>157</v>
      </c>
      <c r="M483" s="97"/>
      <c r="N483" s="97"/>
      <c r="O483" s="99"/>
      <c r="P483" s="6"/>
      <c r="Q483" s="6"/>
      <c r="R483" s="6"/>
    </row>
    <row r="484" spans="1:18" ht="33" hidden="1" customHeight="1" x14ac:dyDescent="0.3">
      <c r="A484" s="150"/>
      <c r="B484" s="134"/>
      <c r="C484" s="134"/>
      <c r="D484" s="134"/>
      <c r="E484" s="22" t="s">
        <v>69</v>
      </c>
      <c r="F484" s="23" t="s">
        <v>69</v>
      </c>
      <c r="G484" s="23" t="s">
        <v>69</v>
      </c>
      <c r="H484" s="23" t="s">
        <v>69</v>
      </c>
      <c r="I484" s="23" t="s">
        <v>69</v>
      </c>
      <c r="J484" s="23" t="s">
        <v>69</v>
      </c>
      <c r="K484" s="23" t="s">
        <v>69</v>
      </c>
      <c r="L484" s="23" t="s">
        <v>69</v>
      </c>
      <c r="M484" s="23" t="s">
        <v>69</v>
      </c>
      <c r="N484" s="23" t="s">
        <v>69</v>
      </c>
      <c r="O484" s="100"/>
      <c r="P484" s="6"/>
      <c r="Q484" s="6"/>
      <c r="R484" s="6"/>
    </row>
    <row r="485" spans="1:18" ht="17.25" customHeight="1" x14ac:dyDescent="0.25">
      <c r="A485" s="111" t="s">
        <v>25</v>
      </c>
      <c r="B485" s="135" t="s">
        <v>171</v>
      </c>
      <c r="C485" s="111" t="s">
        <v>41</v>
      </c>
      <c r="D485" s="78" t="s">
        <v>4</v>
      </c>
      <c r="E485" s="43">
        <f t="shared" ref="E485:E490" si="66">SUM(F485:N485)</f>
        <v>0</v>
      </c>
      <c r="F485" s="84">
        <f>F486+F487</f>
        <v>0</v>
      </c>
      <c r="G485" s="84">
        <v>0</v>
      </c>
      <c r="H485" s="124">
        <f>H486+H487</f>
        <v>0</v>
      </c>
      <c r="I485" s="125"/>
      <c r="J485" s="125"/>
      <c r="K485" s="125"/>
      <c r="L485" s="126"/>
      <c r="M485" s="43">
        <f>SUM(M486:M487)</f>
        <v>0</v>
      </c>
      <c r="N485" s="43">
        <f>SUM(N486:N487)</f>
        <v>0</v>
      </c>
      <c r="O485" s="104" t="s">
        <v>34</v>
      </c>
      <c r="P485" s="6"/>
      <c r="Q485" s="6"/>
      <c r="R485" s="6"/>
    </row>
    <row r="486" spans="1:18" ht="0.75" hidden="1" customHeight="1" outlineLevel="1" x14ac:dyDescent="0.3">
      <c r="A486" s="111"/>
      <c r="B486" s="135"/>
      <c r="C486" s="111"/>
      <c r="D486" s="78" t="s">
        <v>17</v>
      </c>
      <c r="E486" s="43">
        <f t="shared" si="66"/>
        <v>0</v>
      </c>
      <c r="F486" s="84">
        <f>F489+F495</f>
        <v>0</v>
      </c>
      <c r="G486" s="84">
        <v>0</v>
      </c>
      <c r="H486" s="84">
        <f>H489+H495</f>
        <v>0</v>
      </c>
      <c r="I486" s="47"/>
      <c r="J486" s="47"/>
      <c r="K486" s="47"/>
      <c r="L486" s="43">
        <f>L489+L495</f>
        <v>0</v>
      </c>
      <c r="M486" s="43">
        <f t="shared" ref="M486:N487" si="67">M489+M495</f>
        <v>0</v>
      </c>
      <c r="N486" s="43">
        <f t="shared" si="67"/>
        <v>0</v>
      </c>
      <c r="O486" s="104"/>
      <c r="P486" s="6"/>
      <c r="Q486" s="6"/>
      <c r="R486" s="6"/>
    </row>
    <row r="487" spans="1:18" ht="54.75" customHeight="1" collapsed="1" x14ac:dyDescent="0.25">
      <c r="A487" s="111"/>
      <c r="B487" s="135"/>
      <c r="C487" s="111"/>
      <c r="D487" s="78" t="s">
        <v>6</v>
      </c>
      <c r="E487" s="43">
        <f t="shared" si="66"/>
        <v>0</v>
      </c>
      <c r="F487" s="84">
        <f>F490+F496</f>
        <v>0</v>
      </c>
      <c r="G487" s="84">
        <v>0</v>
      </c>
      <c r="H487" s="124">
        <f>H490+H496</f>
        <v>0</v>
      </c>
      <c r="I487" s="125"/>
      <c r="J487" s="125"/>
      <c r="K487" s="125"/>
      <c r="L487" s="126"/>
      <c r="M487" s="43">
        <f t="shared" si="67"/>
        <v>0</v>
      </c>
      <c r="N487" s="43">
        <f t="shared" si="67"/>
        <v>0</v>
      </c>
      <c r="O487" s="104"/>
      <c r="P487" s="6"/>
      <c r="Q487" s="6"/>
      <c r="R487" s="6"/>
    </row>
    <row r="488" spans="1:18" ht="19.5" customHeight="1" x14ac:dyDescent="0.25">
      <c r="A488" s="118" t="s">
        <v>66</v>
      </c>
      <c r="B488" s="138" t="s">
        <v>58</v>
      </c>
      <c r="C488" s="117" t="s">
        <v>41</v>
      </c>
      <c r="D488" s="78" t="s">
        <v>4</v>
      </c>
      <c r="E488" s="43">
        <f t="shared" si="66"/>
        <v>0</v>
      </c>
      <c r="F488" s="84">
        <f>F489+F490</f>
        <v>0</v>
      </c>
      <c r="G488" s="84">
        <v>0</v>
      </c>
      <c r="H488" s="124">
        <f>H489+H490</f>
        <v>0</v>
      </c>
      <c r="I488" s="125"/>
      <c r="J488" s="125"/>
      <c r="K488" s="125"/>
      <c r="L488" s="126"/>
      <c r="M488" s="43">
        <f>SUM(M489:M490)</f>
        <v>0</v>
      </c>
      <c r="N488" s="43">
        <f>SUM(N489:N490)</f>
        <v>0</v>
      </c>
      <c r="O488" s="98" t="s">
        <v>34</v>
      </c>
      <c r="P488" s="6"/>
      <c r="Q488" s="6"/>
      <c r="R488" s="6"/>
    </row>
    <row r="489" spans="1:18" ht="33.75" hidden="1" customHeight="1" outlineLevel="1" x14ac:dyDescent="0.3">
      <c r="A489" s="119"/>
      <c r="B489" s="138"/>
      <c r="C489" s="117"/>
      <c r="D489" s="19" t="s">
        <v>17</v>
      </c>
      <c r="E489" s="43">
        <f t="shared" si="66"/>
        <v>0</v>
      </c>
      <c r="F489" s="87">
        <v>0</v>
      </c>
      <c r="G489" s="84">
        <v>0</v>
      </c>
      <c r="H489" s="87">
        <v>0</v>
      </c>
      <c r="I489" s="48"/>
      <c r="J489" s="48"/>
      <c r="K489" s="48"/>
      <c r="L489" s="44">
        <v>0</v>
      </c>
      <c r="M489" s="44">
        <v>0</v>
      </c>
      <c r="N489" s="44">
        <v>0</v>
      </c>
      <c r="O489" s="99"/>
      <c r="P489" s="6"/>
      <c r="Q489" s="6"/>
      <c r="R489" s="6"/>
    </row>
    <row r="490" spans="1:18" ht="55.9" customHeight="1" collapsed="1" x14ac:dyDescent="0.25">
      <c r="A490" s="119"/>
      <c r="B490" s="138"/>
      <c r="C490" s="117"/>
      <c r="D490" s="19" t="s">
        <v>6</v>
      </c>
      <c r="E490" s="43">
        <f t="shared" si="66"/>
        <v>0</v>
      </c>
      <c r="F490" s="87">
        <v>0</v>
      </c>
      <c r="G490" s="87">
        <v>0</v>
      </c>
      <c r="H490" s="101">
        <v>0</v>
      </c>
      <c r="I490" s="102"/>
      <c r="J490" s="102"/>
      <c r="K490" s="102"/>
      <c r="L490" s="103"/>
      <c r="M490" s="44">
        <v>0</v>
      </c>
      <c r="N490" s="44">
        <v>0</v>
      </c>
      <c r="O490" s="99"/>
      <c r="P490" s="6"/>
      <c r="Q490" s="6"/>
      <c r="R490" s="6"/>
    </row>
    <row r="491" spans="1:18" ht="19.5" customHeight="1" x14ac:dyDescent="0.25">
      <c r="A491" s="119"/>
      <c r="B491" s="132" t="s">
        <v>140</v>
      </c>
      <c r="C491" s="132" t="s">
        <v>69</v>
      </c>
      <c r="D491" s="132" t="s">
        <v>69</v>
      </c>
      <c r="E491" s="92" t="s">
        <v>70</v>
      </c>
      <c r="F491" s="92" t="s">
        <v>2</v>
      </c>
      <c r="G491" s="92" t="s">
        <v>3</v>
      </c>
      <c r="H491" s="92" t="s">
        <v>223</v>
      </c>
      <c r="I491" s="94" t="s">
        <v>167</v>
      </c>
      <c r="J491" s="95"/>
      <c r="K491" s="95"/>
      <c r="L491" s="96"/>
      <c r="M491" s="97" t="s">
        <v>39</v>
      </c>
      <c r="N491" s="97" t="s">
        <v>40</v>
      </c>
      <c r="O491" s="99"/>
      <c r="P491" s="6"/>
      <c r="Q491" s="6"/>
      <c r="R491" s="6"/>
    </row>
    <row r="492" spans="1:18" ht="36" customHeight="1" x14ac:dyDescent="0.25">
      <c r="A492" s="119"/>
      <c r="B492" s="133"/>
      <c r="C492" s="133"/>
      <c r="D492" s="133"/>
      <c r="E492" s="93"/>
      <c r="F492" s="93"/>
      <c r="G492" s="93"/>
      <c r="H492" s="93"/>
      <c r="I492" s="22" t="s">
        <v>155</v>
      </c>
      <c r="J492" s="22" t="s">
        <v>160</v>
      </c>
      <c r="K492" s="22" t="s">
        <v>156</v>
      </c>
      <c r="L492" s="22" t="s">
        <v>157</v>
      </c>
      <c r="M492" s="97"/>
      <c r="N492" s="97"/>
      <c r="O492" s="99"/>
      <c r="P492" s="6"/>
      <c r="Q492" s="6"/>
      <c r="R492" s="6"/>
    </row>
    <row r="493" spans="1:18" ht="23.25" customHeight="1" x14ac:dyDescent="0.25">
      <c r="A493" s="120"/>
      <c r="B493" s="134"/>
      <c r="C493" s="134"/>
      <c r="D493" s="134"/>
      <c r="E493" s="22" t="s">
        <v>69</v>
      </c>
      <c r="F493" s="23" t="s">
        <v>69</v>
      </c>
      <c r="G493" s="23"/>
      <c r="H493" s="23" t="s">
        <v>69</v>
      </c>
      <c r="I493" s="23" t="s">
        <v>69</v>
      </c>
      <c r="J493" s="23" t="s">
        <v>69</v>
      </c>
      <c r="K493" s="23" t="s">
        <v>69</v>
      </c>
      <c r="L493" s="23" t="s">
        <v>69</v>
      </c>
      <c r="M493" s="23" t="s">
        <v>69</v>
      </c>
      <c r="N493" s="23" t="s">
        <v>69</v>
      </c>
      <c r="O493" s="100"/>
      <c r="P493" s="6"/>
      <c r="Q493" s="6"/>
      <c r="R493" s="6"/>
    </row>
    <row r="494" spans="1:18" ht="19.5" customHeight="1" x14ac:dyDescent="0.25">
      <c r="A494" s="118" t="s">
        <v>67</v>
      </c>
      <c r="B494" s="138" t="s">
        <v>59</v>
      </c>
      <c r="C494" s="117" t="s">
        <v>41</v>
      </c>
      <c r="D494" s="78" t="s">
        <v>4</v>
      </c>
      <c r="E494" s="43">
        <f>SUM(F494:N494)</f>
        <v>0</v>
      </c>
      <c r="F494" s="84">
        <f>F495+F496</f>
        <v>0</v>
      </c>
      <c r="G494" s="84">
        <v>0</v>
      </c>
      <c r="H494" s="124">
        <f>H495+H496</f>
        <v>0</v>
      </c>
      <c r="I494" s="125"/>
      <c r="J494" s="125"/>
      <c r="K494" s="125"/>
      <c r="L494" s="126"/>
      <c r="M494" s="43">
        <f>SUM(M495:M496)</f>
        <v>0</v>
      </c>
      <c r="N494" s="43">
        <f>SUM(N495:N496)</f>
        <v>0</v>
      </c>
      <c r="O494" s="98" t="s">
        <v>34</v>
      </c>
      <c r="P494" s="6"/>
      <c r="Q494" s="6"/>
      <c r="R494" s="6"/>
    </row>
    <row r="495" spans="1:18" ht="36" hidden="1" customHeight="1" outlineLevel="1" x14ac:dyDescent="0.3">
      <c r="A495" s="119"/>
      <c r="B495" s="138"/>
      <c r="C495" s="117"/>
      <c r="D495" s="19" t="s">
        <v>17</v>
      </c>
      <c r="E495" s="43">
        <f>SUM(F495:N495)</f>
        <v>0</v>
      </c>
      <c r="F495" s="87">
        <v>0</v>
      </c>
      <c r="G495" s="84">
        <v>0</v>
      </c>
      <c r="H495" s="87">
        <v>0</v>
      </c>
      <c r="I495" s="48"/>
      <c r="J495" s="48"/>
      <c r="K495" s="48"/>
      <c r="L495" s="44">
        <v>0</v>
      </c>
      <c r="M495" s="44">
        <v>0</v>
      </c>
      <c r="N495" s="44">
        <v>0</v>
      </c>
      <c r="O495" s="99"/>
      <c r="P495" s="6"/>
      <c r="Q495" s="6"/>
      <c r="R495" s="6"/>
    </row>
    <row r="496" spans="1:18" ht="51.75" customHeight="1" collapsed="1" x14ac:dyDescent="0.25">
      <c r="A496" s="119"/>
      <c r="B496" s="138"/>
      <c r="C496" s="117"/>
      <c r="D496" s="19" t="s">
        <v>6</v>
      </c>
      <c r="E496" s="43">
        <f>SUM(F496:N496)</f>
        <v>0</v>
      </c>
      <c r="F496" s="87">
        <v>0</v>
      </c>
      <c r="G496" s="87">
        <v>0</v>
      </c>
      <c r="H496" s="101">
        <v>0</v>
      </c>
      <c r="I496" s="102"/>
      <c r="J496" s="102"/>
      <c r="K496" s="102"/>
      <c r="L496" s="103"/>
      <c r="M496" s="44">
        <v>0</v>
      </c>
      <c r="N496" s="44">
        <v>0</v>
      </c>
      <c r="O496" s="99"/>
      <c r="P496" s="6"/>
      <c r="Q496" s="6"/>
      <c r="R496" s="6"/>
    </row>
    <row r="497" spans="1:18" ht="19.5" customHeight="1" x14ac:dyDescent="0.25">
      <c r="A497" s="119"/>
      <c r="B497" s="132" t="s">
        <v>141</v>
      </c>
      <c r="C497" s="132" t="s">
        <v>69</v>
      </c>
      <c r="D497" s="132" t="s">
        <v>69</v>
      </c>
      <c r="E497" s="92" t="s">
        <v>70</v>
      </c>
      <c r="F497" s="92" t="s">
        <v>2</v>
      </c>
      <c r="G497" s="92" t="s">
        <v>3</v>
      </c>
      <c r="H497" s="92" t="s">
        <v>223</v>
      </c>
      <c r="I497" s="94" t="s">
        <v>167</v>
      </c>
      <c r="J497" s="95"/>
      <c r="K497" s="95"/>
      <c r="L497" s="96"/>
      <c r="M497" s="97" t="s">
        <v>39</v>
      </c>
      <c r="N497" s="97" t="s">
        <v>40</v>
      </c>
      <c r="O497" s="99"/>
      <c r="P497" s="6"/>
      <c r="Q497" s="6"/>
      <c r="R497" s="6"/>
    </row>
    <row r="498" spans="1:18" ht="37.5" customHeight="1" x14ac:dyDescent="0.25">
      <c r="A498" s="119"/>
      <c r="B498" s="133"/>
      <c r="C498" s="133"/>
      <c r="D498" s="133"/>
      <c r="E498" s="93"/>
      <c r="F498" s="93"/>
      <c r="G498" s="93"/>
      <c r="H498" s="93"/>
      <c r="I498" s="22" t="s">
        <v>155</v>
      </c>
      <c r="J498" s="22" t="s">
        <v>160</v>
      </c>
      <c r="K498" s="22" t="s">
        <v>156</v>
      </c>
      <c r="L498" s="22" t="s">
        <v>157</v>
      </c>
      <c r="M498" s="97"/>
      <c r="N498" s="97"/>
      <c r="O498" s="99"/>
      <c r="P498" s="6"/>
      <c r="Q498" s="6"/>
      <c r="R498" s="6"/>
    </row>
    <row r="499" spans="1:18" ht="41.25" customHeight="1" x14ac:dyDescent="0.25">
      <c r="A499" s="120"/>
      <c r="B499" s="134"/>
      <c r="C499" s="134"/>
      <c r="D499" s="134"/>
      <c r="E499" s="22" t="s">
        <v>69</v>
      </c>
      <c r="F499" s="23" t="s">
        <v>69</v>
      </c>
      <c r="G499" s="23" t="s">
        <v>69</v>
      </c>
      <c r="H499" s="23" t="s">
        <v>69</v>
      </c>
      <c r="I499" s="23" t="s">
        <v>69</v>
      </c>
      <c r="J499" s="23" t="s">
        <v>69</v>
      </c>
      <c r="K499" s="23" t="s">
        <v>69</v>
      </c>
      <c r="L499" s="23" t="s">
        <v>69</v>
      </c>
      <c r="M499" s="23" t="s">
        <v>69</v>
      </c>
      <c r="N499" s="23" t="s">
        <v>69</v>
      </c>
      <c r="O499" s="100"/>
      <c r="P499" s="6"/>
      <c r="Q499" s="6"/>
      <c r="R499" s="6"/>
    </row>
    <row r="500" spans="1:18" ht="21.75" customHeight="1" x14ac:dyDescent="0.25">
      <c r="A500" s="111" t="s">
        <v>110</v>
      </c>
      <c r="B500" s="129" t="s">
        <v>170</v>
      </c>
      <c r="C500" s="117" t="s">
        <v>41</v>
      </c>
      <c r="D500" s="78" t="s">
        <v>4</v>
      </c>
      <c r="E500" s="17">
        <f t="shared" ref="E500:E505" si="68">SUM(F500:N500)</f>
        <v>43498.899999999994</v>
      </c>
      <c r="F500" s="60">
        <f>F501+F502</f>
        <v>0</v>
      </c>
      <c r="G500" s="60">
        <v>22821.41</v>
      </c>
      <c r="H500" s="105">
        <f>H501+H502</f>
        <v>20677.489999999998</v>
      </c>
      <c r="I500" s="106"/>
      <c r="J500" s="106"/>
      <c r="K500" s="106"/>
      <c r="L500" s="107"/>
      <c r="M500" s="17">
        <f>SUM(M501:M502)</f>
        <v>0</v>
      </c>
      <c r="N500" s="17">
        <f>SUM(N501:N502)</f>
        <v>0</v>
      </c>
      <c r="O500" s="104" t="s">
        <v>291</v>
      </c>
      <c r="P500" s="6"/>
      <c r="Q500" s="6"/>
      <c r="R500" s="6"/>
    </row>
    <row r="501" spans="1:18" ht="35.25" customHeight="1" x14ac:dyDescent="0.25">
      <c r="A501" s="111"/>
      <c r="B501" s="163"/>
      <c r="C501" s="117"/>
      <c r="D501" s="78" t="s">
        <v>17</v>
      </c>
      <c r="E501" s="17">
        <f t="shared" si="68"/>
        <v>43498.899999999994</v>
      </c>
      <c r="F501" s="60">
        <v>0</v>
      </c>
      <c r="G501" s="60">
        <v>22821.41</v>
      </c>
      <c r="H501" s="105">
        <f>H504+H510</f>
        <v>20677.489999999998</v>
      </c>
      <c r="I501" s="106"/>
      <c r="J501" s="106"/>
      <c r="K501" s="106"/>
      <c r="L501" s="107"/>
      <c r="M501" s="17">
        <f>M504+M510</f>
        <v>0</v>
      </c>
      <c r="N501" s="17">
        <f>N504+N510</f>
        <v>0</v>
      </c>
      <c r="O501" s="104"/>
      <c r="P501" s="6"/>
      <c r="Q501" s="6"/>
      <c r="R501" s="6"/>
    </row>
    <row r="502" spans="1:18" ht="52.5" customHeight="1" x14ac:dyDescent="0.25">
      <c r="A502" s="111"/>
      <c r="B502" s="164"/>
      <c r="C502" s="117"/>
      <c r="D502" s="78" t="s">
        <v>6</v>
      </c>
      <c r="E502" s="17">
        <f t="shared" si="68"/>
        <v>0</v>
      </c>
      <c r="F502" s="60">
        <f>F505</f>
        <v>0</v>
      </c>
      <c r="G502" s="60">
        <v>0</v>
      </c>
      <c r="H502" s="105">
        <f>H505</f>
        <v>0</v>
      </c>
      <c r="I502" s="106"/>
      <c r="J502" s="106"/>
      <c r="K502" s="106"/>
      <c r="L502" s="107"/>
      <c r="M502" s="17">
        <f t="shared" ref="M502:N502" si="69">M505</f>
        <v>0</v>
      </c>
      <c r="N502" s="17">
        <f t="shared" si="69"/>
        <v>0</v>
      </c>
      <c r="O502" s="104"/>
      <c r="P502" s="6"/>
      <c r="Q502" s="6"/>
      <c r="R502" s="6"/>
    </row>
    <row r="503" spans="1:18" ht="21.75" customHeight="1" x14ac:dyDescent="0.25">
      <c r="A503" s="121" t="s">
        <v>30</v>
      </c>
      <c r="B503" s="114" t="s">
        <v>147</v>
      </c>
      <c r="C503" s="117" t="s">
        <v>41</v>
      </c>
      <c r="D503" s="78" t="s">
        <v>4</v>
      </c>
      <c r="E503" s="17">
        <f t="shared" si="68"/>
        <v>11878.14</v>
      </c>
      <c r="F503" s="60">
        <f>F504+F505</f>
        <v>0</v>
      </c>
      <c r="G503" s="60">
        <v>6668.41</v>
      </c>
      <c r="H503" s="105">
        <f>H504</f>
        <v>5209.7299999999996</v>
      </c>
      <c r="I503" s="106"/>
      <c r="J503" s="106"/>
      <c r="K503" s="106"/>
      <c r="L503" s="107"/>
      <c r="M503" s="17">
        <f>SUM(M504:M505)</f>
        <v>0</v>
      </c>
      <c r="N503" s="17">
        <f>SUM(N504:N505)</f>
        <v>0</v>
      </c>
      <c r="O503" s="98" t="s">
        <v>148</v>
      </c>
      <c r="P503" s="6"/>
      <c r="Q503" s="6"/>
      <c r="R503" s="6"/>
    </row>
    <row r="504" spans="1:18" ht="54" customHeight="1" x14ac:dyDescent="0.25">
      <c r="A504" s="122"/>
      <c r="B504" s="115"/>
      <c r="C504" s="117"/>
      <c r="D504" s="78" t="s">
        <v>17</v>
      </c>
      <c r="E504" s="17">
        <f t="shared" si="68"/>
        <v>11878.14</v>
      </c>
      <c r="F504" s="71">
        <v>0</v>
      </c>
      <c r="G504" s="71">
        <v>6668.41</v>
      </c>
      <c r="H504" s="89">
        <v>5209.7299999999996</v>
      </c>
      <c r="I504" s="90"/>
      <c r="J504" s="90"/>
      <c r="K504" s="90"/>
      <c r="L504" s="91"/>
      <c r="M504" s="21">
        <v>0</v>
      </c>
      <c r="N504" s="21">
        <v>0</v>
      </c>
      <c r="O504" s="99"/>
      <c r="P504" s="6"/>
      <c r="Q504" s="6"/>
      <c r="R504" s="6"/>
    </row>
    <row r="505" spans="1:18" ht="54.75" customHeight="1" x14ac:dyDescent="0.25">
      <c r="A505" s="122"/>
      <c r="B505" s="116"/>
      <c r="C505" s="117"/>
      <c r="D505" s="78" t="s">
        <v>6</v>
      </c>
      <c r="E505" s="17">
        <f t="shared" si="68"/>
        <v>0</v>
      </c>
      <c r="F505" s="71">
        <v>0</v>
      </c>
      <c r="G505" s="71">
        <v>0</v>
      </c>
      <c r="H505" s="89">
        <v>0</v>
      </c>
      <c r="I505" s="90"/>
      <c r="J505" s="90"/>
      <c r="K505" s="90"/>
      <c r="L505" s="91"/>
      <c r="M505" s="21">
        <v>0</v>
      </c>
      <c r="N505" s="21">
        <v>0</v>
      </c>
      <c r="O505" s="99"/>
      <c r="P505" s="6"/>
      <c r="Q505" s="6"/>
      <c r="R505" s="6"/>
    </row>
    <row r="506" spans="1:18" ht="21.75" customHeight="1" x14ac:dyDescent="0.25">
      <c r="A506" s="122"/>
      <c r="B506" s="139" t="s">
        <v>281</v>
      </c>
      <c r="C506" s="132" t="s">
        <v>69</v>
      </c>
      <c r="D506" s="132" t="s">
        <v>69</v>
      </c>
      <c r="E506" s="92" t="s">
        <v>70</v>
      </c>
      <c r="F506" s="92" t="s">
        <v>2</v>
      </c>
      <c r="G506" s="92" t="s">
        <v>3</v>
      </c>
      <c r="H506" s="92" t="s">
        <v>241</v>
      </c>
      <c r="I506" s="94" t="s">
        <v>167</v>
      </c>
      <c r="J506" s="95"/>
      <c r="K506" s="95"/>
      <c r="L506" s="96"/>
      <c r="M506" s="97" t="s">
        <v>39</v>
      </c>
      <c r="N506" s="97" t="s">
        <v>40</v>
      </c>
      <c r="O506" s="99"/>
      <c r="P506" s="6"/>
      <c r="Q506" s="6"/>
      <c r="R506" s="6"/>
    </row>
    <row r="507" spans="1:18" ht="41.25" customHeight="1" x14ac:dyDescent="0.25">
      <c r="A507" s="122"/>
      <c r="B507" s="140"/>
      <c r="C507" s="133"/>
      <c r="D507" s="133"/>
      <c r="E507" s="93"/>
      <c r="F507" s="93"/>
      <c r="G507" s="93"/>
      <c r="H507" s="93"/>
      <c r="I507" s="22" t="s">
        <v>155</v>
      </c>
      <c r="J507" s="22" t="s">
        <v>160</v>
      </c>
      <c r="K507" s="22" t="s">
        <v>156</v>
      </c>
      <c r="L507" s="22" t="s">
        <v>157</v>
      </c>
      <c r="M507" s="97"/>
      <c r="N507" s="97"/>
      <c r="O507" s="99"/>
      <c r="P507" s="6"/>
      <c r="Q507" s="6"/>
      <c r="R507" s="6"/>
    </row>
    <row r="508" spans="1:18" ht="117" customHeight="1" x14ac:dyDescent="0.25">
      <c r="A508" s="123"/>
      <c r="B508" s="141"/>
      <c r="C508" s="134"/>
      <c r="D508" s="134"/>
      <c r="E508" s="67">
        <v>100</v>
      </c>
      <c r="F508" s="29" t="s">
        <v>69</v>
      </c>
      <c r="G508" s="29">
        <v>100</v>
      </c>
      <c r="H508" s="29">
        <v>100</v>
      </c>
      <c r="I508" s="29">
        <v>100</v>
      </c>
      <c r="J508" s="29">
        <v>100</v>
      </c>
      <c r="K508" s="29">
        <v>100</v>
      </c>
      <c r="L508" s="29">
        <v>100</v>
      </c>
      <c r="M508" s="23" t="s">
        <v>69</v>
      </c>
      <c r="N508" s="23" t="s">
        <v>69</v>
      </c>
      <c r="O508" s="100"/>
      <c r="P508" s="6"/>
      <c r="Q508" s="6"/>
      <c r="R508" s="6"/>
    </row>
    <row r="509" spans="1:18" ht="30.6" customHeight="1" x14ac:dyDescent="0.25">
      <c r="A509" s="118" t="s">
        <v>201</v>
      </c>
      <c r="B509" s="139" t="s">
        <v>286</v>
      </c>
      <c r="C509" s="121" t="s">
        <v>206</v>
      </c>
      <c r="D509" s="78" t="s">
        <v>4</v>
      </c>
      <c r="E509" s="17">
        <f t="shared" ref="E509:E524" si="70">SUM(F509:N509)</f>
        <v>15467.76</v>
      </c>
      <c r="F509" s="83">
        <v>0</v>
      </c>
      <c r="G509" s="83">
        <v>0</v>
      </c>
      <c r="H509" s="190">
        <f>H510+H511</f>
        <v>15467.76</v>
      </c>
      <c r="I509" s="191"/>
      <c r="J509" s="191"/>
      <c r="K509" s="191"/>
      <c r="L509" s="192"/>
      <c r="M509" s="83">
        <f t="shared" ref="M509:N509" si="71">M510+M511</f>
        <v>0</v>
      </c>
      <c r="N509" s="83">
        <f t="shared" si="71"/>
        <v>0</v>
      </c>
      <c r="O509" s="69"/>
      <c r="P509" s="6"/>
      <c r="Q509" s="6"/>
      <c r="R509" s="6"/>
    </row>
    <row r="510" spans="1:18" ht="35.450000000000003" customHeight="1" x14ac:dyDescent="0.25">
      <c r="A510" s="119"/>
      <c r="B510" s="140"/>
      <c r="C510" s="122"/>
      <c r="D510" s="78" t="s">
        <v>17</v>
      </c>
      <c r="E510" s="17">
        <f t="shared" si="70"/>
        <v>15467.76</v>
      </c>
      <c r="F510" s="88">
        <v>0</v>
      </c>
      <c r="G510" s="88">
        <v>0</v>
      </c>
      <c r="H510" s="159">
        <v>15467.76</v>
      </c>
      <c r="I510" s="160"/>
      <c r="J510" s="160"/>
      <c r="K510" s="160"/>
      <c r="L510" s="161"/>
      <c r="M510" s="51">
        <v>0</v>
      </c>
      <c r="N510" s="51">
        <v>0</v>
      </c>
      <c r="O510" s="69"/>
      <c r="P510" s="6"/>
      <c r="Q510" s="6"/>
      <c r="R510" s="6"/>
    </row>
    <row r="511" spans="1:18" ht="51.75" customHeight="1" x14ac:dyDescent="0.25">
      <c r="A511" s="120"/>
      <c r="B511" s="141"/>
      <c r="C511" s="123"/>
      <c r="D511" s="78" t="s">
        <v>6</v>
      </c>
      <c r="E511" s="17">
        <f t="shared" si="70"/>
        <v>0</v>
      </c>
      <c r="F511" s="88">
        <v>0</v>
      </c>
      <c r="G511" s="88">
        <v>0</v>
      </c>
      <c r="H511" s="159">
        <v>0</v>
      </c>
      <c r="I511" s="160"/>
      <c r="J511" s="160"/>
      <c r="K511" s="160"/>
      <c r="L511" s="161"/>
      <c r="M511" s="51">
        <v>0</v>
      </c>
      <c r="N511" s="51">
        <v>0</v>
      </c>
      <c r="O511" s="69" t="s">
        <v>283</v>
      </c>
      <c r="P511" s="6"/>
      <c r="Q511" s="6"/>
      <c r="R511" s="6"/>
    </row>
    <row r="512" spans="1:18" ht="21.75" customHeight="1" x14ac:dyDescent="0.25">
      <c r="A512" s="118"/>
      <c r="B512" s="132" t="s">
        <v>282</v>
      </c>
      <c r="C512" s="132" t="s">
        <v>69</v>
      </c>
      <c r="D512" s="132" t="s">
        <v>69</v>
      </c>
      <c r="E512" s="92" t="s">
        <v>70</v>
      </c>
      <c r="F512" s="92" t="s">
        <v>2</v>
      </c>
      <c r="G512" s="92" t="s">
        <v>3</v>
      </c>
      <c r="H512" s="92" t="s">
        <v>241</v>
      </c>
      <c r="I512" s="94" t="s">
        <v>167</v>
      </c>
      <c r="J512" s="95"/>
      <c r="K512" s="95"/>
      <c r="L512" s="96"/>
      <c r="M512" s="97" t="s">
        <v>39</v>
      </c>
      <c r="N512" s="97" t="s">
        <v>40</v>
      </c>
      <c r="O512" s="69"/>
      <c r="P512" s="6"/>
      <c r="Q512" s="6"/>
      <c r="R512" s="6"/>
    </row>
    <row r="513" spans="1:18" ht="41.25" customHeight="1" x14ac:dyDescent="0.25">
      <c r="A513" s="130"/>
      <c r="B513" s="133"/>
      <c r="C513" s="133"/>
      <c r="D513" s="133"/>
      <c r="E513" s="93"/>
      <c r="F513" s="93"/>
      <c r="G513" s="93"/>
      <c r="H513" s="93"/>
      <c r="I513" s="22" t="s">
        <v>155</v>
      </c>
      <c r="J513" s="22" t="s">
        <v>160</v>
      </c>
      <c r="K513" s="22" t="s">
        <v>156</v>
      </c>
      <c r="L513" s="22" t="s">
        <v>157</v>
      </c>
      <c r="M513" s="97"/>
      <c r="N513" s="97"/>
      <c r="O513" s="69"/>
      <c r="P513" s="6"/>
      <c r="Q513" s="6"/>
      <c r="R513" s="6"/>
    </row>
    <row r="514" spans="1:18" ht="106.5" customHeight="1" x14ac:dyDescent="0.25">
      <c r="A514" s="131"/>
      <c r="B514" s="134"/>
      <c r="C514" s="134"/>
      <c r="D514" s="134"/>
      <c r="E514" s="29">
        <v>100</v>
      </c>
      <c r="F514" s="29" t="s">
        <v>69</v>
      </c>
      <c r="G514" s="29" t="s">
        <v>69</v>
      </c>
      <c r="H514" s="29">
        <v>100</v>
      </c>
      <c r="I514" s="29">
        <v>100</v>
      </c>
      <c r="J514" s="29">
        <v>100</v>
      </c>
      <c r="K514" s="29">
        <v>100</v>
      </c>
      <c r="L514" s="29">
        <v>100</v>
      </c>
      <c r="M514" s="23" t="s">
        <v>69</v>
      </c>
      <c r="N514" s="23" t="s">
        <v>69</v>
      </c>
      <c r="O514" s="69"/>
      <c r="P514" s="6"/>
      <c r="Q514" s="6"/>
      <c r="R514" s="6"/>
    </row>
    <row r="515" spans="1:18" ht="21.75" customHeight="1" x14ac:dyDescent="0.25">
      <c r="A515" s="162" t="s">
        <v>202</v>
      </c>
      <c r="B515" s="114" t="s">
        <v>287</v>
      </c>
      <c r="C515" s="117" t="s">
        <v>204</v>
      </c>
      <c r="D515" s="78" t="s">
        <v>4</v>
      </c>
      <c r="E515" s="17">
        <f t="shared" si="70"/>
        <v>16153</v>
      </c>
      <c r="F515" s="60">
        <f>F516+F517</f>
        <v>0</v>
      </c>
      <c r="G515" s="60">
        <v>16153</v>
      </c>
      <c r="H515" s="105">
        <f>H516</f>
        <v>0</v>
      </c>
      <c r="I515" s="106"/>
      <c r="J515" s="106"/>
      <c r="K515" s="106"/>
      <c r="L515" s="107"/>
      <c r="M515" s="17">
        <f>SUM(M516:M517)</f>
        <v>0</v>
      </c>
      <c r="N515" s="17">
        <f>SUM(N516:N517)</f>
        <v>0</v>
      </c>
      <c r="O515" s="98" t="s">
        <v>288</v>
      </c>
      <c r="P515" s="6"/>
      <c r="Q515" s="6"/>
      <c r="R515" s="6"/>
    </row>
    <row r="516" spans="1:18" ht="54" customHeight="1" x14ac:dyDescent="0.25">
      <c r="A516" s="162"/>
      <c r="B516" s="115"/>
      <c r="C516" s="117"/>
      <c r="D516" s="78" t="s">
        <v>17</v>
      </c>
      <c r="E516" s="17">
        <f t="shared" si="70"/>
        <v>16153</v>
      </c>
      <c r="F516" s="71">
        <v>0</v>
      </c>
      <c r="G516" s="71">
        <v>16153</v>
      </c>
      <c r="H516" s="89">
        <v>0</v>
      </c>
      <c r="I516" s="90"/>
      <c r="J516" s="90"/>
      <c r="K516" s="90"/>
      <c r="L516" s="91"/>
      <c r="M516" s="21">
        <v>0</v>
      </c>
      <c r="N516" s="21">
        <v>0</v>
      </c>
      <c r="O516" s="157"/>
      <c r="P516" s="6"/>
      <c r="Q516" s="6"/>
      <c r="R516" s="6"/>
    </row>
    <row r="517" spans="1:18" ht="54.75" customHeight="1" x14ac:dyDescent="0.25">
      <c r="A517" s="162"/>
      <c r="B517" s="116"/>
      <c r="C517" s="117"/>
      <c r="D517" s="78" t="s">
        <v>6</v>
      </c>
      <c r="E517" s="17">
        <f t="shared" si="70"/>
        <v>0</v>
      </c>
      <c r="F517" s="71">
        <v>0</v>
      </c>
      <c r="G517" s="71">
        <v>0</v>
      </c>
      <c r="H517" s="89">
        <v>0</v>
      </c>
      <c r="I517" s="90"/>
      <c r="J517" s="90"/>
      <c r="K517" s="90"/>
      <c r="L517" s="91"/>
      <c r="M517" s="21">
        <v>0</v>
      </c>
      <c r="N517" s="21">
        <v>0</v>
      </c>
      <c r="O517" s="157"/>
      <c r="P517" s="6"/>
      <c r="Q517" s="6"/>
      <c r="R517" s="6"/>
    </row>
    <row r="518" spans="1:18" ht="21.75" customHeight="1" x14ac:dyDescent="0.25">
      <c r="A518" s="118"/>
      <c r="B518" s="139" t="s">
        <v>284</v>
      </c>
      <c r="C518" s="132" t="s">
        <v>69</v>
      </c>
      <c r="D518" s="132" t="s">
        <v>69</v>
      </c>
      <c r="E518" s="92" t="s">
        <v>70</v>
      </c>
      <c r="F518" s="92" t="s">
        <v>2</v>
      </c>
      <c r="G518" s="92" t="s">
        <v>3</v>
      </c>
      <c r="H518" s="92" t="s">
        <v>241</v>
      </c>
      <c r="I518" s="94" t="s">
        <v>167</v>
      </c>
      <c r="J518" s="95"/>
      <c r="K518" s="95"/>
      <c r="L518" s="96"/>
      <c r="M518" s="97" t="s">
        <v>39</v>
      </c>
      <c r="N518" s="97" t="s">
        <v>40</v>
      </c>
      <c r="O518" s="157"/>
      <c r="P518" s="6"/>
      <c r="Q518" s="6"/>
      <c r="R518" s="6"/>
    </row>
    <row r="519" spans="1:18" ht="41.25" customHeight="1" x14ac:dyDescent="0.25">
      <c r="A519" s="130"/>
      <c r="B519" s="140"/>
      <c r="C519" s="133"/>
      <c r="D519" s="133"/>
      <c r="E519" s="93"/>
      <c r="F519" s="93"/>
      <c r="G519" s="93"/>
      <c r="H519" s="93"/>
      <c r="I519" s="22" t="s">
        <v>155</v>
      </c>
      <c r="J519" s="22" t="s">
        <v>160</v>
      </c>
      <c r="K519" s="22" t="s">
        <v>156</v>
      </c>
      <c r="L519" s="22" t="s">
        <v>157</v>
      </c>
      <c r="M519" s="97"/>
      <c r="N519" s="97"/>
      <c r="O519" s="157"/>
      <c r="P519" s="6"/>
      <c r="Q519" s="6"/>
      <c r="R519" s="6"/>
    </row>
    <row r="520" spans="1:18" ht="72.75" customHeight="1" x14ac:dyDescent="0.25">
      <c r="A520" s="131"/>
      <c r="B520" s="141"/>
      <c r="C520" s="134"/>
      <c r="D520" s="134"/>
      <c r="E520" s="29">
        <v>95.89</v>
      </c>
      <c r="F520" s="29" t="s">
        <v>69</v>
      </c>
      <c r="G520" s="29">
        <v>95.89</v>
      </c>
      <c r="H520" s="29" t="s">
        <v>69</v>
      </c>
      <c r="I520" s="29" t="s">
        <v>69</v>
      </c>
      <c r="J520" s="29" t="s">
        <v>69</v>
      </c>
      <c r="K520" s="29" t="s">
        <v>69</v>
      </c>
      <c r="L520" s="29" t="s">
        <v>69</v>
      </c>
      <c r="M520" s="29" t="s">
        <v>69</v>
      </c>
      <c r="N520" s="29" t="s">
        <v>69</v>
      </c>
      <c r="O520" s="157"/>
      <c r="P520" s="6"/>
      <c r="Q520" s="6"/>
      <c r="R520" s="6"/>
    </row>
    <row r="521" spans="1:18" ht="31.15" customHeight="1" x14ac:dyDescent="0.25">
      <c r="A521" s="194" t="s">
        <v>51</v>
      </c>
      <c r="B521" s="129" t="s">
        <v>289</v>
      </c>
      <c r="C521" s="117" t="s">
        <v>206</v>
      </c>
      <c r="D521" s="78" t="s">
        <v>4</v>
      </c>
      <c r="E521" s="17">
        <f t="shared" si="70"/>
        <v>23646.21</v>
      </c>
      <c r="F521" s="52">
        <f>F523+F524+F522</f>
        <v>0</v>
      </c>
      <c r="G521" s="52">
        <f>G523+G524+G522</f>
        <v>0</v>
      </c>
      <c r="H521" s="105">
        <f>H523+H524+H522</f>
        <v>0</v>
      </c>
      <c r="I521" s="106"/>
      <c r="J521" s="106"/>
      <c r="K521" s="106"/>
      <c r="L521" s="107"/>
      <c r="M521" s="17">
        <f>M523+M524+M522</f>
        <v>0</v>
      </c>
      <c r="N521" s="17">
        <f>N523+N524+N522</f>
        <v>23646.21</v>
      </c>
      <c r="O521" s="99" t="s">
        <v>301</v>
      </c>
      <c r="P521" s="6"/>
      <c r="Q521" s="6"/>
      <c r="R521" s="6"/>
    </row>
    <row r="522" spans="1:18" ht="31.15" customHeight="1" x14ac:dyDescent="0.25">
      <c r="A522" s="195"/>
      <c r="B522" s="115"/>
      <c r="C522" s="117"/>
      <c r="D522" s="78" t="s">
        <v>21</v>
      </c>
      <c r="E522" s="17">
        <f t="shared" si="70"/>
        <v>9660.42</v>
      </c>
      <c r="F522" s="52">
        <v>0</v>
      </c>
      <c r="G522" s="52">
        <v>0</v>
      </c>
      <c r="H522" s="105">
        <v>0</v>
      </c>
      <c r="I522" s="106"/>
      <c r="J522" s="106"/>
      <c r="K522" s="106"/>
      <c r="L522" s="107"/>
      <c r="M522" s="17">
        <v>0</v>
      </c>
      <c r="N522" s="17">
        <v>9660.42</v>
      </c>
      <c r="O522" s="157"/>
      <c r="P522" s="6"/>
      <c r="Q522" s="6"/>
      <c r="R522" s="6"/>
    </row>
    <row r="523" spans="1:18" ht="42" customHeight="1" x14ac:dyDescent="0.25">
      <c r="A523" s="195"/>
      <c r="B523" s="115"/>
      <c r="C523" s="117"/>
      <c r="D523" s="78" t="s">
        <v>17</v>
      </c>
      <c r="E523" s="17">
        <f t="shared" si="70"/>
        <v>4976.58</v>
      </c>
      <c r="F523" s="52">
        <v>0</v>
      </c>
      <c r="G523" s="52">
        <v>0</v>
      </c>
      <c r="H523" s="105">
        <v>0</v>
      </c>
      <c r="I523" s="106"/>
      <c r="J523" s="106"/>
      <c r="K523" s="106"/>
      <c r="L523" s="107"/>
      <c r="M523" s="17">
        <v>0</v>
      </c>
      <c r="N523" s="17">
        <v>4976.58</v>
      </c>
      <c r="O523" s="157"/>
      <c r="P523" s="6"/>
      <c r="Q523" s="6"/>
      <c r="R523" s="6"/>
    </row>
    <row r="524" spans="1:18" ht="57.75" customHeight="1" x14ac:dyDescent="0.25">
      <c r="A524" s="195"/>
      <c r="B524" s="116"/>
      <c r="C524" s="117"/>
      <c r="D524" s="78" t="s">
        <v>6</v>
      </c>
      <c r="E524" s="17">
        <f t="shared" si="70"/>
        <v>9009.2099999999991</v>
      </c>
      <c r="F524" s="52">
        <v>0</v>
      </c>
      <c r="G524" s="52">
        <v>0</v>
      </c>
      <c r="H524" s="105">
        <v>0</v>
      </c>
      <c r="I524" s="106"/>
      <c r="J524" s="106"/>
      <c r="K524" s="106"/>
      <c r="L524" s="107"/>
      <c r="M524" s="17">
        <v>0</v>
      </c>
      <c r="N524" s="17">
        <v>9009.2099999999991</v>
      </c>
      <c r="O524" s="157"/>
      <c r="P524" s="6"/>
      <c r="Q524" s="6"/>
      <c r="R524" s="6"/>
    </row>
    <row r="525" spans="1:18" ht="31.15" customHeight="1" x14ac:dyDescent="0.25">
      <c r="A525" s="118" t="s">
        <v>313</v>
      </c>
      <c r="B525" s="114" t="s">
        <v>290</v>
      </c>
      <c r="C525" s="117" t="s">
        <v>206</v>
      </c>
      <c r="D525" s="78" t="s">
        <v>4</v>
      </c>
      <c r="E525" s="17">
        <f t="shared" ref="E525:E528" si="72">SUM(F525:N525)</f>
        <v>23646.21</v>
      </c>
      <c r="F525" s="52">
        <f>F527+F528+F526</f>
        <v>0</v>
      </c>
      <c r="G525" s="52">
        <f>G527+G528+G526</f>
        <v>0</v>
      </c>
      <c r="H525" s="105">
        <f>H527+H528+H526</f>
        <v>0</v>
      </c>
      <c r="I525" s="106"/>
      <c r="J525" s="106"/>
      <c r="K525" s="106"/>
      <c r="L525" s="107"/>
      <c r="M525" s="17">
        <f>M527+M528+M526</f>
        <v>0</v>
      </c>
      <c r="N525" s="17">
        <f>N527+N528+N526</f>
        <v>23646.21</v>
      </c>
      <c r="O525" s="157"/>
      <c r="P525" s="6"/>
      <c r="Q525" s="6"/>
      <c r="R525" s="6"/>
    </row>
    <row r="526" spans="1:18" ht="31.15" customHeight="1" x14ac:dyDescent="0.25">
      <c r="A526" s="119"/>
      <c r="B526" s="115"/>
      <c r="C526" s="117"/>
      <c r="D526" s="19" t="s">
        <v>21</v>
      </c>
      <c r="E526" s="21">
        <f t="shared" si="72"/>
        <v>9660.42</v>
      </c>
      <c r="F526" s="53">
        <v>0</v>
      </c>
      <c r="G526" s="53">
        <v>0</v>
      </c>
      <c r="H526" s="89">
        <v>0</v>
      </c>
      <c r="I526" s="90"/>
      <c r="J526" s="90"/>
      <c r="K526" s="90"/>
      <c r="L526" s="91"/>
      <c r="M526" s="21">
        <v>0</v>
      </c>
      <c r="N526" s="21">
        <v>9660.42</v>
      </c>
      <c r="O526" s="157"/>
      <c r="P526" s="6"/>
      <c r="Q526" s="6"/>
      <c r="R526" s="6"/>
    </row>
    <row r="527" spans="1:18" ht="42" customHeight="1" x14ac:dyDescent="0.25">
      <c r="A527" s="119"/>
      <c r="B527" s="115"/>
      <c r="C527" s="117"/>
      <c r="D527" s="19" t="s">
        <v>17</v>
      </c>
      <c r="E527" s="21">
        <f t="shared" si="72"/>
        <v>4976.58</v>
      </c>
      <c r="F527" s="53">
        <v>0</v>
      </c>
      <c r="G527" s="53">
        <v>0</v>
      </c>
      <c r="H527" s="89">
        <v>0</v>
      </c>
      <c r="I527" s="90"/>
      <c r="J527" s="90"/>
      <c r="K527" s="90"/>
      <c r="L527" s="91"/>
      <c r="M527" s="21">
        <v>0</v>
      </c>
      <c r="N527" s="21">
        <v>4976.58</v>
      </c>
      <c r="O527" s="157"/>
      <c r="P527" s="6"/>
      <c r="Q527" s="6"/>
      <c r="R527" s="6"/>
    </row>
    <row r="528" spans="1:18" ht="57.75" customHeight="1" x14ac:dyDescent="0.25">
      <c r="A528" s="119"/>
      <c r="B528" s="116"/>
      <c r="C528" s="117"/>
      <c r="D528" s="19" t="s">
        <v>6</v>
      </c>
      <c r="E528" s="21">
        <f t="shared" si="72"/>
        <v>9009.2099999999991</v>
      </c>
      <c r="F528" s="53">
        <v>0</v>
      </c>
      <c r="G528" s="53">
        <v>0</v>
      </c>
      <c r="H528" s="89">
        <v>0</v>
      </c>
      <c r="I528" s="90"/>
      <c r="J528" s="90"/>
      <c r="K528" s="90"/>
      <c r="L528" s="91"/>
      <c r="M528" s="21">
        <v>0</v>
      </c>
      <c r="N528" s="21">
        <v>9009.2099999999991</v>
      </c>
      <c r="O528" s="157"/>
      <c r="P528" s="6"/>
      <c r="Q528" s="6"/>
      <c r="R528" s="6"/>
    </row>
    <row r="529" spans="1:18" ht="21.75" customHeight="1" x14ac:dyDescent="0.25">
      <c r="A529" s="119"/>
      <c r="B529" s="132" t="s">
        <v>207</v>
      </c>
      <c r="C529" s="117" t="s">
        <v>69</v>
      </c>
      <c r="D529" s="132" t="s">
        <v>69</v>
      </c>
      <c r="E529" s="92" t="s">
        <v>70</v>
      </c>
      <c r="F529" s="92" t="s">
        <v>2</v>
      </c>
      <c r="G529" s="92" t="s">
        <v>3</v>
      </c>
      <c r="H529" s="92" t="s">
        <v>242</v>
      </c>
      <c r="I529" s="94" t="s">
        <v>167</v>
      </c>
      <c r="J529" s="95"/>
      <c r="K529" s="95"/>
      <c r="L529" s="96"/>
      <c r="M529" s="97" t="s">
        <v>39</v>
      </c>
      <c r="N529" s="97" t="s">
        <v>40</v>
      </c>
      <c r="O529" s="157"/>
      <c r="P529" s="6"/>
      <c r="Q529" s="6"/>
      <c r="R529" s="6"/>
    </row>
    <row r="530" spans="1:18" ht="41.25" customHeight="1" x14ac:dyDescent="0.25">
      <c r="A530" s="119"/>
      <c r="B530" s="133"/>
      <c r="C530" s="117"/>
      <c r="D530" s="133"/>
      <c r="E530" s="93"/>
      <c r="F530" s="93"/>
      <c r="G530" s="93"/>
      <c r="H530" s="93"/>
      <c r="I530" s="22" t="s">
        <v>155</v>
      </c>
      <c r="J530" s="22" t="s">
        <v>160</v>
      </c>
      <c r="K530" s="22" t="s">
        <v>156</v>
      </c>
      <c r="L530" s="22" t="s">
        <v>157</v>
      </c>
      <c r="M530" s="97"/>
      <c r="N530" s="97"/>
      <c r="O530" s="157"/>
      <c r="P530" s="6"/>
      <c r="Q530" s="6"/>
      <c r="R530" s="6"/>
    </row>
    <row r="531" spans="1:18" ht="87" customHeight="1" x14ac:dyDescent="0.25">
      <c r="A531" s="120"/>
      <c r="B531" s="134"/>
      <c r="C531" s="117"/>
      <c r="D531" s="134"/>
      <c r="E531" s="29">
        <v>3</v>
      </c>
      <c r="F531" s="29" t="s">
        <v>69</v>
      </c>
      <c r="G531" s="29" t="s">
        <v>69</v>
      </c>
      <c r="H531" s="29" t="s">
        <v>69</v>
      </c>
      <c r="I531" s="29" t="s">
        <v>69</v>
      </c>
      <c r="J531" s="29" t="s">
        <v>69</v>
      </c>
      <c r="K531" s="29" t="s">
        <v>69</v>
      </c>
      <c r="L531" s="29" t="s">
        <v>69</v>
      </c>
      <c r="M531" s="51" t="s">
        <v>69</v>
      </c>
      <c r="N531" s="30">
        <v>3</v>
      </c>
      <c r="O531" s="158"/>
      <c r="P531" s="6"/>
      <c r="Q531" s="6"/>
      <c r="R531" s="6"/>
    </row>
    <row r="532" spans="1:18" ht="15.75" x14ac:dyDescent="0.25">
      <c r="A532" s="110" t="s">
        <v>15</v>
      </c>
      <c r="B532" s="110"/>
      <c r="C532" s="110"/>
      <c r="D532" s="78" t="s">
        <v>4</v>
      </c>
      <c r="E532" s="43">
        <f>SUM(F532:N532)</f>
        <v>2725476.5703499997</v>
      </c>
      <c r="F532" s="84">
        <f>F533+F534+F535+F536</f>
        <v>503725.95034999994</v>
      </c>
      <c r="G532" s="84">
        <v>515393.92</v>
      </c>
      <c r="H532" s="124">
        <f>H533+H534+H535+H536</f>
        <v>595952.49</v>
      </c>
      <c r="I532" s="125"/>
      <c r="J532" s="125"/>
      <c r="K532" s="125"/>
      <c r="L532" s="126"/>
      <c r="M532" s="43">
        <f t="shared" ref="M532:N532" si="73">SUM(M533:M536)</f>
        <v>567664</v>
      </c>
      <c r="N532" s="43">
        <f t="shared" si="73"/>
        <v>542740.21</v>
      </c>
      <c r="O532" s="104"/>
      <c r="P532" s="6"/>
      <c r="Q532" s="6"/>
      <c r="R532" s="6"/>
    </row>
    <row r="533" spans="1:18" ht="31.5" x14ac:dyDescent="0.25">
      <c r="A533" s="110"/>
      <c r="B533" s="110"/>
      <c r="C533" s="110"/>
      <c r="D533" s="78" t="s">
        <v>21</v>
      </c>
      <c r="E533" s="43">
        <f>SUM(F533:N533)</f>
        <v>12900.42</v>
      </c>
      <c r="F533" s="84">
        <f>F461</f>
        <v>3240</v>
      </c>
      <c r="G533" s="84">
        <v>0</v>
      </c>
      <c r="H533" s="124">
        <f>H522</f>
        <v>0</v>
      </c>
      <c r="I533" s="125"/>
      <c r="J533" s="125"/>
      <c r="K533" s="125"/>
      <c r="L533" s="126"/>
      <c r="M533" s="43">
        <f>M522</f>
        <v>0</v>
      </c>
      <c r="N533" s="43">
        <f>N522</f>
        <v>9660.42</v>
      </c>
      <c r="O533" s="104"/>
      <c r="P533" s="6"/>
      <c r="Q533" s="6"/>
      <c r="R533" s="6"/>
    </row>
    <row r="534" spans="1:18" ht="31.5" x14ac:dyDescent="0.25">
      <c r="A534" s="110"/>
      <c r="B534" s="110"/>
      <c r="C534" s="110"/>
      <c r="D534" s="78" t="s">
        <v>17</v>
      </c>
      <c r="E534" s="43">
        <f>SUM(F534:N534)</f>
        <v>101930.98</v>
      </c>
      <c r="F534" s="84">
        <f>F430+F462+F486</f>
        <v>1080</v>
      </c>
      <c r="G534" s="84">
        <v>22821.41</v>
      </c>
      <c r="H534" s="124">
        <f>H420+H430+H462+H501</f>
        <v>48767.99</v>
      </c>
      <c r="I534" s="125"/>
      <c r="J534" s="125"/>
      <c r="K534" s="125"/>
      <c r="L534" s="126"/>
      <c r="M534" s="43">
        <f>M420+M430+M462+M501</f>
        <v>24285</v>
      </c>
      <c r="N534" s="43">
        <f>N420+N430+N462+N501+N523</f>
        <v>4976.58</v>
      </c>
      <c r="O534" s="104"/>
      <c r="P534" s="6"/>
      <c r="Q534" s="6"/>
      <c r="R534" s="6"/>
    </row>
    <row r="535" spans="1:18" ht="47.25" x14ac:dyDescent="0.25">
      <c r="A535" s="110"/>
      <c r="B535" s="110"/>
      <c r="C535" s="110"/>
      <c r="D535" s="78" t="s">
        <v>6</v>
      </c>
      <c r="E535" s="43">
        <f>SUM(F535:N535)</f>
        <v>2217818.9581300002</v>
      </c>
      <c r="F535" s="84">
        <f>F421+F431+F463+F487</f>
        <v>406642.59012999997</v>
      </c>
      <c r="G535" s="84">
        <v>414509.658</v>
      </c>
      <c r="H535" s="124">
        <f>H421+H431+H463+H487+H502</f>
        <v>473184.5</v>
      </c>
      <c r="I535" s="125"/>
      <c r="J535" s="125"/>
      <c r="K535" s="125"/>
      <c r="L535" s="126"/>
      <c r="M535" s="43">
        <f>M421+M431+M463+M487</f>
        <v>469379</v>
      </c>
      <c r="N535" s="43">
        <f>N421+N431+N463+N487+N524</f>
        <v>454103.21</v>
      </c>
      <c r="O535" s="104"/>
      <c r="P535" s="6"/>
      <c r="Q535" s="6"/>
      <c r="R535" s="6"/>
    </row>
    <row r="536" spans="1:18" ht="15.75" x14ac:dyDescent="0.25">
      <c r="A536" s="110"/>
      <c r="B536" s="110"/>
      <c r="C536" s="110"/>
      <c r="D536" s="74" t="s">
        <v>18</v>
      </c>
      <c r="E536" s="43">
        <f>SUM(F536:N536)</f>
        <v>392826.21221999999</v>
      </c>
      <c r="F536" s="84">
        <f>F422+F432</f>
        <v>92763.360219999988</v>
      </c>
      <c r="G536" s="84">
        <v>78062.851999999999</v>
      </c>
      <c r="H536" s="124">
        <f>H422+H432</f>
        <v>74000</v>
      </c>
      <c r="I536" s="125"/>
      <c r="J536" s="125"/>
      <c r="K536" s="125"/>
      <c r="L536" s="126"/>
      <c r="M536" s="43">
        <f>M422+M432</f>
        <v>74000</v>
      </c>
      <c r="N536" s="43">
        <f>N422+N432</f>
        <v>74000</v>
      </c>
      <c r="O536" s="104"/>
      <c r="P536" s="6"/>
      <c r="Q536" s="6"/>
      <c r="R536" s="6"/>
    </row>
    <row r="537" spans="1:18" ht="30" customHeight="1" x14ac:dyDescent="0.25">
      <c r="A537" s="108" t="s">
        <v>192</v>
      </c>
      <c r="B537" s="109"/>
      <c r="C537" s="109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6"/>
      <c r="Q537" s="6"/>
      <c r="R537" s="6"/>
    </row>
    <row r="538" spans="1:18" ht="15.75" x14ac:dyDescent="0.25">
      <c r="A538" s="111" t="s">
        <v>33</v>
      </c>
      <c r="B538" s="135" t="s">
        <v>169</v>
      </c>
      <c r="C538" s="111" t="s">
        <v>41</v>
      </c>
      <c r="D538" s="78" t="s">
        <v>4</v>
      </c>
      <c r="E538" s="43">
        <f>SUM(F538:N538)</f>
        <v>15000</v>
      </c>
      <c r="F538" s="84">
        <f>F539</f>
        <v>3000</v>
      </c>
      <c r="G538" s="84">
        <v>1500</v>
      </c>
      <c r="H538" s="124">
        <f>SUM(H539:H539)</f>
        <v>3500</v>
      </c>
      <c r="I538" s="125"/>
      <c r="J538" s="125"/>
      <c r="K538" s="125"/>
      <c r="L538" s="126"/>
      <c r="M538" s="43">
        <f>SUM(M539:M539)</f>
        <v>3500</v>
      </c>
      <c r="N538" s="43">
        <f>SUM(N539:N539)</f>
        <v>3500</v>
      </c>
      <c r="O538" s="104" t="s">
        <v>62</v>
      </c>
      <c r="P538" s="6"/>
      <c r="Q538" s="6"/>
      <c r="R538" s="6"/>
    </row>
    <row r="539" spans="1:18" ht="52.5" customHeight="1" x14ac:dyDescent="0.25">
      <c r="A539" s="111"/>
      <c r="B539" s="135"/>
      <c r="C539" s="111"/>
      <c r="D539" s="78" t="s">
        <v>6</v>
      </c>
      <c r="E539" s="43">
        <f>SUM(F539:N539)</f>
        <v>15000</v>
      </c>
      <c r="F539" s="84">
        <f>F541</f>
        <v>3000</v>
      </c>
      <c r="G539" s="84">
        <v>1500</v>
      </c>
      <c r="H539" s="124">
        <f>H541</f>
        <v>3500</v>
      </c>
      <c r="I539" s="125"/>
      <c r="J539" s="125"/>
      <c r="K539" s="125"/>
      <c r="L539" s="126"/>
      <c r="M539" s="43">
        <f t="shared" ref="M539:N539" si="74">M541</f>
        <v>3500</v>
      </c>
      <c r="N539" s="43">
        <f t="shared" si="74"/>
        <v>3500</v>
      </c>
      <c r="O539" s="104"/>
      <c r="P539" s="6"/>
      <c r="Q539" s="6"/>
      <c r="R539" s="6"/>
    </row>
    <row r="540" spans="1:18" ht="25.5" customHeight="1" x14ac:dyDescent="0.25">
      <c r="A540" s="118" t="s">
        <v>7</v>
      </c>
      <c r="B540" s="139" t="s">
        <v>63</v>
      </c>
      <c r="C540" s="117" t="s">
        <v>41</v>
      </c>
      <c r="D540" s="78" t="s">
        <v>4</v>
      </c>
      <c r="E540" s="43">
        <f>SUM(F540:N540)</f>
        <v>15000</v>
      </c>
      <c r="F540" s="84">
        <f>F541</f>
        <v>3000</v>
      </c>
      <c r="G540" s="84">
        <v>1500</v>
      </c>
      <c r="H540" s="124">
        <f>SUM(H541:H541)</f>
        <v>3500</v>
      </c>
      <c r="I540" s="125"/>
      <c r="J540" s="125"/>
      <c r="K540" s="125"/>
      <c r="L540" s="126"/>
      <c r="M540" s="43">
        <f>SUM(M541:M541)</f>
        <v>3500</v>
      </c>
      <c r="N540" s="43">
        <f>SUM(N541:N541)</f>
        <v>3500</v>
      </c>
      <c r="O540" s="98" t="s">
        <v>62</v>
      </c>
      <c r="P540" s="6"/>
      <c r="Q540" s="6"/>
      <c r="R540" s="6"/>
    </row>
    <row r="541" spans="1:18" ht="54" customHeight="1" x14ac:dyDescent="0.25">
      <c r="A541" s="119"/>
      <c r="B541" s="141"/>
      <c r="C541" s="117"/>
      <c r="D541" s="19" t="s">
        <v>6</v>
      </c>
      <c r="E541" s="43">
        <f>SUM(F541:N541)</f>
        <v>15000</v>
      </c>
      <c r="F541" s="87">
        <f>2500+500</f>
        <v>3000</v>
      </c>
      <c r="G541" s="84">
        <v>1500</v>
      </c>
      <c r="H541" s="101">
        <v>3500</v>
      </c>
      <c r="I541" s="102"/>
      <c r="J541" s="102"/>
      <c r="K541" s="102"/>
      <c r="L541" s="103"/>
      <c r="M541" s="44">
        <v>3500</v>
      </c>
      <c r="N541" s="44">
        <v>3500</v>
      </c>
      <c r="O541" s="99"/>
      <c r="P541" s="6"/>
      <c r="Q541" s="6"/>
      <c r="R541" s="6"/>
    </row>
    <row r="542" spans="1:18" ht="15.75" customHeight="1" x14ac:dyDescent="0.25">
      <c r="A542" s="119"/>
      <c r="B542" s="132" t="s">
        <v>142</v>
      </c>
      <c r="C542" s="132" t="s">
        <v>69</v>
      </c>
      <c r="D542" s="132" t="s">
        <v>69</v>
      </c>
      <c r="E542" s="92" t="s">
        <v>70</v>
      </c>
      <c r="F542" s="92" t="s">
        <v>2</v>
      </c>
      <c r="G542" s="92" t="s">
        <v>3</v>
      </c>
      <c r="H542" s="92" t="s">
        <v>242</v>
      </c>
      <c r="I542" s="94" t="s">
        <v>167</v>
      </c>
      <c r="J542" s="95"/>
      <c r="K542" s="95"/>
      <c r="L542" s="96"/>
      <c r="M542" s="97" t="s">
        <v>39</v>
      </c>
      <c r="N542" s="97" t="s">
        <v>40</v>
      </c>
      <c r="O542" s="99"/>
      <c r="P542" s="6"/>
      <c r="Q542" s="6"/>
      <c r="R542" s="6"/>
    </row>
    <row r="543" spans="1:18" ht="46.9" customHeight="1" x14ac:dyDescent="0.25">
      <c r="A543" s="119"/>
      <c r="B543" s="133"/>
      <c r="C543" s="133"/>
      <c r="D543" s="133"/>
      <c r="E543" s="93"/>
      <c r="F543" s="93"/>
      <c r="G543" s="93"/>
      <c r="H543" s="93"/>
      <c r="I543" s="22" t="s">
        <v>155</v>
      </c>
      <c r="J543" s="22" t="s">
        <v>160</v>
      </c>
      <c r="K543" s="22" t="s">
        <v>156</v>
      </c>
      <c r="L543" s="22" t="s">
        <v>157</v>
      </c>
      <c r="M543" s="97"/>
      <c r="N543" s="97"/>
      <c r="O543" s="99"/>
      <c r="P543" s="200"/>
      <c r="Q543" s="6"/>
      <c r="R543" s="6"/>
    </row>
    <row r="544" spans="1:18" ht="22.5" customHeight="1" x14ac:dyDescent="0.25">
      <c r="A544" s="120"/>
      <c r="B544" s="134"/>
      <c r="C544" s="134"/>
      <c r="D544" s="134"/>
      <c r="E544" s="27">
        <v>29</v>
      </c>
      <c r="F544" s="28">
        <v>12</v>
      </c>
      <c r="G544" s="28">
        <v>5</v>
      </c>
      <c r="H544" s="28">
        <v>5</v>
      </c>
      <c r="I544" s="28">
        <v>2</v>
      </c>
      <c r="J544" s="28">
        <v>0</v>
      </c>
      <c r="K544" s="28">
        <v>2</v>
      </c>
      <c r="L544" s="28">
        <v>1</v>
      </c>
      <c r="M544" s="28">
        <v>5</v>
      </c>
      <c r="N544" s="28">
        <v>5</v>
      </c>
      <c r="O544" s="100"/>
      <c r="P544" s="200"/>
      <c r="Q544" s="6"/>
      <c r="R544" s="6"/>
    </row>
    <row r="545" spans="1:18" ht="15.75" x14ac:dyDescent="0.25">
      <c r="A545" s="110" t="s">
        <v>15</v>
      </c>
      <c r="B545" s="110"/>
      <c r="C545" s="110"/>
      <c r="D545" s="78" t="s">
        <v>4</v>
      </c>
      <c r="E545" s="43">
        <f>SUM(F545:N545)</f>
        <v>15000</v>
      </c>
      <c r="F545" s="84">
        <f>F546</f>
        <v>3000</v>
      </c>
      <c r="G545" s="84">
        <v>1500</v>
      </c>
      <c r="H545" s="124">
        <f>SUM(H546:H546)</f>
        <v>3500</v>
      </c>
      <c r="I545" s="125"/>
      <c r="J545" s="125"/>
      <c r="K545" s="125"/>
      <c r="L545" s="126"/>
      <c r="M545" s="43">
        <f>SUM(M546:M546)</f>
        <v>3500</v>
      </c>
      <c r="N545" s="43">
        <f>SUM(N546:N546)</f>
        <v>3500</v>
      </c>
      <c r="O545" s="104"/>
      <c r="P545" s="6"/>
      <c r="Q545" s="6"/>
      <c r="R545" s="6"/>
    </row>
    <row r="546" spans="1:18" ht="47.25" x14ac:dyDescent="0.25">
      <c r="A546" s="110"/>
      <c r="B546" s="110"/>
      <c r="C546" s="110"/>
      <c r="D546" s="78" t="s">
        <v>6</v>
      </c>
      <c r="E546" s="43">
        <f>SUM(F546:N546)</f>
        <v>15000</v>
      </c>
      <c r="F546" s="84">
        <f>F539</f>
        <v>3000</v>
      </c>
      <c r="G546" s="84">
        <v>1500</v>
      </c>
      <c r="H546" s="124">
        <f>H539</f>
        <v>3500</v>
      </c>
      <c r="I546" s="125"/>
      <c r="J546" s="125"/>
      <c r="K546" s="125"/>
      <c r="L546" s="126"/>
      <c r="M546" s="43">
        <f t="shared" ref="M546:N546" si="75">M539</f>
        <v>3500</v>
      </c>
      <c r="N546" s="43">
        <f t="shared" si="75"/>
        <v>3500</v>
      </c>
      <c r="O546" s="104"/>
      <c r="P546" s="6"/>
      <c r="Q546" s="6"/>
      <c r="R546" s="6"/>
    </row>
    <row r="547" spans="1:18" ht="28.5" customHeight="1" x14ac:dyDescent="0.25">
      <c r="A547" s="154" t="s">
        <v>119</v>
      </c>
      <c r="B547" s="155"/>
      <c r="C547" s="155"/>
      <c r="D547" s="155"/>
      <c r="E547" s="155"/>
      <c r="F547" s="155"/>
      <c r="G547" s="155"/>
      <c r="H547" s="155"/>
      <c r="I547" s="155"/>
      <c r="J547" s="155"/>
      <c r="K547" s="155"/>
      <c r="L547" s="155"/>
      <c r="M547" s="155"/>
      <c r="N547" s="155"/>
      <c r="O547" s="156"/>
      <c r="P547" s="6"/>
      <c r="Q547" s="6"/>
      <c r="R547" s="6"/>
    </row>
    <row r="548" spans="1:18" ht="15.75" x14ac:dyDescent="0.25">
      <c r="A548" s="111">
        <v>1</v>
      </c>
      <c r="B548" s="135" t="s">
        <v>168</v>
      </c>
      <c r="C548" s="111" t="s">
        <v>41</v>
      </c>
      <c r="D548" s="78" t="s">
        <v>4</v>
      </c>
      <c r="E548" s="43">
        <f t="shared" ref="E548:E553" si="76">SUM(F548:N548)</f>
        <v>362285.68266000005</v>
      </c>
      <c r="F548" s="84">
        <f>F550</f>
        <v>50288.388330000002</v>
      </c>
      <c r="G548" s="84">
        <v>62427.348480000001</v>
      </c>
      <c r="H548" s="124">
        <f>SUM(H549:H550)</f>
        <v>85106.003490000003</v>
      </c>
      <c r="I548" s="125"/>
      <c r="J548" s="125"/>
      <c r="K548" s="125"/>
      <c r="L548" s="126"/>
      <c r="M548" s="43">
        <f>SUM(M550:M550)</f>
        <v>80923.402360000007</v>
      </c>
      <c r="N548" s="43">
        <f>SUM(N550:N550)</f>
        <v>83540.540000000008</v>
      </c>
      <c r="O548" s="104" t="s">
        <v>5</v>
      </c>
      <c r="P548" s="6"/>
      <c r="Q548" s="6"/>
      <c r="R548" s="6"/>
    </row>
    <row r="549" spans="1:18" ht="31.5" x14ac:dyDescent="0.25">
      <c r="A549" s="111"/>
      <c r="B549" s="135"/>
      <c r="C549" s="111"/>
      <c r="D549" s="78" t="s">
        <v>17</v>
      </c>
      <c r="E549" s="43">
        <f t="shared" si="76"/>
        <v>214.83</v>
      </c>
      <c r="F549" s="84">
        <v>0</v>
      </c>
      <c r="G549" s="84">
        <v>214.83</v>
      </c>
      <c r="H549" s="124">
        <f>H552</f>
        <v>0</v>
      </c>
      <c r="I549" s="136"/>
      <c r="J549" s="136"/>
      <c r="K549" s="136"/>
      <c r="L549" s="137"/>
      <c r="M549" s="43">
        <v>0</v>
      </c>
      <c r="N549" s="43">
        <v>0</v>
      </c>
      <c r="O549" s="104"/>
      <c r="P549" s="6"/>
      <c r="Q549" s="6"/>
      <c r="R549" s="6"/>
    </row>
    <row r="550" spans="1:18" ht="47.25" x14ac:dyDescent="0.25">
      <c r="A550" s="111"/>
      <c r="B550" s="135"/>
      <c r="C550" s="111"/>
      <c r="D550" s="78" t="s">
        <v>6</v>
      </c>
      <c r="E550" s="43">
        <f t="shared" si="76"/>
        <v>362070.85265999998</v>
      </c>
      <c r="F550" s="84">
        <f>F553+F558</f>
        <v>50288.388330000002</v>
      </c>
      <c r="G550" s="84">
        <v>62212.518479999999</v>
      </c>
      <c r="H550" s="124">
        <f>H553+H558</f>
        <v>85106.003490000003</v>
      </c>
      <c r="I550" s="125"/>
      <c r="J550" s="125"/>
      <c r="K550" s="125"/>
      <c r="L550" s="126"/>
      <c r="M550" s="43">
        <f t="shared" ref="M550:N550" si="77">M553+M558</f>
        <v>80923.402360000007</v>
      </c>
      <c r="N550" s="43">
        <f t="shared" si="77"/>
        <v>83540.540000000008</v>
      </c>
      <c r="O550" s="104"/>
      <c r="P550" s="6"/>
      <c r="Q550" s="6"/>
      <c r="R550" s="6"/>
    </row>
    <row r="551" spans="1:18" ht="15.75" customHeight="1" x14ac:dyDescent="0.25">
      <c r="A551" s="118" t="s">
        <v>7</v>
      </c>
      <c r="B551" s="138" t="s">
        <v>108</v>
      </c>
      <c r="C551" s="117" t="s">
        <v>41</v>
      </c>
      <c r="D551" s="78" t="s">
        <v>4</v>
      </c>
      <c r="E551" s="43">
        <f t="shared" si="76"/>
        <v>159299.34093000001</v>
      </c>
      <c r="F551" s="84">
        <f>F553</f>
        <v>31268.046600000001</v>
      </c>
      <c r="G551" s="84">
        <v>33407.348480000001</v>
      </c>
      <c r="H551" s="124">
        <f>SUM(H552:H553)</f>
        <v>32334.003489999999</v>
      </c>
      <c r="I551" s="125"/>
      <c r="J551" s="125"/>
      <c r="K551" s="125"/>
      <c r="L551" s="126"/>
      <c r="M551" s="43">
        <f>SUM(M553:M553)</f>
        <v>29836.40236</v>
      </c>
      <c r="N551" s="43">
        <f>SUM(N553:N553)</f>
        <v>32453.54</v>
      </c>
      <c r="O551" s="98" t="s">
        <v>5</v>
      </c>
      <c r="P551" s="6"/>
      <c r="Q551" s="6"/>
      <c r="R551" s="6"/>
    </row>
    <row r="552" spans="1:18" ht="40.5" customHeight="1" x14ac:dyDescent="0.25">
      <c r="A552" s="119"/>
      <c r="B552" s="138"/>
      <c r="C552" s="117"/>
      <c r="D552" s="19" t="s">
        <v>17</v>
      </c>
      <c r="E552" s="43">
        <f t="shared" si="76"/>
        <v>214.83</v>
      </c>
      <c r="F552" s="87">
        <v>0</v>
      </c>
      <c r="G552" s="87">
        <v>214.83</v>
      </c>
      <c r="H552" s="101">
        <v>0</v>
      </c>
      <c r="I552" s="136"/>
      <c r="J552" s="136"/>
      <c r="K552" s="136"/>
      <c r="L552" s="137"/>
      <c r="M552" s="44">
        <v>0</v>
      </c>
      <c r="N552" s="44">
        <v>0</v>
      </c>
      <c r="O552" s="99"/>
      <c r="P552" s="6"/>
      <c r="Q552" s="6"/>
      <c r="R552" s="6"/>
    </row>
    <row r="553" spans="1:18" ht="49.9" customHeight="1" x14ac:dyDescent="0.25">
      <c r="A553" s="119"/>
      <c r="B553" s="138"/>
      <c r="C553" s="117"/>
      <c r="D553" s="19" t="s">
        <v>6</v>
      </c>
      <c r="E553" s="43">
        <f t="shared" si="76"/>
        <v>159084.51093000002</v>
      </c>
      <c r="F553" s="87">
        <f>29558.0466+1313+397</f>
        <v>31268.046600000001</v>
      </c>
      <c r="G553" s="87">
        <v>33192.518479999999</v>
      </c>
      <c r="H553" s="101">
        <f>32334+0.00349</f>
        <v>32334.003489999999</v>
      </c>
      <c r="I553" s="102"/>
      <c r="J553" s="102"/>
      <c r="K553" s="102"/>
      <c r="L553" s="103"/>
      <c r="M553" s="44">
        <f>32444-2607.61+0.01236</f>
        <v>29836.40236</v>
      </c>
      <c r="N553" s="44">
        <f>32444+9.54</f>
        <v>32453.54</v>
      </c>
      <c r="O553" s="99"/>
      <c r="P553" s="6"/>
      <c r="Q553" s="6"/>
      <c r="R553" s="6"/>
    </row>
    <row r="554" spans="1:18" ht="15.75" hidden="1" customHeight="1" x14ac:dyDescent="0.3">
      <c r="A554" s="119"/>
      <c r="B554" s="132" t="s">
        <v>143</v>
      </c>
      <c r="C554" s="132" t="s">
        <v>41</v>
      </c>
      <c r="D554" s="132" t="s">
        <v>69</v>
      </c>
      <c r="E554" s="92" t="s">
        <v>70</v>
      </c>
      <c r="F554" s="92" t="s">
        <v>71</v>
      </c>
      <c r="G554" s="62"/>
      <c r="H554" s="92" t="s">
        <v>71</v>
      </c>
      <c r="I554" s="94" t="s">
        <v>72</v>
      </c>
      <c r="J554" s="95"/>
      <c r="K554" s="95"/>
      <c r="L554" s="96"/>
      <c r="M554" s="97" t="s">
        <v>39</v>
      </c>
      <c r="N554" s="97" t="s">
        <v>40</v>
      </c>
      <c r="O554" s="99"/>
      <c r="P554" s="6"/>
      <c r="Q554" s="6"/>
      <c r="R554" s="6"/>
    </row>
    <row r="555" spans="1:18" ht="15.75" hidden="1" customHeight="1" x14ac:dyDescent="0.3">
      <c r="A555" s="119"/>
      <c r="B555" s="133"/>
      <c r="C555" s="133"/>
      <c r="D555" s="133"/>
      <c r="E555" s="93"/>
      <c r="F555" s="93"/>
      <c r="G555" s="63"/>
      <c r="H555" s="93"/>
      <c r="I555" s="22" t="s">
        <v>73</v>
      </c>
      <c r="J555" s="22" t="s">
        <v>74</v>
      </c>
      <c r="K555" s="22" t="s">
        <v>75</v>
      </c>
      <c r="L555" s="22" t="s">
        <v>76</v>
      </c>
      <c r="M555" s="97"/>
      <c r="N555" s="97"/>
      <c r="O555" s="99"/>
      <c r="P555" s="6"/>
      <c r="Q555" s="6"/>
      <c r="R555" s="6"/>
    </row>
    <row r="556" spans="1:18" ht="36" hidden="1" customHeight="1" x14ac:dyDescent="0.3">
      <c r="A556" s="120"/>
      <c r="B556" s="134"/>
      <c r="C556" s="134"/>
      <c r="D556" s="134"/>
      <c r="E556" s="27">
        <v>1</v>
      </c>
      <c r="F556" s="28">
        <v>1</v>
      </c>
      <c r="G556" s="28"/>
      <c r="H556" s="28">
        <v>1</v>
      </c>
      <c r="I556" s="28">
        <v>1</v>
      </c>
      <c r="J556" s="28">
        <v>1</v>
      </c>
      <c r="K556" s="28">
        <v>1</v>
      </c>
      <c r="L556" s="28">
        <v>1</v>
      </c>
      <c r="M556" s="28">
        <v>1</v>
      </c>
      <c r="N556" s="28">
        <v>1</v>
      </c>
      <c r="O556" s="100"/>
      <c r="P556" s="6"/>
      <c r="Q556" s="6"/>
      <c r="R556" s="6"/>
    </row>
    <row r="557" spans="1:18" ht="15.75" customHeight="1" x14ac:dyDescent="0.25">
      <c r="A557" s="121" t="s">
        <v>8</v>
      </c>
      <c r="B557" s="138" t="s">
        <v>109</v>
      </c>
      <c r="C557" s="117" t="s">
        <v>41</v>
      </c>
      <c r="D557" s="78" t="s">
        <v>4</v>
      </c>
      <c r="E557" s="43">
        <f>SUM(F557:N557)</f>
        <v>202986.34172999999</v>
      </c>
      <c r="F557" s="84">
        <f>F558</f>
        <v>19020.34173</v>
      </c>
      <c r="G557" s="84">
        <v>29020</v>
      </c>
      <c r="H557" s="124">
        <f>SUM(H558:H558)</f>
        <v>52772</v>
      </c>
      <c r="I557" s="125"/>
      <c r="J557" s="125"/>
      <c r="K557" s="125"/>
      <c r="L557" s="126"/>
      <c r="M557" s="43">
        <f>SUM(M558:M558)</f>
        <v>51087</v>
      </c>
      <c r="N557" s="43">
        <f>SUM(N558:N558)</f>
        <v>51087</v>
      </c>
      <c r="O557" s="98" t="s">
        <v>5</v>
      </c>
      <c r="P557" s="6"/>
      <c r="Q557" s="6"/>
      <c r="R557" s="6"/>
    </row>
    <row r="558" spans="1:18" ht="46.5" customHeight="1" x14ac:dyDescent="0.25">
      <c r="A558" s="122"/>
      <c r="B558" s="138"/>
      <c r="C558" s="117"/>
      <c r="D558" s="19" t="s">
        <v>6</v>
      </c>
      <c r="E558" s="43">
        <f>SUM(F558:N558)</f>
        <v>202986.34172999999</v>
      </c>
      <c r="F558" s="87">
        <f>20627-1606.65827</f>
        <v>19020.34173</v>
      </c>
      <c r="G558" s="84">
        <v>29020</v>
      </c>
      <c r="H558" s="101">
        <f>51272+1500</f>
        <v>52772</v>
      </c>
      <c r="I558" s="102"/>
      <c r="J558" s="102"/>
      <c r="K558" s="102"/>
      <c r="L558" s="103"/>
      <c r="M558" s="44">
        <v>51087</v>
      </c>
      <c r="N558" s="44">
        <v>51087</v>
      </c>
      <c r="O558" s="99"/>
      <c r="P558" s="6"/>
      <c r="Q558" s="6"/>
      <c r="R558" s="6"/>
    </row>
    <row r="559" spans="1:18" ht="15.75" hidden="1" customHeight="1" x14ac:dyDescent="0.3">
      <c r="A559" s="122"/>
      <c r="B559" s="132" t="s">
        <v>144</v>
      </c>
      <c r="C559" s="132" t="s">
        <v>41</v>
      </c>
      <c r="D559" s="132" t="s">
        <v>69</v>
      </c>
      <c r="E559" s="92" t="s">
        <v>70</v>
      </c>
      <c r="F559" s="92" t="s">
        <v>71</v>
      </c>
      <c r="G559" s="84">
        <v>29020</v>
      </c>
      <c r="H559" s="92" t="s">
        <v>71</v>
      </c>
      <c r="I559" s="94" t="s">
        <v>72</v>
      </c>
      <c r="J559" s="95"/>
      <c r="K559" s="95"/>
      <c r="L559" s="96"/>
      <c r="M559" s="97" t="s">
        <v>39</v>
      </c>
      <c r="N559" s="97" t="s">
        <v>40</v>
      </c>
      <c r="O559" s="99"/>
      <c r="P559" s="6"/>
      <c r="Q559" s="6"/>
      <c r="R559" s="6"/>
    </row>
    <row r="560" spans="1:18" ht="15.75" hidden="1" customHeight="1" x14ac:dyDescent="0.3">
      <c r="A560" s="122"/>
      <c r="B560" s="133"/>
      <c r="C560" s="133"/>
      <c r="D560" s="133"/>
      <c r="E560" s="93"/>
      <c r="F560" s="93"/>
      <c r="G560" s="84">
        <v>29020</v>
      </c>
      <c r="H560" s="93"/>
      <c r="I560" s="22" t="s">
        <v>73</v>
      </c>
      <c r="J560" s="22" t="s">
        <v>74</v>
      </c>
      <c r="K560" s="22" t="s">
        <v>75</v>
      </c>
      <c r="L560" s="22" t="s">
        <v>76</v>
      </c>
      <c r="M560" s="97"/>
      <c r="N560" s="97"/>
      <c r="O560" s="99"/>
      <c r="P560" s="6"/>
      <c r="Q560" s="6"/>
      <c r="R560" s="6"/>
    </row>
    <row r="561" spans="1:18" ht="15.75" hidden="1" customHeight="1" x14ac:dyDescent="0.3">
      <c r="A561" s="123"/>
      <c r="B561" s="134"/>
      <c r="C561" s="134"/>
      <c r="D561" s="134"/>
      <c r="E561" s="27">
        <v>55</v>
      </c>
      <c r="F561" s="28">
        <v>11</v>
      </c>
      <c r="G561" s="84">
        <v>29020</v>
      </c>
      <c r="H561" s="28">
        <v>11</v>
      </c>
      <c r="I561" s="28">
        <v>2</v>
      </c>
      <c r="J561" s="28">
        <v>7</v>
      </c>
      <c r="K561" s="28">
        <v>1</v>
      </c>
      <c r="L561" s="28">
        <v>1</v>
      </c>
      <c r="M561" s="28">
        <v>11</v>
      </c>
      <c r="N561" s="28">
        <v>11</v>
      </c>
      <c r="O561" s="100"/>
      <c r="P561" s="6"/>
      <c r="Q561" s="6"/>
      <c r="R561" s="6"/>
    </row>
    <row r="562" spans="1:18" ht="15.75" x14ac:dyDescent="0.25">
      <c r="A562" s="110" t="s">
        <v>15</v>
      </c>
      <c r="B562" s="110"/>
      <c r="C562" s="110"/>
      <c r="D562" s="78" t="s">
        <v>4</v>
      </c>
      <c r="E562" s="43">
        <f t="shared" ref="E562:E569" si="78">SUM(F562:N562)</f>
        <v>362285.68266000005</v>
      </c>
      <c r="F562" s="84">
        <f>F564</f>
        <v>50288.388330000002</v>
      </c>
      <c r="G562" s="84">
        <v>62427.348480000001</v>
      </c>
      <c r="H562" s="124">
        <f>SUM(H563:H564)</f>
        <v>85106.003490000003</v>
      </c>
      <c r="I562" s="125"/>
      <c r="J562" s="125"/>
      <c r="K562" s="125"/>
      <c r="L562" s="126"/>
      <c r="M562" s="43">
        <f>SUM(M564:M564)</f>
        <v>80923.402360000007</v>
      </c>
      <c r="N562" s="43">
        <f>SUM(N564:N564)</f>
        <v>83540.540000000008</v>
      </c>
      <c r="O562" s="104"/>
      <c r="P562" s="6"/>
      <c r="Q562" s="6"/>
      <c r="R562" s="6"/>
    </row>
    <row r="563" spans="1:18" ht="32.25" customHeight="1" x14ac:dyDescent="0.25">
      <c r="A563" s="110"/>
      <c r="B563" s="110"/>
      <c r="C563" s="110"/>
      <c r="D563" s="78" t="s">
        <v>17</v>
      </c>
      <c r="E563" s="43">
        <f t="shared" si="78"/>
        <v>214.83</v>
      </c>
      <c r="F563" s="84">
        <v>0</v>
      </c>
      <c r="G563" s="84">
        <v>214.83</v>
      </c>
      <c r="H563" s="124">
        <f>H549</f>
        <v>0</v>
      </c>
      <c r="I563" s="125"/>
      <c r="J563" s="125"/>
      <c r="K563" s="125"/>
      <c r="L563" s="126"/>
      <c r="M563" s="43">
        <f>M189+M370+M411+M530</f>
        <v>0</v>
      </c>
      <c r="N563" s="43">
        <f>N189+N370+N411+N530</f>
        <v>0</v>
      </c>
      <c r="O563" s="104"/>
      <c r="P563" s="6"/>
      <c r="Q563" s="6"/>
      <c r="R563" s="6"/>
    </row>
    <row r="564" spans="1:18" ht="47.25" x14ac:dyDescent="0.25">
      <c r="A564" s="110"/>
      <c r="B564" s="110"/>
      <c r="C564" s="110"/>
      <c r="D564" s="78" t="s">
        <v>6</v>
      </c>
      <c r="E564" s="43">
        <f t="shared" si="78"/>
        <v>362070.85265999998</v>
      </c>
      <c r="F564" s="84">
        <f>F550</f>
        <v>50288.388330000002</v>
      </c>
      <c r="G564" s="84">
        <v>62212.518479999999</v>
      </c>
      <c r="H564" s="124">
        <f>H550</f>
        <v>85106.003490000003</v>
      </c>
      <c r="I564" s="125"/>
      <c r="J564" s="125"/>
      <c r="K564" s="125"/>
      <c r="L564" s="126"/>
      <c r="M564" s="43">
        <f t="shared" ref="M564:N564" si="79">M550</f>
        <v>80923.402360000007</v>
      </c>
      <c r="N564" s="43">
        <f t="shared" si="79"/>
        <v>83540.540000000008</v>
      </c>
      <c r="O564" s="104"/>
      <c r="P564" s="6"/>
      <c r="Q564" s="6"/>
      <c r="R564" s="6"/>
    </row>
    <row r="565" spans="1:18" ht="24" customHeight="1" x14ac:dyDescent="0.25">
      <c r="A565" s="110" t="s">
        <v>36</v>
      </c>
      <c r="B565" s="110"/>
      <c r="C565" s="110"/>
      <c r="D565" s="78" t="s">
        <v>4</v>
      </c>
      <c r="E565" s="43">
        <f t="shared" si="78"/>
        <v>9990690.1985500008</v>
      </c>
      <c r="F565" s="84">
        <f>F566+F567+F568+F569</f>
        <v>1887982.0549899996</v>
      </c>
      <c r="G565" s="84">
        <f>G566+G567+G568+G569</f>
        <v>1976068.81069</v>
      </c>
      <c r="H565" s="124">
        <f>H566+H567+H568+H569</f>
        <v>2076770.0416699997</v>
      </c>
      <c r="I565" s="125"/>
      <c r="J565" s="125"/>
      <c r="K565" s="125"/>
      <c r="L565" s="126"/>
      <c r="M565" s="43">
        <f>SUM(M566:M569)</f>
        <v>2036119.4545999998</v>
      </c>
      <c r="N565" s="43">
        <f>SUM(N566:N569)</f>
        <v>2013749.8366</v>
      </c>
      <c r="O565" s="104"/>
      <c r="P565" s="6"/>
      <c r="Q565" s="6"/>
      <c r="R565" s="6"/>
    </row>
    <row r="566" spans="1:18" ht="33.75" customHeight="1" x14ac:dyDescent="0.25">
      <c r="A566" s="110"/>
      <c r="B566" s="110"/>
      <c r="C566" s="110"/>
      <c r="D566" s="78" t="s">
        <v>21</v>
      </c>
      <c r="E566" s="43">
        <f t="shared" si="78"/>
        <v>20629.564009999998</v>
      </c>
      <c r="F566" s="84">
        <f>F203+F373+F414+F533</f>
        <v>3944.029</v>
      </c>
      <c r="G566" s="84">
        <v>1016.7988</v>
      </c>
      <c r="H566" s="124">
        <f>H203+H373+H533</f>
        <v>3311.0006399999997</v>
      </c>
      <c r="I566" s="125"/>
      <c r="J566" s="125"/>
      <c r="K566" s="125"/>
      <c r="L566" s="126"/>
      <c r="M566" s="43">
        <f>M203+M373+M414+M533</f>
        <v>1385.03666</v>
      </c>
      <c r="N566" s="43">
        <f>N203+N373+N414+N533</f>
        <v>10972.698909999999</v>
      </c>
      <c r="O566" s="104"/>
      <c r="P566" s="6"/>
      <c r="Q566" s="6"/>
      <c r="R566" s="6"/>
    </row>
    <row r="567" spans="1:18" ht="32.25" customHeight="1" x14ac:dyDescent="0.25">
      <c r="A567" s="110"/>
      <c r="B567" s="110"/>
      <c r="C567" s="110"/>
      <c r="D567" s="78" t="s">
        <v>17</v>
      </c>
      <c r="E567" s="43">
        <f t="shared" si="78"/>
        <v>254925.92574000001</v>
      </c>
      <c r="F567" s="84">
        <f>F115+F204+F374+F415+F534</f>
        <v>65620.66565000001</v>
      </c>
      <c r="G567" s="84">
        <f>G115+G204+G374+G415+G534+G549</f>
        <v>105975.91525000001</v>
      </c>
      <c r="H567" s="124">
        <f>H115+H204+H374+H415+H534+H563</f>
        <v>51476.990539999999</v>
      </c>
      <c r="I567" s="125"/>
      <c r="J567" s="125"/>
      <c r="K567" s="125"/>
      <c r="L567" s="126"/>
      <c r="M567" s="43">
        <f>M115+M204+M374+M415+M534+M563</f>
        <v>25563.49539</v>
      </c>
      <c r="N567" s="43">
        <f>N115+N204+N374+N415+N534+N563</f>
        <v>6288.8589099999999</v>
      </c>
      <c r="O567" s="104"/>
      <c r="P567" s="6"/>
      <c r="Q567" s="6"/>
      <c r="R567" s="6"/>
    </row>
    <row r="568" spans="1:18" ht="51.75" customHeight="1" x14ac:dyDescent="0.25">
      <c r="A568" s="110"/>
      <c r="B568" s="110"/>
      <c r="C568" s="110"/>
      <c r="D568" s="78" t="s">
        <v>6</v>
      </c>
      <c r="E568" s="43">
        <f t="shared" si="78"/>
        <v>8644253.62665</v>
      </c>
      <c r="F568" s="84">
        <f>F47+F116+F205+F375+F416+F535+F546+F564</f>
        <v>1546805.2361499998</v>
      </c>
      <c r="G568" s="84">
        <v>1661800.4401799999</v>
      </c>
      <c r="H568" s="124">
        <f>H47+H116+H205+H375+H416+H535+H546+H564</f>
        <v>1822650.9499899999</v>
      </c>
      <c r="I568" s="125"/>
      <c r="J568" s="125"/>
      <c r="K568" s="125"/>
      <c r="L568" s="126"/>
      <c r="M568" s="43">
        <f>M47+M116+M205+M375+M416+M535+M546+M564</f>
        <v>1812839.8220499998</v>
      </c>
      <c r="N568" s="43">
        <f>N47+N116+N205+N375+N416+N535+N546+N564</f>
        <v>1800157.1782800001</v>
      </c>
      <c r="O568" s="104"/>
      <c r="P568" s="6"/>
      <c r="Q568" s="6"/>
      <c r="R568" s="6"/>
    </row>
    <row r="569" spans="1:18" ht="24" customHeight="1" x14ac:dyDescent="0.25">
      <c r="A569" s="110"/>
      <c r="B569" s="110"/>
      <c r="C569" s="110"/>
      <c r="D569" s="74" t="s">
        <v>18</v>
      </c>
      <c r="E569" s="43">
        <f t="shared" si="78"/>
        <v>1070881.0821499999</v>
      </c>
      <c r="F569" s="84">
        <f>F117+F206+F376+F536</f>
        <v>271612.12419</v>
      </c>
      <c r="G569" s="84">
        <f>G117+G206+G376+G536</f>
        <v>207275.65646</v>
      </c>
      <c r="H569" s="124">
        <f>H117+H206+H376+H536</f>
        <v>199331.1005</v>
      </c>
      <c r="I569" s="125"/>
      <c r="J569" s="125"/>
      <c r="K569" s="125"/>
      <c r="L569" s="126"/>
      <c r="M569" s="43">
        <f>M117+M206+M376+M536</f>
        <v>196331.1005</v>
      </c>
      <c r="N569" s="43">
        <f>N117+N206+N376+N536</f>
        <v>196331.1005</v>
      </c>
      <c r="O569" s="104"/>
      <c r="P569" s="6"/>
      <c r="Q569" s="6"/>
      <c r="R569" s="6"/>
    </row>
    <row r="570" spans="1:18" ht="22.5" customHeight="1" x14ac:dyDescent="0.25">
      <c r="A570" s="54"/>
      <c r="B570" s="54"/>
      <c r="C570" s="55"/>
      <c r="D570" s="54"/>
      <c r="E570" s="56"/>
      <c r="F570" s="54"/>
      <c r="G570" s="54"/>
      <c r="H570" s="54"/>
      <c r="I570" s="54"/>
      <c r="J570" s="54"/>
      <c r="K570" s="54"/>
      <c r="L570" s="54"/>
      <c r="M570" s="54"/>
      <c r="N570" s="57" t="s">
        <v>113</v>
      </c>
      <c r="O570" s="54"/>
      <c r="P570" s="6"/>
      <c r="Q570" s="6"/>
      <c r="R570" s="6"/>
    </row>
    <row r="571" spans="1:18" ht="39" customHeight="1" x14ac:dyDescent="0.3">
      <c r="A571" s="6"/>
      <c r="B571" s="7" t="s">
        <v>193</v>
      </c>
      <c r="C571" s="8"/>
      <c r="D571" s="7"/>
      <c r="E571" s="9"/>
      <c r="F571" s="10"/>
      <c r="G571" s="10"/>
      <c r="H571" s="10"/>
      <c r="I571" s="10"/>
      <c r="J571" s="10"/>
      <c r="K571" s="10"/>
      <c r="L571" s="7" t="s">
        <v>243</v>
      </c>
      <c r="M571" s="6"/>
      <c r="N571" s="6"/>
      <c r="O571" s="6"/>
      <c r="P571" s="6"/>
      <c r="Q571" s="6"/>
      <c r="R571" s="6"/>
    </row>
    <row r="572" spans="1:18" ht="15.75" x14ac:dyDescent="0.25">
      <c r="A572" s="6"/>
      <c r="B572" s="6"/>
      <c r="C572" s="11"/>
      <c r="D572" s="6"/>
      <c r="E572" s="12"/>
      <c r="F572" s="13"/>
      <c r="G572" s="13"/>
      <c r="H572" s="13"/>
      <c r="I572" s="13"/>
      <c r="J572" s="13"/>
      <c r="K572" s="13"/>
      <c r="L572" s="14"/>
      <c r="M572" s="6"/>
      <c r="N572" s="6"/>
      <c r="O572" s="6"/>
      <c r="P572" s="6"/>
      <c r="Q572" s="6"/>
      <c r="R572" s="6"/>
    </row>
    <row r="573" spans="1:18" ht="15.75" x14ac:dyDescent="0.25">
      <c r="A573" s="6"/>
      <c r="B573" s="6"/>
      <c r="C573" s="11"/>
      <c r="D573" s="6"/>
      <c r="E573" s="12"/>
      <c r="F573" s="13"/>
      <c r="G573" s="13"/>
      <c r="H573" s="13"/>
      <c r="I573" s="13"/>
      <c r="J573" s="13"/>
      <c r="K573" s="13"/>
      <c r="L573" s="6"/>
      <c r="M573" s="6"/>
      <c r="N573" s="6"/>
      <c r="O573" s="6"/>
      <c r="P573" s="6"/>
      <c r="Q573" s="6"/>
      <c r="R573" s="6"/>
    </row>
    <row r="574" spans="1:18" ht="15.75" x14ac:dyDescent="0.25">
      <c r="A574" s="6"/>
      <c r="B574" s="6"/>
      <c r="C574" s="11"/>
      <c r="D574" s="6"/>
      <c r="E574" s="12"/>
      <c r="F574" s="13"/>
      <c r="G574" s="13"/>
      <c r="H574" s="13"/>
      <c r="I574" s="13"/>
      <c r="J574" s="13"/>
      <c r="K574" s="13"/>
      <c r="L574" s="6"/>
      <c r="M574" s="6"/>
      <c r="N574" s="6"/>
      <c r="O574" s="6"/>
      <c r="P574" s="6"/>
      <c r="Q574" s="6"/>
      <c r="R574" s="6"/>
    </row>
    <row r="575" spans="1:18" ht="15.75" outlineLevel="1" x14ac:dyDescent="0.25">
      <c r="A575" s="6"/>
      <c r="B575" s="6"/>
      <c r="C575" s="11"/>
      <c r="D575" s="6"/>
      <c r="E575" s="12"/>
      <c r="F575" s="13"/>
      <c r="G575" s="13"/>
      <c r="H575" s="13"/>
      <c r="I575" s="13"/>
      <c r="J575" s="13"/>
      <c r="K575" s="13"/>
      <c r="L575" s="14"/>
      <c r="M575" s="14"/>
      <c r="N575" s="14"/>
      <c r="O575" s="6"/>
      <c r="P575" s="6"/>
      <c r="Q575" s="6"/>
      <c r="R575" s="6"/>
    </row>
    <row r="576" spans="1:18" outlineLevel="1" x14ac:dyDescent="0.25">
      <c r="A576" s="6"/>
      <c r="B576" s="6"/>
      <c r="C576" s="11"/>
      <c r="D576" s="6"/>
      <c r="E576" s="12"/>
      <c r="F576" s="58"/>
      <c r="G576" s="58"/>
      <c r="H576" s="58"/>
      <c r="I576" s="14"/>
      <c r="J576" s="14"/>
      <c r="K576" s="14"/>
      <c r="L576" s="14"/>
      <c r="M576" s="6"/>
      <c r="N576" s="6"/>
      <c r="O576" s="6"/>
      <c r="P576" s="6"/>
      <c r="Q576" s="6"/>
      <c r="R576" s="6"/>
    </row>
    <row r="577" spans="1:15" outlineLevel="1" x14ac:dyDescent="0.25">
      <c r="A577" s="6"/>
      <c r="B577" s="6"/>
      <c r="C577" s="11"/>
      <c r="D577" s="6"/>
      <c r="E577" s="12"/>
      <c r="F577" s="6"/>
      <c r="G577" s="6"/>
      <c r="H577" s="6"/>
      <c r="I577" s="6"/>
      <c r="J577" s="6"/>
      <c r="K577" s="6"/>
      <c r="L577" s="14"/>
      <c r="M577" s="14"/>
      <c r="N577" s="14"/>
      <c r="O577" s="6"/>
    </row>
    <row r="578" spans="1:15" outlineLevel="1" x14ac:dyDescent="0.25">
      <c r="A578" s="6"/>
      <c r="B578" s="6"/>
      <c r="C578" s="11"/>
      <c r="D578" s="6"/>
      <c r="E578" s="12"/>
      <c r="F578" s="6"/>
      <c r="G578" s="6"/>
      <c r="H578" s="6"/>
      <c r="I578" s="6"/>
      <c r="J578" s="6"/>
      <c r="K578" s="6"/>
      <c r="L578" s="14"/>
      <c r="M578" s="14"/>
      <c r="N578" s="14"/>
      <c r="O578" s="6"/>
    </row>
    <row r="579" spans="1:15" outlineLevel="1" x14ac:dyDescent="0.25">
      <c r="A579" s="6"/>
      <c r="B579" s="6"/>
      <c r="C579" s="11"/>
      <c r="D579" s="6"/>
      <c r="E579" s="12"/>
      <c r="F579" s="6"/>
      <c r="G579" s="6"/>
      <c r="H579" s="6"/>
      <c r="I579" s="14"/>
      <c r="J579" s="14"/>
      <c r="K579" s="14"/>
      <c r="L579" s="14"/>
      <c r="M579" s="6"/>
      <c r="N579" s="6"/>
      <c r="O579" s="6"/>
    </row>
    <row r="580" spans="1:15" outlineLevel="1" x14ac:dyDescent="0.25">
      <c r="A580" s="6"/>
      <c r="B580" s="6"/>
      <c r="C580" s="11"/>
      <c r="D580" s="6"/>
      <c r="E580" s="12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 outlineLevel="1" x14ac:dyDescent="0.25">
      <c r="A581" s="6"/>
      <c r="B581" s="6"/>
      <c r="C581" s="11"/>
      <c r="D581" s="6"/>
      <c r="E581" s="12"/>
      <c r="F581" s="6"/>
      <c r="G581" s="6"/>
      <c r="H581" s="6"/>
      <c r="I581" s="6"/>
      <c r="J581" s="6"/>
      <c r="K581" s="6"/>
      <c r="L581" s="6"/>
      <c r="M581" s="6"/>
      <c r="N581" s="14"/>
      <c r="O581" s="6"/>
    </row>
    <row r="582" spans="1:15" outlineLevel="1" x14ac:dyDescent="0.25">
      <c r="A582" s="6"/>
      <c r="B582" s="6"/>
      <c r="C582" s="11"/>
      <c r="D582" s="6"/>
      <c r="E582" s="12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 outlineLevel="1" x14ac:dyDescent="0.25">
      <c r="A583" s="6"/>
      <c r="B583" s="6"/>
      <c r="C583" s="11"/>
      <c r="D583" s="6"/>
      <c r="E583" s="12"/>
      <c r="F583" s="6"/>
      <c r="G583" s="6"/>
      <c r="H583" s="6"/>
      <c r="I583" s="59"/>
      <c r="J583" s="59"/>
      <c r="K583" s="59"/>
      <c r="L583" s="6"/>
      <c r="M583" s="6"/>
      <c r="N583" s="6"/>
      <c r="O583" s="6"/>
    </row>
    <row r="584" spans="1:15" outlineLevel="1" x14ac:dyDescent="0.25">
      <c r="A584" s="6"/>
      <c r="B584" s="6"/>
      <c r="C584" s="11"/>
      <c r="D584" s="6"/>
      <c r="E584" s="12"/>
      <c r="F584" s="6"/>
      <c r="G584" s="6"/>
      <c r="H584" s="6"/>
      <c r="I584" s="14"/>
      <c r="J584" s="14"/>
      <c r="K584" s="14"/>
      <c r="L584" s="6"/>
      <c r="M584" s="6"/>
      <c r="N584" s="6"/>
      <c r="O584" s="6"/>
    </row>
    <row r="585" spans="1:15" x14ac:dyDescent="0.25">
      <c r="A585" s="6"/>
      <c r="B585" s="6"/>
      <c r="C585" s="11"/>
      <c r="D585" s="6"/>
      <c r="E585" s="12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 x14ac:dyDescent="0.25">
      <c r="A586" s="6"/>
      <c r="B586" s="6"/>
      <c r="C586" s="11"/>
      <c r="D586" s="6"/>
      <c r="E586" s="12"/>
      <c r="F586" s="6"/>
      <c r="G586" s="6"/>
      <c r="H586" s="6"/>
      <c r="I586" s="6"/>
      <c r="J586" s="6"/>
      <c r="K586" s="6"/>
      <c r="L586" s="6"/>
      <c r="M586" s="6"/>
      <c r="N586" s="6"/>
      <c r="O586" s="6"/>
    </row>
  </sheetData>
  <mergeCells count="1486">
    <mergeCell ref="P247:P249"/>
    <mergeCell ref="P543:P544"/>
    <mergeCell ref="H244:L244"/>
    <mergeCell ref="H245:L245"/>
    <mergeCell ref="H47:L47"/>
    <mergeCell ref="A48:O48"/>
    <mergeCell ref="C24:C26"/>
    <mergeCell ref="D24:D26"/>
    <mergeCell ref="D17:D19"/>
    <mergeCell ref="E17:E18"/>
    <mergeCell ref="P106:P108"/>
    <mergeCell ref="P456:P457"/>
    <mergeCell ref="P449:P451"/>
    <mergeCell ref="P152:P154"/>
    <mergeCell ref="P393:P398"/>
    <mergeCell ref="P405:P409"/>
    <mergeCell ref="P474:P481"/>
    <mergeCell ref="C8:C9"/>
    <mergeCell ref="H8:L8"/>
    <mergeCell ref="O8:O9"/>
    <mergeCell ref="H9:L9"/>
    <mergeCell ref="A15:A19"/>
    <mergeCell ref="B15:B16"/>
    <mergeCell ref="C15:C16"/>
    <mergeCell ref="H15:L15"/>
    <mergeCell ref="N17:N18"/>
    <mergeCell ref="A10:A14"/>
    <mergeCell ref="B10:B11"/>
    <mergeCell ref="C10:C11"/>
    <mergeCell ref="H10:L10"/>
    <mergeCell ref="O10:O14"/>
    <mergeCell ref="H11:L11"/>
    <mergeCell ref="H16:L16"/>
    <mergeCell ref="B17:B19"/>
    <mergeCell ref="F17:F18"/>
    <mergeCell ref="H17:H18"/>
    <mergeCell ref="O22:O26"/>
    <mergeCell ref="H23:L23"/>
    <mergeCell ref="F12:F13"/>
    <mergeCell ref="B8:B9"/>
    <mergeCell ref="B32:B33"/>
    <mergeCell ref="C32:C33"/>
    <mergeCell ref="H509:L509"/>
    <mergeCell ref="H510:L510"/>
    <mergeCell ref="B12:B14"/>
    <mergeCell ref="C12:C14"/>
    <mergeCell ref="D12:D14"/>
    <mergeCell ref="E12:E13"/>
    <mergeCell ref="O27:O31"/>
    <mergeCell ref="H28:L28"/>
    <mergeCell ref="B29:B31"/>
    <mergeCell ref="C29:C31"/>
    <mergeCell ref="F24:F25"/>
    <mergeCell ref="H24:H25"/>
    <mergeCell ref="I24:L24"/>
    <mergeCell ref="M24:M25"/>
    <mergeCell ref="N24:N25"/>
    <mergeCell ref="E24:E25"/>
    <mergeCell ref="G29:G30"/>
    <mergeCell ref="F34:F35"/>
    <mergeCell ref="H34:H35"/>
    <mergeCell ref="I34:L34"/>
    <mergeCell ref="M34:M35"/>
    <mergeCell ref="N34:N35"/>
    <mergeCell ref="N43:N44"/>
    <mergeCell ref="A46:C47"/>
    <mergeCell ref="H46:L46"/>
    <mergeCell ref="O46:O47"/>
    <mergeCell ref="I12:L12"/>
    <mergeCell ref="H22:L22"/>
    <mergeCell ref="C34:C36"/>
    <mergeCell ref="D34:D36"/>
    <mergeCell ref="E34:E35"/>
    <mergeCell ref="D29:D31"/>
    <mergeCell ref="E29:E30"/>
    <mergeCell ref="F29:F30"/>
    <mergeCell ref="H29:H30"/>
    <mergeCell ref="I29:L29"/>
    <mergeCell ref="M29:M30"/>
    <mergeCell ref="A27:A31"/>
    <mergeCell ref="B27:B28"/>
    <mergeCell ref="C27:C28"/>
    <mergeCell ref="H27:L27"/>
    <mergeCell ref="N29:N30"/>
    <mergeCell ref="A22:A26"/>
    <mergeCell ref="B22:B23"/>
    <mergeCell ref="C22:C23"/>
    <mergeCell ref="I17:L17"/>
    <mergeCell ref="M17:M18"/>
    <mergeCell ref="I43:L43"/>
    <mergeCell ref="M43:M44"/>
    <mergeCell ref="O39:O40"/>
    <mergeCell ref="H40:L40"/>
    <mergeCell ref="A41:A45"/>
    <mergeCell ref="B41:B42"/>
    <mergeCell ref="C41:C42"/>
    <mergeCell ref="H41:L41"/>
    <mergeCell ref="O41:O45"/>
    <mergeCell ref="H42:L42"/>
    <mergeCell ref="B43:B45"/>
    <mergeCell ref="C43:C45"/>
    <mergeCell ref="A39:A40"/>
    <mergeCell ref="B39:B40"/>
    <mergeCell ref="C39:C40"/>
    <mergeCell ref="H39:L39"/>
    <mergeCell ref="E43:E44"/>
    <mergeCell ref="F43:F44"/>
    <mergeCell ref="H43:H44"/>
    <mergeCell ref="D43:D45"/>
    <mergeCell ref="M1:O1"/>
    <mergeCell ref="A2:O2"/>
    <mergeCell ref="A3:O3"/>
    <mergeCell ref="A4:A5"/>
    <mergeCell ref="B4:B5"/>
    <mergeCell ref="C4:C5"/>
    <mergeCell ref="D4:D5"/>
    <mergeCell ref="E4:E5"/>
    <mergeCell ref="F4:N4"/>
    <mergeCell ref="O4:O5"/>
    <mergeCell ref="G12:G13"/>
    <mergeCell ref="A20:A21"/>
    <mergeCell ref="B20:B21"/>
    <mergeCell ref="C20:C21"/>
    <mergeCell ref="H20:L20"/>
    <mergeCell ref="O20:O21"/>
    <mergeCell ref="H32:L32"/>
    <mergeCell ref="O32:O36"/>
    <mergeCell ref="H33:L33"/>
    <mergeCell ref="B34:B36"/>
    <mergeCell ref="B24:B26"/>
    <mergeCell ref="A32:A36"/>
    <mergeCell ref="C17:C19"/>
    <mergeCell ref="H21:L21"/>
    <mergeCell ref="O15:O19"/>
    <mergeCell ref="M12:M13"/>
    <mergeCell ref="N12:N13"/>
    <mergeCell ref="H5:L5"/>
    <mergeCell ref="H6:L6"/>
    <mergeCell ref="A7:O7"/>
    <mergeCell ref="A8:A9"/>
    <mergeCell ref="H12:H13"/>
    <mergeCell ref="E56:E57"/>
    <mergeCell ref="F56:F57"/>
    <mergeCell ref="H56:H57"/>
    <mergeCell ref="I56:L56"/>
    <mergeCell ref="M56:M57"/>
    <mergeCell ref="N56:N57"/>
    <mergeCell ref="A53:A58"/>
    <mergeCell ref="B53:B55"/>
    <mergeCell ref="C53:C55"/>
    <mergeCell ref="H53:L53"/>
    <mergeCell ref="O53:O58"/>
    <mergeCell ref="H54:L54"/>
    <mergeCell ref="H55:L55"/>
    <mergeCell ref="B56:B58"/>
    <mergeCell ref="C56:C58"/>
    <mergeCell ref="D56:D58"/>
    <mergeCell ref="A49:A52"/>
    <mergeCell ref="B49:B52"/>
    <mergeCell ref="C49:C52"/>
    <mergeCell ref="H49:L49"/>
    <mergeCell ref="O49:O52"/>
    <mergeCell ref="H50:L50"/>
    <mergeCell ref="H51:L51"/>
    <mergeCell ref="H52:L52"/>
    <mergeCell ref="G56:G57"/>
    <mergeCell ref="O64:O68"/>
    <mergeCell ref="H65:L65"/>
    <mergeCell ref="B66:B68"/>
    <mergeCell ref="C66:C68"/>
    <mergeCell ref="D66:D68"/>
    <mergeCell ref="E66:E67"/>
    <mergeCell ref="F66:F67"/>
    <mergeCell ref="H66:H67"/>
    <mergeCell ref="I66:L66"/>
    <mergeCell ref="M66:M67"/>
    <mergeCell ref="F61:F62"/>
    <mergeCell ref="H61:H62"/>
    <mergeCell ref="I61:L61"/>
    <mergeCell ref="M61:M62"/>
    <mergeCell ref="N61:N62"/>
    <mergeCell ref="A64:A68"/>
    <mergeCell ref="B64:B65"/>
    <mergeCell ref="C64:C65"/>
    <mergeCell ref="H64:L64"/>
    <mergeCell ref="N66:N67"/>
    <mergeCell ref="A59:A63"/>
    <mergeCell ref="B59:B60"/>
    <mergeCell ref="C59:C60"/>
    <mergeCell ref="H59:L59"/>
    <mergeCell ref="O59:O63"/>
    <mergeCell ref="H60:L60"/>
    <mergeCell ref="B61:B63"/>
    <mergeCell ref="C61:C63"/>
    <mergeCell ref="D61:D63"/>
    <mergeCell ref="E61:E62"/>
    <mergeCell ref="G61:G62"/>
    <mergeCell ref="G66:G67"/>
    <mergeCell ref="A75:A77"/>
    <mergeCell ref="B75:B77"/>
    <mergeCell ref="C75:C77"/>
    <mergeCell ref="H75:L75"/>
    <mergeCell ref="O75:O77"/>
    <mergeCell ref="H76:L76"/>
    <mergeCell ref="H77:L77"/>
    <mergeCell ref="E72:E73"/>
    <mergeCell ref="F72:F73"/>
    <mergeCell ref="H72:H73"/>
    <mergeCell ref="I72:L72"/>
    <mergeCell ref="M72:M73"/>
    <mergeCell ref="N72:N73"/>
    <mergeCell ref="A69:A74"/>
    <mergeCell ref="B69:B71"/>
    <mergeCell ref="H69:L69"/>
    <mergeCell ref="O69:O74"/>
    <mergeCell ref="H70:L70"/>
    <mergeCell ref="H71:L71"/>
    <mergeCell ref="B72:B74"/>
    <mergeCell ref="C72:C74"/>
    <mergeCell ref="D72:D74"/>
    <mergeCell ref="C69:C71"/>
    <mergeCell ref="G72:G73"/>
    <mergeCell ref="E81:E82"/>
    <mergeCell ref="F81:F82"/>
    <mergeCell ref="H81:H82"/>
    <mergeCell ref="I81:L81"/>
    <mergeCell ref="M81:M82"/>
    <mergeCell ref="N81:N82"/>
    <mergeCell ref="A78:A83"/>
    <mergeCell ref="B78:B80"/>
    <mergeCell ref="C78:C80"/>
    <mergeCell ref="H78:L78"/>
    <mergeCell ref="O78:O83"/>
    <mergeCell ref="H79:L79"/>
    <mergeCell ref="H80:L80"/>
    <mergeCell ref="B81:B83"/>
    <mergeCell ref="C81:C83"/>
    <mergeCell ref="D81:D83"/>
    <mergeCell ref="G81:G82"/>
    <mergeCell ref="F86:F87"/>
    <mergeCell ref="H86:H87"/>
    <mergeCell ref="I86:L86"/>
    <mergeCell ref="M86:M87"/>
    <mergeCell ref="N86:N87"/>
    <mergeCell ref="A94:A98"/>
    <mergeCell ref="B94:B95"/>
    <mergeCell ref="C94:C95"/>
    <mergeCell ref="H94:L94"/>
    <mergeCell ref="N96:N97"/>
    <mergeCell ref="A84:A88"/>
    <mergeCell ref="B84:B85"/>
    <mergeCell ref="C84:C85"/>
    <mergeCell ref="H84:L84"/>
    <mergeCell ref="O84:O88"/>
    <mergeCell ref="H85:L85"/>
    <mergeCell ref="B86:B88"/>
    <mergeCell ref="C86:C88"/>
    <mergeCell ref="D86:D88"/>
    <mergeCell ref="E86:E87"/>
    <mergeCell ref="G86:G87"/>
    <mergeCell ref="A89:A93"/>
    <mergeCell ref="B89:B90"/>
    <mergeCell ref="C89:C90"/>
    <mergeCell ref="H89:L89"/>
    <mergeCell ref="O89:O93"/>
    <mergeCell ref="H90:L90"/>
    <mergeCell ref="B91:B93"/>
    <mergeCell ref="C91:C93"/>
    <mergeCell ref="D91:D93"/>
    <mergeCell ref="E91:E92"/>
    <mergeCell ref="F91:F92"/>
    <mergeCell ref="A118:O118"/>
    <mergeCell ref="A119:A123"/>
    <mergeCell ref="B119:B123"/>
    <mergeCell ref="C119:C123"/>
    <mergeCell ref="H119:L119"/>
    <mergeCell ref="O119:O123"/>
    <mergeCell ref="H120:L120"/>
    <mergeCell ref="H121:L121"/>
    <mergeCell ref="H122:L122"/>
    <mergeCell ref="H123:L123"/>
    <mergeCell ref="A114:C117"/>
    <mergeCell ref="H114:L114"/>
    <mergeCell ref="O114:O117"/>
    <mergeCell ref="H115:L115"/>
    <mergeCell ref="H116:L116"/>
    <mergeCell ref="H117:L117"/>
    <mergeCell ref="O94:O98"/>
    <mergeCell ref="H95:L95"/>
    <mergeCell ref="B96:B98"/>
    <mergeCell ref="C96:C98"/>
    <mergeCell ref="D96:D98"/>
    <mergeCell ref="E96:E97"/>
    <mergeCell ref="F96:F97"/>
    <mergeCell ref="H96:H97"/>
    <mergeCell ref="I96:L96"/>
    <mergeCell ref="M96:M97"/>
    <mergeCell ref="G96:G97"/>
    <mergeCell ref="H104:L104"/>
    <mergeCell ref="H105:L105"/>
    <mergeCell ref="H106:L106"/>
    <mergeCell ref="H107:L107"/>
    <mergeCell ref="H108:L108"/>
    <mergeCell ref="N133:N134"/>
    <mergeCell ref="E127:E128"/>
    <mergeCell ref="F127:F128"/>
    <mergeCell ref="H127:H128"/>
    <mergeCell ref="I127:L127"/>
    <mergeCell ref="M127:M128"/>
    <mergeCell ref="N127:N128"/>
    <mergeCell ref="A124:A129"/>
    <mergeCell ref="B124:B126"/>
    <mergeCell ref="C124:C126"/>
    <mergeCell ref="H124:L124"/>
    <mergeCell ref="O124:O129"/>
    <mergeCell ref="H125:L125"/>
    <mergeCell ref="H126:L126"/>
    <mergeCell ref="B127:B129"/>
    <mergeCell ref="C127:C129"/>
    <mergeCell ref="D127:D129"/>
    <mergeCell ref="A130:A135"/>
    <mergeCell ref="B130:B132"/>
    <mergeCell ref="C130:C132"/>
    <mergeCell ref="H130:L130"/>
    <mergeCell ref="G127:G128"/>
    <mergeCell ref="F133:F134"/>
    <mergeCell ref="H133:H134"/>
    <mergeCell ref="I133:L133"/>
    <mergeCell ref="M133:M134"/>
    <mergeCell ref="H140:H141"/>
    <mergeCell ref="H144:L144"/>
    <mergeCell ref="H145:L145"/>
    <mergeCell ref="B146:B148"/>
    <mergeCell ref="C146:C148"/>
    <mergeCell ref="D146:D148"/>
    <mergeCell ref="E146:E147"/>
    <mergeCell ref="E162:E163"/>
    <mergeCell ref="F162:F163"/>
    <mergeCell ref="H162:H163"/>
    <mergeCell ref="I162:L162"/>
    <mergeCell ref="O130:O135"/>
    <mergeCell ref="H132:L132"/>
    <mergeCell ref="B133:B135"/>
    <mergeCell ref="C133:C135"/>
    <mergeCell ref="D133:D135"/>
    <mergeCell ref="E133:E134"/>
    <mergeCell ref="M140:M141"/>
    <mergeCell ref="N140:N141"/>
    <mergeCell ref="G133:G134"/>
    <mergeCell ref="O136:O142"/>
    <mergeCell ref="H137:L137"/>
    <mergeCell ref="H138:L138"/>
    <mergeCell ref="H139:L139"/>
    <mergeCell ref="B140:B142"/>
    <mergeCell ref="C140:C142"/>
    <mergeCell ref="D140:D142"/>
    <mergeCell ref="E140:E141"/>
    <mergeCell ref="N153:N154"/>
    <mergeCell ref="F146:F147"/>
    <mergeCell ref="H146:H147"/>
    <mergeCell ref="G140:G141"/>
    <mergeCell ref="A143:A148"/>
    <mergeCell ref="B143:B144"/>
    <mergeCell ref="C143:C144"/>
    <mergeCell ref="H143:L143"/>
    <mergeCell ref="M146:M147"/>
    <mergeCell ref="N146:N147"/>
    <mergeCell ref="G146:G147"/>
    <mergeCell ref="G162:G163"/>
    <mergeCell ref="A156:A158"/>
    <mergeCell ref="B156:B158"/>
    <mergeCell ref="C156:C158"/>
    <mergeCell ref="H156:L156"/>
    <mergeCell ref="O156:O158"/>
    <mergeCell ref="H157:L157"/>
    <mergeCell ref="H158:L158"/>
    <mergeCell ref="O143:O148"/>
    <mergeCell ref="A136:A142"/>
    <mergeCell ref="B136:B139"/>
    <mergeCell ref="C136:C139"/>
    <mergeCell ref="H136:L136"/>
    <mergeCell ref="I140:L140"/>
    <mergeCell ref="F140:F141"/>
    <mergeCell ref="I146:L146"/>
    <mergeCell ref="B153:B155"/>
    <mergeCell ref="C153:C155"/>
    <mergeCell ref="D153:D155"/>
    <mergeCell ref="E153:E154"/>
    <mergeCell ref="F153:F154"/>
    <mergeCell ref="G153:G154"/>
    <mergeCell ref="H153:H154"/>
    <mergeCell ref="I153:L153"/>
    <mergeCell ref="M153:M154"/>
    <mergeCell ref="O165:O169"/>
    <mergeCell ref="H166:L166"/>
    <mergeCell ref="B167:B169"/>
    <mergeCell ref="C167:C169"/>
    <mergeCell ref="D167:D169"/>
    <mergeCell ref="E167:E168"/>
    <mergeCell ref="M162:M163"/>
    <mergeCell ref="N162:N163"/>
    <mergeCell ref="A159:A164"/>
    <mergeCell ref="B159:B161"/>
    <mergeCell ref="C159:C161"/>
    <mergeCell ref="H159:L159"/>
    <mergeCell ref="O159:O164"/>
    <mergeCell ref="H160:L160"/>
    <mergeCell ref="H161:L161"/>
    <mergeCell ref="B162:B164"/>
    <mergeCell ref="C162:C164"/>
    <mergeCell ref="D162:D164"/>
    <mergeCell ref="D177:D179"/>
    <mergeCell ref="E177:E178"/>
    <mergeCell ref="F177:F178"/>
    <mergeCell ref="G177:G178"/>
    <mergeCell ref="H177:H178"/>
    <mergeCell ref="I177:L177"/>
    <mergeCell ref="M177:M178"/>
    <mergeCell ref="N177:N178"/>
    <mergeCell ref="A180:A183"/>
    <mergeCell ref="B180:B183"/>
    <mergeCell ref="F167:F168"/>
    <mergeCell ref="H167:H168"/>
    <mergeCell ref="L167:L168"/>
    <mergeCell ref="M167:M168"/>
    <mergeCell ref="N167:N168"/>
    <mergeCell ref="A170:A174"/>
    <mergeCell ref="B170:B171"/>
    <mergeCell ref="C170:C171"/>
    <mergeCell ref="H170:L170"/>
    <mergeCell ref="N172:N173"/>
    <mergeCell ref="A165:A169"/>
    <mergeCell ref="B165:B166"/>
    <mergeCell ref="C165:C166"/>
    <mergeCell ref="H165:L165"/>
    <mergeCell ref="H180:L180"/>
    <mergeCell ref="A213:A218"/>
    <mergeCell ref="B213:B215"/>
    <mergeCell ref="C213:C215"/>
    <mergeCell ref="H213:L213"/>
    <mergeCell ref="O213:O218"/>
    <mergeCell ref="H214:L214"/>
    <mergeCell ref="H215:L215"/>
    <mergeCell ref="B216:B218"/>
    <mergeCell ref="C216:C218"/>
    <mergeCell ref="D216:D218"/>
    <mergeCell ref="O180:O183"/>
    <mergeCell ref="H183:L183"/>
    <mergeCell ref="O170:O174"/>
    <mergeCell ref="H171:L171"/>
    <mergeCell ref="B172:B174"/>
    <mergeCell ref="C172:C174"/>
    <mergeCell ref="D172:D174"/>
    <mergeCell ref="E172:E173"/>
    <mergeCell ref="F172:F173"/>
    <mergeCell ref="H172:H173"/>
    <mergeCell ref="I172:L172"/>
    <mergeCell ref="M172:M173"/>
    <mergeCell ref="G172:G173"/>
    <mergeCell ref="G188:G189"/>
    <mergeCell ref="A175:A179"/>
    <mergeCell ref="B175:B176"/>
    <mergeCell ref="C175:C176"/>
    <mergeCell ref="H175:L175"/>
    <mergeCell ref="O175:O179"/>
    <mergeCell ref="H176:L176"/>
    <mergeCell ref="B177:B179"/>
    <mergeCell ref="C177:C179"/>
    <mergeCell ref="A224:A230"/>
    <mergeCell ref="B224:B227"/>
    <mergeCell ref="C224:C227"/>
    <mergeCell ref="H224:L224"/>
    <mergeCell ref="N228:N229"/>
    <mergeCell ref="A219:A223"/>
    <mergeCell ref="B219:B220"/>
    <mergeCell ref="C219:C220"/>
    <mergeCell ref="H219:L219"/>
    <mergeCell ref="O219:O223"/>
    <mergeCell ref="H220:L220"/>
    <mergeCell ref="B221:B223"/>
    <mergeCell ref="C221:C223"/>
    <mergeCell ref="D221:D223"/>
    <mergeCell ref="E221:E222"/>
    <mergeCell ref="G221:G222"/>
    <mergeCell ref="F228:F229"/>
    <mergeCell ref="H228:H229"/>
    <mergeCell ref="I228:L228"/>
    <mergeCell ref="M228:M229"/>
    <mergeCell ref="F221:F222"/>
    <mergeCell ref="H225:L225"/>
    <mergeCell ref="H226:L226"/>
    <mergeCell ref="A243:A249"/>
    <mergeCell ref="B243:B246"/>
    <mergeCell ref="C243:C246"/>
    <mergeCell ref="O243:O249"/>
    <mergeCell ref="B247:B249"/>
    <mergeCell ref="C247:C249"/>
    <mergeCell ref="D247:D249"/>
    <mergeCell ref="E247:E248"/>
    <mergeCell ref="F247:F248"/>
    <mergeCell ref="G247:G248"/>
    <mergeCell ref="H247:H248"/>
    <mergeCell ref="I247:L247"/>
    <mergeCell ref="M247:M248"/>
    <mergeCell ref="A231:A232"/>
    <mergeCell ref="B231:B232"/>
    <mergeCell ref="C231:C232"/>
    <mergeCell ref="H231:L231"/>
    <mergeCell ref="O231:O232"/>
    <mergeCell ref="H232:L232"/>
    <mergeCell ref="H233:L233"/>
    <mergeCell ref="O233:O237"/>
    <mergeCell ref="B235:B237"/>
    <mergeCell ref="C235:C237"/>
    <mergeCell ref="D235:D237"/>
    <mergeCell ref="E235:E236"/>
    <mergeCell ref="H235:H236"/>
    <mergeCell ref="I235:L235"/>
    <mergeCell ref="M235:M236"/>
    <mergeCell ref="N235:N236"/>
    <mergeCell ref="A233:A237"/>
    <mergeCell ref="B233:B234"/>
    <mergeCell ref="C233:C234"/>
    <mergeCell ref="M256:M257"/>
    <mergeCell ref="N256:N257"/>
    <mergeCell ref="A259:A263"/>
    <mergeCell ref="B259:B260"/>
    <mergeCell ref="C259:C260"/>
    <mergeCell ref="H259:L259"/>
    <mergeCell ref="N261:N262"/>
    <mergeCell ref="B256:B258"/>
    <mergeCell ref="C256:C258"/>
    <mergeCell ref="D256:D258"/>
    <mergeCell ref="E256:E257"/>
    <mergeCell ref="F256:F257"/>
    <mergeCell ref="H256:H257"/>
    <mergeCell ref="O250:O252"/>
    <mergeCell ref="H251:L251"/>
    <mergeCell ref="H252:L252"/>
    <mergeCell ref="A253:A258"/>
    <mergeCell ref="B253:B255"/>
    <mergeCell ref="C253:C255"/>
    <mergeCell ref="H253:L253"/>
    <mergeCell ref="O253:O258"/>
    <mergeCell ref="H254:L254"/>
    <mergeCell ref="H255:L255"/>
    <mergeCell ref="G261:G262"/>
    <mergeCell ref="A250:A252"/>
    <mergeCell ref="B250:B252"/>
    <mergeCell ref="C250:C252"/>
    <mergeCell ref="H250:L250"/>
    <mergeCell ref="I256:L256"/>
    <mergeCell ref="A264:A266"/>
    <mergeCell ref="B264:B266"/>
    <mergeCell ref="C264:C266"/>
    <mergeCell ref="H264:L264"/>
    <mergeCell ref="O264:O266"/>
    <mergeCell ref="H265:L265"/>
    <mergeCell ref="H266:L266"/>
    <mergeCell ref="O259:O263"/>
    <mergeCell ref="H260:L260"/>
    <mergeCell ref="B261:B263"/>
    <mergeCell ref="C261:C263"/>
    <mergeCell ref="D261:D263"/>
    <mergeCell ref="E261:E262"/>
    <mergeCell ref="F261:F262"/>
    <mergeCell ref="H261:H262"/>
    <mergeCell ref="I261:L261"/>
    <mergeCell ref="M261:M262"/>
    <mergeCell ref="F270:F271"/>
    <mergeCell ref="H270:H271"/>
    <mergeCell ref="I270:L270"/>
    <mergeCell ref="M270:M271"/>
    <mergeCell ref="N270:N271"/>
    <mergeCell ref="A273:A278"/>
    <mergeCell ref="B273:B275"/>
    <mergeCell ref="C273:C275"/>
    <mergeCell ref="H273:L273"/>
    <mergeCell ref="M276:M277"/>
    <mergeCell ref="A267:A272"/>
    <mergeCell ref="B267:B269"/>
    <mergeCell ref="C267:C269"/>
    <mergeCell ref="H267:L267"/>
    <mergeCell ref="O267:O272"/>
    <mergeCell ref="H268:L268"/>
    <mergeCell ref="B270:B272"/>
    <mergeCell ref="C270:C272"/>
    <mergeCell ref="D270:D272"/>
    <mergeCell ref="E270:E271"/>
    <mergeCell ref="E281:E282"/>
    <mergeCell ref="F281:F282"/>
    <mergeCell ref="H281:H282"/>
    <mergeCell ref="I281:L281"/>
    <mergeCell ref="M281:M282"/>
    <mergeCell ref="N281:N282"/>
    <mergeCell ref="G281:G282"/>
    <mergeCell ref="N276:N277"/>
    <mergeCell ref="A279:A283"/>
    <mergeCell ref="B279:B280"/>
    <mergeCell ref="C279:C280"/>
    <mergeCell ref="H279:L279"/>
    <mergeCell ref="O279:O283"/>
    <mergeCell ref="H280:L280"/>
    <mergeCell ref="B281:B283"/>
    <mergeCell ref="C281:C283"/>
    <mergeCell ref="D281:D283"/>
    <mergeCell ref="O273:O278"/>
    <mergeCell ref="H274:L274"/>
    <mergeCell ref="H275:L275"/>
    <mergeCell ref="B276:B278"/>
    <mergeCell ref="C276:C278"/>
    <mergeCell ref="D276:D278"/>
    <mergeCell ref="E276:E277"/>
    <mergeCell ref="F276:F277"/>
    <mergeCell ref="H276:H277"/>
    <mergeCell ref="I276:L276"/>
    <mergeCell ref="A289:A293"/>
    <mergeCell ref="B289:B290"/>
    <mergeCell ref="C289:C290"/>
    <mergeCell ref="H289:L289"/>
    <mergeCell ref="N291:N292"/>
    <mergeCell ref="A284:A288"/>
    <mergeCell ref="B284:B285"/>
    <mergeCell ref="C284:C285"/>
    <mergeCell ref="H284:L284"/>
    <mergeCell ref="O284:O288"/>
    <mergeCell ref="H285:L285"/>
    <mergeCell ref="B286:B288"/>
    <mergeCell ref="C286:C288"/>
    <mergeCell ref="D286:D288"/>
    <mergeCell ref="E286:E287"/>
    <mergeCell ref="G286:G287"/>
    <mergeCell ref="G291:G292"/>
    <mergeCell ref="E291:E292"/>
    <mergeCell ref="F291:F292"/>
    <mergeCell ref="H291:H292"/>
    <mergeCell ref="I291:L291"/>
    <mergeCell ref="M291:M292"/>
    <mergeCell ref="F286:F287"/>
    <mergeCell ref="H286:H287"/>
    <mergeCell ref="I286:L286"/>
    <mergeCell ref="M286:M287"/>
    <mergeCell ref="N286:N287"/>
    <mergeCell ref="D291:D293"/>
    <mergeCell ref="O309:O311"/>
    <mergeCell ref="H310:L310"/>
    <mergeCell ref="H311:L311"/>
    <mergeCell ref="A312:A317"/>
    <mergeCell ref="B312:B314"/>
    <mergeCell ref="C312:C314"/>
    <mergeCell ref="H312:L312"/>
    <mergeCell ref="O312:O317"/>
    <mergeCell ref="H313:L313"/>
    <mergeCell ref="H314:L314"/>
    <mergeCell ref="F296:F297"/>
    <mergeCell ref="H296:H297"/>
    <mergeCell ref="I296:L296"/>
    <mergeCell ref="M296:M297"/>
    <mergeCell ref="N296:N297"/>
    <mergeCell ref="A309:A311"/>
    <mergeCell ref="B309:B311"/>
    <mergeCell ref="C309:C311"/>
    <mergeCell ref="H309:L309"/>
    <mergeCell ref="A294:A298"/>
    <mergeCell ref="B294:B295"/>
    <mergeCell ref="C294:C295"/>
    <mergeCell ref="H294:L294"/>
    <mergeCell ref="O294:O298"/>
    <mergeCell ref="H295:L295"/>
    <mergeCell ref="B296:B298"/>
    <mergeCell ref="C296:C298"/>
    <mergeCell ref="D296:D298"/>
    <mergeCell ref="E296:E297"/>
    <mergeCell ref="G296:G297"/>
    <mergeCell ref="A304:A308"/>
    <mergeCell ref="B304:B305"/>
    <mergeCell ref="A323:A324"/>
    <mergeCell ref="B323:B324"/>
    <mergeCell ref="C323:C324"/>
    <mergeCell ref="H323:L323"/>
    <mergeCell ref="O323:O324"/>
    <mergeCell ref="H324:L324"/>
    <mergeCell ref="O318:O322"/>
    <mergeCell ref="H319:L319"/>
    <mergeCell ref="B320:B322"/>
    <mergeCell ref="C320:C322"/>
    <mergeCell ref="D320:D322"/>
    <mergeCell ref="E320:E321"/>
    <mergeCell ref="F320:F321"/>
    <mergeCell ref="H320:H321"/>
    <mergeCell ref="I320:L320"/>
    <mergeCell ref="M320:M321"/>
    <mergeCell ref="I315:L315"/>
    <mergeCell ref="M315:M316"/>
    <mergeCell ref="N315:N316"/>
    <mergeCell ref="A318:A322"/>
    <mergeCell ref="B318:B319"/>
    <mergeCell ref="C318:C319"/>
    <mergeCell ref="H318:L318"/>
    <mergeCell ref="N320:N321"/>
    <mergeCell ref="B315:B317"/>
    <mergeCell ref="C315:C317"/>
    <mergeCell ref="D315:D317"/>
    <mergeCell ref="E315:E316"/>
    <mergeCell ref="F315:F316"/>
    <mergeCell ref="H315:H316"/>
    <mergeCell ref="G315:G316"/>
    <mergeCell ref="G320:G321"/>
    <mergeCell ref="N329:N330"/>
    <mergeCell ref="A332:A337"/>
    <mergeCell ref="B332:B334"/>
    <mergeCell ref="C332:C333"/>
    <mergeCell ref="H332:L332"/>
    <mergeCell ref="O332:O337"/>
    <mergeCell ref="H333:L333"/>
    <mergeCell ref="H334:L334"/>
    <mergeCell ref="B335:B337"/>
    <mergeCell ref="C335:C337"/>
    <mergeCell ref="D329:D331"/>
    <mergeCell ref="E329:E330"/>
    <mergeCell ref="F329:F330"/>
    <mergeCell ref="H329:H330"/>
    <mergeCell ref="I329:L329"/>
    <mergeCell ref="M329:M330"/>
    <mergeCell ref="H325:L325"/>
    <mergeCell ref="A326:A331"/>
    <mergeCell ref="B326:B328"/>
    <mergeCell ref="C326:C327"/>
    <mergeCell ref="H326:L326"/>
    <mergeCell ref="O326:O331"/>
    <mergeCell ref="H327:L327"/>
    <mergeCell ref="H328:L328"/>
    <mergeCell ref="B329:B331"/>
    <mergeCell ref="C329:C331"/>
    <mergeCell ref="G329:G330"/>
    <mergeCell ref="N341:N342"/>
    <mergeCell ref="A344:A347"/>
    <mergeCell ref="B344:B347"/>
    <mergeCell ref="C344:C347"/>
    <mergeCell ref="H344:L344"/>
    <mergeCell ref="O344:O347"/>
    <mergeCell ref="H347:L347"/>
    <mergeCell ref="G341:G342"/>
    <mergeCell ref="D341:D343"/>
    <mergeCell ref="E341:E342"/>
    <mergeCell ref="F341:F342"/>
    <mergeCell ref="H341:H342"/>
    <mergeCell ref="I341:L341"/>
    <mergeCell ref="M341:M342"/>
    <mergeCell ref="N335:N336"/>
    <mergeCell ref="A338:A343"/>
    <mergeCell ref="B338:B340"/>
    <mergeCell ref="C338:C339"/>
    <mergeCell ref="H338:L338"/>
    <mergeCell ref="O338:O343"/>
    <mergeCell ref="H339:L339"/>
    <mergeCell ref="H340:L340"/>
    <mergeCell ref="B341:B343"/>
    <mergeCell ref="C341:C343"/>
    <mergeCell ref="D335:D337"/>
    <mergeCell ref="E335:E336"/>
    <mergeCell ref="F335:F336"/>
    <mergeCell ref="H335:H336"/>
    <mergeCell ref="I335:L335"/>
    <mergeCell ref="M335:M336"/>
    <mergeCell ref="G335:G336"/>
    <mergeCell ref="F352:F353"/>
    <mergeCell ref="H352:H353"/>
    <mergeCell ref="I352:L352"/>
    <mergeCell ref="M352:M353"/>
    <mergeCell ref="N352:N353"/>
    <mergeCell ref="A355:A358"/>
    <mergeCell ref="B355:B358"/>
    <mergeCell ref="C355:C358"/>
    <mergeCell ref="H355:L355"/>
    <mergeCell ref="G352:G353"/>
    <mergeCell ref="A348:A354"/>
    <mergeCell ref="B348:B351"/>
    <mergeCell ref="C348:C351"/>
    <mergeCell ref="H348:L348"/>
    <mergeCell ref="O348:O354"/>
    <mergeCell ref="H351:L351"/>
    <mergeCell ref="B352:B354"/>
    <mergeCell ref="C352:C354"/>
    <mergeCell ref="D352:D354"/>
    <mergeCell ref="E352:E353"/>
    <mergeCell ref="A366:A371"/>
    <mergeCell ref="B366:B368"/>
    <mergeCell ref="C366:C368"/>
    <mergeCell ref="H366:L366"/>
    <mergeCell ref="N369:N370"/>
    <mergeCell ref="G369:G370"/>
    <mergeCell ref="A378:A380"/>
    <mergeCell ref="E363:E364"/>
    <mergeCell ref="F363:F364"/>
    <mergeCell ref="H363:H364"/>
    <mergeCell ref="I363:L363"/>
    <mergeCell ref="A377:O377"/>
    <mergeCell ref="O355:O358"/>
    <mergeCell ref="H356:L356"/>
    <mergeCell ref="H357:L357"/>
    <mergeCell ref="H358:L358"/>
    <mergeCell ref="A359:A365"/>
    <mergeCell ref="B359:B362"/>
    <mergeCell ref="C359:C362"/>
    <mergeCell ref="H359:L359"/>
    <mergeCell ref="O359:O365"/>
    <mergeCell ref="H360:L360"/>
    <mergeCell ref="M363:M364"/>
    <mergeCell ref="N363:N364"/>
    <mergeCell ref="G363:G364"/>
    <mergeCell ref="H361:L361"/>
    <mergeCell ref="H362:L362"/>
    <mergeCell ref="A402:A405"/>
    <mergeCell ref="B402:B405"/>
    <mergeCell ref="C402:C405"/>
    <mergeCell ref="H402:L402"/>
    <mergeCell ref="O402:O405"/>
    <mergeCell ref="H405:L405"/>
    <mergeCell ref="E384:E385"/>
    <mergeCell ref="F384:F385"/>
    <mergeCell ref="H384:H385"/>
    <mergeCell ref="I384:L384"/>
    <mergeCell ref="M384:M385"/>
    <mergeCell ref="N384:N385"/>
    <mergeCell ref="G384:G385"/>
    <mergeCell ref="A381:A386"/>
    <mergeCell ref="B381:B383"/>
    <mergeCell ref="C381:C383"/>
    <mergeCell ref="H381:L381"/>
    <mergeCell ref="O381:O386"/>
    <mergeCell ref="H382:L382"/>
    <mergeCell ref="H383:L383"/>
    <mergeCell ref="B384:B386"/>
    <mergeCell ref="C384:C386"/>
    <mergeCell ref="D384:D386"/>
    <mergeCell ref="A387:A389"/>
    <mergeCell ref="B387:B389"/>
    <mergeCell ref="C387:C389"/>
    <mergeCell ref="H387:L387"/>
    <mergeCell ref="O387:O389"/>
    <mergeCell ref="H388:L388"/>
    <mergeCell ref="H389:L389"/>
    <mergeCell ref="A390:A395"/>
    <mergeCell ref="B390:B392"/>
    <mergeCell ref="N410:N411"/>
    <mergeCell ref="A413:C416"/>
    <mergeCell ref="H413:L413"/>
    <mergeCell ref="G410:G411"/>
    <mergeCell ref="A406:A412"/>
    <mergeCell ref="B406:B409"/>
    <mergeCell ref="C406:C409"/>
    <mergeCell ref="H406:L406"/>
    <mergeCell ref="O406:O412"/>
    <mergeCell ref="H409:L409"/>
    <mergeCell ref="B410:B412"/>
    <mergeCell ref="C410:C412"/>
    <mergeCell ref="D410:D412"/>
    <mergeCell ref="E410:E411"/>
    <mergeCell ref="O413:O416"/>
    <mergeCell ref="H415:L415"/>
    <mergeCell ref="H416:L416"/>
    <mergeCell ref="O418:O422"/>
    <mergeCell ref="H421:L421"/>
    <mergeCell ref="N426:N427"/>
    <mergeCell ref="O426:O427"/>
    <mergeCell ref="D426:D428"/>
    <mergeCell ref="E426:E427"/>
    <mergeCell ref="F426:F427"/>
    <mergeCell ref="H426:H427"/>
    <mergeCell ref="I426:L426"/>
    <mergeCell ref="M426:M427"/>
    <mergeCell ref="G426:G427"/>
    <mergeCell ref="A433:A438"/>
    <mergeCell ref="B433:B435"/>
    <mergeCell ref="C433:C435"/>
    <mergeCell ref="H433:L433"/>
    <mergeCell ref="H434:L434"/>
    <mergeCell ref="H435:L435"/>
    <mergeCell ref="B436:B438"/>
    <mergeCell ref="C436:C438"/>
    <mergeCell ref="D436:D438"/>
    <mergeCell ref="A423:A428"/>
    <mergeCell ref="B423:B425"/>
    <mergeCell ref="C423:C425"/>
    <mergeCell ref="H423:L423"/>
    <mergeCell ref="O423:O425"/>
    <mergeCell ref="H424:L424"/>
    <mergeCell ref="H425:L425"/>
    <mergeCell ref="C426:C428"/>
    <mergeCell ref="H422:L422"/>
    <mergeCell ref="A418:A422"/>
    <mergeCell ref="B418:B422"/>
    <mergeCell ref="M443:M444"/>
    <mergeCell ref="N443:N444"/>
    <mergeCell ref="G443:G444"/>
    <mergeCell ref="A439:A445"/>
    <mergeCell ref="B439:B442"/>
    <mergeCell ref="C439:C442"/>
    <mergeCell ref="H439:L439"/>
    <mergeCell ref="O439:O445"/>
    <mergeCell ref="H441:L441"/>
    <mergeCell ref="H442:L442"/>
    <mergeCell ref="B443:B445"/>
    <mergeCell ref="C443:C445"/>
    <mergeCell ref="D443:D445"/>
    <mergeCell ref="A429:A432"/>
    <mergeCell ref="B429:B432"/>
    <mergeCell ref="C429:C432"/>
    <mergeCell ref="H429:L429"/>
    <mergeCell ref="O429:O431"/>
    <mergeCell ref="H430:L430"/>
    <mergeCell ref="H431:L431"/>
    <mergeCell ref="H432:L432"/>
    <mergeCell ref="O433:O438"/>
    <mergeCell ref="E436:E437"/>
    <mergeCell ref="F436:F437"/>
    <mergeCell ref="H436:H437"/>
    <mergeCell ref="I436:L436"/>
    <mergeCell ref="M436:M437"/>
    <mergeCell ref="N436:N437"/>
    <mergeCell ref="G436:G437"/>
    <mergeCell ref="O460:O463"/>
    <mergeCell ref="H461:L461"/>
    <mergeCell ref="H462:L462"/>
    <mergeCell ref="H463:L463"/>
    <mergeCell ref="E450:E451"/>
    <mergeCell ref="F450:F451"/>
    <mergeCell ref="H450:H451"/>
    <mergeCell ref="I450:L450"/>
    <mergeCell ref="M450:M451"/>
    <mergeCell ref="N450:N451"/>
    <mergeCell ref="G450:G451"/>
    <mergeCell ref="A446:A452"/>
    <mergeCell ref="B446:B449"/>
    <mergeCell ref="C446:C449"/>
    <mergeCell ref="H446:L446"/>
    <mergeCell ref="O446:O452"/>
    <mergeCell ref="H448:L448"/>
    <mergeCell ref="H449:L449"/>
    <mergeCell ref="B450:B452"/>
    <mergeCell ref="C450:C452"/>
    <mergeCell ref="D450:D452"/>
    <mergeCell ref="C453:C456"/>
    <mergeCell ref="H453:L453"/>
    <mergeCell ref="O453:O459"/>
    <mergeCell ref="H455:L455"/>
    <mergeCell ref="H456:L456"/>
    <mergeCell ref="B457:B459"/>
    <mergeCell ref="C457:C459"/>
    <mergeCell ref="D457:D459"/>
    <mergeCell ref="E457:E458"/>
    <mergeCell ref="F457:F458"/>
    <mergeCell ref="G457:G458"/>
    <mergeCell ref="N468:N469"/>
    <mergeCell ref="A471:A477"/>
    <mergeCell ref="B471:B474"/>
    <mergeCell ref="C471:C474"/>
    <mergeCell ref="H471:L471"/>
    <mergeCell ref="O471:O477"/>
    <mergeCell ref="H473:L473"/>
    <mergeCell ref="H474:L474"/>
    <mergeCell ref="B475:B477"/>
    <mergeCell ref="C475:C477"/>
    <mergeCell ref="D468:D470"/>
    <mergeCell ref="E468:E469"/>
    <mergeCell ref="F468:F469"/>
    <mergeCell ref="H468:H469"/>
    <mergeCell ref="I468:L468"/>
    <mergeCell ref="M468:M469"/>
    <mergeCell ref="G468:G469"/>
    <mergeCell ref="A464:A470"/>
    <mergeCell ref="B464:B467"/>
    <mergeCell ref="C464:C467"/>
    <mergeCell ref="H464:L464"/>
    <mergeCell ref="O464:O470"/>
    <mergeCell ref="H465:L465"/>
    <mergeCell ref="H466:L466"/>
    <mergeCell ref="H467:L467"/>
    <mergeCell ref="B468:B470"/>
    <mergeCell ref="C468:C470"/>
    <mergeCell ref="O485:O487"/>
    <mergeCell ref="H487:L487"/>
    <mergeCell ref="E482:E483"/>
    <mergeCell ref="F482:F483"/>
    <mergeCell ref="H482:H483"/>
    <mergeCell ref="I482:L482"/>
    <mergeCell ref="M482:M483"/>
    <mergeCell ref="N482:N483"/>
    <mergeCell ref="G482:G483"/>
    <mergeCell ref="N475:N476"/>
    <mergeCell ref="A478:A484"/>
    <mergeCell ref="B478:B481"/>
    <mergeCell ref="C478:C481"/>
    <mergeCell ref="H478:L478"/>
    <mergeCell ref="O478:O484"/>
    <mergeCell ref="H481:L481"/>
    <mergeCell ref="B482:B484"/>
    <mergeCell ref="C482:C484"/>
    <mergeCell ref="D482:D484"/>
    <mergeCell ref="D475:D477"/>
    <mergeCell ref="E475:E476"/>
    <mergeCell ref="F475:F476"/>
    <mergeCell ref="H475:H476"/>
    <mergeCell ref="I475:L475"/>
    <mergeCell ref="M475:M476"/>
    <mergeCell ref="G475:G476"/>
    <mergeCell ref="M491:M492"/>
    <mergeCell ref="N491:N492"/>
    <mergeCell ref="A494:A499"/>
    <mergeCell ref="B494:B496"/>
    <mergeCell ref="C494:C496"/>
    <mergeCell ref="H494:L494"/>
    <mergeCell ref="N497:N498"/>
    <mergeCell ref="A488:A493"/>
    <mergeCell ref="B488:B490"/>
    <mergeCell ref="C488:C490"/>
    <mergeCell ref="H488:L488"/>
    <mergeCell ref="O488:O493"/>
    <mergeCell ref="H490:L490"/>
    <mergeCell ref="B491:B493"/>
    <mergeCell ref="C491:C493"/>
    <mergeCell ref="D491:D493"/>
    <mergeCell ref="E491:E492"/>
    <mergeCell ref="G491:G492"/>
    <mergeCell ref="G497:G498"/>
    <mergeCell ref="A500:A502"/>
    <mergeCell ref="B500:B502"/>
    <mergeCell ref="C500:C502"/>
    <mergeCell ref="H500:L500"/>
    <mergeCell ref="O500:O502"/>
    <mergeCell ref="H501:L501"/>
    <mergeCell ref="H502:L502"/>
    <mergeCell ref="G506:G507"/>
    <mergeCell ref="O494:O499"/>
    <mergeCell ref="H496:L496"/>
    <mergeCell ref="B497:B499"/>
    <mergeCell ref="C497:C499"/>
    <mergeCell ref="D497:D499"/>
    <mergeCell ref="E497:E498"/>
    <mergeCell ref="F497:F498"/>
    <mergeCell ref="H497:H498"/>
    <mergeCell ref="I497:L497"/>
    <mergeCell ref="M497:M498"/>
    <mergeCell ref="O515:O520"/>
    <mergeCell ref="M506:M507"/>
    <mergeCell ref="N506:N507"/>
    <mergeCell ref="A503:A508"/>
    <mergeCell ref="B503:B505"/>
    <mergeCell ref="C503:C505"/>
    <mergeCell ref="H503:L503"/>
    <mergeCell ref="O503:O508"/>
    <mergeCell ref="H504:L504"/>
    <mergeCell ref="H505:L505"/>
    <mergeCell ref="B506:B508"/>
    <mergeCell ref="C506:C508"/>
    <mergeCell ref="D506:D508"/>
    <mergeCell ref="H511:L511"/>
    <mergeCell ref="A509:A511"/>
    <mergeCell ref="B509:B511"/>
    <mergeCell ref="C509:C511"/>
    <mergeCell ref="A515:A517"/>
    <mergeCell ref="A518:A520"/>
    <mergeCell ref="B518:B520"/>
    <mergeCell ref="C518:C520"/>
    <mergeCell ref="D518:D520"/>
    <mergeCell ref="E518:E519"/>
    <mergeCell ref="F518:F519"/>
    <mergeCell ref="G518:G519"/>
    <mergeCell ref="B512:B514"/>
    <mergeCell ref="C512:C514"/>
    <mergeCell ref="D512:D514"/>
    <mergeCell ref="E512:E513"/>
    <mergeCell ref="F512:F513"/>
    <mergeCell ref="G512:G513"/>
    <mergeCell ref="H512:H513"/>
    <mergeCell ref="A537:O537"/>
    <mergeCell ref="A538:A539"/>
    <mergeCell ref="B538:B539"/>
    <mergeCell ref="C538:C539"/>
    <mergeCell ref="H538:L538"/>
    <mergeCell ref="O538:O539"/>
    <mergeCell ref="H539:L539"/>
    <mergeCell ref="A532:C536"/>
    <mergeCell ref="H532:L532"/>
    <mergeCell ref="O532:O536"/>
    <mergeCell ref="H533:L533"/>
    <mergeCell ref="H534:L534"/>
    <mergeCell ref="H535:L535"/>
    <mergeCell ref="H536:L536"/>
    <mergeCell ref="E529:E530"/>
    <mergeCell ref="F529:F530"/>
    <mergeCell ref="H529:H530"/>
    <mergeCell ref="I529:L529"/>
    <mergeCell ref="M529:M530"/>
    <mergeCell ref="N529:N530"/>
    <mergeCell ref="B529:B531"/>
    <mergeCell ref="C529:C531"/>
    <mergeCell ref="D529:D531"/>
    <mergeCell ref="G529:G530"/>
    <mergeCell ref="A529:A531"/>
    <mergeCell ref="O521:O531"/>
    <mergeCell ref="H521:L521"/>
    <mergeCell ref="H522:L522"/>
    <mergeCell ref="H523:L523"/>
    <mergeCell ref="H524:L524"/>
    <mergeCell ref="H525:L525"/>
    <mergeCell ref="H526:L526"/>
    <mergeCell ref="F542:F543"/>
    <mergeCell ref="H542:H543"/>
    <mergeCell ref="I542:L542"/>
    <mergeCell ref="M542:M543"/>
    <mergeCell ref="N542:N543"/>
    <mergeCell ref="A545:C546"/>
    <mergeCell ref="H545:L545"/>
    <mergeCell ref="A540:A544"/>
    <mergeCell ref="B540:B541"/>
    <mergeCell ref="C540:C541"/>
    <mergeCell ref="H540:L540"/>
    <mergeCell ref="O540:O544"/>
    <mergeCell ref="H541:L541"/>
    <mergeCell ref="B542:B544"/>
    <mergeCell ref="C542:C544"/>
    <mergeCell ref="D542:D544"/>
    <mergeCell ref="E542:E543"/>
    <mergeCell ref="G542:G543"/>
    <mergeCell ref="E554:E555"/>
    <mergeCell ref="F554:F555"/>
    <mergeCell ref="H554:H555"/>
    <mergeCell ref="I554:L554"/>
    <mergeCell ref="M554:M555"/>
    <mergeCell ref="N554:N555"/>
    <mergeCell ref="A551:A556"/>
    <mergeCell ref="B551:B553"/>
    <mergeCell ref="C551:C553"/>
    <mergeCell ref="H551:L551"/>
    <mergeCell ref="O551:O556"/>
    <mergeCell ref="H552:L552"/>
    <mergeCell ref="H553:L553"/>
    <mergeCell ref="B554:B556"/>
    <mergeCell ref="C554:C556"/>
    <mergeCell ref="D554:D556"/>
    <mergeCell ref="O545:O546"/>
    <mergeCell ref="H546:L546"/>
    <mergeCell ref="A547:O547"/>
    <mergeCell ref="A548:A550"/>
    <mergeCell ref="B548:B550"/>
    <mergeCell ref="C548:C550"/>
    <mergeCell ref="H548:L548"/>
    <mergeCell ref="O548:O550"/>
    <mergeCell ref="H549:L549"/>
    <mergeCell ref="H550:L550"/>
    <mergeCell ref="O562:O564"/>
    <mergeCell ref="H563:L563"/>
    <mergeCell ref="H564:L564"/>
    <mergeCell ref="A565:C569"/>
    <mergeCell ref="H565:L565"/>
    <mergeCell ref="O565:O569"/>
    <mergeCell ref="H566:L566"/>
    <mergeCell ref="H567:L567"/>
    <mergeCell ref="H568:L568"/>
    <mergeCell ref="H569:L569"/>
    <mergeCell ref="F559:F560"/>
    <mergeCell ref="H559:H560"/>
    <mergeCell ref="I559:L559"/>
    <mergeCell ref="M559:M560"/>
    <mergeCell ref="N559:N560"/>
    <mergeCell ref="A562:C564"/>
    <mergeCell ref="H562:L562"/>
    <mergeCell ref="A557:A561"/>
    <mergeCell ref="B557:B558"/>
    <mergeCell ref="C557:C558"/>
    <mergeCell ref="H557:L557"/>
    <mergeCell ref="O557:O561"/>
    <mergeCell ref="H558:L558"/>
    <mergeCell ref="B559:B561"/>
    <mergeCell ref="C559:C561"/>
    <mergeCell ref="D559:D561"/>
    <mergeCell ref="E559:E560"/>
    <mergeCell ref="H246:L246"/>
    <mergeCell ref="A417:O417"/>
    <mergeCell ref="A104:A107"/>
    <mergeCell ref="B104:B107"/>
    <mergeCell ref="C104:C107"/>
    <mergeCell ref="O104:O107"/>
    <mergeCell ref="A108:A113"/>
    <mergeCell ref="B108:B110"/>
    <mergeCell ref="C108:C110"/>
    <mergeCell ref="O108:O113"/>
    <mergeCell ref="H109:L109"/>
    <mergeCell ref="H110:L110"/>
    <mergeCell ref="B111:B113"/>
    <mergeCell ref="C111:C113"/>
    <mergeCell ref="D111:D113"/>
    <mergeCell ref="E111:E112"/>
    <mergeCell ref="F111:F112"/>
    <mergeCell ref="G111:G112"/>
    <mergeCell ref="H111:H112"/>
    <mergeCell ref="I111:L111"/>
    <mergeCell ref="M111:M112"/>
    <mergeCell ref="N111:N112"/>
    <mergeCell ref="A149:A155"/>
    <mergeCell ref="B149:B152"/>
    <mergeCell ref="C149:C152"/>
    <mergeCell ref="H149:L149"/>
    <mergeCell ref="O149:O155"/>
    <mergeCell ref="H150:L150"/>
    <mergeCell ref="H151:L151"/>
    <mergeCell ref="H152:L152"/>
    <mergeCell ref="I410:L410"/>
    <mergeCell ref="M410:M411"/>
    <mergeCell ref="B515:B517"/>
    <mergeCell ref="C515:C517"/>
    <mergeCell ref="H515:L515"/>
    <mergeCell ref="E506:E507"/>
    <mergeCell ref="F506:F507"/>
    <mergeCell ref="H506:H507"/>
    <mergeCell ref="I506:L506"/>
    <mergeCell ref="B485:B487"/>
    <mergeCell ref="C485:C487"/>
    <mergeCell ref="H485:L485"/>
    <mergeCell ref="B460:B463"/>
    <mergeCell ref="C460:C463"/>
    <mergeCell ref="H460:L460"/>
    <mergeCell ref="G228:G229"/>
    <mergeCell ref="G235:G236"/>
    <mergeCell ref="G256:G257"/>
    <mergeCell ref="G270:G271"/>
    <mergeCell ref="G276:G277"/>
    <mergeCell ref="E443:E444"/>
    <mergeCell ref="B426:B428"/>
    <mergeCell ref="C304:C305"/>
    <mergeCell ref="H304:L304"/>
    <mergeCell ref="F491:F492"/>
    <mergeCell ref="H491:H492"/>
    <mergeCell ref="I491:L491"/>
    <mergeCell ref="F443:F444"/>
    <mergeCell ref="H443:H444"/>
    <mergeCell ref="I443:L443"/>
    <mergeCell ref="C418:C422"/>
    <mergeCell ref="H418:L418"/>
    <mergeCell ref="F410:F411"/>
    <mergeCell ref="H410:H411"/>
    <mergeCell ref="G91:G92"/>
    <mergeCell ref="H91:H92"/>
    <mergeCell ref="I91:L91"/>
    <mergeCell ref="M91:M92"/>
    <mergeCell ref="N91:N92"/>
    <mergeCell ref="A99:A103"/>
    <mergeCell ref="B99:B100"/>
    <mergeCell ref="C99:C100"/>
    <mergeCell ref="H99:L99"/>
    <mergeCell ref="O99:O103"/>
    <mergeCell ref="H100:L100"/>
    <mergeCell ref="B101:B103"/>
    <mergeCell ref="C101:C103"/>
    <mergeCell ref="D101:D103"/>
    <mergeCell ref="E101:E102"/>
    <mergeCell ref="F101:F102"/>
    <mergeCell ref="G101:G102"/>
    <mergeCell ref="H101:H102"/>
    <mergeCell ref="I101:L101"/>
    <mergeCell ref="M101:M102"/>
    <mergeCell ref="N101:N102"/>
    <mergeCell ref="A208:A212"/>
    <mergeCell ref="B208:B212"/>
    <mergeCell ref="C208:C212"/>
    <mergeCell ref="H208:L208"/>
    <mergeCell ref="O208:O212"/>
    <mergeCell ref="A191:A194"/>
    <mergeCell ref="B191:B194"/>
    <mergeCell ref="C191:C194"/>
    <mergeCell ref="H191:L191"/>
    <mergeCell ref="O191:O194"/>
    <mergeCell ref="H194:L194"/>
    <mergeCell ref="F188:F189"/>
    <mergeCell ref="H188:H189"/>
    <mergeCell ref="I188:L188"/>
    <mergeCell ref="M188:M189"/>
    <mergeCell ref="N188:N189"/>
    <mergeCell ref="A184:A190"/>
    <mergeCell ref="B184:B187"/>
    <mergeCell ref="C184:C187"/>
    <mergeCell ref="H184:L184"/>
    <mergeCell ref="O184:O190"/>
    <mergeCell ref="H187:L187"/>
    <mergeCell ref="B188:B190"/>
    <mergeCell ref="C188:C190"/>
    <mergeCell ref="D188:D190"/>
    <mergeCell ref="E188:E189"/>
    <mergeCell ref="A195:A201"/>
    <mergeCell ref="B195:B198"/>
    <mergeCell ref="C195:C198"/>
    <mergeCell ref="H195:L195"/>
    <mergeCell ref="O195:O201"/>
    <mergeCell ref="H198:L198"/>
    <mergeCell ref="B199:B201"/>
    <mergeCell ref="C199:C201"/>
    <mergeCell ref="D199:D201"/>
    <mergeCell ref="E199:E200"/>
    <mergeCell ref="F199:F200"/>
    <mergeCell ref="G199:G200"/>
    <mergeCell ref="H199:H200"/>
    <mergeCell ref="I199:L199"/>
    <mergeCell ref="M199:M200"/>
    <mergeCell ref="N199:N200"/>
    <mergeCell ref="H234:L234"/>
    <mergeCell ref="O224:O230"/>
    <mergeCell ref="H227:L227"/>
    <mergeCell ref="B228:B230"/>
    <mergeCell ref="C228:C230"/>
    <mergeCell ref="D228:D230"/>
    <mergeCell ref="E228:E229"/>
    <mergeCell ref="H210:L210"/>
    <mergeCell ref="H221:H222"/>
    <mergeCell ref="I221:L221"/>
    <mergeCell ref="M221:M222"/>
    <mergeCell ref="N221:N222"/>
    <mergeCell ref="E216:E217"/>
    <mergeCell ref="F216:F217"/>
    <mergeCell ref="H216:H217"/>
    <mergeCell ref="I216:L216"/>
    <mergeCell ref="M216:M217"/>
    <mergeCell ref="N216:N217"/>
    <mergeCell ref="G216:G217"/>
    <mergeCell ref="H211:L211"/>
    <mergeCell ref="O299:O303"/>
    <mergeCell ref="H300:L300"/>
    <mergeCell ref="B301:B303"/>
    <mergeCell ref="C301:C303"/>
    <mergeCell ref="D301:D303"/>
    <mergeCell ref="E301:E302"/>
    <mergeCell ref="F301:F302"/>
    <mergeCell ref="G301:G302"/>
    <mergeCell ref="H301:H302"/>
    <mergeCell ref="I301:L301"/>
    <mergeCell ref="M301:M302"/>
    <mergeCell ref="N301:N302"/>
    <mergeCell ref="O289:O293"/>
    <mergeCell ref="H290:L290"/>
    <mergeCell ref="B291:B293"/>
    <mergeCell ref="C291:C293"/>
    <mergeCell ref="H209:L209"/>
    <mergeCell ref="H212:L212"/>
    <mergeCell ref="N247:N248"/>
    <mergeCell ref="B238:B239"/>
    <mergeCell ref="C238:C239"/>
    <mergeCell ref="H238:L238"/>
    <mergeCell ref="O238:O242"/>
    <mergeCell ref="H239:L239"/>
    <mergeCell ref="B240:B242"/>
    <mergeCell ref="C240:C242"/>
    <mergeCell ref="D240:D242"/>
    <mergeCell ref="E240:E241"/>
    <mergeCell ref="F240:F241"/>
    <mergeCell ref="G240:G241"/>
    <mergeCell ref="H240:H241"/>
    <mergeCell ref="F235:F236"/>
    <mergeCell ref="F399:F400"/>
    <mergeCell ref="G399:G400"/>
    <mergeCell ref="H399:H400"/>
    <mergeCell ref="I399:L399"/>
    <mergeCell ref="E393:E394"/>
    <mergeCell ref="F393:F394"/>
    <mergeCell ref="G393:G394"/>
    <mergeCell ref="H393:H394"/>
    <mergeCell ref="I393:L393"/>
    <mergeCell ref="M393:M394"/>
    <mergeCell ref="N393:N394"/>
    <mergeCell ref="B363:B365"/>
    <mergeCell ref="C363:C365"/>
    <mergeCell ref="D363:D365"/>
    <mergeCell ref="N240:N241"/>
    <mergeCell ref="A299:A303"/>
    <mergeCell ref="B299:B300"/>
    <mergeCell ref="C299:C300"/>
    <mergeCell ref="H299:L299"/>
    <mergeCell ref="A238:A242"/>
    <mergeCell ref="B378:B380"/>
    <mergeCell ref="C378:C380"/>
    <mergeCell ref="H378:L378"/>
    <mergeCell ref="H379:L379"/>
    <mergeCell ref="H380:L380"/>
    <mergeCell ref="A372:C376"/>
    <mergeCell ref="H372:L372"/>
    <mergeCell ref="H373:L373"/>
    <mergeCell ref="H374:L374"/>
    <mergeCell ref="H375:L375"/>
    <mergeCell ref="H376:L376"/>
    <mergeCell ref="H243:L243"/>
    <mergeCell ref="O304:O308"/>
    <mergeCell ref="H305:L305"/>
    <mergeCell ref="B306:B308"/>
    <mergeCell ref="C306:C308"/>
    <mergeCell ref="D306:D308"/>
    <mergeCell ref="E306:E307"/>
    <mergeCell ref="F306:F307"/>
    <mergeCell ref="G306:G307"/>
    <mergeCell ref="H306:H307"/>
    <mergeCell ref="I306:L306"/>
    <mergeCell ref="M306:M307"/>
    <mergeCell ref="N306:N307"/>
    <mergeCell ref="C390:C392"/>
    <mergeCell ref="H390:L390"/>
    <mergeCell ref="O390:O395"/>
    <mergeCell ref="H391:L391"/>
    <mergeCell ref="H392:L392"/>
    <mergeCell ref="B393:B395"/>
    <mergeCell ref="C393:C395"/>
    <mergeCell ref="D393:D395"/>
    <mergeCell ref="O378:O380"/>
    <mergeCell ref="O372:O376"/>
    <mergeCell ref="O366:O371"/>
    <mergeCell ref="H368:L368"/>
    <mergeCell ref="B369:B371"/>
    <mergeCell ref="C369:C371"/>
    <mergeCell ref="D369:D371"/>
    <mergeCell ref="E369:E370"/>
    <mergeCell ref="F369:F370"/>
    <mergeCell ref="H369:H370"/>
    <mergeCell ref="I369:L369"/>
    <mergeCell ref="M369:M370"/>
    <mergeCell ref="N399:N400"/>
    <mergeCell ref="A525:A528"/>
    <mergeCell ref="B525:B528"/>
    <mergeCell ref="C525:C528"/>
    <mergeCell ref="A485:A487"/>
    <mergeCell ref="A460:A463"/>
    <mergeCell ref="A396:A401"/>
    <mergeCell ref="B396:B398"/>
    <mergeCell ref="C396:C398"/>
    <mergeCell ref="H396:L396"/>
    <mergeCell ref="H419:J419"/>
    <mergeCell ref="H420:J420"/>
    <mergeCell ref="A521:A524"/>
    <mergeCell ref="C521:C524"/>
    <mergeCell ref="B521:B524"/>
    <mergeCell ref="H518:H519"/>
    <mergeCell ref="I518:L518"/>
    <mergeCell ref="M518:M519"/>
    <mergeCell ref="N518:N519"/>
    <mergeCell ref="H516:L516"/>
    <mergeCell ref="H517:L517"/>
    <mergeCell ref="A453:A459"/>
    <mergeCell ref="B453:B456"/>
    <mergeCell ref="I512:L512"/>
    <mergeCell ref="M512:M513"/>
    <mergeCell ref="N512:N513"/>
    <mergeCell ref="A512:A514"/>
    <mergeCell ref="B399:B401"/>
    <mergeCell ref="C399:C401"/>
    <mergeCell ref="D399:D401"/>
    <mergeCell ref="H527:L527"/>
    <mergeCell ref="E399:E400"/>
    <mergeCell ref="H528:L528"/>
    <mergeCell ref="H457:H458"/>
    <mergeCell ref="I457:L457"/>
    <mergeCell ref="M457:M458"/>
    <mergeCell ref="N457:N458"/>
    <mergeCell ref="P458:R459"/>
    <mergeCell ref="P86:P88"/>
    <mergeCell ref="P100:P101"/>
    <mergeCell ref="P176:P177"/>
    <mergeCell ref="P194:P195"/>
    <mergeCell ref="P220:P221"/>
    <mergeCell ref="P228:P230"/>
    <mergeCell ref="P234:P235"/>
    <mergeCell ref="P240:P246"/>
    <mergeCell ref="P260:P262"/>
    <mergeCell ref="P319:P320"/>
    <mergeCell ref="P347:P348"/>
    <mergeCell ref="O396:O401"/>
    <mergeCell ref="H397:L397"/>
    <mergeCell ref="H398:L398"/>
    <mergeCell ref="O202:O206"/>
    <mergeCell ref="H203:L203"/>
    <mergeCell ref="H204:L204"/>
    <mergeCell ref="H205:L205"/>
    <mergeCell ref="H206:L206"/>
    <mergeCell ref="A207:O207"/>
    <mergeCell ref="A202:C206"/>
    <mergeCell ref="H202:L202"/>
    <mergeCell ref="I240:L240"/>
    <mergeCell ref="M240:M241"/>
    <mergeCell ref="C180:C183"/>
    <mergeCell ref="M399:M400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headerFooter differentFirst="1">
    <oddHeader>&amp;C&amp;P</oddHeader>
  </headerFooter>
  <rowBreaks count="14" manualBreakCount="14">
    <brk id="31" max="14" man="1"/>
    <brk id="71" max="14" man="1"/>
    <brk id="103" max="14" man="1"/>
    <brk id="135" max="14" man="1"/>
    <brk id="174" max="14" man="1"/>
    <brk id="230" max="14" man="1"/>
    <brk id="268" max="14" man="1"/>
    <brk id="308" max="14" man="1"/>
    <brk id="358" max="14" man="1"/>
    <brk id="416" max="14" man="1"/>
    <brk id="445" max="14" man="1"/>
    <brk id="493" max="14" man="1"/>
    <brk id="514" max="14" man="1"/>
    <brk id="53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activeCell="A28"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01.04.2025 Перечень МР МП</vt:lpstr>
      <vt:lpstr>1</vt:lpstr>
      <vt:lpstr>'01.04.2025 Перечень МР МП'!Заголовки_для_печати</vt:lpstr>
      <vt:lpstr>'01.04.2025 Перечень МР МП'!Область_печати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Валентина Анатольевна</dc:creator>
  <cp:lastModifiedBy>OGA</cp:lastModifiedBy>
  <cp:lastPrinted>2025-04-03T11:41:23Z</cp:lastPrinted>
  <dcterms:created xsi:type="dcterms:W3CDTF">2021-10-27T11:42:17Z</dcterms:created>
  <dcterms:modified xsi:type="dcterms:W3CDTF">2025-04-03T11:41:30Z</dcterms:modified>
</cp:coreProperties>
</file>