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192.168.74.130\e$\Share\_Общее\Муниципальная программа Развитие инженерной инфраструктуры, энергоэффективности и отрасли обращения с отходами 2023-2027\Версия 23 проект\"/>
    </mc:Choice>
  </mc:AlternateContent>
  <bookViews>
    <workbookView xWindow="0" yWindow="0" windowWidth="28800" windowHeight="12300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1'!$A$8:$O$468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ремонт'!$A$1:$K$149</definedName>
    <definedName name="_xlnm.Print_Area" localSheetId="0">'Приложение 1'!$A$1:$O$474</definedName>
    <definedName name="_xlnm.Print_Area" localSheetId="1">'Строительство и реконструкция'!$A$1:$R$300</definedName>
  </definedNames>
  <calcPr calcId="162913"/>
</workbook>
</file>

<file path=xl/calcChain.xml><?xml version="1.0" encoding="utf-8"?>
<calcChain xmlns="http://schemas.openxmlformats.org/spreadsheetml/2006/main">
  <c r="N97" i="3" l="1"/>
  <c r="K198" i="3" l="1"/>
  <c r="K197" i="3"/>
  <c r="H183" i="3" l="1"/>
  <c r="H180" i="3"/>
  <c r="H177" i="3"/>
  <c r="H174" i="3"/>
  <c r="H171" i="3"/>
  <c r="H168" i="3"/>
  <c r="H165" i="3"/>
  <c r="H146" i="3"/>
  <c r="N286" i="3"/>
  <c r="O56" i="3" l="1"/>
  <c r="O73" i="3" l="1"/>
  <c r="O48" i="3"/>
  <c r="O74" i="3" l="1"/>
  <c r="N54" i="3" l="1"/>
  <c r="H102" i="2"/>
  <c r="H106" i="2"/>
  <c r="H110" i="2"/>
  <c r="H118" i="2"/>
  <c r="H134" i="2"/>
  <c r="H142" i="2"/>
  <c r="H85" i="2"/>
  <c r="H84" i="2"/>
  <c r="H87" i="2"/>
  <c r="O127" i="3" l="1"/>
  <c r="O126" i="3"/>
  <c r="N42" i="3"/>
  <c r="N60" i="3"/>
  <c r="O208" i="3"/>
  <c r="P208" i="3"/>
  <c r="H208" i="3" l="1"/>
  <c r="H367" i="1"/>
  <c r="P122" i="3" l="1"/>
  <c r="O122" i="3"/>
  <c r="N122" i="3"/>
  <c r="P125" i="3" l="1"/>
  <c r="O125" i="3"/>
  <c r="N125" i="3"/>
  <c r="K124" i="3"/>
  <c r="K123" i="3"/>
  <c r="K122" i="3"/>
  <c r="P97" i="3"/>
  <c r="P54" i="3" l="1"/>
  <c r="O54" i="3"/>
  <c r="N246" i="3" l="1"/>
  <c r="N245" i="3"/>
  <c r="M50" i="1" l="1"/>
  <c r="G50" i="1"/>
  <c r="F50" i="1"/>
  <c r="N393" i="1" l="1"/>
  <c r="N392" i="1" s="1"/>
  <c r="E174" i="1"/>
  <c r="G172" i="1"/>
  <c r="E172" i="1" s="1"/>
  <c r="Q295" i="3" l="1"/>
  <c r="M295" i="3"/>
  <c r="L295" i="3"/>
  <c r="F393" i="1" l="1"/>
  <c r="G393" i="1"/>
  <c r="L273" i="1"/>
  <c r="K273" i="1"/>
  <c r="J273" i="1"/>
  <c r="I273" i="1"/>
  <c r="E442" i="1"/>
  <c r="E441" i="1"/>
  <c r="N440" i="1"/>
  <c r="M440" i="1"/>
  <c r="H440" i="1"/>
  <c r="G440" i="1"/>
  <c r="F440" i="1"/>
  <c r="E265" i="1"/>
  <c r="E256" i="1"/>
  <c r="E252" i="1"/>
  <c r="N251" i="1"/>
  <c r="N248" i="1" s="1"/>
  <c r="M251" i="1"/>
  <c r="M248" i="1" s="1"/>
  <c r="H251" i="1"/>
  <c r="H248" i="1" s="1"/>
  <c r="G251" i="1"/>
  <c r="G248" i="1" s="1"/>
  <c r="F251" i="1"/>
  <c r="F248" i="1" s="1"/>
  <c r="E250" i="1"/>
  <c r="E217" i="1"/>
  <c r="F219" i="1"/>
  <c r="H219" i="1"/>
  <c r="M219" i="1"/>
  <c r="F220" i="1"/>
  <c r="G220" i="1"/>
  <c r="G218" i="1" s="1"/>
  <c r="H220" i="1"/>
  <c r="M220" i="1"/>
  <c r="F221" i="1"/>
  <c r="G221" i="1"/>
  <c r="H221" i="1"/>
  <c r="M221" i="1"/>
  <c r="N221" i="1"/>
  <c r="E223" i="1"/>
  <c r="E103" i="1"/>
  <c r="E102" i="1"/>
  <c r="E101" i="1"/>
  <c r="N100" i="1"/>
  <c r="M100" i="1"/>
  <c r="H100" i="1"/>
  <c r="G100" i="1"/>
  <c r="F100" i="1"/>
  <c r="E99" i="1"/>
  <c r="E98" i="1"/>
  <c r="E97" i="1"/>
  <c r="N96" i="1"/>
  <c r="M96" i="1"/>
  <c r="H96" i="1"/>
  <c r="G96" i="1"/>
  <c r="F96" i="1"/>
  <c r="E440" i="1" l="1"/>
  <c r="E100" i="1"/>
  <c r="E96" i="1"/>
  <c r="E251" i="1"/>
  <c r="E248" i="1" s="1"/>
  <c r="E221" i="1"/>
  <c r="M218" i="1"/>
  <c r="H218" i="1"/>
  <c r="E220" i="1"/>
  <c r="F218" i="1"/>
  <c r="E219" i="1"/>
  <c r="E427" i="1"/>
  <c r="E218" i="1" l="1"/>
  <c r="N115" i="3"/>
  <c r="N116" i="3"/>
  <c r="K230" i="3" l="1"/>
  <c r="O103" i="3"/>
  <c r="H198" i="1" l="1"/>
  <c r="H199" i="1"/>
  <c r="E210" i="1" l="1"/>
  <c r="M111" i="3" l="1"/>
  <c r="N111" i="3"/>
  <c r="O111" i="3"/>
  <c r="M53" i="1" s="1"/>
  <c r="P111" i="3"/>
  <c r="L110" i="3"/>
  <c r="M110" i="3"/>
  <c r="N110" i="3"/>
  <c r="O110" i="3"/>
  <c r="M52" i="1" s="1"/>
  <c r="P110" i="3"/>
  <c r="K108" i="3"/>
  <c r="K107" i="3"/>
  <c r="P106" i="3"/>
  <c r="O106" i="3"/>
  <c r="N106" i="3"/>
  <c r="M106" i="3"/>
  <c r="L106" i="3"/>
  <c r="K106" i="3" l="1"/>
  <c r="K243" i="3"/>
  <c r="K242" i="3"/>
  <c r="E149" i="1"/>
  <c r="E150" i="1"/>
  <c r="E148" i="1"/>
  <c r="H149" i="1"/>
  <c r="H150" i="1"/>
  <c r="H148" i="1"/>
  <c r="M149" i="1"/>
  <c r="N149" i="1"/>
  <c r="M150" i="1"/>
  <c r="N150" i="1"/>
  <c r="H21" i="2"/>
  <c r="H20" i="2"/>
  <c r="H19" i="2" s="1"/>
  <c r="G19" i="2"/>
  <c r="E19" i="2"/>
  <c r="E29" i="2"/>
  <c r="E28" i="2"/>
  <c r="E24" i="2"/>
  <c r="E23" i="2"/>
  <c r="E22" i="2"/>
  <c r="K137" i="3"/>
  <c r="N136" i="3"/>
  <c r="K134" i="3"/>
  <c r="K131" i="3"/>
  <c r="K241" i="3" l="1"/>
  <c r="Q74" i="3"/>
  <c r="P74" i="3"/>
  <c r="N74" i="3"/>
  <c r="L74" i="3"/>
  <c r="L73" i="3"/>
  <c r="M73" i="3"/>
  <c r="N73" i="3"/>
  <c r="P73" i="3"/>
  <c r="Q73" i="3"/>
  <c r="Q72" i="3"/>
  <c r="P86" i="3"/>
  <c r="P87" i="3"/>
  <c r="K84" i="3"/>
  <c r="K83" i="3"/>
  <c r="P82" i="3"/>
  <c r="O82" i="3"/>
  <c r="N82" i="3"/>
  <c r="M82" i="3"/>
  <c r="L82" i="3"/>
  <c r="I82" i="3"/>
  <c r="G421" i="1"/>
  <c r="E424" i="1"/>
  <c r="E416" i="1"/>
  <c r="E410" i="1"/>
  <c r="E407" i="1"/>
  <c r="G406" i="1"/>
  <c r="G404" i="1" s="1"/>
  <c r="G382" i="1"/>
  <c r="G148" i="1"/>
  <c r="E153" i="1"/>
  <c r="G150" i="1"/>
  <c r="F150" i="1"/>
  <c r="G149" i="1"/>
  <c r="F149" i="1"/>
  <c r="E33" i="2"/>
  <c r="E32" i="2"/>
  <c r="J31" i="2"/>
  <c r="I31" i="2"/>
  <c r="H31" i="2"/>
  <c r="E31" i="2" s="1"/>
  <c r="G31" i="2"/>
  <c r="F31" i="2"/>
  <c r="E30" i="2"/>
  <c r="J28" i="2"/>
  <c r="I28" i="2"/>
  <c r="H28" i="2"/>
  <c r="G28" i="2"/>
  <c r="F28" i="2"/>
  <c r="E27" i="2"/>
  <c r="E26" i="2"/>
  <c r="J25" i="2"/>
  <c r="I25" i="2"/>
  <c r="H25" i="2"/>
  <c r="G25" i="2"/>
  <c r="F25" i="2"/>
  <c r="E25" i="2"/>
  <c r="J22" i="2"/>
  <c r="I22" i="2"/>
  <c r="H22" i="2"/>
  <c r="G22" i="2"/>
  <c r="F22" i="2"/>
  <c r="J21" i="2"/>
  <c r="I21" i="2"/>
  <c r="G21" i="2"/>
  <c r="F21" i="2"/>
  <c r="J20" i="2"/>
  <c r="I20" i="2"/>
  <c r="G20" i="2"/>
  <c r="F20" i="2"/>
  <c r="F19" i="2" s="1"/>
  <c r="J19" i="2"/>
  <c r="I19" i="2"/>
  <c r="M293" i="3"/>
  <c r="M294" i="3"/>
  <c r="L287" i="3"/>
  <c r="M287" i="3"/>
  <c r="N287" i="3"/>
  <c r="O287" i="3"/>
  <c r="P287" i="3"/>
  <c r="P286" i="3"/>
  <c r="L286" i="3"/>
  <c r="M286" i="3"/>
  <c r="O286" i="3"/>
  <c r="N177" i="3"/>
  <c r="N146" i="3"/>
  <c r="M136" i="3"/>
  <c r="M133" i="3"/>
  <c r="M132" i="3"/>
  <c r="N130" i="3"/>
  <c r="O130" i="3"/>
  <c r="P130" i="3"/>
  <c r="Q130" i="3"/>
  <c r="N133" i="3"/>
  <c r="O133" i="3"/>
  <c r="P133" i="3"/>
  <c r="O136" i="3"/>
  <c r="P136" i="3"/>
  <c r="K127" i="3"/>
  <c r="K125" i="3"/>
  <c r="M125" i="3"/>
  <c r="M127" i="3"/>
  <c r="N142" i="3" l="1"/>
  <c r="M130" i="3"/>
  <c r="K132" i="3"/>
  <c r="K130" i="3" s="1"/>
  <c r="E21" i="2"/>
  <c r="E20" i="2"/>
  <c r="K82" i="3"/>
  <c r="H82" i="3" s="1"/>
  <c r="O241" i="3"/>
  <c r="M235" i="1" l="1"/>
  <c r="N235" i="1"/>
  <c r="H235" i="1"/>
  <c r="N24" i="1"/>
  <c r="N23" i="1"/>
  <c r="P76" i="3"/>
  <c r="O76" i="3"/>
  <c r="O79" i="3"/>
  <c r="P79" i="3"/>
  <c r="Q111" i="3"/>
  <c r="Q110" i="3"/>
  <c r="Q109" i="3"/>
  <c r="Q94" i="3"/>
  <c r="Q93" i="3"/>
  <c r="Q86" i="3"/>
  <c r="Q87" i="3"/>
  <c r="Q85" i="3"/>
  <c r="P85" i="3" l="1"/>
  <c r="N22" i="1" s="1"/>
  <c r="N18" i="1"/>
  <c r="H17" i="1"/>
  <c r="P51" i="3"/>
  <c r="K51" i="3" s="1"/>
  <c r="O60" i="3"/>
  <c r="P60" i="3"/>
  <c r="K71" i="3" l="1"/>
  <c r="K70" i="3"/>
  <c r="P69" i="3"/>
  <c r="K69" i="3" s="1"/>
  <c r="E40" i="1"/>
  <c r="E37" i="1"/>
  <c r="E448" i="1" l="1"/>
  <c r="E447" i="1"/>
  <c r="N446" i="1"/>
  <c r="M446" i="1"/>
  <c r="H446" i="1"/>
  <c r="G446" i="1"/>
  <c r="F446" i="1"/>
  <c r="E436" i="1"/>
  <c r="E435" i="1"/>
  <c r="N434" i="1"/>
  <c r="M434" i="1"/>
  <c r="M393" i="1" s="1"/>
  <c r="M392" i="1" s="1"/>
  <c r="H434" i="1"/>
  <c r="H393" i="1" s="1"/>
  <c r="G434" i="1"/>
  <c r="F434" i="1"/>
  <c r="H365" i="1"/>
  <c r="O245" i="3"/>
  <c r="O246" i="3"/>
  <c r="Q241" i="3"/>
  <c r="P241" i="3"/>
  <c r="N241" i="3"/>
  <c r="M241" i="3"/>
  <c r="L241" i="3"/>
  <c r="E446" i="1" l="1"/>
  <c r="E434" i="1"/>
  <c r="H241" i="3"/>
  <c r="K67" i="3"/>
  <c r="P66" i="3"/>
  <c r="K66" i="3" s="1"/>
  <c r="K68" i="3"/>
  <c r="K62" i="3"/>
  <c r="K61" i="3"/>
  <c r="K59" i="3"/>
  <c r="K58" i="3"/>
  <c r="K57" i="3"/>
  <c r="K60" i="3" l="1"/>
  <c r="K56" i="3"/>
  <c r="K55" i="3"/>
  <c r="M54" i="3"/>
  <c r="L54" i="3"/>
  <c r="I54" i="3"/>
  <c r="K53" i="3"/>
  <c r="K52" i="3"/>
  <c r="K50" i="3"/>
  <c r="K49" i="3"/>
  <c r="P48" i="3"/>
  <c r="N48" i="3"/>
  <c r="M48" i="3"/>
  <c r="L48" i="3"/>
  <c r="I48" i="3"/>
  <c r="K48" i="3" l="1"/>
  <c r="K54" i="3"/>
  <c r="N86" i="3"/>
  <c r="H23" i="1" s="1"/>
  <c r="H13" i="1" s="1"/>
  <c r="H43" i="1" s="1"/>
  <c r="O86" i="3"/>
  <c r="M23" i="1" s="1"/>
  <c r="N87" i="3"/>
  <c r="H24" i="1" s="1"/>
  <c r="O87" i="3"/>
  <c r="M24" i="1" s="1"/>
  <c r="K80" i="3"/>
  <c r="K81" i="3"/>
  <c r="N79" i="3"/>
  <c r="M79" i="3"/>
  <c r="L79" i="3"/>
  <c r="I79" i="3"/>
  <c r="M87" i="3"/>
  <c r="L87" i="3"/>
  <c r="M86" i="3"/>
  <c r="L86" i="3"/>
  <c r="K78" i="3"/>
  <c r="K77" i="3"/>
  <c r="N76" i="3"/>
  <c r="M76" i="3"/>
  <c r="M85" i="3" s="1"/>
  <c r="L76" i="3"/>
  <c r="I76" i="3"/>
  <c r="K86" i="3" l="1"/>
  <c r="K87" i="3"/>
  <c r="E23" i="1"/>
  <c r="E24" i="1"/>
  <c r="O85" i="3"/>
  <c r="M22" i="1" s="1"/>
  <c r="N85" i="3"/>
  <c r="H22" i="1" s="1"/>
  <c r="K79" i="3"/>
  <c r="K76" i="3"/>
  <c r="L85" i="3"/>
  <c r="K85" i="3" l="1"/>
  <c r="H79" i="3"/>
  <c r="E22" i="1"/>
  <c r="H76" i="3"/>
  <c r="N193" i="3" l="1"/>
  <c r="G383" i="1" l="1"/>
  <c r="G381" i="1" l="1"/>
  <c r="Q246" i="3" l="1"/>
  <c r="P246" i="3"/>
  <c r="M246" i="3"/>
  <c r="L245" i="3"/>
  <c r="M245" i="3"/>
  <c r="P245" i="3"/>
  <c r="Q245" i="3"/>
  <c r="Q244" i="3"/>
  <c r="E387" i="1"/>
  <c r="G84" i="2" l="1"/>
  <c r="G85" i="2"/>
  <c r="M64" i="1"/>
  <c r="O120" i="3"/>
  <c r="K195" i="3" l="1"/>
  <c r="K194" i="3"/>
  <c r="P193" i="3"/>
  <c r="O193" i="3"/>
  <c r="M193" i="3"/>
  <c r="L193" i="3"/>
  <c r="K193" i="3" l="1"/>
  <c r="H193" i="3" s="1"/>
  <c r="H191" i="1" l="1"/>
  <c r="H192" i="1"/>
  <c r="H190" i="1"/>
  <c r="G191" i="1"/>
  <c r="G192" i="1"/>
  <c r="G190" i="1"/>
  <c r="E191" i="1"/>
  <c r="E192" i="1"/>
  <c r="E190" i="1"/>
  <c r="E196" i="1"/>
  <c r="N193" i="1"/>
  <c r="M193" i="1"/>
  <c r="H193" i="1"/>
  <c r="N192" i="1"/>
  <c r="M192" i="1"/>
  <c r="F192" i="1"/>
  <c r="N191" i="1"/>
  <c r="M191" i="1"/>
  <c r="F191" i="1"/>
  <c r="N190" i="1"/>
  <c r="M190" i="1"/>
  <c r="F190" i="1"/>
  <c r="E77" i="2"/>
  <c r="E76" i="2"/>
  <c r="H75" i="2"/>
  <c r="G75" i="2"/>
  <c r="H77" i="2"/>
  <c r="H76" i="2"/>
  <c r="G77" i="2"/>
  <c r="G76" i="2"/>
  <c r="G79" i="2"/>
  <c r="E81" i="2"/>
  <c r="E80" i="2"/>
  <c r="J79" i="2"/>
  <c r="I79" i="2"/>
  <c r="H79" i="2"/>
  <c r="F79" i="2"/>
  <c r="E75" i="2" l="1"/>
  <c r="E79" i="2"/>
  <c r="N113" i="3"/>
  <c r="F85" i="2" l="1"/>
  <c r="I85" i="2"/>
  <c r="J85" i="2"/>
  <c r="F84" i="2"/>
  <c r="F77" i="2" s="1"/>
  <c r="I84" i="2"/>
  <c r="I77" i="2" s="1"/>
  <c r="J84" i="2"/>
  <c r="J77" i="2" s="1"/>
  <c r="M421" i="1" l="1"/>
  <c r="M420" i="1" s="1"/>
  <c r="N421" i="1"/>
  <c r="N420" i="1" s="1"/>
  <c r="H421" i="1"/>
  <c r="H420" i="1" s="1"/>
  <c r="G420" i="1"/>
  <c r="F421" i="1"/>
  <c r="F420" i="1"/>
  <c r="M412" i="1"/>
  <c r="M411" i="1" s="1"/>
  <c r="N412" i="1"/>
  <c r="N411" i="1" s="1"/>
  <c r="H412" i="1"/>
  <c r="H411" i="1" s="1"/>
  <c r="F412" i="1"/>
  <c r="F411" i="1"/>
  <c r="E419" i="1"/>
  <c r="E415" i="1"/>
  <c r="G414" i="1"/>
  <c r="M404" i="1"/>
  <c r="M403" i="1" s="1"/>
  <c r="N404" i="1"/>
  <c r="N403" i="1" s="1"/>
  <c r="H404" i="1"/>
  <c r="H403" i="1" s="1"/>
  <c r="E406" i="1"/>
  <c r="E414" i="1" l="1"/>
  <c r="G412" i="1"/>
  <c r="G402" i="1" s="1"/>
  <c r="G394" i="1" s="1"/>
  <c r="H402" i="1"/>
  <c r="M402" i="1"/>
  <c r="N402" i="1"/>
  <c r="G411" i="1"/>
  <c r="E423" i="1"/>
  <c r="G403" i="1" l="1"/>
  <c r="N187" i="3"/>
  <c r="M187" i="3"/>
  <c r="M188" i="3" l="1"/>
  <c r="M186" i="3" s="1"/>
  <c r="M261" i="3" l="1"/>
  <c r="N261" i="3" l="1"/>
  <c r="L188" i="3" l="1"/>
  <c r="N188" i="3"/>
  <c r="O188" i="3"/>
  <c r="L187" i="3"/>
  <c r="O187" i="3"/>
  <c r="P187" i="3"/>
  <c r="K185" i="3"/>
  <c r="K184" i="3"/>
  <c r="Q183" i="3"/>
  <c r="P183" i="3"/>
  <c r="N148" i="1" s="1"/>
  <c r="O183" i="3"/>
  <c r="M148" i="1" s="1"/>
  <c r="N183" i="3"/>
  <c r="M183" i="3"/>
  <c r="L183" i="3"/>
  <c r="F148" i="1" s="1"/>
  <c r="K182" i="3"/>
  <c r="K181" i="3"/>
  <c r="Q180" i="3"/>
  <c r="P180" i="3"/>
  <c r="O180" i="3"/>
  <c r="N180" i="3"/>
  <c r="M180" i="3"/>
  <c r="L180" i="3"/>
  <c r="K183" i="3" l="1"/>
  <c r="K180" i="3"/>
  <c r="L294" i="3" l="1"/>
  <c r="N294" i="3"/>
  <c r="O294" i="3"/>
  <c r="P294" i="3"/>
  <c r="L293" i="3"/>
  <c r="N293" i="3"/>
  <c r="O293" i="3"/>
  <c r="P293" i="3"/>
  <c r="E145" i="2"/>
  <c r="E144" i="2"/>
  <c r="E143" i="2"/>
  <c r="J142" i="2"/>
  <c r="I142" i="2"/>
  <c r="F142" i="2"/>
  <c r="E142" i="2" l="1"/>
  <c r="G185" i="1"/>
  <c r="H185" i="1"/>
  <c r="G184" i="1"/>
  <c r="H184" i="1"/>
  <c r="E186" i="1" l="1"/>
  <c r="F185" i="1"/>
  <c r="F184" i="1"/>
  <c r="K257" i="3"/>
  <c r="K256" i="3"/>
  <c r="Q255" i="3"/>
  <c r="P255" i="3"/>
  <c r="O255" i="3"/>
  <c r="N255" i="3"/>
  <c r="M255" i="3"/>
  <c r="L255" i="3"/>
  <c r="F183" i="1" l="1"/>
  <c r="K255" i="3"/>
  <c r="E43" i="2"/>
  <c r="G42" i="2"/>
  <c r="H255" i="3" l="1"/>
  <c r="E164" i="1"/>
  <c r="K176" i="3" l="1"/>
  <c r="K175" i="3"/>
  <c r="G142" i="1" l="1"/>
  <c r="K174" i="3"/>
  <c r="G244" i="1"/>
  <c r="G236" i="1"/>
  <c r="E244" i="1" l="1"/>
  <c r="M174" i="3" l="1"/>
  <c r="N174" i="3"/>
  <c r="Q174" i="3"/>
  <c r="P174" i="3"/>
  <c r="O174" i="3"/>
  <c r="L174" i="3"/>
  <c r="M94" i="3" l="1"/>
  <c r="K240" i="3"/>
  <c r="K239" i="3"/>
  <c r="K237" i="3"/>
  <c r="K236" i="3"/>
  <c r="Q235" i="3"/>
  <c r="P235" i="3"/>
  <c r="O235" i="3"/>
  <c r="N235" i="3"/>
  <c r="M235" i="3"/>
  <c r="L235" i="3"/>
  <c r="Q238" i="3"/>
  <c r="P238" i="3"/>
  <c r="O238" i="3"/>
  <c r="N238" i="3"/>
  <c r="M238" i="3"/>
  <c r="L238" i="3"/>
  <c r="K47" i="3"/>
  <c r="K46" i="3"/>
  <c r="P45" i="3"/>
  <c r="O45" i="3"/>
  <c r="N45" i="3"/>
  <c r="M45" i="3"/>
  <c r="L45" i="3"/>
  <c r="I45" i="3"/>
  <c r="K235" i="3" l="1"/>
  <c r="K238" i="3"/>
  <c r="K45" i="3"/>
  <c r="M199" i="1"/>
  <c r="N199" i="1"/>
  <c r="M198" i="1"/>
  <c r="N198" i="1"/>
  <c r="M197" i="1"/>
  <c r="N197" i="1"/>
  <c r="F199" i="1"/>
  <c r="G199" i="1"/>
  <c r="F198" i="1"/>
  <c r="G198" i="1"/>
  <c r="K291" i="3"/>
  <c r="K294" i="3" s="1"/>
  <c r="K290" i="3"/>
  <c r="K293" i="3" s="1"/>
  <c r="P289" i="3"/>
  <c r="P292" i="3" s="1"/>
  <c r="O289" i="3"/>
  <c r="O292" i="3" s="1"/>
  <c r="N289" i="3"/>
  <c r="M289" i="3"/>
  <c r="M292" i="3" s="1"/>
  <c r="L289" i="3"/>
  <c r="L292" i="3" s="1"/>
  <c r="M207" i="1"/>
  <c r="N207" i="1"/>
  <c r="H207" i="1"/>
  <c r="G205" i="1"/>
  <c r="G206" i="1"/>
  <c r="F206" i="1"/>
  <c r="F205" i="1"/>
  <c r="E179" i="1"/>
  <c r="G37" i="2"/>
  <c r="H37" i="2"/>
  <c r="I37" i="2"/>
  <c r="J37" i="2"/>
  <c r="F36" i="2"/>
  <c r="G36" i="2"/>
  <c r="H36" i="2"/>
  <c r="I36" i="2"/>
  <c r="J36" i="2"/>
  <c r="F41" i="2"/>
  <c r="F37" i="2" s="1"/>
  <c r="E40" i="2"/>
  <c r="J39" i="2"/>
  <c r="I39" i="2"/>
  <c r="H39" i="2"/>
  <c r="H205" i="1"/>
  <c r="F38" i="2"/>
  <c r="G38" i="2"/>
  <c r="H38" i="2"/>
  <c r="I38" i="2"/>
  <c r="J38" i="2"/>
  <c r="E141" i="2"/>
  <c r="E140" i="2"/>
  <c r="E139" i="2"/>
  <c r="J138" i="2"/>
  <c r="I138" i="2"/>
  <c r="H138" i="2"/>
  <c r="F138" i="2"/>
  <c r="E137" i="2"/>
  <c r="E136" i="2"/>
  <c r="E135" i="2"/>
  <c r="J134" i="2"/>
  <c r="I134" i="2"/>
  <c r="F134" i="2"/>
  <c r="E133" i="2"/>
  <c r="E132" i="2"/>
  <c r="J130" i="2"/>
  <c r="I130" i="2"/>
  <c r="H130" i="2"/>
  <c r="G130" i="2"/>
  <c r="F130" i="2"/>
  <c r="E129" i="2"/>
  <c r="E128" i="2"/>
  <c r="E127" i="2"/>
  <c r="E126" i="2" s="1"/>
  <c r="J126" i="2"/>
  <c r="I126" i="2"/>
  <c r="H126" i="2"/>
  <c r="F126" i="2"/>
  <c r="E125" i="2"/>
  <c r="E124" i="2"/>
  <c r="E122" i="2" s="1"/>
  <c r="J122" i="2"/>
  <c r="I122" i="2"/>
  <c r="H122" i="2"/>
  <c r="G122" i="2"/>
  <c r="F122" i="2"/>
  <c r="E121" i="2"/>
  <c r="E120" i="2"/>
  <c r="E119" i="2"/>
  <c r="J118" i="2"/>
  <c r="I118" i="2"/>
  <c r="F118" i="2"/>
  <c r="E117" i="2"/>
  <c r="E116" i="2"/>
  <c r="E115" i="2"/>
  <c r="J114" i="2"/>
  <c r="I114" i="2"/>
  <c r="H114" i="2"/>
  <c r="F114" i="2"/>
  <c r="E113" i="2"/>
  <c r="E112" i="2"/>
  <c r="E111" i="2"/>
  <c r="J110" i="2"/>
  <c r="I110" i="2"/>
  <c r="F110" i="2"/>
  <c r="E109" i="2"/>
  <c r="E108" i="2"/>
  <c r="E107" i="2"/>
  <c r="J106" i="2"/>
  <c r="I106" i="2"/>
  <c r="F106" i="2"/>
  <c r="E105" i="2"/>
  <c r="E104" i="2"/>
  <c r="E103" i="2"/>
  <c r="J102" i="2"/>
  <c r="I102" i="2"/>
  <c r="F102" i="2"/>
  <c r="E101" i="2"/>
  <c r="E100" i="2"/>
  <c r="F98" i="2"/>
  <c r="E97" i="2"/>
  <c r="E96" i="2"/>
  <c r="E95" i="2"/>
  <c r="J94" i="2"/>
  <c r="I94" i="2"/>
  <c r="H94" i="2"/>
  <c r="F94" i="2"/>
  <c r="E93" i="2"/>
  <c r="E92" i="2"/>
  <c r="E90" i="2" s="1"/>
  <c r="J90" i="2"/>
  <c r="I90" i="2"/>
  <c r="H90" i="2"/>
  <c r="G90" i="2"/>
  <c r="F90" i="2"/>
  <c r="E89" i="2"/>
  <c r="E88" i="2"/>
  <c r="J87" i="2"/>
  <c r="I87" i="2"/>
  <c r="G87" i="2"/>
  <c r="G83" i="2" s="1"/>
  <c r="F87" i="2"/>
  <c r="F83" i="2" s="1"/>
  <c r="F76" i="2" s="1"/>
  <c r="N292" i="3" l="1"/>
  <c r="H197" i="1"/>
  <c r="E106" i="2"/>
  <c r="I75" i="2"/>
  <c r="F75" i="2"/>
  <c r="J75" i="2"/>
  <c r="H83" i="2"/>
  <c r="J83" i="2"/>
  <c r="J76" i="2" s="1"/>
  <c r="E138" i="2"/>
  <c r="I83" i="2"/>
  <c r="I76" i="2" s="1"/>
  <c r="E85" i="2"/>
  <c r="E206" i="1" s="1"/>
  <c r="E94" i="2"/>
  <c r="E84" i="2"/>
  <c r="E205" i="1" s="1"/>
  <c r="N205" i="1"/>
  <c r="E41" i="2"/>
  <c r="M205" i="1"/>
  <c r="N206" i="1"/>
  <c r="M206" i="1"/>
  <c r="N204" i="1"/>
  <c r="F39" i="2"/>
  <c r="E39" i="2" s="1"/>
  <c r="M204" i="1"/>
  <c r="E118" i="2"/>
  <c r="E102" i="2"/>
  <c r="E114" i="2"/>
  <c r="H206" i="1"/>
  <c r="E134" i="2"/>
  <c r="E87" i="2"/>
  <c r="F204" i="1"/>
  <c r="E198" i="1"/>
  <c r="G197" i="1"/>
  <c r="F197" i="1"/>
  <c r="K289" i="3"/>
  <c r="E199" i="1"/>
  <c r="E98" i="2"/>
  <c r="E110" i="2"/>
  <c r="E130" i="2"/>
  <c r="K292" i="3" l="1"/>
  <c r="H289" i="3"/>
  <c r="G204" i="1"/>
  <c r="H204" i="1"/>
  <c r="E83" i="2"/>
  <c r="E197" i="1"/>
  <c r="E204" i="1" l="1"/>
  <c r="F144" i="1"/>
  <c r="H144" i="1"/>
  <c r="M144" i="1"/>
  <c r="P188" i="3"/>
  <c r="N144" i="1" s="1"/>
  <c r="F143" i="1"/>
  <c r="G143" i="1"/>
  <c r="H143" i="1"/>
  <c r="M143" i="1"/>
  <c r="L160" i="3"/>
  <c r="M160" i="3"/>
  <c r="N160" i="3"/>
  <c r="O160" i="3"/>
  <c r="P160" i="3"/>
  <c r="L159" i="3"/>
  <c r="M159" i="3"/>
  <c r="N159" i="3"/>
  <c r="O159" i="3"/>
  <c r="K173" i="3"/>
  <c r="K172" i="3"/>
  <c r="Q171" i="3"/>
  <c r="P171" i="3"/>
  <c r="O171" i="3"/>
  <c r="N171" i="3"/>
  <c r="M171" i="3"/>
  <c r="L171" i="3"/>
  <c r="K170" i="3"/>
  <c r="K169" i="3"/>
  <c r="Q168" i="3"/>
  <c r="P168" i="3"/>
  <c r="O168" i="3"/>
  <c r="N168" i="3"/>
  <c r="M168" i="3"/>
  <c r="L168" i="3"/>
  <c r="K167" i="3"/>
  <c r="K166" i="3"/>
  <c r="Q165" i="3"/>
  <c r="P165" i="3"/>
  <c r="O165" i="3"/>
  <c r="N165" i="3"/>
  <c r="M165" i="3"/>
  <c r="L165" i="3"/>
  <c r="K164" i="3"/>
  <c r="K163" i="3"/>
  <c r="Q162" i="3"/>
  <c r="P162" i="3"/>
  <c r="O162" i="3"/>
  <c r="N162" i="3"/>
  <c r="M162" i="3"/>
  <c r="L162" i="3"/>
  <c r="E147" i="1"/>
  <c r="K162" i="3" l="1"/>
  <c r="H162" i="3" s="1"/>
  <c r="N186" i="3"/>
  <c r="H142" i="1" s="1"/>
  <c r="K171" i="3"/>
  <c r="M158" i="3"/>
  <c r="P186" i="3"/>
  <c r="N142" i="1" s="1"/>
  <c r="N143" i="1"/>
  <c r="G144" i="1"/>
  <c r="O186" i="3"/>
  <c r="M142" i="1" s="1"/>
  <c r="L186" i="3"/>
  <c r="F142" i="1" s="1"/>
  <c r="K168" i="3"/>
  <c r="K165" i="3"/>
  <c r="E141" i="1"/>
  <c r="G138" i="1"/>
  <c r="N158" i="3"/>
  <c r="H136" i="1" s="1"/>
  <c r="O158" i="3"/>
  <c r="G137" i="1"/>
  <c r="M146" i="3"/>
  <c r="H138" i="1"/>
  <c r="M136" i="1" l="1"/>
  <c r="M138" i="1"/>
  <c r="M137" i="1"/>
  <c r="G136" i="1"/>
  <c r="H137" i="1"/>
  <c r="H89" i="3"/>
  <c r="E422" i="1" l="1"/>
  <c r="E413" i="1"/>
  <c r="F405" i="1"/>
  <c r="E412" i="1" l="1"/>
  <c r="E411" i="1"/>
  <c r="E420" i="1"/>
  <c r="E421" i="1"/>
  <c r="E405" i="1"/>
  <c r="E404" i="1" s="1"/>
  <c r="F404" i="1"/>
  <c r="K281" i="3"/>
  <c r="K280" i="3"/>
  <c r="Q279" i="3"/>
  <c r="P279" i="3"/>
  <c r="O279" i="3"/>
  <c r="N279" i="3"/>
  <c r="M279" i="3"/>
  <c r="L279" i="3"/>
  <c r="K284" i="3"/>
  <c r="K283" i="3"/>
  <c r="Q282" i="3"/>
  <c r="P282" i="3"/>
  <c r="O282" i="3"/>
  <c r="N282" i="3"/>
  <c r="M282" i="3"/>
  <c r="L282" i="3"/>
  <c r="K278" i="3"/>
  <c r="K277" i="3"/>
  <c r="Q276" i="3"/>
  <c r="P276" i="3"/>
  <c r="O276" i="3"/>
  <c r="N276" i="3"/>
  <c r="M276" i="3"/>
  <c r="L276" i="3"/>
  <c r="K157" i="3"/>
  <c r="K156" i="3"/>
  <c r="Q155" i="3"/>
  <c r="P155" i="3"/>
  <c r="O155" i="3"/>
  <c r="N155" i="3"/>
  <c r="M155" i="3"/>
  <c r="L155" i="3"/>
  <c r="K272" i="3"/>
  <c r="K271" i="3"/>
  <c r="Q270" i="3"/>
  <c r="P270" i="3"/>
  <c r="O270" i="3"/>
  <c r="N270" i="3"/>
  <c r="M270" i="3"/>
  <c r="L270" i="3"/>
  <c r="K269" i="3"/>
  <c r="K268" i="3"/>
  <c r="Q267" i="3"/>
  <c r="P267" i="3"/>
  <c r="O267" i="3"/>
  <c r="N267" i="3"/>
  <c r="M267" i="3"/>
  <c r="L267" i="3"/>
  <c r="K275" i="3"/>
  <c r="K274" i="3"/>
  <c r="Q273" i="3"/>
  <c r="P273" i="3"/>
  <c r="O273" i="3"/>
  <c r="N273" i="3"/>
  <c r="M273" i="3"/>
  <c r="L273" i="3"/>
  <c r="F403" i="1" l="1"/>
  <c r="E403" i="1" s="1"/>
  <c r="F402" i="1"/>
  <c r="F394" i="1" s="1"/>
  <c r="E402" i="1"/>
  <c r="K279" i="3"/>
  <c r="H279" i="3" s="1"/>
  <c r="K282" i="3"/>
  <c r="H282" i="3" s="1"/>
  <c r="K276" i="3"/>
  <c r="H276" i="3" s="1"/>
  <c r="K267" i="3"/>
  <c r="H267" i="3" s="1"/>
  <c r="K155" i="3"/>
  <c r="H155" i="3" s="1"/>
  <c r="K273" i="3"/>
  <c r="H273" i="3" s="1"/>
  <c r="K270" i="3"/>
  <c r="H270" i="3" s="1"/>
  <c r="K154" i="3" l="1"/>
  <c r="K153" i="3"/>
  <c r="Q152" i="3"/>
  <c r="Q188" i="3" s="1"/>
  <c r="Q186" i="3" s="1"/>
  <c r="P152" i="3"/>
  <c r="O152" i="3"/>
  <c r="N152" i="3"/>
  <c r="M152" i="3"/>
  <c r="L152" i="3"/>
  <c r="K266" i="3"/>
  <c r="K265" i="3"/>
  <c r="Q264" i="3"/>
  <c r="P264" i="3"/>
  <c r="O264" i="3"/>
  <c r="N264" i="3"/>
  <c r="M264" i="3"/>
  <c r="L264" i="3"/>
  <c r="K151" i="3"/>
  <c r="K150" i="3"/>
  <c r="Q149" i="3"/>
  <c r="P149" i="3"/>
  <c r="O149" i="3"/>
  <c r="N149" i="3"/>
  <c r="M149" i="3"/>
  <c r="L149" i="3"/>
  <c r="K263" i="3"/>
  <c r="K262" i="3"/>
  <c r="Q261" i="3"/>
  <c r="P261" i="3"/>
  <c r="O261" i="3"/>
  <c r="L261" i="3"/>
  <c r="K179" i="3"/>
  <c r="K188" i="3" s="1"/>
  <c r="E144" i="1" s="1"/>
  <c r="K178" i="3"/>
  <c r="K187" i="3" s="1"/>
  <c r="Q177" i="3"/>
  <c r="P177" i="3"/>
  <c r="O177" i="3"/>
  <c r="M177" i="3"/>
  <c r="L177" i="3"/>
  <c r="K260" i="3"/>
  <c r="K259" i="3"/>
  <c r="Q258" i="3"/>
  <c r="P258" i="3"/>
  <c r="O258" i="3"/>
  <c r="O285" i="3" s="1"/>
  <c r="N258" i="3"/>
  <c r="N285" i="3" s="1"/>
  <c r="M258" i="3"/>
  <c r="M285" i="3" s="1"/>
  <c r="L258" i="3"/>
  <c r="L285" i="3" s="1"/>
  <c r="P285" i="3" l="1"/>
  <c r="K286" i="3"/>
  <c r="K287" i="3"/>
  <c r="G183" i="1"/>
  <c r="K186" i="3"/>
  <c r="E142" i="1" s="1"/>
  <c r="E143" i="1"/>
  <c r="H183" i="1"/>
  <c r="E185" i="1"/>
  <c r="E184" i="1"/>
  <c r="K152" i="3"/>
  <c r="H152" i="3" s="1"/>
  <c r="K264" i="3"/>
  <c r="H264" i="3" s="1"/>
  <c r="K177" i="3"/>
  <c r="K258" i="3"/>
  <c r="K261" i="3"/>
  <c r="H261" i="3" s="1"/>
  <c r="K149" i="3"/>
  <c r="H149" i="3" s="1"/>
  <c r="G15" i="2"/>
  <c r="K285" i="3" l="1"/>
  <c r="H258" i="3"/>
  <c r="E183" i="1"/>
  <c r="N190" i="3"/>
  <c r="Q160" i="3" l="1"/>
  <c r="P159" i="3"/>
  <c r="F14" i="2"/>
  <c r="F132" i="1" s="1"/>
  <c r="G14" i="2"/>
  <c r="G132" i="1" s="1"/>
  <c r="H14" i="2"/>
  <c r="H132" i="1" s="1"/>
  <c r="I14" i="2"/>
  <c r="M132" i="1" s="1"/>
  <c r="J14" i="2"/>
  <c r="N132" i="1" s="1"/>
  <c r="F13" i="2"/>
  <c r="F12" i="2" s="1"/>
  <c r="F130" i="1" s="1"/>
  <c r="G13" i="2"/>
  <c r="G131" i="1" s="1"/>
  <c r="H13" i="2"/>
  <c r="H12" i="2" s="1"/>
  <c r="H130" i="1" s="1"/>
  <c r="I13" i="2"/>
  <c r="M131" i="1" s="1"/>
  <c r="J13" i="2"/>
  <c r="E17" i="2"/>
  <c r="E14" i="2" s="1"/>
  <c r="E132" i="1" s="1"/>
  <c r="E16" i="2"/>
  <c r="E13" i="2" s="1"/>
  <c r="J15" i="2"/>
  <c r="I15" i="2"/>
  <c r="H15" i="2"/>
  <c r="F15" i="2"/>
  <c r="F138" i="1"/>
  <c r="K148" i="3"/>
  <c r="K160" i="3" s="1"/>
  <c r="K147" i="3"/>
  <c r="K159" i="3" s="1"/>
  <c r="Q146" i="3"/>
  <c r="P146" i="3"/>
  <c r="O146" i="3"/>
  <c r="L146" i="3"/>
  <c r="J12" i="2" l="1"/>
  <c r="N130" i="1" s="1"/>
  <c r="F131" i="1"/>
  <c r="N131" i="1"/>
  <c r="H131" i="1"/>
  <c r="E131" i="1"/>
  <c r="E12" i="2"/>
  <c r="E130" i="1" s="1"/>
  <c r="I12" i="2"/>
  <c r="M130" i="1" s="1"/>
  <c r="G12" i="2"/>
  <c r="G130" i="1" s="1"/>
  <c r="K158" i="3"/>
  <c r="E136" i="1" s="1"/>
  <c r="P158" i="3"/>
  <c r="N137" i="1"/>
  <c r="N138" i="1"/>
  <c r="L158" i="3"/>
  <c r="F136" i="1" s="1"/>
  <c r="Q158" i="3"/>
  <c r="E137" i="1"/>
  <c r="F137" i="1"/>
  <c r="E15" i="2"/>
  <c r="K146" i="3"/>
  <c r="E386" i="1"/>
  <c r="E138" i="1" l="1"/>
  <c r="N136" i="1"/>
  <c r="G177" i="1"/>
  <c r="G178" i="1"/>
  <c r="F177" i="1"/>
  <c r="F178" i="1"/>
  <c r="M252" i="3"/>
  <c r="P253" i="3"/>
  <c r="O253" i="3"/>
  <c r="N253" i="3"/>
  <c r="H178" i="1" s="1"/>
  <c r="M253" i="3"/>
  <c r="L253" i="3"/>
  <c r="P252" i="3"/>
  <c r="O252" i="3"/>
  <c r="N252" i="3"/>
  <c r="H177" i="1" s="1"/>
  <c r="L252" i="3"/>
  <c r="G159" i="1"/>
  <c r="K250" i="3"/>
  <c r="E178" i="1" s="1"/>
  <c r="K249" i="3"/>
  <c r="P248" i="3"/>
  <c r="P251" i="3" s="1"/>
  <c r="O248" i="3"/>
  <c r="O251" i="3" s="1"/>
  <c r="N248" i="3"/>
  <c r="N251" i="3" s="1"/>
  <c r="H176" i="1" s="1"/>
  <c r="M248" i="3"/>
  <c r="M251" i="3" s="1"/>
  <c r="L248" i="3"/>
  <c r="L251" i="3" s="1"/>
  <c r="I248" i="3"/>
  <c r="K248" i="3" l="1"/>
  <c r="E176" i="1" s="1"/>
  <c r="K253" i="3"/>
  <c r="K251" i="3"/>
  <c r="F176" i="1"/>
  <c r="E177" i="1"/>
  <c r="G176" i="1"/>
  <c r="K252" i="3"/>
  <c r="H248" i="3"/>
  <c r="M214" i="3" l="1"/>
  <c r="K213" i="3" l="1"/>
  <c r="K211" i="3" s="1"/>
  <c r="E430" i="1" l="1"/>
  <c r="E429" i="1"/>
  <c r="E428" i="1" s="1"/>
  <c r="N428" i="1"/>
  <c r="M428" i="1"/>
  <c r="H428" i="1"/>
  <c r="G428" i="1"/>
  <c r="F428" i="1"/>
  <c r="K233" i="3" l="1"/>
  <c r="K234" i="3"/>
  <c r="K231" i="3"/>
  <c r="K229" i="3" s="1"/>
  <c r="F235" i="1" l="1"/>
  <c r="E203" i="1"/>
  <c r="E21" i="1" l="1"/>
  <c r="L105" i="3" l="1"/>
  <c r="L111" i="3" s="1"/>
  <c r="L135" i="3"/>
  <c r="K135" i="3" s="1"/>
  <c r="K133" i="3" s="1"/>
  <c r="L138" i="3"/>
  <c r="K138" i="3" s="1"/>
  <c r="K136" i="3" s="1"/>
  <c r="N120" i="3" l="1"/>
  <c r="M118" i="3" l="1"/>
  <c r="N118" i="3"/>
  <c r="E59" i="2"/>
  <c r="E47" i="2"/>
  <c r="E67" i="2"/>
  <c r="E55" i="2"/>
  <c r="E51" i="2"/>
  <c r="E63" i="2"/>
  <c r="E36" i="2" l="1"/>
  <c r="K126" i="3"/>
  <c r="K44" i="3"/>
  <c r="K43" i="3"/>
  <c r="P42" i="3"/>
  <c r="O42" i="3"/>
  <c r="M42" i="3"/>
  <c r="L42" i="3"/>
  <c r="I42" i="3"/>
  <c r="O72" i="3" l="1"/>
  <c r="K42" i="3"/>
  <c r="M14" i="3"/>
  <c r="M74" i="3" l="1"/>
  <c r="G18" i="1" s="1"/>
  <c r="F454" i="1"/>
  <c r="F456" i="1"/>
  <c r="K13" i="3" l="1"/>
  <c r="N127" i="3" l="1"/>
  <c r="P127" i="3"/>
  <c r="Q127" i="3"/>
  <c r="M126" i="3"/>
  <c r="N126" i="3"/>
  <c r="P126" i="3"/>
  <c r="Q126" i="3"/>
  <c r="L127" i="3"/>
  <c r="L126" i="3"/>
  <c r="L125" i="3"/>
  <c r="M144" i="3" l="1"/>
  <c r="Q142" i="3" l="1"/>
  <c r="L103" i="3"/>
  <c r="K104" i="3"/>
  <c r="N144" i="3"/>
  <c r="O144" i="3"/>
  <c r="P144" i="3"/>
  <c r="Q144" i="3"/>
  <c r="N143" i="3"/>
  <c r="O143" i="3"/>
  <c r="P143" i="3"/>
  <c r="Q143" i="3"/>
  <c r="Q122" i="3"/>
  <c r="Q125" i="3" l="1"/>
  <c r="K41" i="3"/>
  <c r="K40" i="3"/>
  <c r="K39" i="3"/>
  <c r="K35" i="3"/>
  <c r="K34" i="3"/>
  <c r="K33" i="3"/>
  <c r="K38" i="3"/>
  <c r="K37" i="3"/>
  <c r="K36" i="3"/>
  <c r="E367" i="1" l="1"/>
  <c r="E385" i="1" l="1"/>
  <c r="E77" i="1" l="1"/>
  <c r="P229" i="3" l="1"/>
  <c r="M229" i="3"/>
  <c r="L229" i="3"/>
  <c r="I229" i="3"/>
  <c r="P232" i="3"/>
  <c r="M232" i="3"/>
  <c r="L232" i="3"/>
  <c r="I232" i="3"/>
  <c r="K232" i="3" l="1"/>
  <c r="H232" i="3" s="1"/>
  <c r="H229" i="3"/>
  <c r="N196" i="3" l="1"/>
  <c r="K196" i="3" l="1"/>
  <c r="L196" i="3"/>
  <c r="O196" i="3"/>
  <c r="P196" i="3"/>
  <c r="O244" i="3" l="1"/>
  <c r="O295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4" i="3"/>
  <c r="K63" i="3"/>
  <c r="K64" i="3"/>
  <c r="K65" i="3"/>
  <c r="K74" i="3" l="1"/>
  <c r="K73" i="3"/>
  <c r="F383" i="1" l="1"/>
  <c r="K219" i="3" l="1"/>
  <c r="H233" i="1" l="1"/>
  <c r="G235" i="1"/>
  <c r="G233" i="1" s="1"/>
  <c r="E234" i="1"/>
  <c r="N233" i="1"/>
  <c r="M233" i="1"/>
  <c r="E235" i="1" l="1"/>
  <c r="F233" i="1"/>
  <c r="E233" i="1"/>
  <c r="H15" i="1" l="1"/>
  <c r="M15" i="1"/>
  <c r="N15" i="1"/>
  <c r="G15" i="1"/>
  <c r="F15" i="1"/>
  <c r="I226" i="3" l="1"/>
  <c r="I223" i="3"/>
  <c r="F53" i="1" l="1"/>
  <c r="K102" i="3"/>
  <c r="K101" i="3"/>
  <c r="P100" i="3"/>
  <c r="O100" i="3"/>
  <c r="N100" i="3"/>
  <c r="L100" i="3"/>
  <c r="K100" i="3" l="1"/>
  <c r="H100" i="3" s="1"/>
  <c r="M100" i="3"/>
  <c r="F159" i="1" l="1"/>
  <c r="H159" i="1"/>
  <c r="M159" i="1"/>
  <c r="N159" i="1"/>
  <c r="G160" i="1"/>
  <c r="H160" i="1"/>
  <c r="M160" i="1"/>
  <c r="N160" i="1"/>
  <c r="L226" i="3" l="1"/>
  <c r="P226" i="3"/>
  <c r="O226" i="3"/>
  <c r="N226" i="3"/>
  <c r="M226" i="3"/>
  <c r="K228" i="3" l="1"/>
  <c r="K226" i="3" s="1"/>
  <c r="H226" i="3" s="1"/>
  <c r="L225" i="3" l="1"/>
  <c r="L246" i="3" s="1"/>
  <c r="K222" i="3"/>
  <c r="K220" i="3" s="1"/>
  <c r="H220" i="3" s="1"/>
  <c r="P220" i="3"/>
  <c r="O220" i="3"/>
  <c r="N220" i="3"/>
  <c r="M220" i="3"/>
  <c r="L220" i="3"/>
  <c r="P223" i="3"/>
  <c r="O223" i="3"/>
  <c r="N223" i="3"/>
  <c r="M223" i="3"/>
  <c r="K225" i="3" l="1"/>
  <c r="K223" i="3" s="1"/>
  <c r="H223" i="3" s="1"/>
  <c r="F160" i="1"/>
  <c r="L223" i="3"/>
  <c r="F340" i="1" l="1"/>
  <c r="K216" i="3" l="1"/>
  <c r="K214" i="3" s="1"/>
  <c r="H214" i="3" s="1"/>
  <c r="P214" i="3"/>
  <c r="O214" i="3"/>
  <c r="N214" i="3"/>
  <c r="L214" i="3"/>
  <c r="N118" i="1"/>
  <c r="N114" i="1" s="1"/>
  <c r="N119" i="1"/>
  <c r="N115" i="1" s="1"/>
  <c r="M118" i="1"/>
  <c r="M114" i="1" s="1"/>
  <c r="M119" i="1"/>
  <c r="M115" i="1" s="1"/>
  <c r="H118" i="1"/>
  <c r="H114" i="1" s="1"/>
  <c r="H119" i="1"/>
  <c r="H115" i="1" s="1"/>
  <c r="M143" i="3"/>
  <c r="G118" i="1" s="1"/>
  <c r="G114" i="1" s="1"/>
  <c r="G119" i="1"/>
  <c r="G115" i="1" s="1"/>
  <c r="L143" i="3"/>
  <c r="F118" i="1" s="1"/>
  <c r="F114" i="1" s="1"/>
  <c r="L144" i="3"/>
  <c r="F119" i="1" s="1"/>
  <c r="F115" i="1" s="1"/>
  <c r="K141" i="3"/>
  <c r="K140" i="3"/>
  <c r="P139" i="3"/>
  <c r="O139" i="3"/>
  <c r="N139" i="3"/>
  <c r="M139" i="3"/>
  <c r="L139" i="3"/>
  <c r="M73" i="1"/>
  <c r="M74" i="1"/>
  <c r="H73" i="1"/>
  <c r="H74" i="1"/>
  <c r="G73" i="1"/>
  <c r="G74" i="1"/>
  <c r="F73" i="1"/>
  <c r="F74" i="1"/>
  <c r="F72" i="1"/>
  <c r="G72" i="1"/>
  <c r="H72" i="1"/>
  <c r="M72" i="1"/>
  <c r="N72" i="1"/>
  <c r="E73" i="1"/>
  <c r="E74" i="1"/>
  <c r="E72" i="1"/>
  <c r="N74" i="1"/>
  <c r="N62" i="1"/>
  <c r="N63" i="1"/>
  <c r="N64" i="1"/>
  <c r="M62" i="1"/>
  <c r="M63" i="1"/>
  <c r="H62" i="1"/>
  <c r="H63" i="1"/>
  <c r="H64" i="1"/>
  <c r="P118" i="3"/>
  <c r="P119" i="3"/>
  <c r="P120" i="3"/>
  <c r="O118" i="3"/>
  <c r="O119" i="3"/>
  <c r="N119" i="3"/>
  <c r="G62" i="1"/>
  <c r="M119" i="3"/>
  <c r="G63" i="1" s="1"/>
  <c r="M120" i="3"/>
  <c r="G64" i="1" s="1"/>
  <c r="L118" i="3"/>
  <c r="F62" i="1" s="1"/>
  <c r="L119" i="3"/>
  <c r="F63" i="1" s="1"/>
  <c r="L120" i="3"/>
  <c r="F64" i="1" s="1"/>
  <c r="H53" i="1"/>
  <c r="H50" i="1" s="1"/>
  <c r="N53" i="1"/>
  <c r="N50" i="1" s="1"/>
  <c r="F52" i="1"/>
  <c r="G52" i="1"/>
  <c r="H52" i="1"/>
  <c r="N52" i="1"/>
  <c r="N51" i="1" s="1"/>
  <c r="M49" i="1" l="1"/>
  <c r="N73" i="1"/>
  <c r="K139" i="3"/>
  <c r="F51" i="1"/>
  <c r="P93" i="3"/>
  <c r="P94" i="3"/>
  <c r="N31" i="1" s="1"/>
  <c r="N14" i="1" s="1"/>
  <c r="N44" i="1" s="1"/>
  <c r="O93" i="3"/>
  <c r="O94" i="3"/>
  <c r="M31" i="1" s="1"/>
  <c r="N93" i="3"/>
  <c r="N94" i="3"/>
  <c r="H31" i="1" s="1"/>
  <c r="M93" i="3"/>
  <c r="G31" i="1"/>
  <c r="L93" i="3"/>
  <c r="L94" i="3"/>
  <c r="F31" i="1" s="1"/>
  <c r="Q92" i="3"/>
  <c r="K217" i="3"/>
  <c r="P217" i="3"/>
  <c r="O217" i="3"/>
  <c r="N217" i="3"/>
  <c r="M217" i="3"/>
  <c r="L217" i="3"/>
  <c r="P211" i="3"/>
  <c r="O211" i="3"/>
  <c r="N211" i="3"/>
  <c r="M211" i="3"/>
  <c r="L211" i="3"/>
  <c r="K207" i="3"/>
  <c r="K206" i="3"/>
  <c r="P205" i="3"/>
  <c r="O205" i="3"/>
  <c r="N205" i="3"/>
  <c r="M205" i="3"/>
  <c r="L205" i="3"/>
  <c r="K204" i="3"/>
  <c r="K203" i="3"/>
  <c r="P202" i="3"/>
  <c r="O202" i="3"/>
  <c r="N202" i="3"/>
  <c r="M202" i="3"/>
  <c r="L202" i="3"/>
  <c r="K201" i="3"/>
  <c r="K200" i="3"/>
  <c r="P199" i="3"/>
  <c r="O199" i="3"/>
  <c r="N199" i="3"/>
  <c r="M199" i="3"/>
  <c r="L199" i="3"/>
  <c r="K192" i="3"/>
  <c r="K191" i="3"/>
  <c r="P190" i="3"/>
  <c r="O190" i="3"/>
  <c r="M190" i="3"/>
  <c r="L190" i="3"/>
  <c r="L136" i="3"/>
  <c r="L133" i="3"/>
  <c r="L130" i="3"/>
  <c r="K116" i="3"/>
  <c r="K120" i="3" s="1"/>
  <c r="E64" i="1" s="1"/>
  <c r="K115" i="3"/>
  <c r="K119" i="3" s="1"/>
  <c r="K114" i="3"/>
  <c r="K118" i="3" s="1"/>
  <c r="E62" i="1" s="1"/>
  <c r="P113" i="3"/>
  <c r="O113" i="3"/>
  <c r="M113" i="3"/>
  <c r="L113" i="3"/>
  <c r="L117" i="3" s="1"/>
  <c r="F61" i="1" s="1"/>
  <c r="K105" i="3"/>
  <c r="P103" i="3"/>
  <c r="N103" i="3"/>
  <c r="M103" i="3"/>
  <c r="K98" i="3"/>
  <c r="K110" i="3" s="1"/>
  <c r="E52" i="1" s="1"/>
  <c r="O97" i="3"/>
  <c r="O109" i="3" s="1"/>
  <c r="L97" i="3"/>
  <c r="L109" i="3" s="1"/>
  <c r="K91" i="3"/>
  <c r="K94" i="3" s="1"/>
  <c r="K90" i="3"/>
  <c r="K93" i="3" s="1"/>
  <c r="P89" i="3"/>
  <c r="P92" i="3" s="1"/>
  <c r="N29" i="1" s="1"/>
  <c r="O89" i="3"/>
  <c r="O92" i="3" s="1"/>
  <c r="M29" i="1" s="1"/>
  <c r="N89" i="3"/>
  <c r="N92" i="3" s="1"/>
  <c r="H29" i="1" s="1"/>
  <c r="M89" i="3"/>
  <c r="M92" i="3" s="1"/>
  <c r="L89" i="3"/>
  <c r="L92" i="3" s="1"/>
  <c r="F29" i="1" s="1"/>
  <c r="I89" i="3"/>
  <c r="I295" i="3" s="1"/>
  <c r="P12" i="3"/>
  <c r="P72" i="3" s="1"/>
  <c r="O12" i="3"/>
  <c r="N12" i="3"/>
  <c r="L12" i="3"/>
  <c r="L72" i="3" s="1"/>
  <c r="N244" i="3" l="1"/>
  <c r="N295" i="3"/>
  <c r="P109" i="3"/>
  <c r="P295" i="3"/>
  <c r="N109" i="3"/>
  <c r="N72" i="3"/>
  <c r="H16" i="1" s="1"/>
  <c r="M51" i="1"/>
  <c r="H158" i="1"/>
  <c r="K245" i="3"/>
  <c r="E159" i="1" s="1"/>
  <c r="M158" i="1"/>
  <c r="K246" i="3"/>
  <c r="E160" i="1" s="1"/>
  <c r="N16" i="1"/>
  <c r="L244" i="3"/>
  <c r="F158" i="1" s="1"/>
  <c r="M244" i="3"/>
  <c r="G158" i="1" s="1"/>
  <c r="P244" i="3"/>
  <c r="N158" i="1" s="1"/>
  <c r="N117" i="3"/>
  <c r="M142" i="3"/>
  <c r="G117" i="1" s="1"/>
  <c r="K144" i="3"/>
  <c r="E119" i="1" s="1"/>
  <c r="H117" i="1"/>
  <c r="H211" i="3"/>
  <c r="H139" i="3"/>
  <c r="E31" i="1"/>
  <c r="G29" i="1"/>
  <c r="H217" i="3"/>
  <c r="O142" i="3"/>
  <c r="P142" i="3"/>
  <c r="K103" i="3"/>
  <c r="G53" i="1"/>
  <c r="G51" i="1" s="1"/>
  <c r="K205" i="3"/>
  <c r="L142" i="3"/>
  <c r="F117" i="1" s="1"/>
  <c r="M97" i="3"/>
  <c r="M109" i="3" s="1"/>
  <c r="K143" i="3"/>
  <c r="E118" i="1" s="1"/>
  <c r="K99" i="3"/>
  <c r="K111" i="3" s="1"/>
  <c r="E53" i="1" s="1"/>
  <c r="K113" i="3"/>
  <c r="M117" i="3"/>
  <c r="G61" i="1" s="1"/>
  <c r="H61" i="1"/>
  <c r="O117" i="3"/>
  <c r="M61" i="1"/>
  <c r="K202" i="3"/>
  <c r="N61" i="1"/>
  <c r="P117" i="3"/>
  <c r="Q117" i="3"/>
  <c r="E63" i="1"/>
  <c r="F30" i="1"/>
  <c r="H18" i="1"/>
  <c r="H14" i="1" s="1"/>
  <c r="G30" i="1"/>
  <c r="M18" i="1"/>
  <c r="M14" i="1" s="1"/>
  <c r="M44" i="1" s="1"/>
  <c r="E30" i="1"/>
  <c r="M17" i="1"/>
  <c r="M13" i="1" s="1"/>
  <c r="M43" i="1" s="1"/>
  <c r="H30" i="1"/>
  <c r="G17" i="1"/>
  <c r="N17" i="1"/>
  <c r="N13" i="1" s="1"/>
  <c r="N43" i="1" s="1"/>
  <c r="M30" i="1"/>
  <c r="F18" i="1"/>
  <c r="N30" i="1"/>
  <c r="F17" i="1"/>
  <c r="M12" i="3"/>
  <c r="M72" i="3" s="1"/>
  <c r="K89" i="3"/>
  <c r="K92" i="3" s="1"/>
  <c r="F16" i="1"/>
  <c r="E18" i="1"/>
  <c r="E17" i="1"/>
  <c r="M16" i="1"/>
  <c r="K190" i="3"/>
  <c r="K199" i="3"/>
  <c r="K244" i="3" l="1"/>
  <c r="E158" i="1" s="1"/>
  <c r="H12" i="1"/>
  <c r="H44" i="1"/>
  <c r="G16" i="1"/>
  <c r="M12" i="1"/>
  <c r="N12" i="1"/>
  <c r="H130" i="3"/>
  <c r="K142" i="3"/>
  <c r="E117" i="1" s="1"/>
  <c r="N117" i="1"/>
  <c r="M117" i="1"/>
  <c r="H136" i="3"/>
  <c r="H113" i="3"/>
  <c r="E29" i="1"/>
  <c r="H199" i="3"/>
  <c r="K12" i="3"/>
  <c r="H133" i="3"/>
  <c r="K97" i="3"/>
  <c r="K295" i="3" s="1"/>
  <c r="H202" i="3"/>
  <c r="H205" i="3"/>
  <c r="Q120" i="3"/>
  <c r="K117" i="3"/>
  <c r="E61" i="1" s="1"/>
  <c r="Q119" i="3"/>
  <c r="Q118" i="3"/>
  <c r="H190" i="3"/>
  <c r="E396" i="1"/>
  <c r="E395" i="1" s="1"/>
  <c r="N395" i="1"/>
  <c r="M395" i="1"/>
  <c r="H395" i="1"/>
  <c r="G395" i="1"/>
  <c r="F395" i="1"/>
  <c r="K109" i="3" l="1"/>
  <c r="E51" i="1" s="1"/>
  <c r="H12" i="3"/>
  <c r="K72" i="3"/>
  <c r="E16" i="1" s="1"/>
  <c r="F382" i="1"/>
  <c r="F381" i="1" s="1"/>
  <c r="H295" i="3" l="1"/>
  <c r="E73" i="2"/>
  <c r="E72" i="2"/>
  <c r="J70" i="2"/>
  <c r="I70" i="2"/>
  <c r="H70" i="2"/>
  <c r="G70" i="2"/>
  <c r="F70" i="2"/>
  <c r="E69" i="2"/>
  <c r="E68" i="2"/>
  <c r="J66" i="2"/>
  <c r="I66" i="2"/>
  <c r="H66" i="2"/>
  <c r="G66" i="2"/>
  <c r="F66" i="2"/>
  <c r="E65" i="2"/>
  <c r="E64" i="2"/>
  <c r="E62" i="2" s="1"/>
  <c r="J62" i="2"/>
  <c r="I62" i="2"/>
  <c r="H62" i="2"/>
  <c r="G62" i="2"/>
  <c r="F62" i="2"/>
  <c r="E61" i="2"/>
  <c r="E60" i="2"/>
  <c r="J58" i="2"/>
  <c r="I58" i="2"/>
  <c r="H58" i="2"/>
  <c r="G58" i="2"/>
  <c r="F58" i="2"/>
  <c r="E57" i="2"/>
  <c r="E56" i="2"/>
  <c r="J54" i="2"/>
  <c r="I54" i="2"/>
  <c r="H54" i="2"/>
  <c r="G54" i="2"/>
  <c r="F54" i="2"/>
  <c r="E53" i="2"/>
  <c r="E52" i="2"/>
  <c r="J50" i="2"/>
  <c r="I50" i="2"/>
  <c r="H50" i="2"/>
  <c r="G50" i="2"/>
  <c r="F50" i="2"/>
  <c r="E49" i="2"/>
  <c r="E48" i="2"/>
  <c r="J46" i="2"/>
  <c r="I46" i="2"/>
  <c r="H46" i="2"/>
  <c r="G46" i="2"/>
  <c r="F46" i="2"/>
  <c r="E45" i="2"/>
  <c r="E44" i="2"/>
  <c r="J42" i="2"/>
  <c r="I42" i="2"/>
  <c r="H42" i="2"/>
  <c r="F42" i="2"/>
  <c r="N167" i="1"/>
  <c r="M167" i="1"/>
  <c r="H167" i="1"/>
  <c r="G167" i="1"/>
  <c r="G156" i="1" s="1"/>
  <c r="G272" i="1" s="1"/>
  <c r="F167" i="1"/>
  <c r="F156" i="1" s="1"/>
  <c r="F272" i="1" s="1"/>
  <c r="N166" i="1"/>
  <c r="M166" i="1"/>
  <c r="H166" i="1"/>
  <c r="H155" i="1" s="1"/>
  <c r="H271" i="1" s="1"/>
  <c r="G166" i="1"/>
  <c r="G155" i="1" s="1"/>
  <c r="G271" i="1" s="1"/>
  <c r="F166" i="1"/>
  <c r="F155" i="1" s="1"/>
  <c r="F271" i="1" s="1"/>
  <c r="H156" i="1" l="1"/>
  <c r="H272" i="1" s="1"/>
  <c r="G35" i="2"/>
  <c r="F35" i="2"/>
  <c r="J35" i="2"/>
  <c r="I35" i="2"/>
  <c r="E38" i="2"/>
  <c r="H35" i="2"/>
  <c r="E37" i="2"/>
  <c r="F165" i="1"/>
  <c r="G168" i="1"/>
  <c r="H165" i="1"/>
  <c r="H154" i="1" s="1"/>
  <c r="M165" i="1"/>
  <c r="M168" i="1"/>
  <c r="M172" i="1"/>
  <c r="H168" i="1"/>
  <c r="H172" i="1"/>
  <c r="N168" i="1"/>
  <c r="N172" i="1"/>
  <c r="F168" i="1"/>
  <c r="F172" i="1"/>
  <c r="G165" i="1"/>
  <c r="G154" i="1" s="1"/>
  <c r="E66" i="2"/>
  <c r="E166" i="1"/>
  <c r="E155" i="1" s="1"/>
  <c r="E167" i="1"/>
  <c r="E156" i="1" s="1"/>
  <c r="E46" i="2"/>
  <c r="E42" i="2"/>
  <c r="E58" i="2"/>
  <c r="E54" i="2"/>
  <c r="E50" i="2"/>
  <c r="E70" i="2"/>
  <c r="F154" i="1" l="1"/>
  <c r="E35" i="2"/>
  <c r="N165" i="1"/>
  <c r="E165" i="1" s="1"/>
  <c r="E154" i="1" s="1"/>
  <c r="E171" i="1"/>
  <c r="E123" i="1"/>
  <c r="E56" i="1"/>
  <c r="F157" i="1" l="1"/>
  <c r="F273" i="1" s="1"/>
  <c r="G157" i="1"/>
  <c r="G273" i="1" s="1"/>
  <c r="E168" i="1"/>
  <c r="E161" i="1"/>
  <c r="H157" i="1"/>
  <c r="H273" i="1" s="1"/>
  <c r="H269" i="1" s="1"/>
  <c r="M157" i="1"/>
  <c r="M273" i="1" s="1"/>
  <c r="N157" i="1"/>
  <c r="N273" i="1" s="1"/>
  <c r="E157" i="1" l="1"/>
  <c r="H48" i="1" l="1"/>
  <c r="M48" i="1"/>
  <c r="M47" i="1" s="1"/>
  <c r="N48" i="1"/>
  <c r="F49" i="1"/>
  <c r="F48" i="1"/>
  <c r="G48" i="1" l="1"/>
  <c r="G108" i="1" s="1"/>
  <c r="F47" i="1" l="1"/>
  <c r="H108" i="1"/>
  <c r="M108" i="1"/>
  <c r="N108" i="1"/>
  <c r="F108" i="1"/>
  <c r="E108" i="1" s="1"/>
  <c r="E48" i="1" l="1"/>
  <c r="E383" i="1"/>
  <c r="F347" i="1" l="1"/>
  <c r="F338" i="1" s="1"/>
  <c r="E338" i="1" s="1"/>
  <c r="G347" i="1"/>
  <c r="H347" i="1"/>
  <c r="M347" i="1"/>
  <c r="N347" i="1"/>
  <c r="E349" i="1"/>
  <c r="E347" i="1" s="1"/>
  <c r="G400" i="1" l="1"/>
  <c r="H400" i="1" l="1"/>
  <c r="N400" i="1"/>
  <c r="M400" i="1"/>
  <c r="E401" i="1"/>
  <c r="F400" i="1"/>
  <c r="N89" i="1"/>
  <c r="M89" i="1"/>
  <c r="H89" i="1"/>
  <c r="G89" i="1"/>
  <c r="F89" i="1"/>
  <c r="G85" i="1"/>
  <c r="H85" i="1"/>
  <c r="M85" i="1"/>
  <c r="N85" i="1"/>
  <c r="F85" i="1"/>
  <c r="E79" i="1"/>
  <c r="E80" i="1"/>
  <c r="E81" i="1"/>
  <c r="E86" i="1"/>
  <c r="E87" i="1"/>
  <c r="E88" i="1"/>
  <c r="E90" i="1"/>
  <c r="E91" i="1"/>
  <c r="E92" i="1"/>
  <c r="E400" i="1" l="1"/>
  <c r="E89" i="1"/>
  <c r="E85" i="1"/>
  <c r="G49" i="1"/>
  <c r="H49" i="1"/>
  <c r="G47" i="1" l="1"/>
  <c r="H47" i="1"/>
  <c r="E282" i="1"/>
  <c r="E281" i="1"/>
  <c r="E280" i="1"/>
  <c r="F279" i="1"/>
  <c r="G279" i="1"/>
  <c r="H279" i="1"/>
  <c r="M279" i="1"/>
  <c r="N279" i="1"/>
  <c r="G278" i="1"/>
  <c r="G289" i="1" s="1"/>
  <c r="H278" i="1"/>
  <c r="H289" i="1" s="1"/>
  <c r="M278" i="1"/>
  <c r="M289" i="1" s="1"/>
  <c r="N278" i="1"/>
  <c r="N289" i="1" s="1"/>
  <c r="F278" i="1"/>
  <c r="F289" i="1" s="1"/>
  <c r="G277" i="1"/>
  <c r="G288" i="1" s="1"/>
  <c r="H277" i="1"/>
  <c r="H288" i="1" s="1"/>
  <c r="M277" i="1"/>
  <c r="N277" i="1"/>
  <c r="N288" i="1" s="1"/>
  <c r="F277" i="1"/>
  <c r="F288" i="1" s="1"/>
  <c r="G276" i="1"/>
  <c r="G287" i="1" s="1"/>
  <c r="H276" i="1"/>
  <c r="M276" i="1"/>
  <c r="M287" i="1" s="1"/>
  <c r="N276" i="1"/>
  <c r="N287" i="1" s="1"/>
  <c r="F276" i="1"/>
  <c r="F287" i="1" s="1"/>
  <c r="G463" i="1"/>
  <c r="M463" i="1"/>
  <c r="F463" i="1"/>
  <c r="E393" i="1"/>
  <c r="G453" i="1"/>
  <c r="G462" i="1" s="1"/>
  <c r="H453" i="1"/>
  <c r="H452" i="1" s="1"/>
  <c r="M453" i="1"/>
  <c r="M452" i="1" s="1"/>
  <c r="N453" i="1"/>
  <c r="F453" i="1"/>
  <c r="F452" i="1" s="1"/>
  <c r="E454" i="1"/>
  <c r="F455" i="1"/>
  <c r="G455" i="1"/>
  <c r="H455" i="1"/>
  <c r="M455" i="1"/>
  <c r="N455" i="1"/>
  <c r="E457" i="1"/>
  <c r="G375" i="1"/>
  <c r="H375" i="1"/>
  <c r="M375" i="1"/>
  <c r="N375" i="1"/>
  <c r="F375" i="1"/>
  <c r="E456" i="1"/>
  <c r="E380" i="1"/>
  <c r="H463" i="1" l="1"/>
  <c r="E394" i="1"/>
  <c r="E392" i="1" s="1"/>
  <c r="E455" i="1"/>
  <c r="G461" i="1"/>
  <c r="H392" i="1"/>
  <c r="G286" i="1"/>
  <c r="H275" i="1"/>
  <c r="E277" i="1"/>
  <c r="H462" i="1"/>
  <c r="H461" i="1" s="1"/>
  <c r="E453" i="1"/>
  <c r="E452" i="1" s="1"/>
  <c r="G452" i="1"/>
  <c r="N452" i="1"/>
  <c r="M462" i="1"/>
  <c r="M461" i="1" s="1"/>
  <c r="G275" i="1"/>
  <c r="F286" i="1"/>
  <c r="N462" i="1"/>
  <c r="E289" i="1"/>
  <c r="G392" i="1"/>
  <c r="H287" i="1"/>
  <c r="F462" i="1"/>
  <c r="F461" i="1" s="1"/>
  <c r="M288" i="1"/>
  <c r="N286" i="1"/>
  <c r="N275" i="1"/>
  <c r="E278" i="1"/>
  <c r="E279" i="1"/>
  <c r="M275" i="1"/>
  <c r="E276" i="1"/>
  <c r="F275" i="1"/>
  <c r="N463" i="1"/>
  <c r="E463" i="1" s="1"/>
  <c r="F392" i="1"/>
  <c r="M286" i="1" l="1"/>
  <c r="E287" i="1"/>
  <c r="E275" i="1"/>
  <c r="E462" i="1"/>
  <c r="E461" i="1" s="1"/>
  <c r="N461" i="1"/>
  <c r="H286" i="1"/>
  <c r="E288" i="1"/>
  <c r="F116" i="1"/>
  <c r="G116" i="1"/>
  <c r="H116" i="1"/>
  <c r="M116" i="1"/>
  <c r="N116" i="1"/>
  <c r="E120" i="1"/>
  <c r="E126" i="1"/>
  <c r="E115" i="1" s="1"/>
  <c r="E125" i="1"/>
  <c r="E114" i="1" s="1"/>
  <c r="F124" i="1"/>
  <c r="F113" i="1" s="1"/>
  <c r="G124" i="1"/>
  <c r="G113" i="1" s="1"/>
  <c r="H124" i="1"/>
  <c r="H113" i="1" s="1"/>
  <c r="M124" i="1"/>
  <c r="M113" i="1" s="1"/>
  <c r="N124" i="1"/>
  <c r="N113" i="1" s="1"/>
  <c r="M156" i="1"/>
  <c r="M272" i="1" s="1"/>
  <c r="N156" i="1"/>
  <c r="N272" i="1" s="1"/>
  <c r="M155" i="1"/>
  <c r="M271" i="1" s="1"/>
  <c r="N155" i="1"/>
  <c r="N271" i="1" s="1"/>
  <c r="E286" i="1" l="1"/>
  <c r="M154" i="1"/>
  <c r="E116" i="1"/>
  <c r="E124" i="1"/>
  <c r="E113" i="1" s="1"/>
  <c r="N154" i="1"/>
  <c r="E36" i="1" l="1"/>
  <c r="E35" i="1" s="1"/>
  <c r="G35" i="1"/>
  <c r="H35" i="1"/>
  <c r="F35" i="1" l="1"/>
  <c r="F14" i="1"/>
  <c r="F44" i="1" s="1"/>
  <c r="G14" i="1"/>
  <c r="G44" i="1" s="1"/>
  <c r="N35" i="1"/>
  <c r="M35" i="1"/>
  <c r="E14" i="1" l="1"/>
  <c r="H465" i="1"/>
  <c r="F465" i="1"/>
  <c r="G465" i="1"/>
  <c r="M465" i="1"/>
  <c r="N465" i="1" l="1"/>
  <c r="N41" i="1"/>
  <c r="E348" i="1"/>
  <c r="E346" i="1"/>
  <c r="F345" i="1"/>
  <c r="G345" i="1"/>
  <c r="H345" i="1"/>
  <c r="M345" i="1"/>
  <c r="N345" i="1"/>
  <c r="H381" i="1" l="1"/>
  <c r="M381" i="1"/>
  <c r="M376" i="1" s="1"/>
  <c r="N381" i="1"/>
  <c r="N376" i="1" s="1"/>
  <c r="G376" i="1"/>
  <c r="E381" i="1" l="1"/>
  <c r="H376" i="1"/>
  <c r="G292" i="1" l="1"/>
  <c r="H292" i="1"/>
  <c r="M292" i="1"/>
  <c r="N292" i="1"/>
  <c r="F292" i="1"/>
  <c r="G69" i="1"/>
  <c r="G109" i="1" s="1"/>
  <c r="H69" i="1"/>
  <c r="H109" i="1" s="1"/>
  <c r="M69" i="1"/>
  <c r="M109" i="1" s="1"/>
  <c r="N69" i="1"/>
  <c r="N109" i="1" s="1"/>
  <c r="F69" i="1"/>
  <c r="F109" i="1" s="1"/>
  <c r="G70" i="1"/>
  <c r="G110" i="1" s="1"/>
  <c r="H70" i="1"/>
  <c r="H110" i="1" s="1"/>
  <c r="M70" i="1"/>
  <c r="M110" i="1" s="1"/>
  <c r="N70" i="1"/>
  <c r="F70" i="1"/>
  <c r="F110" i="1" s="1"/>
  <c r="N49" i="1"/>
  <c r="E109" i="1" l="1"/>
  <c r="E49" i="1"/>
  <c r="H68" i="1"/>
  <c r="G68" i="1"/>
  <c r="M68" i="1"/>
  <c r="N68" i="1"/>
  <c r="M338" i="1" l="1"/>
  <c r="M361" i="1" s="1"/>
  <c r="N338" i="1"/>
  <c r="N361" i="1" s="1"/>
  <c r="H338" i="1"/>
  <c r="H361" i="1" s="1"/>
  <c r="E341" i="1"/>
  <c r="E345" i="1"/>
  <c r="M78" i="1" l="1"/>
  <c r="H51" i="1" l="1"/>
  <c r="E236" i="1" l="1"/>
  <c r="N110" i="1" l="1"/>
  <c r="N47" i="1" l="1"/>
  <c r="E50" i="1"/>
  <c r="E47" i="1" s="1"/>
  <c r="E240" i="1"/>
  <c r="H78" i="1" l="1"/>
  <c r="F13" i="1"/>
  <c r="F43" i="1" s="1"/>
  <c r="F12" i="1" l="1"/>
  <c r="E45" i="1"/>
  <c r="G269" i="1" l="1"/>
  <c r="G365" i="1" l="1"/>
  <c r="N365" i="1" l="1"/>
  <c r="M365" i="1"/>
  <c r="F365" i="1"/>
  <c r="E379" i="1" l="1"/>
  <c r="M337" i="1" l="1"/>
  <c r="N377" i="1" l="1"/>
  <c r="M377" i="1"/>
  <c r="H377" i="1"/>
  <c r="G377" i="1"/>
  <c r="N390" i="1"/>
  <c r="M390" i="1"/>
  <c r="H390" i="1"/>
  <c r="G390" i="1"/>
  <c r="N389" i="1"/>
  <c r="N466" i="1" s="1"/>
  <c r="H389" i="1"/>
  <c r="G389" i="1"/>
  <c r="E365" i="1"/>
  <c r="N372" i="1"/>
  <c r="N371" i="1" s="1"/>
  <c r="M372" i="1"/>
  <c r="H372" i="1"/>
  <c r="H371" i="1" s="1"/>
  <c r="G372" i="1"/>
  <c r="G371" i="1" s="1"/>
  <c r="F372" i="1"/>
  <c r="F371" i="1" s="1"/>
  <c r="N362" i="1"/>
  <c r="M362" i="1"/>
  <c r="H362" i="1"/>
  <c r="G362" i="1"/>
  <c r="F362" i="1"/>
  <c r="E354" i="1"/>
  <c r="E353" i="1" s="1"/>
  <c r="G353" i="1"/>
  <c r="E340" i="1"/>
  <c r="N337" i="1"/>
  <c r="H337" i="1"/>
  <c r="G338" i="1"/>
  <c r="G361" i="1" s="1"/>
  <c r="F361" i="1"/>
  <c r="E293" i="1"/>
  <c r="H291" i="1"/>
  <c r="G291" i="1"/>
  <c r="F291" i="1"/>
  <c r="N291" i="1"/>
  <c r="M291" i="1"/>
  <c r="F269" i="1"/>
  <c r="N111" i="1"/>
  <c r="N107" i="1" s="1"/>
  <c r="M111" i="1"/>
  <c r="M107" i="1" s="1"/>
  <c r="H111" i="1"/>
  <c r="H107" i="1" s="1"/>
  <c r="G111" i="1"/>
  <c r="G107" i="1" s="1"/>
  <c r="F111" i="1"/>
  <c r="N78" i="1"/>
  <c r="F107" i="1" l="1"/>
  <c r="G467" i="1"/>
  <c r="M389" i="1"/>
  <c r="M388" i="1" s="1"/>
  <c r="M374" i="1"/>
  <c r="E364" i="1"/>
  <c r="F377" i="1"/>
  <c r="E377" i="1" s="1"/>
  <c r="H359" i="1"/>
  <c r="F337" i="1"/>
  <c r="H364" i="1"/>
  <c r="N359" i="1"/>
  <c r="M371" i="1"/>
  <c r="G337" i="1"/>
  <c r="G374" i="1"/>
  <c r="N374" i="1"/>
  <c r="G364" i="1"/>
  <c r="E15" i="1"/>
  <c r="G78" i="1"/>
  <c r="E111" i="1"/>
  <c r="F468" i="1"/>
  <c r="N468" i="1"/>
  <c r="G359" i="1"/>
  <c r="E70" i="1"/>
  <c r="F68" i="1"/>
  <c r="M468" i="1"/>
  <c r="E292" i="1"/>
  <c r="E291" i="1" s="1"/>
  <c r="F364" i="1"/>
  <c r="N364" i="1"/>
  <c r="E362" i="1"/>
  <c r="E360" i="1" s="1"/>
  <c r="H468" i="1"/>
  <c r="F359" i="1"/>
  <c r="M359" i="1"/>
  <c r="M364" i="1"/>
  <c r="H374" i="1"/>
  <c r="G388" i="1"/>
  <c r="E378" i="1"/>
  <c r="H388" i="1"/>
  <c r="G13" i="1"/>
  <c r="G43" i="1" s="1"/>
  <c r="E69" i="1"/>
  <c r="E361" i="1"/>
  <c r="N388" i="1"/>
  <c r="E13" i="1" l="1"/>
  <c r="G12" i="1"/>
  <c r="E12" i="1" s="1"/>
  <c r="G466" i="1"/>
  <c r="H466" i="1"/>
  <c r="H467" i="1"/>
  <c r="M467" i="1"/>
  <c r="N467" i="1"/>
  <c r="M466" i="1"/>
  <c r="F389" i="1"/>
  <c r="E375" i="1"/>
  <c r="E389" i="1" s="1"/>
  <c r="N269" i="1"/>
  <c r="H41" i="1"/>
  <c r="M41" i="1"/>
  <c r="E43" i="1"/>
  <c r="E465" i="1"/>
  <c r="E372" i="1"/>
  <c r="E371" i="1" s="1"/>
  <c r="E337" i="1"/>
  <c r="E359" i="1"/>
  <c r="E68" i="1"/>
  <c r="F78" i="1"/>
  <c r="E78" i="1" s="1"/>
  <c r="M464" i="1" l="1"/>
  <c r="F466" i="1"/>
  <c r="E466" i="1" s="1"/>
  <c r="H464" i="1"/>
  <c r="G41" i="1"/>
  <c r="E42" i="1"/>
  <c r="E272" i="1"/>
  <c r="M269" i="1"/>
  <c r="E271" i="1"/>
  <c r="G468" i="1"/>
  <c r="E468" i="1" s="1"/>
  <c r="E273" i="1"/>
  <c r="E110" i="1"/>
  <c r="E107" i="1" s="1"/>
  <c r="N464" i="1" l="1"/>
  <c r="E44" i="1"/>
  <c r="E41" i="1" s="1"/>
  <c r="F41" i="1"/>
  <c r="E269" i="1"/>
  <c r="G464" i="1"/>
  <c r="E382" i="1"/>
  <c r="F376" i="1" l="1"/>
  <c r="F390" i="1" s="1"/>
  <c r="F388" i="1" s="1"/>
  <c r="F374" i="1" l="1"/>
  <c r="E376" i="1"/>
  <c r="E390" i="1" s="1"/>
  <c r="E388" i="1" s="1"/>
  <c r="F467" i="1"/>
  <c r="F464" i="1" l="1"/>
  <c r="E374" i="1"/>
  <c r="E467" i="1"/>
  <c r="E464" i="1" s="1"/>
</calcChain>
</file>

<file path=xl/sharedStrings.xml><?xml version="1.0" encoding="utf-8"?>
<sst xmlns="http://schemas.openxmlformats.org/spreadsheetml/2006/main" count="2447" uniqueCount="587">
  <si>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</si>
  <si>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</si>
  <si>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</si>
  <si>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</si>
  <si>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</si>
  <si>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</si>
  <si>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</si>
  <si>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</si>
  <si>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</si>
  <si>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</si>
  <si>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</si>
  <si>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</si>
  <si>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</si>
  <si>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</si>
  <si>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</si>
  <si>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</si>
  <si>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</si>
  <si>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</si>
  <si>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</si>
  <si>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</si>
  <si>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</si>
  <si>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</si>
  <si>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</si>
  <si>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</si>
  <si>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</si>
  <si>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</si>
  <si>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</si>
  <si>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</si>
  <si>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</si>
  <si>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Строительство сетей водоснабжения и водоотведения в д. Подушкино Одинцовского г.о.</t>
  </si>
  <si>
    <t>1.5.</t>
  </si>
  <si>
    <t xml:space="preserve">Управление жилищно-коммунального хозяйства 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</si>
  <si>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</si>
  <si>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</si>
  <si>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</si>
  <si>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</si>
  <si>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</si>
  <si>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</si>
  <si>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</si>
  <si>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</si>
  <si>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</si>
  <si>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</si>
  <si>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</si>
  <si>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</si>
  <si>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</si>
  <si>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</si>
  <si>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</si>
  <si>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</si>
  <si>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</si>
  <si>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</si>
  <si>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</si>
  <si>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</si>
  <si>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</si>
  <si>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</si>
  <si>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</si>
  <si>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</si>
  <si>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</si>
  <si>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</si>
  <si>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Управление жилищно-коммунального хозяйства, Теруправления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</si>
  <si>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</si>
  <si>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</si>
  <si>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</si>
  <si>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</si>
  <si>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</si>
  <si>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</si>
  <si>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</si>
  <si>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</si>
  <si>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</si>
  <si>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</si>
  <si>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</si>
  <si>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</si>
  <si>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</si>
  <si>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</si>
  <si>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</si>
  <si>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</si>
  <si>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</si>
  <si>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</si>
  <si>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</si>
  <si>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</si>
  <si>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</si>
  <si>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2.3.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</si>
  <si>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</si>
  <si>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</si>
  <si>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</si>
  <si>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</si>
  <si>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</si>
  <si>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</si>
  <si>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</si>
  <si>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</si>
  <si>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</si>
  <si>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</si>
  <si>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</si>
  <si>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</si>
  <si>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</si>
  <si>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</si>
  <si>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</si>
  <si>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</si>
  <si>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</si>
  <si>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г. Кубинка Одинцовский городской округ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</si>
  <si>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</si>
  <si>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</si>
  <si>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</si>
  <si>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</si>
  <si>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</si>
  <si>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</si>
  <si>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</si>
  <si>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</si>
  <si>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</si>
  <si>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</si>
  <si>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</si>
  <si>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</si>
  <si>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</si>
  <si>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</si>
  <si>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</si>
  <si>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</si>
  <si>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</si>
  <si>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</si>
  <si>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</si>
  <si>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</si>
  <si>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</si>
  <si>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</si>
  <si>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</si>
  <si>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</si>
  <si>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</si>
  <si>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</si>
  <si>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</si>
  <si>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</si>
  <si>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</si>
  <si>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</si>
  <si>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</si>
  <si>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</si>
  <si>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</si>
  <si>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</si>
  <si>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</si>
  <si>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</si>
  <si>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</si>
  <si>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</si>
  <si>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</si>
  <si>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</si>
  <si>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</si>
  <si>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</si>
  <si>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</si>
  <si>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</si>
  <si>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</si>
  <si>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</si>
  <si>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</si>
  <si>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</si>
  <si>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</si>
  <si>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</si>
  <si>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</si>
  <si>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</si>
  <si>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</si>
  <si>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</si>
  <si>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</si>
  <si>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</si>
  <si>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</si>
  <si>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</si>
  <si>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</si>
  <si>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</si>
  <si>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</si>
  <si>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</si>
  <si>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</si>
  <si>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</si>
  <si>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</si>
  <si>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</si>
  <si>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</si>
  <si>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</si>
  <si>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</si>
  <si>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</si>
  <si>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</si>
  <si>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</si>
  <si>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</si>
  <si>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</si>
  <si>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</si>
  <si>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</si>
  <si>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</si>
  <si>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</si>
  <si>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</si>
  <si>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</si>
  <si>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</si>
  <si>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</si>
  <si>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</si>
  <si>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</si>
  <si>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</si>
  <si>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</si>
  <si>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</si>
  <si>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</si>
  <si>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</si>
  <si>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</si>
  <si>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</si>
  <si>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</si>
  <si>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</si>
  <si>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</si>
  <si>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</si>
  <si>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1750 тыс.куб.м/сутки</t>
  </si>
  <si>
    <t>9400 куб.м/сутки</t>
  </si>
  <si>
    <t>Московская область, Одинцовский г.о., г. Одинцово,  ул. Северная, 35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</si>
  <si>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</si>
  <si>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</si>
  <si>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</si>
  <si>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3840 куб.м/сутки</t>
  </si>
  <si>
    <t>Московской области, Одинцовский г.о., р.п. Большие 
Вяземы, ул. Институт, корпус Б</t>
  </si>
  <si>
    <t>Московской области, Одинцовский г.о., г. Кубинка</t>
  </si>
  <si>
    <t>412 куб.м/сутки</t>
  </si>
  <si>
    <t>Московской области, Одинцовский г.о., д. Дунино</t>
  </si>
  <si>
    <t>Московская область, г.Одинцово, ул. Сосновая</t>
  </si>
  <si>
    <t>3900 куб.м/сутки</t>
  </si>
  <si>
    <t>Московская область, г. Одинцово, ул. Садовая, 24</t>
  </si>
  <si>
    <t>Московская область, г.Одинцово, Подушкинское шоссе, 19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</si>
  <si>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</si>
  <si>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</si>
  <si>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</si>
  <si>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</si>
  <si>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Строительство  (в т.ч. проектные и изыскательские работы)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</si>
  <si>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</si>
  <si>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</si>
  <si>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</si>
  <si>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12 425 м3/сут</t>
  </si>
  <si>
    <t xml:space="preserve"> Московская область, г. Звенигород, Верхний Посад, проезд Проектируемый, владение 21 </t>
  </si>
  <si>
    <t xml:space="preserve">Московская область, Одинцовский г.о., с.Ромашково </t>
  </si>
  <si>
    <t>13 Гкал/час</t>
  </si>
  <si>
    <t xml:space="preserve">Московская область, Одинцовский г.о.,п. д/х "Жуковка",  Жуковка-1 </t>
  </si>
  <si>
    <t>Московская область, Одинцовский г.о., п. д/х "Жуковка", Жуковка-2</t>
  </si>
  <si>
    <t>1,5 Гкал/ч</t>
  </si>
  <si>
    <t>Московская область, Одинцовский г.о.,п. д/х "Жуковка",  Жуковка-2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</si>
  <si>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</si>
  <si>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</si>
  <si>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</si>
  <si>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</si>
  <si>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</si>
  <si>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</si>
  <si>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1194 п.м.</t>
  </si>
  <si>
    <t>Московская область, Одинцовский г.о.,р.п.Новоивановское в районе д. Марфино</t>
  </si>
  <si>
    <t>4,8 км.</t>
  </si>
  <si>
    <t>Московская область, Одинцовский г.о., д. Мамоново</t>
  </si>
  <si>
    <t>7800 п.м.</t>
  </si>
  <si>
    <t>Московская область, Одинцовский г.о.,г. Одинцово (п. Баковка)</t>
  </si>
  <si>
    <t>10,5 км.</t>
  </si>
  <si>
    <t>Московская область,г. Одинцово, п. ВНИИССОК</t>
  </si>
  <si>
    <t>1500 п.м.</t>
  </si>
  <si>
    <t>Московская область,в районе с. Успенское</t>
  </si>
  <si>
    <t>1400 п.м., 
2100 п.м.</t>
  </si>
  <si>
    <t xml:space="preserve">Московская область, д.п. Лесной городок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</si>
  <si>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</si>
  <si>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</si>
  <si>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</si>
  <si>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</si>
  <si>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</si>
  <si>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</si>
  <si>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</si>
  <si>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</si>
  <si>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</si>
  <si>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</si>
  <si>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</si>
  <si>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</si>
  <si>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</si>
  <si>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</si>
  <si>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</si>
  <si>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</si>
  <si>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</si>
  <si>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</si>
  <si>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</si>
  <si>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</si>
  <si>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</si>
  <si>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</si>
  <si>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</si>
  <si>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</si>
  <si>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</si>
  <si>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</si>
  <si>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</si>
  <si>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</si>
  <si>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</si>
  <si>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</si>
  <si>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</si>
  <si>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</si>
  <si>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</si>
  <si>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</si>
  <si>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</si>
  <si>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</si>
  <si>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</si>
  <si>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</si>
  <si>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</si>
  <si>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>1.3.4.</t>
  </si>
  <si>
    <t xml:space="preserve">Московская область, Одинцовский г.о., от д. Раздоры до д. Шульгино 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</si>
  <si>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</si>
  <si>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</si>
  <si>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</si>
  <si>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</si>
  <si>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</si>
  <si>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</si>
  <si>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</si>
  <si>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</si>
  <si>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</si>
  <si>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</si>
  <si>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</si>
  <si>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</si>
  <si>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Московская область, Одинцовский г.о., д. Хлюпино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</si>
  <si>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</si>
  <si>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</si>
  <si>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</si>
  <si>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</si>
  <si>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</si>
  <si>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</si>
  <si>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</si>
  <si>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</si>
  <si>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</si>
  <si>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2.6.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</si>
  <si>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</si>
  <si>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</si>
  <si>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</si>
  <si>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</si>
  <si>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</si>
  <si>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</si>
  <si>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</si>
  <si>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</si>
  <si>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</si>
  <si>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</si>
  <si>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</si>
  <si>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</si>
  <si>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</si>
  <si>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</si>
  <si>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</si>
  <si>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</si>
  <si>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</si>
  <si>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</si>
  <si>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</si>
  <si>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</si>
  <si>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</si>
  <si>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</si>
  <si>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</si>
  <si>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</si>
  <si>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</si>
  <si>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</si>
  <si>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</si>
  <si>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</si>
  <si>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</si>
  <si>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</si>
  <si>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</si>
  <si>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</si>
  <si>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</si>
  <si>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</si>
  <si>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</si>
  <si>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20.01.2024-14.10.2024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</si>
  <si>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</si>
  <si>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</si>
  <si>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</si>
  <si>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Управление жилищно-коммунального хозяйства 
(приложение 5
к муниципальной программе)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</si>
  <si>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</si>
  <si>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</si>
  <si>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</si>
  <si>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</si>
  <si>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</si>
  <si>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</si>
  <si>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</si>
  <si>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</si>
  <si>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</si>
  <si>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</si>
  <si>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</si>
  <si>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</si>
  <si>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</si>
  <si>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</si>
  <si>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</si>
  <si>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</si>
  <si>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</si>
  <si>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</si>
  <si>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</si>
  <si>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</si>
  <si>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</si>
  <si>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</si>
  <si>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</si>
  <si>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</si>
  <si>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</si>
  <si>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</si>
  <si>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</si>
  <si>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</si>
  <si>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</si>
  <si>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</si>
  <si>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</si>
  <si>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</si>
  <si>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</si>
  <si>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</si>
  <si>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</si>
  <si>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</si>
  <si>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</si>
  <si>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</si>
  <si>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</si>
  <si>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</si>
  <si>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</si>
  <si>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</si>
  <si>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</si>
  <si>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</si>
  <si>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</si>
  <si>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</si>
  <si>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</si>
  <si>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</si>
  <si>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</si>
  <si>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</si>
  <si>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</si>
  <si>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</si>
  <si>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</si>
  <si>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</si>
  <si>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</si>
  <si>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</si>
  <si>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</si>
  <si>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</si>
  <si>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</si>
  <si>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</si>
  <si>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</si>
  <si>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</si>
  <si>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</si>
  <si>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22.08.2022-30.04.2024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</si>
  <si>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</si>
  <si>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</si>
  <si>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</si>
  <si>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</si>
  <si>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</si>
  <si>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</si>
  <si>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</si>
  <si>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</si>
  <si>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</si>
  <si>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</si>
  <si>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</si>
  <si>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</si>
  <si>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</si>
  <si>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</si>
  <si>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</si>
  <si>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</si>
  <si>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</si>
  <si>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</si>
  <si>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</si>
  <si>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</si>
  <si>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</si>
  <si>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</si>
  <si>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</si>
  <si>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 xml:space="preserve"> Московская область, Одинцовский г.о., п. ПМС-4</t>
  </si>
  <si>
    <t>04.07.2024-14.10.2025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</si>
  <si>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</si>
  <si>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</si>
  <si>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</si>
  <si>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</si>
  <si>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</si>
  <si>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</si>
  <si>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</si>
  <si>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</si>
  <si>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</si>
  <si>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09.07.2024-14.10.2025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</si>
  <si>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</si>
  <si>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</si>
  <si>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</si>
  <si>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</si>
  <si>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</si>
  <si>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23.07.2024-14.10.2025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</si>
  <si>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</si>
  <si>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</si>
  <si>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</si>
  <si>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</si>
  <si>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</si>
  <si>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</si>
  <si>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</si>
  <si>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</si>
  <si>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</si>
  <si>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</si>
  <si>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</si>
  <si>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</si>
  <si>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L=360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</si>
  <si>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</si>
  <si>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</si>
  <si>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</si>
  <si>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</si>
  <si>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</si>
  <si>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</si>
  <si>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2.9.</t>
  </si>
  <si>
    <t>Количество капитально отремонтированных сетей теплоснабжения, ед.</t>
  </si>
  <si>
    <t>Актуализация проектной документации по мероприятию "Строительство сетей водоснабжения и водоотведения в д. Подушкино Одинцовского г.о."</t>
  </si>
  <si>
    <t>Проектные работы</t>
  </si>
  <si>
    <t>01.10.2024-31.12.2025</t>
  </si>
  <si>
    <t>Мероприятие 02.09. – Реализация мероприятий по капитальному ремонту сетей теплоснабжения на территории муниципальных образований</t>
  </si>
  <si>
    <t>1.3.6.</t>
  </si>
  <si>
    <t>Оснащение трансформаторной подстанции закрытого полигона ТКО «Часцы» оборудованием, обеспечивающим автоматическое переключение на резервный источник электроснабжения</t>
  </si>
  <si>
    <t>Мероприятие 02.09 – Реализация мероприятий по капитальному ремонту сетей теплоснабжения на территории муниципальных образований</t>
  </si>
  <si>
    <t>Итого по мероприятию 02.02.</t>
  </si>
  <si>
    <t>Приобретение, монтаж и ввод в эксплуатацию оборудования на ВЗУ в д. Аксиньино</t>
  </si>
  <si>
    <t>Приобретение, монтаж и ввод в эксплуатацию</t>
  </si>
  <si>
    <t>Приобретение, монтаж и ввод в эксплуатацию водоочистки  в Ликино</t>
  </si>
  <si>
    <t>Московская область, Одинцовский г.о., д. Аксиньино</t>
  </si>
  <si>
    <t>Московская область, Одинцовский г.о., д. Ликино</t>
  </si>
  <si>
    <t>Строительство ВЗУ и водопровода в 
п. Усово-Тупик Одинцовский г.о. (в 
т.ч.ПИР)</t>
  </si>
  <si>
    <t xml:space="preserve">Московская область, Одинцовский г.о., п. Усово-Тупик </t>
  </si>
  <si>
    <t>Реконструкция ВЗУ №1  р.п. Большие Вяземы, Одинцовский г.о.</t>
  </si>
  <si>
    <t>Реконструкция ВЗУ №6 Одинцовский городской округ</t>
  </si>
  <si>
    <t xml:space="preserve">Реконструкция ВЗУ №9 Одинцовский городской округ </t>
  </si>
  <si>
    <t xml:space="preserve">Реконструкция ВЗУ-10 Одинцовский городской округ 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</si>
  <si>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</si>
  <si>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 </t>
  </si>
  <si>
    <t xml:space="preserve">Реконструкция ВЗУ -7 г.п. Одинцово Одинцовский г.о. </t>
  </si>
  <si>
    <t>Московская область, Одинцовский г.о., п. 
ВНИИССОК, ул. Дружбы, стр.1/1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</si>
  <si>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</si>
  <si>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В.Ромашково Одинцовский г.о. </t>
  </si>
  <si>
    <t>Водопроводная сеть с реконструкцией водозаборного узла "Верхнее Ромашково" по адресу: Одинцовский г.о, с. Ромашково</t>
  </si>
  <si>
    <t xml:space="preserve">Реконструкция ВЗУ ПМС-4  п.Часцы Одинцовский г.о. </t>
  </si>
  <si>
    <t>Сети водоснабжения к жилым домам на территории Одинцовского городского округа в районе с. Успенское</t>
  </si>
  <si>
    <t>Московская область, Одинцовский г.о., с. Успенское</t>
  </si>
  <si>
    <t>Московская область, Одинцовский г.о., п. Усово-Тупик</t>
  </si>
  <si>
    <t>Мероприятие 1.17. Установка специализированного оборудования на территории муниципальных образований</t>
  </si>
  <si>
    <t>Мероприятие 1.19. Приобретение специализированной техники для аварийных бригад</t>
  </si>
  <si>
    <t>Реконструкция очистных сооружений, расположенных по адресу: Московская область, Одинцовский г.о., г. Голицыно (в т.ч. ПИР)</t>
  </si>
  <si>
    <t>Московская область, Одинцовский г.о., г. Голицыно</t>
  </si>
  <si>
    <t>20.01.2026-29.12.2028</t>
  </si>
  <si>
    <t>Реконструкция ВЗУ-8 г.п. Одинцово Одинцовский г.о.</t>
  </si>
  <si>
    <t>01.01.2026-29.11.2027</t>
  </si>
  <si>
    <t>20.01.2023-30.11.2026</t>
  </si>
  <si>
    <t>Начальник Управления бухгалтерского учета и отчетности, главный бухгалтер</t>
  </si>
  <si>
    <t>Н.А. Стародубова</t>
  </si>
  <si>
    <t>Мероприятие 01.13 – Реализация мероприятий по капитальному ремонту объектов теплоснабжения (в том числе технологическое присоединение при переводе котельных с 3 на 2 категорию надежности электроснабжения)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</si>
  <si>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</si>
  <si>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>Перевод с 3 на 2 категорию надежности электроснабжения объекта: котельная, Одинцовский г.о., г. Звенигород, Ветеранов проезд</t>
  </si>
  <si>
    <t>Перевод с 3 на 2 категорию надежности электроснабжения объекта: котельная, Одинцовский г.о., г. Звенигород, ул. Лермонтова, 6</t>
  </si>
  <si>
    <t>Перевод с 3 на 2 категорию надежности электроснабжения объекта: котельная, Одинцовский г.о., г. Звенигород, ул. Ленина 30</t>
  </si>
  <si>
    <t>Субсидия АО «Одинцовская Теплосеть» в целях возмещения расходов на разработку проектной, рабочей и сметной документации по объекту «Строительство водопроводной сети
с реконструкцией водозаборного узла «Верхнее Ромашково» по адресу:
Одинцовский г.о., с. Ромашково»</t>
  </si>
  <si>
    <t xml:space="preserve">Субсидии МУП «ЖКХ Назарьево» в
целях возмещения расходов на строительно-монтажные работы по
проектированию и строительству тепловой сети в рамках технологического
присоединения объекта коммунальной инфраструктуры Школа «Горки-2» </t>
  </si>
  <si>
    <t>Субсидии МП «Звенигородские
инженерные сети» в целях возмещения недополученных доходов, связанных с
невозможностью взыскания задолженности за поставленные коммунальные
услуги, для погашения просроченной задолженности за потребленный газ</t>
  </si>
  <si>
    <t>Приобретение, монтаж и ввод в эксплуатацию блочно-модульного оборудования на ВЗУ мощностью 600 куб.м/сут. по адресу: Московская область, Одинцовский г.о., пос. ПМС-4</t>
  </si>
  <si>
    <t>20.01.2023-29.11.2028</t>
  </si>
  <si>
    <t>Количество объектов теплоснабжения, переведенных с 3 на 2 категорию надежности электроснабжения при технологическом присоединении котельных, ед.</t>
  </si>
  <si>
    <t>20.01.2025-29.11.2027</t>
  </si>
  <si>
    <t>Итого 
2025 год</t>
  </si>
  <si>
    <t>Итого
2025 год</t>
  </si>
  <si>
    <t>2024 год</t>
  </si>
  <si>
    <t xml:space="preserve">Мероприятие И3.01 – Реализация мероприятий по модернизации коммунальной инфраструктуры (строительство и реконструкция объектов очистки сточных вод муниципальной собственности) </t>
  </si>
  <si>
    <t>Мероприятие 02.02 – Капитальный ремонт сетей водоснабжения, водоотведения</t>
  </si>
  <si>
    <t>Капитально отремонтированы сети (участки) водоснабжения, водоотведения, ед.</t>
  </si>
  <si>
    <t>Мероприятие 02.16 – Аварийно-восстановительные работы на объектах водоснабжения муниципальной собственности</t>
  </si>
  <si>
    <t>Выполнены аварийно-восстановительные работы на сетях водоснабжения муниципальной собственности, ед.</t>
  </si>
  <si>
    <t xml:space="preserve"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 </t>
  </si>
  <si>
    <t>6.</t>
  </si>
  <si>
    <t>Мероприятие И3.01 – Реализация мероприятий по модернизации коммунальной инфраструктуры (строительство и реконструкция сетей коммунальной инфраструктуры муниципальной собственности)</t>
  </si>
  <si>
    <t>6.1.</t>
  </si>
  <si>
    <t>Мероприятие И3.02 – Реализация мероприятий по модернизации коммунальной инфраструктуры (капитальный ремонт сетей коммунальной инфраструктуры муниципальной собственности)</t>
  </si>
  <si>
    <t>6.2.</t>
  </si>
  <si>
    <t>Установлены и подключены дизель генераторные установки на специализированных площадках, ед.</t>
  </si>
  <si>
    <t>Приобретена специализированная техника для аварийных бригад, ед.</t>
  </si>
  <si>
    <t>Мероприятие 01.18 –  Возмещение затрат, связанных с получением комплексных экологических разрешений</t>
  </si>
  <si>
    <t>Ресурсоснабжающие организации, получившие комплексное экологическое разрешение, ед.</t>
  </si>
  <si>
    <t>Построены и реконструированы объекты очистки сточных вод муниципальной собственности в рамках Федерального проекта «Модернизация коммунальной инфраструктуры, ед.</t>
  </si>
  <si>
    <t xml:space="preserve">Отремонтированы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</si>
  <si>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Построены и реконструированы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</si>
  <si>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Управление жилищно-коммунального хозяйства 
</t>
  </si>
  <si>
    <t>06.09.2022-29.11.2026</t>
  </si>
  <si>
    <t>01.04.2024-14.10.2025</t>
  </si>
  <si>
    <t>20.01.2023-14.10.2025</t>
  </si>
  <si>
    <t>01.01.2023-31.12.2025</t>
  </si>
  <si>
    <t>05.06.2023-31.12.2025</t>
  </si>
  <si>
    <t>Основное мероприятие И3 –  Модернизация коммунальной инфраструктуры</t>
  </si>
  <si>
    <t>Основное мероприятие И3 – «Модернизация коммунальной инфраструктуры»</t>
  </si>
  <si>
    <t>Мероприятие 01.07 – Реализация мероприятий по строительству и реконструкции объектов теплоснабжения муниципальной собственности</t>
  </si>
  <si>
    <t>Мероприятие 02.03 – Организация в границах муниципального образования теплоснабжения населения</t>
  </si>
  <si>
    <t>Мероприятие 05.01. Утверждение схем теплоснабжения городских округов (актуализированных схем теплоснабжения муниципальных образований)</t>
  </si>
  <si>
    <t>Мероприятие 05.03. Утверждение программ комплексного развития систем коммунальной инфраструктуры муниципальных образований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</si>
  <si>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муниципальных образований)</t>
  </si>
  <si>
    <t>Количество приборов учета, установленных в зданиях, строениях, сооружениях органов местного самоуправления и муниципальных учреждений, ед.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</si>
  <si>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D), ед.</t>
  </si>
  <si>
    <t>Количество многоквартирных домов, в которых установлены общедомовые приборы учета энергетических ресурсов, ед.</t>
  </si>
  <si>
    <t xml:space="preserve">Количество многоквартирных домов, которым присвоен класс энергетической эффективности, ед.
</t>
  </si>
  <si>
    <t>Приложение 2 к постановлению</t>
  </si>
  <si>
    <t>6 куб. м/сут.</t>
  </si>
  <si>
    <t>4800 куб.м/сутки</t>
  </si>
  <si>
    <t>380 куб.м/сутки</t>
  </si>
  <si>
    <t>700 куб.м/сутки</t>
  </si>
  <si>
    <t>20.01.2025-29.11.2026</t>
  </si>
  <si>
    <t>1480 куб.м/сутки</t>
  </si>
  <si>
    <t xml:space="preserve">Реконструкция </t>
  </si>
  <si>
    <t>20.01.2025-29.11.2028</t>
  </si>
  <si>
    <t>1500 пог.м.</t>
  </si>
  <si>
    <t>1000  куб.м/сутки</t>
  </si>
  <si>
    <t>20.01.2026-29.11.2027</t>
  </si>
  <si>
    <t>3024 куб.м/сутки</t>
  </si>
  <si>
    <t>проектная - 
30 000 куб.м./сут.
фактическая - 
12 000 куб.м./сут.</t>
  </si>
  <si>
    <t>2500 пог.м</t>
  </si>
  <si>
    <t>Строительство 
(в т.ч. проектные 
и изыскательские 
работы)</t>
  </si>
  <si>
    <t>20.01.2025-
29.11.2027</t>
  </si>
  <si>
    <t>Строительство и реконструкция сетей водоотведения в п. Усово-Тупик Одинцовский г.о.. (в т.ч.ПИР)</t>
  </si>
  <si>
    <t>20.01.2022-29.12.2028</t>
  </si>
  <si>
    <t xml:space="preserve"> Администрации Одинцовского
городского округа Московской области
от _________________№_______</t>
  </si>
  <si>
    <t>ПРОЕКТ</t>
  </si>
  <si>
    <t xml:space="preserve"> Администрации Одинцовского
городского округа Московской области
от ____________________ №___________</t>
  </si>
  <si>
    <t xml:space="preserve"> Администрации Одинцовского
городского округа Московской области 
от __________________ №________</t>
  </si>
  <si>
    <t>Приложение __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</si>
</sst>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5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right"/>
    </xf>
    <xf numFmtId="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22" fillId="3" borderId="0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1" fillId="3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4" fontId="7" fillId="3" borderId="0" xfId="0" applyNumberFormat="1" applyFont="1" applyFill="1"/>
    <xf numFmtId="164" fontId="4" fillId="3" borderId="0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center" vertical="top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right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vertical="top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0" fontId="1" fillId="3" borderId="7" xfId="0" applyNumberFormat="1" applyFont="1" applyFill="1" applyBorder="1" applyAlignment="1" applyProtection="1">
      <alignment horizontal="center" vertical="top"/>
    </xf>
    <xf numFmtId="164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6" xfId="0" applyNumberFormat="1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6" xfId="0" applyNumberFormat="1" applyFont="1" applyFill="1" applyBorder="1" applyAlignment="1" applyProtection="1">
      <alignment horizontal="center" vertical="top" wrapText="1"/>
    </xf>
    <xf numFmtId="165" fontId="1" fillId="3" borderId="7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165" fontId="1" fillId="3" borderId="1" xfId="0" applyNumberFormat="1" applyFont="1" applyFill="1" applyBorder="1" applyAlignment="1" applyProtection="1">
      <alignment horizontal="center" vertical="top" wrapText="1"/>
    </xf>
    <xf numFmtId="0" fontId="23" fillId="3" borderId="10" xfId="0" applyNumberFormat="1" applyFont="1" applyFill="1" applyBorder="1" applyAlignment="1" applyProtection="1">
      <alignment horizontal="left" vertical="top" wrapText="1"/>
    </xf>
    <xf numFmtId="16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righ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" fontId="1" fillId="3" borderId="3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2" borderId="6" xfId="0" applyNumberFormat="1" applyFont="1" applyFill="1" applyBorder="1" applyAlignment="1" applyProtection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/>
    <xf numFmtId="0" fontId="1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/>
    <xf numFmtId="0" fontId="14" fillId="0" borderId="1" xfId="0" applyFont="1" applyFill="1" applyBorder="1" applyAlignment="1">
      <alignment horizontal="left" vertical="center"/>
    </xf>
    <xf numFmtId="0" fontId="19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/>
    <xf numFmtId="4" fontId="5" fillId="0" borderId="0" xfId="0" applyNumberFormat="1" applyFont="1" applyFill="1"/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1" fillId="0" borderId="0" xfId="0" applyNumberFormat="1" applyFont="1" applyFill="1"/>
    <xf numFmtId="169" fontId="19" fillId="0" borderId="0" xfId="0" applyNumberFormat="1" applyFont="1" applyFill="1"/>
    <xf numFmtId="0" fontId="11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69" fontId="24" fillId="0" borderId="0" xfId="0" applyNumberFormat="1" applyFont="1" applyFill="1"/>
    <xf numFmtId="0" fontId="20" fillId="0" borderId="0" xfId="0" applyFont="1" applyFill="1"/>
    <xf numFmtId="169" fontId="20" fillId="0" borderId="0" xfId="0" applyNumberFormat="1" applyFont="1" applyFill="1"/>
    <xf numFmtId="168" fontId="20" fillId="0" borderId="0" xfId="0" applyNumberFormat="1" applyFont="1" applyFill="1"/>
    <xf numFmtId="170" fontId="20" fillId="0" borderId="0" xfId="0" applyNumberFormat="1" applyFont="1" applyFill="1"/>
    <xf numFmtId="0" fontId="16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5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top"/>
    </xf>
    <xf numFmtId="167" fontId="9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Alignment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78"/>
  <sheetViews>
    <sheetView tabSelected="1" view="pageBreakPreview" zoomScale="70" zoomScaleNormal="70" zoomScaleSheetLayoutView="70" zoomScalePageLayoutView="70" workbookViewId="0">
      <selection activeCell="G19" sqref="G19:G20"/>
    </sheetView>
  </sheetViews>
  <sheetFormatPr defaultColWidth="8.85546875" defaultRowHeight="75" customHeight="1" x14ac:dyDescent="0.3"/>
  <cols>
    <col min="1" max="1" width="14.140625" style="35" customWidth="1"/>
    <col min="2" max="2" width="43" style="17" customWidth="1"/>
    <col min="3" max="3" width="18" style="17" customWidth="1"/>
    <col min="4" max="4" width="37.5703125" style="17" customWidth="1"/>
    <col min="5" max="5" width="19.85546875" style="17" customWidth="1"/>
    <col min="6" max="6" width="18.140625" style="17" customWidth="1"/>
    <col min="7" max="7" width="20.140625" style="17" customWidth="1"/>
    <col min="8" max="12" width="15.85546875" style="17" customWidth="1"/>
    <col min="13" max="13" width="19.5703125" style="17" customWidth="1"/>
    <col min="14" max="14" width="19.42578125" style="17" customWidth="1"/>
    <col min="15" max="15" width="34" style="17" customWidth="1"/>
    <col min="16" max="16" width="19.85546875" style="17" customWidth="1"/>
    <col min="17" max="17" width="18.140625" style="17" customWidth="1"/>
    <col min="18" max="16384" width="8.85546875" style="17"/>
  </cols>
  <sheetData>
    <row r="1" spans="1:15" ht="33" customHeight="1" x14ac:dyDescent="0.3">
      <c r="A1" s="59"/>
      <c r="B1" s="59"/>
      <c r="C1" s="59"/>
      <c r="D1" s="16"/>
      <c r="E1" s="16"/>
      <c r="F1" s="58"/>
      <c r="G1" s="16"/>
      <c r="O1" s="18" t="s">
        <v>425</v>
      </c>
    </row>
    <row r="2" spans="1:15" ht="68.25" customHeight="1" x14ac:dyDescent="0.3">
      <c r="A2" s="59"/>
      <c r="B2" s="59"/>
      <c r="C2" s="59"/>
      <c r="D2" s="16"/>
      <c r="E2" s="16"/>
      <c r="F2" s="111" t="s">
        <v>583</v>
      </c>
      <c r="G2" s="112"/>
      <c r="N2" s="142" t="s">
        <v>584</v>
      </c>
      <c r="O2" s="142"/>
    </row>
    <row r="3" spans="1:15" ht="24.75" customHeight="1" x14ac:dyDescent="0.3">
      <c r="A3" s="59"/>
      <c r="B3" s="59"/>
      <c r="C3" s="59"/>
      <c r="D3" s="16"/>
      <c r="E3" s="16"/>
      <c r="F3" s="16"/>
      <c r="G3" s="16"/>
      <c r="N3" s="65"/>
      <c r="O3" s="65"/>
    </row>
    <row r="4" spans="1:15" ht="30.75" customHeight="1" x14ac:dyDescent="0.3">
      <c r="A4" s="113" t="s">
        <v>256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24.75" customHeight="1" x14ac:dyDescent="0.3">
      <c r="A5" s="114" t="s">
        <v>56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9.5" customHeight="1" x14ac:dyDescent="0.3">
      <c r="A6" s="114" t="s">
        <v>69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ht="15" customHeight="1" x14ac:dyDescent="0.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38.25" customHeight="1" x14ac:dyDescent="0.3">
      <c r="A8" s="115" t="s">
        <v>0</v>
      </c>
      <c r="B8" s="102" t="s">
        <v>57</v>
      </c>
      <c r="C8" s="102" t="s">
        <v>1</v>
      </c>
      <c r="D8" s="102" t="s">
        <v>2</v>
      </c>
      <c r="E8" s="102" t="s">
        <v>3</v>
      </c>
      <c r="F8" s="115" t="s">
        <v>4</v>
      </c>
      <c r="G8" s="115"/>
      <c r="H8" s="115"/>
      <c r="I8" s="115"/>
      <c r="J8" s="115"/>
      <c r="K8" s="115"/>
      <c r="L8" s="115"/>
      <c r="M8" s="115"/>
      <c r="N8" s="115"/>
      <c r="O8" s="102" t="s">
        <v>5</v>
      </c>
    </row>
    <row r="9" spans="1:15" ht="53.25" customHeight="1" x14ac:dyDescent="0.3">
      <c r="A9" s="115"/>
      <c r="B9" s="102"/>
      <c r="C9" s="102"/>
      <c r="D9" s="102"/>
      <c r="E9" s="102"/>
      <c r="F9" s="63">
        <v>2023</v>
      </c>
      <c r="G9" s="63">
        <v>2024</v>
      </c>
      <c r="H9" s="129">
        <v>2025</v>
      </c>
      <c r="I9" s="130"/>
      <c r="J9" s="130"/>
      <c r="K9" s="130"/>
      <c r="L9" s="131"/>
      <c r="M9" s="54">
        <v>2026</v>
      </c>
      <c r="N9" s="54">
        <v>2027</v>
      </c>
      <c r="O9" s="102"/>
    </row>
    <row r="10" spans="1:15" ht="24.75" customHeight="1" x14ac:dyDescent="0.3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63">
        <v>6</v>
      </c>
      <c r="G10" s="63">
        <v>7</v>
      </c>
      <c r="H10" s="129">
        <v>8</v>
      </c>
      <c r="I10" s="130"/>
      <c r="J10" s="130"/>
      <c r="K10" s="130"/>
      <c r="L10" s="131"/>
      <c r="M10" s="54">
        <v>9</v>
      </c>
      <c r="N10" s="54">
        <v>10</v>
      </c>
      <c r="O10" s="54">
        <v>11</v>
      </c>
    </row>
    <row r="11" spans="1:15" ht="26.25" customHeight="1" x14ac:dyDescent="0.3">
      <c r="A11" s="61"/>
      <c r="B11" s="143" t="s">
        <v>133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pans="1:15" ht="30" customHeight="1" x14ac:dyDescent="0.3">
      <c r="A12" s="101" t="s">
        <v>6</v>
      </c>
      <c r="B12" s="97" t="s">
        <v>7</v>
      </c>
      <c r="C12" s="101" t="s">
        <v>68</v>
      </c>
      <c r="D12" s="20" t="s">
        <v>8</v>
      </c>
      <c r="E12" s="46">
        <f>F12+G12+H12+M12+N12</f>
        <v>2675944.5439999998</v>
      </c>
      <c r="F12" s="46">
        <f>SUM(F13:F14)</f>
        <v>8310.3119999999999</v>
      </c>
      <c r="G12" s="45">
        <f>SUM(G13:G14)</f>
        <v>50220.451999999997</v>
      </c>
      <c r="H12" s="85">
        <f>SUM(H13:H14)</f>
        <v>330766.32</v>
      </c>
      <c r="I12" s="86"/>
      <c r="J12" s="86"/>
      <c r="K12" s="86"/>
      <c r="L12" s="87"/>
      <c r="M12" s="46">
        <f>SUM(M13:M14)</f>
        <v>768199.64</v>
      </c>
      <c r="N12" s="46">
        <f>SUM(N13:N14)</f>
        <v>1518447.82</v>
      </c>
      <c r="O12" s="90"/>
    </row>
    <row r="13" spans="1:15" ht="45" customHeight="1" x14ac:dyDescent="0.3">
      <c r="A13" s="101"/>
      <c r="B13" s="97"/>
      <c r="C13" s="101"/>
      <c r="D13" s="52" t="s">
        <v>10</v>
      </c>
      <c r="E13" s="46">
        <f>F13+G13+H13+M13+N13</f>
        <v>1629908.58</v>
      </c>
      <c r="F13" s="46">
        <f>F17</f>
        <v>600.49</v>
      </c>
      <c r="G13" s="45">
        <f>G17</f>
        <v>25350</v>
      </c>
      <c r="H13" s="85">
        <f>H17+H23+H36</f>
        <v>261639.01</v>
      </c>
      <c r="I13" s="86"/>
      <c r="J13" s="86"/>
      <c r="K13" s="86"/>
      <c r="L13" s="87"/>
      <c r="M13" s="46">
        <f>M17+M23+M36</f>
        <v>476519.14</v>
      </c>
      <c r="N13" s="46">
        <f>N17+N23+N36</f>
        <v>865799.94000000006</v>
      </c>
      <c r="O13" s="90"/>
    </row>
    <row r="14" spans="1:15" ht="45" customHeight="1" x14ac:dyDescent="0.3">
      <c r="A14" s="101"/>
      <c r="B14" s="97"/>
      <c r="C14" s="101"/>
      <c r="D14" s="52" t="s">
        <v>11</v>
      </c>
      <c r="E14" s="46">
        <f>F14+G14+H14+M14+N14</f>
        <v>1046035.964</v>
      </c>
      <c r="F14" s="46">
        <f>F18+F24+F31+F37</f>
        <v>7709.8220000000001</v>
      </c>
      <c r="G14" s="45">
        <f>G18+G24+G31+G37</f>
        <v>24870.451999999997</v>
      </c>
      <c r="H14" s="85">
        <f>H18+H24+H31+H37</f>
        <v>69127.31</v>
      </c>
      <c r="I14" s="86"/>
      <c r="J14" s="86"/>
      <c r="K14" s="86"/>
      <c r="L14" s="87"/>
      <c r="M14" s="46">
        <f>M18+M24+M31+M37</f>
        <v>291680.5</v>
      </c>
      <c r="N14" s="46">
        <f>N18+N24+N31+N37</f>
        <v>652647.88</v>
      </c>
      <c r="O14" s="90"/>
    </row>
    <row r="15" spans="1:15" ht="35.25" customHeight="1" x14ac:dyDescent="0.3">
      <c r="A15" s="101"/>
      <c r="B15" s="97"/>
      <c r="C15" s="101"/>
      <c r="D15" s="52" t="s">
        <v>12</v>
      </c>
      <c r="E15" s="46">
        <f>SUM(F15:N15)</f>
        <v>0</v>
      </c>
      <c r="F15" s="46">
        <f>F25</f>
        <v>0</v>
      </c>
      <c r="G15" s="45">
        <f>G25</f>
        <v>0</v>
      </c>
      <c r="H15" s="85">
        <f t="shared" ref="H15:N15" si="0">H25</f>
        <v>0</v>
      </c>
      <c r="I15" s="86"/>
      <c r="J15" s="86"/>
      <c r="K15" s="86"/>
      <c r="L15" s="87"/>
      <c r="M15" s="46">
        <f t="shared" si="0"/>
        <v>0</v>
      </c>
      <c r="N15" s="46">
        <f t="shared" si="0"/>
        <v>0</v>
      </c>
      <c r="O15" s="90"/>
    </row>
    <row r="16" spans="1:15" ht="32.25" customHeight="1" x14ac:dyDescent="0.3">
      <c r="A16" s="101" t="s">
        <v>13</v>
      </c>
      <c r="B16" s="97" t="s">
        <v>70</v>
      </c>
      <c r="C16" s="101" t="s">
        <v>68</v>
      </c>
      <c r="D16" s="52" t="s">
        <v>8</v>
      </c>
      <c r="E16" s="46">
        <f>'Строительство и реконструкция'!K72</f>
        <v>2272684.23</v>
      </c>
      <c r="F16" s="46">
        <f>'Строительство и реконструкция'!L72</f>
        <v>960.78</v>
      </c>
      <c r="G16" s="46">
        <f>'Строительство и реконструкция'!M72</f>
        <v>45649.67</v>
      </c>
      <c r="H16" s="85">
        <f>'Строительство и реконструкция'!N72</f>
        <v>329766.32000000007</v>
      </c>
      <c r="I16" s="86"/>
      <c r="J16" s="86"/>
      <c r="K16" s="86"/>
      <c r="L16" s="87"/>
      <c r="M16" s="46">
        <f>'Строительство и реконструкция'!O72</f>
        <v>627199.6399999999</v>
      </c>
      <c r="N16" s="46">
        <f>'Строительство и реконструкция'!P72</f>
        <v>1269107.82</v>
      </c>
      <c r="O16" s="90" t="s">
        <v>267</v>
      </c>
    </row>
    <row r="17" spans="1:15" ht="39.75" customHeight="1" x14ac:dyDescent="0.3">
      <c r="A17" s="101"/>
      <c r="B17" s="97"/>
      <c r="C17" s="101"/>
      <c r="D17" s="52" t="s">
        <v>10</v>
      </c>
      <c r="E17" s="46">
        <f>'Строительство и реконструкция'!K73</f>
        <v>1387584.42</v>
      </c>
      <c r="F17" s="46">
        <f>'Строительство и реконструкция'!L73</f>
        <v>600.49</v>
      </c>
      <c r="G17" s="46">
        <f>'Строительство и реконструкция'!M73</f>
        <v>25350</v>
      </c>
      <c r="H17" s="85">
        <f>'Строительство и реконструкция'!N73</f>
        <v>261639.01</v>
      </c>
      <c r="I17" s="86"/>
      <c r="J17" s="86"/>
      <c r="K17" s="86"/>
      <c r="L17" s="87"/>
      <c r="M17" s="46">
        <f>'Строительство и реконструкция'!O73</f>
        <v>337919.14</v>
      </c>
      <c r="N17" s="46">
        <f>'Строительство и реконструкция'!P73</f>
        <v>762075.78</v>
      </c>
      <c r="O17" s="90"/>
    </row>
    <row r="18" spans="1:15" ht="39" customHeight="1" x14ac:dyDescent="0.3">
      <c r="A18" s="101"/>
      <c r="B18" s="97"/>
      <c r="C18" s="101"/>
      <c r="D18" s="52" t="s">
        <v>11</v>
      </c>
      <c r="E18" s="46">
        <f>'Строительство и реконструкция'!K74</f>
        <v>885099.80999999994</v>
      </c>
      <c r="F18" s="46">
        <f>'Строительство и реконструкция'!L74</f>
        <v>360.29</v>
      </c>
      <c r="G18" s="46">
        <f>'Строительство и реконструкция'!M74</f>
        <v>20299.669999999998</v>
      </c>
      <c r="H18" s="85">
        <f>'Строительство и реконструкция'!N74</f>
        <v>68127.31</v>
      </c>
      <c r="I18" s="86"/>
      <c r="J18" s="86"/>
      <c r="K18" s="86"/>
      <c r="L18" s="87"/>
      <c r="M18" s="46">
        <f>'Строительство и реконструкция'!O74</f>
        <v>289280.5</v>
      </c>
      <c r="N18" s="46">
        <f>'Строительство и реконструкция'!P74</f>
        <v>507032.04000000004</v>
      </c>
      <c r="O18" s="90"/>
    </row>
    <row r="19" spans="1:15" ht="25.5" customHeight="1" x14ac:dyDescent="0.3">
      <c r="A19" s="101"/>
      <c r="B19" s="97" t="s">
        <v>299</v>
      </c>
      <c r="C19" s="102" t="s">
        <v>103</v>
      </c>
      <c r="D19" s="102" t="s">
        <v>103</v>
      </c>
      <c r="E19" s="88" t="s">
        <v>104</v>
      </c>
      <c r="F19" s="88" t="s">
        <v>105</v>
      </c>
      <c r="G19" s="103" t="s">
        <v>527</v>
      </c>
      <c r="H19" s="89" t="s">
        <v>526</v>
      </c>
      <c r="I19" s="88" t="s">
        <v>336</v>
      </c>
      <c r="J19" s="88"/>
      <c r="K19" s="88"/>
      <c r="L19" s="88"/>
      <c r="M19" s="88" t="s">
        <v>107</v>
      </c>
      <c r="N19" s="88" t="s">
        <v>108</v>
      </c>
      <c r="O19" s="90"/>
    </row>
    <row r="20" spans="1:15" ht="23.25" customHeight="1" x14ac:dyDescent="0.3">
      <c r="A20" s="101"/>
      <c r="B20" s="97"/>
      <c r="C20" s="102"/>
      <c r="D20" s="102"/>
      <c r="E20" s="88"/>
      <c r="F20" s="88"/>
      <c r="G20" s="92"/>
      <c r="H20" s="88"/>
      <c r="I20" s="46" t="s">
        <v>331</v>
      </c>
      <c r="J20" s="46" t="s">
        <v>332</v>
      </c>
      <c r="K20" s="46" t="s">
        <v>333</v>
      </c>
      <c r="L20" s="46" t="s">
        <v>334</v>
      </c>
      <c r="M20" s="88"/>
      <c r="N20" s="88"/>
      <c r="O20" s="90"/>
    </row>
    <row r="21" spans="1:15" ht="29.25" customHeight="1" x14ac:dyDescent="0.3">
      <c r="A21" s="101"/>
      <c r="B21" s="97"/>
      <c r="C21" s="102"/>
      <c r="D21" s="102"/>
      <c r="E21" s="14">
        <f>F21+G21+H21+M21+N21</f>
        <v>5</v>
      </c>
      <c r="F21" s="14">
        <v>0</v>
      </c>
      <c r="G21" s="14">
        <v>0</v>
      </c>
      <c r="H21" s="14">
        <v>2</v>
      </c>
      <c r="I21" s="14">
        <v>0</v>
      </c>
      <c r="J21" s="14">
        <v>0</v>
      </c>
      <c r="K21" s="14">
        <v>0</v>
      </c>
      <c r="L21" s="14">
        <v>2</v>
      </c>
      <c r="M21" s="14">
        <v>2</v>
      </c>
      <c r="N21" s="14">
        <v>1</v>
      </c>
      <c r="O21" s="90"/>
    </row>
    <row r="22" spans="1:15" ht="27" customHeight="1" x14ac:dyDescent="0.3">
      <c r="A22" s="126" t="s">
        <v>16</v>
      </c>
      <c r="B22" s="97" t="s">
        <v>71</v>
      </c>
      <c r="C22" s="101" t="s">
        <v>68</v>
      </c>
      <c r="D22" s="52" t="s">
        <v>8</v>
      </c>
      <c r="E22" s="46">
        <f>'Строительство и реконструкция'!K85</f>
        <v>388340</v>
      </c>
      <c r="F22" s="46">
        <v>0</v>
      </c>
      <c r="G22" s="46">
        <v>0</v>
      </c>
      <c r="H22" s="85">
        <f>'Строительство и реконструкция'!N85</f>
        <v>0</v>
      </c>
      <c r="I22" s="86"/>
      <c r="J22" s="86"/>
      <c r="K22" s="86"/>
      <c r="L22" s="87"/>
      <c r="M22" s="46">
        <f>'Строительство и реконструкция'!O85</f>
        <v>140000</v>
      </c>
      <c r="N22" s="46">
        <f>'Строительство и реконструкция'!P85</f>
        <v>248340</v>
      </c>
      <c r="O22" s="90" t="s">
        <v>266</v>
      </c>
    </row>
    <row r="23" spans="1:15" ht="34.5" customHeight="1" x14ac:dyDescent="0.3">
      <c r="A23" s="126"/>
      <c r="B23" s="97"/>
      <c r="C23" s="101"/>
      <c r="D23" s="52" t="s">
        <v>10</v>
      </c>
      <c r="E23" s="46">
        <f>'Строительство и реконструкция'!K86</f>
        <v>242324.16</v>
      </c>
      <c r="F23" s="46">
        <v>0</v>
      </c>
      <c r="G23" s="46">
        <v>0</v>
      </c>
      <c r="H23" s="85">
        <f>'Строительство и реконструкция'!N86</f>
        <v>0</v>
      </c>
      <c r="I23" s="86"/>
      <c r="J23" s="86"/>
      <c r="K23" s="86"/>
      <c r="L23" s="87"/>
      <c r="M23" s="46">
        <f>'Строительство и реконструкция'!O86</f>
        <v>138600</v>
      </c>
      <c r="N23" s="46">
        <f>'Строительство и реконструкция'!P86</f>
        <v>103724.16</v>
      </c>
      <c r="O23" s="90"/>
    </row>
    <row r="24" spans="1:15" ht="34.5" customHeight="1" x14ac:dyDescent="0.3">
      <c r="A24" s="126"/>
      <c r="B24" s="97"/>
      <c r="C24" s="101"/>
      <c r="D24" s="52" t="s">
        <v>11</v>
      </c>
      <c r="E24" s="46">
        <f>'Строительство и реконструкция'!K87</f>
        <v>146015.84</v>
      </c>
      <c r="F24" s="46">
        <v>0</v>
      </c>
      <c r="G24" s="46">
        <v>0</v>
      </c>
      <c r="H24" s="85">
        <f>'Строительство и реконструкция'!N87</f>
        <v>0</v>
      </c>
      <c r="I24" s="86"/>
      <c r="J24" s="86"/>
      <c r="K24" s="86"/>
      <c r="L24" s="87"/>
      <c r="M24" s="46">
        <f>'Строительство и реконструкция'!O87</f>
        <v>1400</v>
      </c>
      <c r="N24" s="46">
        <f>'Строительство и реконструкция'!P87</f>
        <v>144615.84</v>
      </c>
      <c r="O24" s="90"/>
    </row>
    <row r="25" spans="1:15" ht="34.5" customHeight="1" x14ac:dyDescent="0.3">
      <c r="A25" s="126"/>
      <c r="B25" s="97"/>
      <c r="C25" s="101"/>
      <c r="D25" s="52" t="s">
        <v>15</v>
      </c>
      <c r="E25" s="46">
        <v>0</v>
      </c>
      <c r="F25" s="46">
        <v>0</v>
      </c>
      <c r="G25" s="46">
        <v>0</v>
      </c>
      <c r="H25" s="85">
        <v>0</v>
      </c>
      <c r="I25" s="86"/>
      <c r="J25" s="86"/>
      <c r="K25" s="86"/>
      <c r="L25" s="87"/>
      <c r="M25" s="46">
        <v>0</v>
      </c>
      <c r="N25" s="46">
        <v>0</v>
      </c>
      <c r="O25" s="90"/>
    </row>
    <row r="26" spans="1:15" ht="28.5" customHeight="1" x14ac:dyDescent="0.3">
      <c r="A26" s="126"/>
      <c r="B26" s="97" t="s">
        <v>300</v>
      </c>
      <c r="C26" s="102" t="s">
        <v>103</v>
      </c>
      <c r="D26" s="102" t="s">
        <v>103</v>
      </c>
      <c r="E26" s="88" t="s">
        <v>104</v>
      </c>
      <c r="F26" s="88" t="s">
        <v>105</v>
      </c>
      <c r="G26" s="103" t="s">
        <v>527</v>
      </c>
      <c r="H26" s="89" t="s">
        <v>526</v>
      </c>
      <c r="I26" s="88" t="s">
        <v>336</v>
      </c>
      <c r="J26" s="88"/>
      <c r="K26" s="88"/>
      <c r="L26" s="88"/>
      <c r="M26" s="88" t="s">
        <v>107</v>
      </c>
      <c r="N26" s="88" t="s">
        <v>108</v>
      </c>
      <c r="O26" s="90"/>
    </row>
    <row r="27" spans="1:15" ht="24" customHeight="1" x14ac:dyDescent="0.3">
      <c r="A27" s="126"/>
      <c r="B27" s="97"/>
      <c r="C27" s="102"/>
      <c r="D27" s="102"/>
      <c r="E27" s="88"/>
      <c r="F27" s="88"/>
      <c r="G27" s="92"/>
      <c r="H27" s="88"/>
      <c r="I27" s="46" t="s">
        <v>331</v>
      </c>
      <c r="J27" s="46" t="s">
        <v>332</v>
      </c>
      <c r="K27" s="46" t="s">
        <v>333</v>
      </c>
      <c r="L27" s="46" t="s">
        <v>334</v>
      </c>
      <c r="M27" s="88"/>
      <c r="N27" s="88"/>
      <c r="O27" s="90"/>
    </row>
    <row r="28" spans="1:15" ht="35.25" customHeight="1" x14ac:dyDescent="0.3">
      <c r="A28" s="126"/>
      <c r="B28" s="97"/>
      <c r="C28" s="102"/>
      <c r="D28" s="102"/>
      <c r="E28" s="14">
        <v>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3</v>
      </c>
      <c r="O28" s="90"/>
    </row>
    <row r="29" spans="1:15" ht="27" customHeight="1" x14ac:dyDescent="0.3">
      <c r="A29" s="101" t="s">
        <v>22</v>
      </c>
      <c r="B29" s="97" t="s">
        <v>101</v>
      </c>
      <c r="C29" s="90" t="s">
        <v>68</v>
      </c>
      <c r="D29" s="52" t="s">
        <v>14</v>
      </c>
      <c r="E29" s="46">
        <f>'Строительство и реконструкция'!K92</f>
        <v>3941.5639999999999</v>
      </c>
      <c r="F29" s="46">
        <f>'Строительство и реконструкция'!L92</f>
        <v>1970.7819999999999</v>
      </c>
      <c r="G29" s="46">
        <f>'Строительство и реконструкция'!M92</f>
        <v>1970.7819999999999</v>
      </c>
      <c r="H29" s="88">
        <f>'Строительство и реконструкция'!N92</f>
        <v>0</v>
      </c>
      <c r="I29" s="88"/>
      <c r="J29" s="88"/>
      <c r="K29" s="88"/>
      <c r="L29" s="88"/>
      <c r="M29" s="46">
        <f>'Строительство и реконструкция'!O92</f>
        <v>0</v>
      </c>
      <c r="N29" s="46">
        <f>'Строительство и реконструкция'!P92</f>
        <v>0</v>
      </c>
      <c r="O29" s="90" t="s">
        <v>266</v>
      </c>
    </row>
    <row r="30" spans="1:15" ht="34.5" customHeight="1" x14ac:dyDescent="0.3">
      <c r="A30" s="101"/>
      <c r="B30" s="97"/>
      <c r="C30" s="90"/>
      <c r="D30" s="52" t="s">
        <v>10</v>
      </c>
      <c r="E30" s="46">
        <f>'Строительство и реконструкция'!K93</f>
        <v>0</v>
      </c>
      <c r="F30" s="46">
        <f>'Строительство и реконструкция'!L93</f>
        <v>0</v>
      </c>
      <c r="G30" s="46">
        <f>'Строительство и реконструкция'!M93</f>
        <v>0</v>
      </c>
      <c r="H30" s="88">
        <f>'Строительство и реконструкция'!N93</f>
        <v>0</v>
      </c>
      <c r="I30" s="88"/>
      <c r="J30" s="88"/>
      <c r="K30" s="88"/>
      <c r="L30" s="88"/>
      <c r="M30" s="46">
        <f>'Строительство и реконструкция'!O93</f>
        <v>0</v>
      </c>
      <c r="N30" s="46">
        <f>'Строительство и реконструкция'!P93</f>
        <v>0</v>
      </c>
      <c r="O30" s="90"/>
    </row>
    <row r="31" spans="1:15" ht="34.5" customHeight="1" x14ac:dyDescent="0.3">
      <c r="A31" s="101"/>
      <c r="B31" s="97"/>
      <c r="C31" s="90"/>
      <c r="D31" s="52" t="s">
        <v>11</v>
      </c>
      <c r="E31" s="46">
        <f>'Строительство и реконструкция'!K94</f>
        <v>3941.5639999999999</v>
      </c>
      <c r="F31" s="46">
        <f>'Строительство и реконструкция'!L94</f>
        <v>1970.7819999999999</v>
      </c>
      <c r="G31" s="46">
        <f>'Строительство и реконструкция'!M94</f>
        <v>1970.7819999999999</v>
      </c>
      <c r="H31" s="88">
        <f>'Строительство и реконструкция'!N94</f>
        <v>0</v>
      </c>
      <c r="I31" s="88"/>
      <c r="J31" s="88"/>
      <c r="K31" s="88"/>
      <c r="L31" s="88"/>
      <c r="M31" s="46">
        <f>'Строительство и реконструкция'!O94</f>
        <v>0</v>
      </c>
      <c r="N31" s="46">
        <f>'Строительство и реконструкция'!P94</f>
        <v>0</v>
      </c>
      <c r="O31" s="90"/>
    </row>
    <row r="32" spans="1:15" ht="21" customHeight="1" x14ac:dyDescent="0.3">
      <c r="A32" s="101"/>
      <c r="B32" s="97" t="s">
        <v>72</v>
      </c>
      <c r="C32" s="102" t="s">
        <v>103</v>
      </c>
      <c r="D32" s="102" t="s">
        <v>103</v>
      </c>
      <c r="E32" s="88" t="s">
        <v>104</v>
      </c>
      <c r="F32" s="88" t="s">
        <v>105</v>
      </c>
      <c r="G32" s="89" t="s">
        <v>527</v>
      </c>
      <c r="H32" s="89" t="s">
        <v>526</v>
      </c>
      <c r="I32" s="88" t="s">
        <v>336</v>
      </c>
      <c r="J32" s="88"/>
      <c r="K32" s="88"/>
      <c r="L32" s="88"/>
      <c r="M32" s="88" t="s">
        <v>107</v>
      </c>
      <c r="N32" s="88" t="s">
        <v>108</v>
      </c>
      <c r="O32" s="90"/>
    </row>
    <row r="33" spans="1:16" ht="21" customHeight="1" x14ac:dyDescent="0.3">
      <c r="A33" s="101"/>
      <c r="B33" s="97"/>
      <c r="C33" s="102"/>
      <c r="D33" s="102"/>
      <c r="E33" s="88"/>
      <c r="F33" s="88"/>
      <c r="G33" s="88"/>
      <c r="H33" s="88"/>
      <c r="I33" s="46" t="s">
        <v>331</v>
      </c>
      <c r="J33" s="46" t="s">
        <v>332</v>
      </c>
      <c r="K33" s="46" t="s">
        <v>333</v>
      </c>
      <c r="L33" s="46" t="s">
        <v>334</v>
      </c>
      <c r="M33" s="88"/>
      <c r="N33" s="88"/>
      <c r="O33" s="90"/>
    </row>
    <row r="34" spans="1:16" ht="30" customHeight="1" x14ac:dyDescent="0.35">
      <c r="A34" s="101"/>
      <c r="B34" s="97"/>
      <c r="C34" s="102"/>
      <c r="D34" s="102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0"/>
      <c r="P34" s="21"/>
    </row>
    <row r="35" spans="1:16" ht="32.25" customHeight="1" x14ac:dyDescent="0.3">
      <c r="A35" s="126" t="s">
        <v>19</v>
      </c>
      <c r="B35" s="97" t="s">
        <v>109</v>
      </c>
      <c r="C35" s="101" t="s">
        <v>68</v>
      </c>
      <c r="D35" s="52" t="s">
        <v>14</v>
      </c>
      <c r="E35" s="46">
        <f>E36+E37</f>
        <v>10978.75</v>
      </c>
      <c r="F35" s="46">
        <f t="shared" ref="F35:N35" si="1">F36+F37</f>
        <v>5378.75</v>
      </c>
      <c r="G35" s="46">
        <f t="shared" si="1"/>
        <v>2600</v>
      </c>
      <c r="H35" s="88">
        <f t="shared" si="1"/>
        <v>1000</v>
      </c>
      <c r="I35" s="88"/>
      <c r="J35" s="88"/>
      <c r="K35" s="88"/>
      <c r="L35" s="88"/>
      <c r="M35" s="46">
        <f t="shared" si="1"/>
        <v>1000</v>
      </c>
      <c r="N35" s="46">
        <f t="shared" si="1"/>
        <v>1000</v>
      </c>
      <c r="O35" s="90" t="s">
        <v>58</v>
      </c>
    </row>
    <row r="36" spans="1:16" ht="39" customHeight="1" x14ac:dyDescent="0.3">
      <c r="A36" s="126"/>
      <c r="B36" s="97"/>
      <c r="C36" s="101"/>
      <c r="D36" s="52" t="s">
        <v>10</v>
      </c>
      <c r="E36" s="46">
        <f>SUM(F36:N36)</f>
        <v>0</v>
      </c>
      <c r="F36" s="46">
        <v>0</v>
      </c>
      <c r="G36" s="46">
        <v>0</v>
      </c>
      <c r="H36" s="88">
        <v>0</v>
      </c>
      <c r="I36" s="88"/>
      <c r="J36" s="88"/>
      <c r="K36" s="88"/>
      <c r="L36" s="88"/>
      <c r="M36" s="46">
        <v>0</v>
      </c>
      <c r="N36" s="46">
        <v>0</v>
      </c>
      <c r="O36" s="90"/>
    </row>
    <row r="37" spans="1:16" ht="39" customHeight="1" x14ac:dyDescent="0.3">
      <c r="A37" s="126"/>
      <c r="B37" s="97"/>
      <c r="C37" s="101"/>
      <c r="D37" s="52" t="s">
        <v>11</v>
      </c>
      <c r="E37" s="46">
        <f>F37+G37+H37+M37+N37</f>
        <v>10978.75</v>
      </c>
      <c r="F37" s="46">
        <v>5378.75</v>
      </c>
      <c r="G37" s="46">
        <v>2600</v>
      </c>
      <c r="H37" s="88">
        <v>1000</v>
      </c>
      <c r="I37" s="88"/>
      <c r="J37" s="88"/>
      <c r="K37" s="88"/>
      <c r="L37" s="88"/>
      <c r="M37" s="46">
        <v>1000</v>
      </c>
      <c r="N37" s="46">
        <v>1000</v>
      </c>
      <c r="O37" s="90"/>
    </row>
    <row r="38" spans="1:16" ht="28.5" customHeight="1" x14ac:dyDescent="0.3">
      <c r="A38" s="126"/>
      <c r="B38" s="97" t="s">
        <v>284</v>
      </c>
      <c r="C38" s="102" t="s">
        <v>103</v>
      </c>
      <c r="D38" s="102" t="s">
        <v>103</v>
      </c>
      <c r="E38" s="88" t="s">
        <v>104</v>
      </c>
      <c r="F38" s="88" t="s">
        <v>105</v>
      </c>
      <c r="G38" s="89" t="s">
        <v>527</v>
      </c>
      <c r="H38" s="89" t="s">
        <v>526</v>
      </c>
      <c r="I38" s="88" t="s">
        <v>336</v>
      </c>
      <c r="J38" s="88"/>
      <c r="K38" s="88"/>
      <c r="L38" s="88"/>
      <c r="M38" s="88" t="s">
        <v>107</v>
      </c>
      <c r="N38" s="88" t="s">
        <v>108</v>
      </c>
      <c r="O38" s="90"/>
    </row>
    <row r="39" spans="1:16" ht="24" customHeight="1" x14ac:dyDescent="0.3">
      <c r="A39" s="126"/>
      <c r="B39" s="97"/>
      <c r="C39" s="102"/>
      <c r="D39" s="102"/>
      <c r="E39" s="88"/>
      <c r="F39" s="88"/>
      <c r="G39" s="88"/>
      <c r="H39" s="88"/>
      <c r="I39" s="46" t="s">
        <v>331</v>
      </c>
      <c r="J39" s="46" t="s">
        <v>332</v>
      </c>
      <c r="K39" s="46" t="s">
        <v>333</v>
      </c>
      <c r="L39" s="46" t="s">
        <v>334</v>
      </c>
      <c r="M39" s="88"/>
      <c r="N39" s="88"/>
      <c r="O39" s="90"/>
    </row>
    <row r="40" spans="1:16" ht="35.25" customHeight="1" x14ac:dyDescent="0.3">
      <c r="A40" s="126"/>
      <c r="B40" s="97"/>
      <c r="C40" s="102"/>
      <c r="D40" s="102"/>
      <c r="E40" s="14">
        <f>F40+G40+H40+M40+N40</f>
        <v>293</v>
      </c>
      <c r="F40" s="14">
        <v>181</v>
      </c>
      <c r="G40" s="14">
        <v>52</v>
      </c>
      <c r="H40" s="14">
        <v>20</v>
      </c>
      <c r="I40" s="14">
        <v>0</v>
      </c>
      <c r="J40" s="14">
        <v>5</v>
      </c>
      <c r="K40" s="14">
        <v>5</v>
      </c>
      <c r="L40" s="14">
        <v>10</v>
      </c>
      <c r="M40" s="14">
        <v>20</v>
      </c>
      <c r="N40" s="14">
        <v>20</v>
      </c>
      <c r="O40" s="90"/>
    </row>
    <row r="41" spans="1:16" ht="36.75" customHeight="1" x14ac:dyDescent="0.3">
      <c r="A41" s="146"/>
      <c r="B41" s="110" t="s">
        <v>311</v>
      </c>
      <c r="C41" s="128"/>
      <c r="D41" s="64" t="s">
        <v>312</v>
      </c>
      <c r="E41" s="41">
        <f>SUM(E42:E45)</f>
        <v>2675944.5440000002</v>
      </c>
      <c r="F41" s="41">
        <f t="shared" ref="F41:M41" si="2">SUM(F42:F45)</f>
        <v>8310.3119999999999</v>
      </c>
      <c r="G41" s="51">
        <f t="shared" si="2"/>
        <v>50220.451999999997</v>
      </c>
      <c r="H41" s="94">
        <f t="shared" si="2"/>
        <v>330766.32</v>
      </c>
      <c r="I41" s="95"/>
      <c r="J41" s="95"/>
      <c r="K41" s="95"/>
      <c r="L41" s="96"/>
      <c r="M41" s="41">
        <f t="shared" si="2"/>
        <v>768199.64</v>
      </c>
      <c r="N41" s="41">
        <f>SUM(N42:N45)</f>
        <v>1518447.82</v>
      </c>
      <c r="O41" s="101"/>
    </row>
    <row r="42" spans="1:16" ht="26.25" customHeight="1" x14ac:dyDescent="0.3">
      <c r="A42" s="146"/>
      <c r="B42" s="110"/>
      <c r="C42" s="128"/>
      <c r="D42" s="22" t="s">
        <v>9</v>
      </c>
      <c r="E42" s="41">
        <f>F42+G42+H42+M42+N42</f>
        <v>0</v>
      </c>
      <c r="F42" s="41">
        <v>0</v>
      </c>
      <c r="G42" s="51">
        <v>0</v>
      </c>
      <c r="H42" s="94">
        <v>0</v>
      </c>
      <c r="I42" s="95"/>
      <c r="J42" s="95"/>
      <c r="K42" s="95"/>
      <c r="L42" s="96"/>
      <c r="M42" s="41">
        <v>0</v>
      </c>
      <c r="N42" s="41">
        <v>0</v>
      </c>
      <c r="O42" s="101"/>
    </row>
    <row r="43" spans="1:16" ht="39" customHeight="1" x14ac:dyDescent="0.3">
      <c r="A43" s="146"/>
      <c r="B43" s="110"/>
      <c r="C43" s="128"/>
      <c r="D43" s="64" t="s">
        <v>10</v>
      </c>
      <c r="E43" s="41">
        <f>F43+G43+H43+M43+N43</f>
        <v>1629908.58</v>
      </c>
      <c r="F43" s="41">
        <f t="shared" ref="F43:H44" si="3">F13</f>
        <v>600.49</v>
      </c>
      <c r="G43" s="51">
        <f t="shared" si="3"/>
        <v>25350</v>
      </c>
      <c r="H43" s="94">
        <f t="shared" si="3"/>
        <v>261639.01</v>
      </c>
      <c r="I43" s="95"/>
      <c r="J43" s="95"/>
      <c r="K43" s="95"/>
      <c r="L43" s="96"/>
      <c r="M43" s="41">
        <f>M13</f>
        <v>476519.14</v>
      </c>
      <c r="N43" s="41">
        <f>N13</f>
        <v>865799.94000000006</v>
      </c>
      <c r="O43" s="101"/>
    </row>
    <row r="44" spans="1:16" ht="39" customHeight="1" x14ac:dyDescent="0.3">
      <c r="A44" s="146"/>
      <c r="B44" s="110"/>
      <c r="C44" s="128"/>
      <c r="D44" s="64" t="s">
        <v>18</v>
      </c>
      <c r="E44" s="41">
        <f>F44+G44+H44+M44+N44</f>
        <v>1046035.964</v>
      </c>
      <c r="F44" s="41">
        <f t="shared" si="3"/>
        <v>7709.8220000000001</v>
      </c>
      <c r="G44" s="51">
        <f t="shared" si="3"/>
        <v>24870.451999999997</v>
      </c>
      <c r="H44" s="94">
        <f t="shared" si="3"/>
        <v>69127.31</v>
      </c>
      <c r="I44" s="95"/>
      <c r="J44" s="95"/>
      <c r="K44" s="95"/>
      <c r="L44" s="96"/>
      <c r="M44" s="41">
        <f>M14</f>
        <v>291680.5</v>
      </c>
      <c r="N44" s="41">
        <f>N14</f>
        <v>652647.88</v>
      </c>
      <c r="O44" s="101"/>
    </row>
    <row r="45" spans="1:16" ht="39" customHeight="1" x14ac:dyDescent="0.3">
      <c r="A45" s="146"/>
      <c r="B45" s="110"/>
      <c r="C45" s="128"/>
      <c r="D45" s="64" t="s">
        <v>15</v>
      </c>
      <c r="E45" s="41">
        <f>F45+G45+H45+M45+N45</f>
        <v>0</v>
      </c>
      <c r="F45" s="41">
        <v>0</v>
      </c>
      <c r="G45" s="51">
        <v>0</v>
      </c>
      <c r="H45" s="94">
        <v>0</v>
      </c>
      <c r="I45" s="95"/>
      <c r="J45" s="95"/>
      <c r="K45" s="95"/>
      <c r="L45" s="96"/>
      <c r="M45" s="41">
        <v>0</v>
      </c>
      <c r="N45" s="41">
        <v>0</v>
      </c>
      <c r="O45" s="101"/>
    </row>
    <row r="46" spans="1:16" ht="33" customHeight="1" x14ac:dyDescent="0.3">
      <c r="A46" s="53"/>
      <c r="B46" s="117" t="s">
        <v>134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</row>
    <row r="47" spans="1:16" ht="31.5" customHeight="1" x14ac:dyDescent="0.3">
      <c r="A47" s="101" t="s">
        <v>6</v>
      </c>
      <c r="B47" s="97" t="s">
        <v>20</v>
      </c>
      <c r="C47" s="90" t="s">
        <v>68</v>
      </c>
      <c r="D47" s="52" t="s">
        <v>8</v>
      </c>
      <c r="E47" s="46">
        <f>E50+E49+E48</f>
        <v>8911648.932</v>
      </c>
      <c r="F47" s="46">
        <f>F50+F49+F48</f>
        <v>558204.43200000003</v>
      </c>
      <c r="G47" s="45">
        <f>G50+G49+G48</f>
        <v>1637019.81</v>
      </c>
      <c r="H47" s="85">
        <f t="shared" ref="H47:N47" si="4">H50+H49+H48</f>
        <v>1222787.2000000002</v>
      </c>
      <c r="I47" s="86"/>
      <c r="J47" s="86"/>
      <c r="K47" s="86"/>
      <c r="L47" s="87"/>
      <c r="M47" s="46">
        <f>M50+M49+M48</f>
        <v>3377147.66</v>
      </c>
      <c r="N47" s="46">
        <f t="shared" si="4"/>
        <v>2116489.83</v>
      </c>
      <c r="O47" s="90" t="s">
        <v>17</v>
      </c>
    </row>
    <row r="48" spans="1:16" ht="33.75" customHeight="1" x14ac:dyDescent="0.3">
      <c r="A48" s="101"/>
      <c r="B48" s="97"/>
      <c r="C48" s="90"/>
      <c r="D48" s="52" t="s">
        <v>9</v>
      </c>
      <c r="E48" s="46">
        <f>F48+G48+H48+M48+N48</f>
        <v>700000</v>
      </c>
      <c r="F48" s="46">
        <f t="shared" ref="F48" si="5">F62</f>
        <v>200000</v>
      </c>
      <c r="G48" s="45">
        <f>G62</f>
        <v>312943.8</v>
      </c>
      <c r="H48" s="85">
        <f t="shared" ref="H48:N48" si="6">H62</f>
        <v>187056.2</v>
      </c>
      <c r="I48" s="86"/>
      <c r="J48" s="86"/>
      <c r="K48" s="86"/>
      <c r="L48" s="87"/>
      <c r="M48" s="46">
        <f t="shared" si="6"/>
        <v>0</v>
      </c>
      <c r="N48" s="46">
        <f t="shared" si="6"/>
        <v>0</v>
      </c>
      <c r="O48" s="90"/>
    </row>
    <row r="49" spans="1:15" ht="33.75" customHeight="1" x14ac:dyDescent="0.3">
      <c r="A49" s="101"/>
      <c r="B49" s="97"/>
      <c r="C49" s="90"/>
      <c r="D49" s="52" t="s">
        <v>10</v>
      </c>
      <c r="E49" s="46">
        <f>F49+G49+H49+M49+N49</f>
        <v>7632851.8499999996</v>
      </c>
      <c r="F49" s="46">
        <f>F52+F63</f>
        <v>308122.03999999998</v>
      </c>
      <c r="G49" s="45">
        <f>G52+G63</f>
        <v>1140293.96</v>
      </c>
      <c r="H49" s="85">
        <f>H52+H63</f>
        <v>919302.46000000008</v>
      </c>
      <c r="I49" s="86"/>
      <c r="J49" s="86"/>
      <c r="K49" s="86"/>
      <c r="L49" s="87"/>
      <c r="M49" s="46">
        <f>M52+M63</f>
        <v>3239165.65</v>
      </c>
      <c r="N49" s="46">
        <f>N52+N63</f>
        <v>2025967.74</v>
      </c>
      <c r="O49" s="90"/>
    </row>
    <row r="50" spans="1:15" ht="43.5" customHeight="1" x14ac:dyDescent="0.3">
      <c r="A50" s="101"/>
      <c r="B50" s="97"/>
      <c r="C50" s="90"/>
      <c r="D50" s="52" t="s">
        <v>11</v>
      </c>
      <c r="E50" s="46">
        <f>F50+G50+H50+M50+N50</f>
        <v>578797.08200000005</v>
      </c>
      <c r="F50" s="46">
        <f>+F53+F57+F64</f>
        <v>50082.392</v>
      </c>
      <c r="G50" s="45">
        <f>+G53+G57+G64</f>
        <v>183782.05000000002</v>
      </c>
      <c r="H50" s="85">
        <f>+H53+H57+H64</f>
        <v>116428.54</v>
      </c>
      <c r="I50" s="86"/>
      <c r="J50" s="86"/>
      <c r="K50" s="86"/>
      <c r="L50" s="87"/>
      <c r="M50" s="46">
        <f>+M53+M57+M64</f>
        <v>137982.01</v>
      </c>
      <c r="N50" s="46">
        <f>+N53+N57</f>
        <v>90522.09</v>
      </c>
      <c r="O50" s="127"/>
    </row>
    <row r="51" spans="1:15" ht="27" customHeight="1" x14ac:dyDescent="0.3">
      <c r="A51" s="145" t="s">
        <v>13</v>
      </c>
      <c r="B51" s="97" t="s">
        <v>73</v>
      </c>
      <c r="C51" s="90" t="s">
        <v>68</v>
      </c>
      <c r="D51" s="52" t="s">
        <v>8</v>
      </c>
      <c r="E51" s="46">
        <f>'Строительство и реконструкция'!K109</f>
        <v>4771845.8320000004</v>
      </c>
      <c r="F51" s="46">
        <f>F52+F53</f>
        <v>197454.06199999998</v>
      </c>
      <c r="G51" s="43">
        <f>G52+G53</f>
        <v>169102.88</v>
      </c>
      <c r="H51" s="79">
        <f t="shared" ref="H51:N51" si="7">H52+H53</f>
        <v>396655.07</v>
      </c>
      <c r="I51" s="80"/>
      <c r="J51" s="80"/>
      <c r="K51" s="80"/>
      <c r="L51" s="81"/>
      <c r="M51" s="47">
        <f>'Строительство и реконструкция'!O109</f>
        <v>1892143.9899999998</v>
      </c>
      <c r="N51" s="47">
        <f t="shared" si="7"/>
        <v>2116489.83</v>
      </c>
      <c r="O51" s="90" t="s">
        <v>268</v>
      </c>
    </row>
    <row r="52" spans="1:15" ht="39" customHeight="1" x14ac:dyDescent="0.3">
      <c r="A52" s="145"/>
      <c r="B52" s="97"/>
      <c r="C52" s="90"/>
      <c r="D52" s="52" t="s">
        <v>10</v>
      </c>
      <c r="E52" s="46">
        <f>'Строительство и реконструкция'!K110</f>
        <v>4234452.71</v>
      </c>
      <c r="F52" s="46">
        <f>'Строительство и реконструкция'!L110</f>
        <v>150979.18</v>
      </c>
      <c r="G52" s="45">
        <f>'Строительство и реконструкция'!M110</f>
        <v>0</v>
      </c>
      <c r="H52" s="85">
        <f>'Строительство и реконструкция'!N110</f>
        <v>288493.77</v>
      </c>
      <c r="I52" s="86"/>
      <c r="J52" s="86"/>
      <c r="K52" s="86"/>
      <c r="L52" s="87"/>
      <c r="M52" s="47">
        <f>'Строительство и реконструкция'!O110</f>
        <v>1769012.02</v>
      </c>
      <c r="N52" s="46">
        <f>'Строительство и реконструкция'!P110</f>
        <v>2025967.74</v>
      </c>
      <c r="O52" s="90"/>
    </row>
    <row r="53" spans="1:15" ht="39.75" customHeight="1" x14ac:dyDescent="0.3">
      <c r="A53" s="145"/>
      <c r="B53" s="97"/>
      <c r="C53" s="90"/>
      <c r="D53" s="52" t="s">
        <v>11</v>
      </c>
      <c r="E53" s="46">
        <f>'Строительство и реконструкция'!K111</f>
        <v>537393.12199999997</v>
      </c>
      <c r="F53" s="46">
        <f>'Строительство и реконструкция'!L111</f>
        <v>46474.881999999998</v>
      </c>
      <c r="G53" s="45">
        <f>'Строительство и реконструкция'!M111</f>
        <v>169102.88</v>
      </c>
      <c r="H53" s="85">
        <f>'Строительство и реконструкция'!N111</f>
        <v>108161.29999999999</v>
      </c>
      <c r="I53" s="86"/>
      <c r="J53" s="86"/>
      <c r="K53" s="86"/>
      <c r="L53" s="87"/>
      <c r="M53" s="47">
        <f>'Строительство и реконструкция'!O111</f>
        <v>123131.97</v>
      </c>
      <c r="N53" s="46">
        <f>'Строительство и реконструкция'!P111</f>
        <v>90522.09</v>
      </c>
      <c r="O53" s="90"/>
    </row>
    <row r="54" spans="1:15" ht="28.5" customHeight="1" x14ac:dyDescent="0.3">
      <c r="A54" s="145"/>
      <c r="B54" s="97" t="s">
        <v>301</v>
      </c>
      <c r="C54" s="102" t="s">
        <v>103</v>
      </c>
      <c r="D54" s="102" t="s">
        <v>103</v>
      </c>
      <c r="E54" s="88" t="s">
        <v>104</v>
      </c>
      <c r="F54" s="88" t="s">
        <v>105</v>
      </c>
      <c r="G54" s="103" t="s">
        <v>527</v>
      </c>
      <c r="H54" s="89" t="s">
        <v>525</v>
      </c>
      <c r="I54" s="85" t="s">
        <v>336</v>
      </c>
      <c r="J54" s="86"/>
      <c r="K54" s="86"/>
      <c r="L54" s="87"/>
      <c r="M54" s="88" t="s">
        <v>107</v>
      </c>
      <c r="N54" s="88" t="s">
        <v>108</v>
      </c>
      <c r="O54" s="90"/>
    </row>
    <row r="55" spans="1:15" ht="24" customHeight="1" x14ac:dyDescent="0.3">
      <c r="A55" s="145"/>
      <c r="B55" s="97"/>
      <c r="C55" s="102"/>
      <c r="D55" s="102"/>
      <c r="E55" s="88"/>
      <c r="F55" s="88"/>
      <c r="G55" s="92"/>
      <c r="H55" s="88"/>
      <c r="I55" s="50" t="s">
        <v>331</v>
      </c>
      <c r="J55" s="50" t="s">
        <v>332</v>
      </c>
      <c r="K55" s="50" t="s">
        <v>333</v>
      </c>
      <c r="L55" s="50" t="s">
        <v>334</v>
      </c>
      <c r="M55" s="88"/>
      <c r="N55" s="88"/>
      <c r="O55" s="90"/>
    </row>
    <row r="56" spans="1:15" ht="35.25" customHeight="1" x14ac:dyDescent="0.3">
      <c r="A56" s="145"/>
      <c r="B56" s="97"/>
      <c r="C56" s="102"/>
      <c r="D56" s="102"/>
      <c r="E56" s="14">
        <f>F56+G56+H56+M56+N56</f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90"/>
    </row>
    <row r="57" spans="1:15" ht="90.75" customHeight="1" x14ac:dyDescent="0.3">
      <c r="A57" s="145" t="s">
        <v>16</v>
      </c>
      <c r="B57" s="52" t="s">
        <v>302</v>
      </c>
      <c r="C57" s="48" t="s">
        <v>68</v>
      </c>
      <c r="D57" s="52" t="s">
        <v>11</v>
      </c>
      <c r="E57" s="46">
        <v>0</v>
      </c>
      <c r="F57" s="46">
        <v>0</v>
      </c>
      <c r="G57" s="45">
        <v>0</v>
      </c>
      <c r="H57" s="85">
        <v>0</v>
      </c>
      <c r="I57" s="86"/>
      <c r="J57" s="86"/>
      <c r="K57" s="86"/>
      <c r="L57" s="87"/>
      <c r="M57" s="46">
        <v>0</v>
      </c>
      <c r="N57" s="46">
        <v>0</v>
      </c>
      <c r="O57" s="90" t="s">
        <v>272</v>
      </c>
    </row>
    <row r="58" spans="1:15" ht="28.5" customHeight="1" x14ac:dyDescent="0.3">
      <c r="A58" s="145"/>
      <c r="B58" s="97" t="s">
        <v>303</v>
      </c>
      <c r="C58" s="102" t="s">
        <v>103</v>
      </c>
      <c r="D58" s="102" t="s">
        <v>103</v>
      </c>
      <c r="E58" s="88" t="s">
        <v>104</v>
      </c>
      <c r="F58" s="88" t="s">
        <v>105</v>
      </c>
      <c r="G58" s="103" t="s">
        <v>527</v>
      </c>
      <c r="H58" s="89" t="s">
        <v>525</v>
      </c>
      <c r="I58" s="85" t="s">
        <v>336</v>
      </c>
      <c r="J58" s="86"/>
      <c r="K58" s="86"/>
      <c r="L58" s="87"/>
      <c r="M58" s="88" t="s">
        <v>107</v>
      </c>
      <c r="N58" s="88" t="s">
        <v>108</v>
      </c>
      <c r="O58" s="90"/>
    </row>
    <row r="59" spans="1:15" ht="24" customHeight="1" x14ac:dyDescent="0.3">
      <c r="A59" s="145"/>
      <c r="B59" s="97"/>
      <c r="C59" s="102"/>
      <c r="D59" s="102"/>
      <c r="E59" s="88"/>
      <c r="F59" s="88"/>
      <c r="G59" s="92"/>
      <c r="H59" s="88"/>
      <c r="I59" s="50" t="s">
        <v>331</v>
      </c>
      <c r="J59" s="50" t="s">
        <v>332</v>
      </c>
      <c r="K59" s="50" t="s">
        <v>333</v>
      </c>
      <c r="L59" s="50" t="s">
        <v>334</v>
      </c>
      <c r="M59" s="88"/>
      <c r="N59" s="88"/>
      <c r="O59" s="90"/>
    </row>
    <row r="60" spans="1:15" ht="35.25" customHeight="1" x14ac:dyDescent="0.3">
      <c r="A60" s="145"/>
      <c r="B60" s="97"/>
      <c r="C60" s="102"/>
      <c r="D60" s="102"/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90"/>
    </row>
    <row r="61" spans="1:15" ht="35.25" customHeight="1" x14ac:dyDescent="0.3">
      <c r="A61" s="145" t="s">
        <v>22</v>
      </c>
      <c r="B61" s="97" t="s">
        <v>126</v>
      </c>
      <c r="C61" s="102"/>
      <c r="D61" s="52" t="s">
        <v>8</v>
      </c>
      <c r="E61" s="46">
        <f>'Строительство и реконструкция'!K117</f>
        <v>4139803.0999999996</v>
      </c>
      <c r="F61" s="46">
        <f>'Строительство и реконструкция'!L117</f>
        <v>360750.37</v>
      </c>
      <c r="G61" s="46">
        <f>'Строительство и реконструкция'!M117</f>
        <v>1467916.93</v>
      </c>
      <c r="H61" s="85">
        <f>'Строительство и реконструкция'!N113</f>
        <v>826132.13000000012</v>
      </c>
      <c r="I61" s="86"/>
      <c r="J61" s="86"/>
      <c r="K61" s="86"/>
      <c r="L61" s="87"/>
      <c r="M61" s="46">
        <f>'Строительство и реконструкция'!O113</f>
        <v>1485003.67</v>
      </c>
      <c r="N61" s="46">
        <f>'Строительство и реконструкция'!P113</f>
        <v>0</v>
      </c>
      <c r="O61" s="90" t="s">
        <v>269</v>
      </c>
    </row>
    <row r="62" spans="1:15" ht="35.25" customHeight="1" x14ac:dyDescent="0.3">
      <c r="A62" s="145"/>
      <c r="B62" s="97"/>
      <c r="C62" s="102"/>
      <c r="D62" s="52" t="s">
        <v>9</v>
      </c>
      <c r="E62" s="46">
        <f>'Строительство и реконструкция'!K118</f>
        <v>700000</v>
      </c>
      <c r="F62" s="46">
        <f>'Строительство и реконструкция'!L118</f>
        <v>200000</v>
      </c>
      <c r="G62" s="46">
        <f>'Строительство и реконструкция'!M118</f>
        <v>312943.8</v>
      </c>
      <c r="H62" s="85">
        <f>'Строительство и реконструкция'!N114</f>
        <v>187056.2</v>
      </c>
      <c r="I62" s="86"/>
      <c r="J62" s="86"/>
      <c r="K62" s="86"/>
      <c r="L62" s="87"/>
      <c r="M62" s="46">
        <f>'Строительство и реконструкция'!O114</f>
        <v>0</v>
      </c>
      <c r="N62" s="46">
        <f>'Строительство и реконструкция'!P114</f>
        <v>0</v>
      </c>
      <c r="O62" s="90"/>
    </row>
    <row r="63" spans="1:15" ht="35.25" customHeight="1" x14ac:dyDescent="0.3">
      <c r="A63" s="145"/>
      <c r="B63" s="97"/>
      <c r="C63" s="102"/>
      <c r="D63" s="52" t="s">
        <v>10</v>
      </c>
      <c r="E63" s="46">
        <f>'Строительство и реконструкция'!K119</f>
        <v>3398399.1399999997</v>
      </c>
      <c r="F63" s="46">
        <f>'Строительство и реконструкция'!L119</f>
        <v>157142.85999999999</v>
      </c>
      <c r="G63" s="46">
        <f>'Строительство и реконструкция'!M119</f>
        <v>1140293.96</v>
      </c>
      <c r="H63" s="85">
        <f>'Строительство и реконструкция'!N115</f>
        <v>630808.69000000006</v>
      </c>
      <c r="I63" s="86"/>
      <c r="J63" s="86"/>
      <c r="K63" s="86"/>
      <c r="L63" s="87"/>
      <c r="M63" s="46">
        <f>'Строительство и реконструкция'!O115</f>
        <v>1470153.63</v>
      </c>
      <c r="N63" s="46">
        <f>'Строительство и реконструкция'!P115</f>
        <v>0</v>
      </c>
      <c r="O63" s="90"/>
    </row>
    <row r="64" spans="1:15" ht="51.75" customHeight="1" x14ac:dyDescent="0.3">
      <c r="A64" s="145"/>
      <c r="B64" s="97"/>
      <c r="C64" s="102"/>
      <c r="D64" s="52" t="s">
        <v>11</v>
      </c>
      <c r="E64" s="46">
        <f>'Строительство и реконструкция'!K120</f>
        <v>41403.96</v>
      </c>
      <c r="F64" s="46">
        <f>'Строительство и реконструкция'!L120</f>
        <v>3607.51</v>
      </c>
      <c r="G64" s="46">
        <f>'Строительство и реконструкция'!M120</f>
        <v>14679.17</v>
      </c>
      <c r="H64" s="85">
        <f>'Строительство и реконструкция'!N116</f>
        <v>8267.24</v>
      </c>
      <c r="I64" s="86"/>
      <c r="J64" s="86"/>
      <c r="K64" s="86"/>
      <c r="L64" s="87"/>
      <c r="M64" s="46">
        <f>'Строительство и реконструкция'!O116</f>
        <v>14850.04</v>
      </c>
      <c r="N64" s="46">
        <f>'Строительство и реконструкция'!P116</f>
        <v>0</v>
      </c>
      <c r="O64" s="90"/>
    </row>
    <row r="65" spans="1:15" ht="18.75" customHeight="1" x14ac:dyDescent="0.3">
      <c r="A65" s="145"/>
      <c r="B65" s="97" t="s">
        <v>304</v>
      </c>
      <c r="C65" s="102" t="s">
        <v>103</v>
      </c>
      <c r="D65" s="102" t="s">
        <v>103</v>
      </c>
      <c r="E65" s="88" t="s">
        <v>104</v>
      </c>
      <c r="F65" s="88" t="s">
        <v>105</v>
      </c>
      <c r="G65" s="103" t="s">
        <v>527</v>
      </c>
      <c r="H65" s="89" t="s">
        <v>525</v>
      </c>
      <c r="I65" s="85" t="s">
        <v>336</v>
      </c>
      <c r="J65" s="86"/>
      <c r="K65" s="86"/>
      <c r="L65" s="87"/>
      <c r="M65" s="88" t="s">
        <v>107</v>
      </c>
      <c r="N65" s="88" t="s">
        <v>108</v>
      </c>
      <c r="O65" s="90"/>
    </row>
    <row r="66" spans="1:15" ht="19.5" customHeight="1" x14ac:dyDescent="0.3">
      <c r="A66" s="145"/>
      <c r="B66" s="97"/>
      <c r="C66" s="102"/>
      <c r="D66" s="102"/>
      <c r="E66" s="88"/>
      <c r="F66" s="88"/>
      <c r="G66" s="92"/>
      <c r="H66" s="88"/>
      <c r="I66" s="50" t="s">
        <v>331</v>
      </c>
      <c r="J66" s="50" t="s">
        <v>332</v>
      </c>
      <c r="K66" s="50" t="s">
        <v>333</v>
      </c>
      <c r="L66" s="50" t="s">
        <v>334</v>
      </c>
      <c r="M66" s="88"/>
      <c r="N66" s="88"/>
      <c r="O66" s="90"/>
    </row>
    <row r="67" spans="1:15" ht="33" customHeight="1" x14ac:dyDescent="0.3">
      <c r="A67" s="145"/>
      <c r="B67" s="97"/>
      <c r="C67" s="102"/>
      <c r="D67" s="102"/>
      <c r="E67" s="14">
        <v>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1</v>
      </c>
      <c r="N67" s="14">
        <v>0</v>
      </c>
      <c r="O67" s="90"/>
    </row>
    <row r="68" spans="1:15" ht="35.25" customHeight="1" x14ac:dyDescent="0.3">
      <c r="A68" s="101" t="s">
        <v>23</v>
      </c>
      <c r="B68" s="97" t="s">
        <v>24</v>
      </c>
      <c r="C68" s="101" t="s">
        <v>68</v>
      </c>
      <c r="D68" s="52" t="s">
        <v>8</v>
      </c>
      <c r="E68" s="46">
        <f t="shared" ref="E68:N68" si="8">SUM(E69:E71)</f>
        <v>506000</v>
      </c>
      <c r="F68" s="46">
        <f t="shared" si="8"/>
        <v>0</v>
      </c>
      <c r="G68" s="45">
        <f t="shared" si="8"/>
        <v>0</v>
      </c>
      <c r="H68" s="85">
        <f t="shared" si="8"/>
        <v>59000</v>
      </c>
      <c r="I68" s="86"/>
      <c r="J68" s="86"/>
      <c r="K68" s="86"/>
      <c r="L68" s="87"/>
      <c r="M68" s="46">
        <f t="shared" si="8"/>
        <v>370745.88</v>
      </c>
      <c r="N68" s="46">
        <f t="shared" si="8"/>
        <v>76254.12</v>
      </c>
      <c r="O68" s="90"/>
    </row>
    <row r="69" spans="1:15" ht="45" customHeight="1" x14ac:dyDescent="0.3">
      <c r="A69" s="101"/>
      <c r="B69" s="97"/>
      <c r="C69" s="101"/>
      <c r="D69" s="52" t="s">
        <v>10</v>
      </c>
      <c r="E69" s="46">
        <f>SUM(F69:N69)</f>
        <v>309672</v>
      </c>
      <c r="F69" s="46">
        <f>F73+F79</f>
        <v>0</v>
      </c>
      <c r="G69" s="45">
        <f t="shared" ref="G69:N70" si="9">G73+G79</f>
        <v>0</v>
      </c>
      <c r="H69" s="85">
        <f t="shared" si="9"/>
        <v>36108</v>
      </c>
      <c r="I69" s="86"/>
      <c r="J69" s="86"/>
      <c r="K69" s="86"/>
      <c r="L69" s="87"/>
      <c r="M69" s="46">
        <f t="shared" si="9"/>
        <v>226896.48</v>
      </c>
      <c r="N69" s="46">
        <f t="shared" si="9"/>
        <v>46667.519999999997</v>
      </c>
      <c r="O69" s="90"/>
    </row>
    <row r="70" spans="1:15" ht="45" customHeight="1" x14ac:dyDescent="0.3">
      <c r="A70" s="101"/>
      <c r="B70" s="97"/>
      <c r="C70" s="101"/>
      <c r="D70" s="52" t="s">
        <v>18</v>
      </c>
      <c r="E70" s="46">
        <f>SUM(F70:N70)</f>
        <v>196328</v>
      </c>
      <c r="F70" s="46">
        <f>F74+F80</f>
        <v>0</v>
      </c>
      <c r="G70" s="45">
        <f t="shared" si="9"/>
        <v>0</v>
      </c>
      <c r="H70" s="85">
        <f t="shared" si="9"/>
        <v>22892</v>
      </c>
      <c r="I70" s="86"/>
      <c r="J70" s="86"/>
      <c r="K70" s="86"/>
      <c r="L70" s="87"/>
      <c r="M70" s="46">
        <f t="shared" si="9"/>
        <v>143849.4</v>
      </c>
      <c r="N70" s="46">
        <f t="shared" si="9"/>
        <v>29586.6</v>
      </c>
      <c r="O70" s="90"/>
    </row>
    <row r="71" spans="1:15" ht="29.25" customHeight="1" x14ac:dyDescent="0.3">
      <c r="A71" s="101"/>
      <c r="B71" s="97"/>
      <c r="C71" s="101"/>
      <c r="D71" s="52" t="s">
        <v>15</v>
      </c>
      <c r="E71" s="46">
        <v>0</v>
      </c>
      <c r="F71" s="46">
        <v>0</v>
      </c>
      <c r="G71" s="45">
        <v>0</v>
      </c>
      <c r="H71" s="85">
        <v>0</v>
      </c>
      <c r="I71" s="86"/>
      <c r="J71" s="86"/>
      <c r="K71" s="86"/>
      <c r="L71" s="87"/>
      <c r="M71" s="46">
        <v>0</v>
      </c>
      <c r="N71" s="46">
        <v>0</v>
      </c>
      <c r="O71" s="90"/>
    </row>
    <row r="72" spans="1:15" ht="31.5" customHeight="1" x14ac:dyDescent="0.3">
      <c r="A72" s="101" t="s">
        <v>25</v>
      </c>
      <c r="B72" s="97" t="s">
        <v>74</v>
      </c>
      <c r="C72" s="101" t="s">
        <v>68</v>
      </c>
      <c r="D72" s="52" t="s">
        <v>8</v>
      </c>
      <c r="E72" s="46">
        <f>'Строительство и реконструкция'!K125</f>
        <v>506000</v>
      </c>
      <c r="F72" s="46">
        <f>'Строительство и реконструкция'!L125</f>
        <v>0</v>
      </c>
      <c r="G72" s="46">
        <f>'Строительство и реконструкция'!M125</f>
        <v>0</v>
      </c>
      <c r="H72" s="85">
        <f>'Строительство и реконструкция'!N125</f>
        <v>59000</v>
      </c>
      <c r="I72" s="86"/>
      <c r="J72" s="86"/>
      <c r="K72" s="86"/>
      <c r="L72" s="87"/>
      <c r="M72" s="46">
        <f>'Строительство и реконструкция'!O125</f>
        <v>370745.88</v>
      </c>
      <c r="N72" s="46">
        <f>'Строительство и реконструкция'!P125</f>
        <v>76254.12</v>
      </c>
      <c r="O72" s="90" t="s">
        <v>269</v>
      </c>
    </row>
    <row r="73" spans="1:15" ht="40.5" customHeight="1" x14ac:dyDescent="0.3">
      <c r="A73" s="101"/>
      <c r="B73" s="97"/>
      <c r="C73" s="101"/>
      <c r="D73" s="52" t="s">
        <v>10</v>
      </c>
      <c r="E73" s="46">
        <f>'Строительство и реконструкция'!K126</f>
        <v>309672</v>
      </c>
      <c r="F73" s="46">
        <f>'Строительство и реконструкция'!L126</f>
        <v>0</v>
      </c>
      <c r="G73" s="46">
        <f>'Строительство и реконструкция'!M126</f>
        <v>0</v>
      </c>
      <c r="H73" s="85">
        <f>'Строительство и реконструкция'!N126</f>
        <v>36108</v>
      </c>
      <c r="I73" s="86"/>
      <c r="J73" s="86"/>
      <c r="K73" s="86"/>
      <c r="L73" s="87"/>
      <c r="M73" s="46">
        <f>'Строительство и реконструкция'!O126</f>
        <v>226896.48</v>
      </c>
      <c r="N73" s="46">
        <f>'Строительство и реконструкция'!P126</f>
        <v>46667.519999999997</v>
      </c>
      <c r="O73" s="90"/>
    </row>
    <row r="74" spans="1:15" ht="36.75" customHeight="1" x14ac:dyDescent="0.3">
      <c r="A74" s="101"/>
      <c r="B74" s="97"/>
      <c r="C74" s="101"/>
      <c r="D74" s="52" t="s">
        <v>18</v>
      </c>
      <c r="E74" s="46">
        <f>'Строительство и реконструкция'!K127</f>
        <v>196328</v>
      </c>
      <c r="F74" s="46">
        <f>'Строительство и реконструкция'!L127</f>
        <v>0</v>
      </c>
      <c r="G74" s="46">
        <f>'Строительство и реконструкция'!M127</f>
        <v>0</v>
      </c>
      <c r="H74" s="85">
        <f>'Строительство и реконструкция'!N127</f>
        <v>22892</v>
      </c>
      <c r="I74" s="86"/>
      <c r="J74" s="86"/>
      <c r="K74" s="86"/>
      <c r="L74" s="87"/>
      <c r="M74" s="46">
        <f>'Строительство и реконструкция'!O127</f>
        <v>143849.4</v>
      </c>
      <c r="N74" s="46">
        <f>'Строительство и реконструкция'!P127</f>
        <v>29586.6</v>
      </c>
      <c r="O74" s="90"/>
    </row>
    <row r="75" spans="1:15" ht="28.5" customHeight="1" x14ac:dyDescent="0.3">
      <c r="A75" s="101"/>
      <c r="B75" s="97" t="s">
        <v>330</v>
      </c>
      <c r="C75" s="102" t="s">
        <v>103</v>
      </c>
      <c r="D75" s="102" t="s">
        <v>103</v>
      </c>
      <c r="E75" s="88" t="s">
        <v>104</v>
      </c>
      <c r="F75" s="88" t="s">
        <v>105</v>
      </c>
      <c r="G75" s="103" t="s">
        <v>527</v>
      </c>
      <c r="H75" s="89" t="s">
        <v>525</v>
      </c>
      <c r="I75" s="85" t="s">
        <v>336</v>
      </c>
      <c r="J75" s="86"/>
      <c r="K75" s="86"/>
      <c r="L75" s="87"/>
      <c r="M75" s="88" t="s">
        <v>107</v>
      </c>
      <c r="N75" s="88" t="s">
        <v>108</v>
      </c>
      <c r="O75" s="90"/>
    </row>
    <row r="76" spans="1:15" ht="24" customHeight="1" x14ac:dyDescent="0.3">
      <c r="A76" s="101"/>
      <c r="B76" s="97"/>
      <c r="C76" s="102"/>
      <c r="D76" s="102"/>
      <c r="E76" s="88"/>
      <c r="F76" s="88"/>
      <c r="G76" s="92"/>
      <c r="H76" s="88"/>
      <c r="I76" s="50" t="s">
        <v>331</v>
      </c>
      <c r="J76" s="50" t="s">
        <v>332</v>
      </c>
      <c r="K76" s="50" t="s">
        <v>333</v>
      </c>
      <c r="L76" s="50" t="s">
        <v>334</v>
      </c>
      <c r="M76" s="88"/>
      <c r="N76" s="88"/>
      <c r="O76" s="90"/>
    </row>
    <row r="77" spans="1:15" ht="27.75" customHeight="1" x14ac:dyDescent="0.3">
      <c r="A77" s="101"/>
      <c r="B77" s="97"/>
      <c r="C77" s="102"/>
      <c r="D77" s="102"/>
      <c r="E77" s="14">
        <f>G77+F77+H77+M77+N77</f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90"/>
    </row>
    <row r="78" spans="1:15" ht="30" customHeight="1" x14ac:dyDescent="0.3">
      <c r="A78" s="101" t="s">
        <v>26</v>
      </c>
      <c r="B78" s="97" t="s">
        <v>307</v>
      </c>
      <c r="C78" s="101" t="s">
        <v>68</v>
      </c>
      <c r="D78" s="52" t="s">
        <v>8</v>
      </c>
      <c r="E78" s="46">
        <f>F78+G78+H78+M78+N78</f>
        <v>0</v>
      </c>
      <c r="F78" s="46">
        <f>F79+F80</f>
        <v>0</v>
      </c>
      <c r="G78" s="46">
        <f>G79+G80</f>
        <v>0</v>
      </c>
      <c r="H78" s="85">
        <f>H79+H80</f>
        <v>0</v>
      </c>
      <c r="I78" s="86"/>
      <c r="J78" s="86"/>
      <c r="K78" s="86"/>
      <c r="L78" s="87"/>
      <c r="M78" s="46">
        <f>M79+M80</f>
        <v>0</v>
      </c>
      <c r="N78" s="46">
        <f>N79+N80</f>
        <v>0</v>
      </c>
      <c r="O78" s="90" t="s">
        <v>17</v>
      </c>
    </row>
    <row r="79" spans="1:15" ht="39" customHeight="1" x14ac:dyDescent="0.3">
      <c r="A79" s="101"/>
      <c r="B79" s="97"/>
      <c r="C79" s="101"/>
      <c r="D79" s="52" t="s">
        <v>10</v>
      </c>
      <c r="E79" s="46">
        <f>F79+G79+H79+M79+N79</f>
        <v>0</v>
      </c>
      <c r="F79" s="46">
        <v>0</v>
      </c>
      <c r="G79" s="46">
        <v>0</v>
      </c>
      <c r="H79" s="85">
        <v>0</v>
      </c>
      <c r="I79" s="86"/>
      <c r="J79" s="86"/>
      <c r="K79" s="86"/>
      <c r="L79" s="87"/>
      <c r="M79" s="46">
        <v>0</v>
      </c>
      <c r="N79" s="46">
        <v>0</v>
      </c>
      <c r="O79" s="90"/>
    </row>
    <row r="80" spans="1:15" ht="39" customHeight="1" x14ac:dyDescent="0.3">
      <c r="A80" s="101"/>
      <c r="B80" s="97"/>
      <c r="C80" s="101"/>
      <c r="D80" s="52" t="s">
        <v>11</v>
      </c>
      <c r="E80" s="46">
        <f>F80+G80+H80+M80+N80</f>
        <v>0</v>
      </c>
      <c r="F80" s="46">
        <v>0</v>
      </c>
      <c r="G80" s="46">
        <v>0</v>
      </c>
      <c r="H80" s="85">
        <v>0</v>
      </c>
      <c r="I80" s="86"/>
      <c r="J80" s="86"/>
      <c r="K80" s="86"/>
      <c r="L80" s="87"/>
      <c r="M80" s="46">
        <v>0</v>
      </c>
      <c r="N80" s="46">
        <v>0</v>
      </c>
      <c r="O80" s="90"/>
    </row>
    <row r="81" spans="1:15" ht="43.5" customHeight="1" x14ac:dyDescent="0.3">
      <c r="A81" s="101"/>
      <c r="B81" s="97"/>
      <c r="C81" s="101"/>
      <c r="D81" s="52" t="s">
        <v>12</v>
      </c>
      <c r="E81" s="46">
        <f>F81+G81+H81+M81+N81</f>
        <v>0</v>
      </c>
      <c r="F81" s="46">
        <v>0</v>
      </c>
      <c r="G81" s="46">
        <v>0</v>
      </c>
      <c r="H81" s="85">
        <v>0</v>
      </c>
      <c r="I81" s="86"/>
      <c r="J81" s="86"/>
      <c r="K81" s="86"/>
      <c r="L81" s="87"/>
      <c r="M81" s="46">
        <v>0</v>
      </c>
      <c r="N81" s="46">
        <v>0</v>
      </c>
      <c r="O81" s="90"/>
    </row>
    <row r="82" spans="1:15" ht="28.5" customHeight="1" x14ac:dyDescent="0.3">
      <c r="A82" s="101"/>
      <c r="B82" s="97" t="s">
        <v>308</v>
      </c>
      <c r="C82" s="102" t="s">
        <v>103</v>
      </c>
      <c r="D82" s="102" t="s">
        <v>103</v>
      </c>
      <c r="E82" s="88" t="s">
        <v>104</v>
      </c>
      <c r="F82" s="88" t="s">
        <v>105</v>
      </c>
      <c r="G82" s="103" t="s">
        <v>527</v>
      </c>
      <c r="H82" s="89" t="s">
        <v>525</v>
      </c>
      <c r="I82" s="85" t="s">
        <v>336</v>
      </c>
      <c r="J82" s="86"/>
      <c r="K82" s="86"/>
      <c r="L82" s="87"/>
      <c r="M82" s="88" t="s">
        <v>107</v>
      </c>
      <c r="N82" s="88" t="s">
        <v>108</v>
      </c>
      <c r="O82" s="90"/>
    </row>
    <row r="83" spans="1:15" ht="24" customHeight="1" x14ac:dyDescent="0.3">
      <c r="A83" s="101"/>
      <c r="B83" s="97"/>
      <c r="C83" s="102"/>
      <c r="D83" s="102"/>
      <c r="E83" s="88"/>
      <c r="F83" s="88"/>
      <c r="G83" s="92"/>
      <c r="H83" s="88"/>
      <c r="I83" s="50" t="s">
        <v>331</v>
      </c>
      <c r="J83" s="50" t="s">
        <v>332</v>
      </c>
      <c r="K83" s="50" t="s">
        <v>333</v>
      </c>
      <c r="L83" s="50" t="s">
        <v>334</v>
      </c>
      <c r="M83" s="88"/>
      <c r="N83" s="88"/>
      <c r="O83" s="90"/>
    </row>
    <row r="84" spans="1:15" ht="30" customHeight="1" x14ac:dyDescent="0.3">
      <c r="A84" s="101"/>
      <c r="B84" s="97"/>
      <c r="C84" s="102"/>
      <c r="D84" s="102"/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90"/>
    </row>
    <row r="85" spans="1:15" ht="26.25" customHeight="1" x14ac:dyDescent="0.3">
      <c r="A85" s="101" t="s">
        <v>27</v>
      </c>
      <c r="B85" s="97" t="s">
        <v>75</v>
      </c>
      <c r="C85" s="101" t="s">
        <v>68</v>
      </c>
      <c r="D85" s="52" t="s">
        <v>8</v>
      </c>
      <c r="E85" s="46">
        <f t="shared" ref="E85:E92" si="10">F85+G85+H85+M85+N85</f>
        <v>0</v>
      </c>
      <c r="F85" s="46">
        <f>F86+F87</f>
        <v>0</v>
      </c>
      <c r="G85" s="45">
        <f t="shared" ref="G85:N85" si="11">G86+G87</f>
        <v>0</v>
      </c>
      <c r="H85" s="85">
        <f t="shared" si="11"/>
        <v>0</v>
      </c>
      <c r="I85" s="86"/>
      <c r="J85" s="86"/>
      <c r="K85" s="86"/>
      <c r="L85" s="87"/>
      <c r="M85" s="46">
        <f t="shared" si="11"/>
        <v>0</v>
      </c>
      <c r="N85" s="46">
        <f t="shared" si="11"/>
        <v>0</v>
      </c>
      <c r="O85" s="90"/>
    </row>
    <row r="86" spans="1:15" ht="39" customHeight="1" x14ac:dyDescent="0.3">
      <c r="A86" s="101"/>
      <c r="B86" s="97"/>
      <c r="C86" s="101"/>
      <c r="D86" s="52" t="s">
        <v>10</v>
      </c>
      <c r="E86" s="46">
        <f t="shared" si="10"/>
        <v>0</v>
      </c>
      <c r="F86" s="46">
        <v>0</v>
      </c>
      <c r="G86" s="45">
        <v>0</v>
      </c>
      <c r="H86" s="85">
        <v>0</v>
      </c>
      <c r="I86" s="86"/>
      <c r="J86" s="86"/>
      <c r="K86" s="86"/>
      <c r="L86" s="87"/>
      <c r="M86" s="46">
        <v>0</v>
      </c>
      <c r="N86" s="46">
        <v>0</v>
      </c>
      <c r="O86" s="90"/>
    </row>
    <row r="87" spans="1:15" ht="39" customHeight="1" x14ac:dyDescent="0.3">
      <c r="A87" s="101"/>
      <c r="B87" s="97"/>
      <c r="C87" s="101"/>
      <c r="D87" s="52" t="s">
        <v>11</v>
      </c>
      <c r="E87" s="46">
        <f t="shared" si="10"/>
        <v>0</v>
      </c>
      <c r="F87" s="46">
        <v>0</v>
      </c>
      <c r="G87" s="45">
        <v>0</v>
      </c>
      <c r="H87" s="85">
        <v>0</v>
      </c>
      <c r="I87" s="86"/>
      <c r="J87" s="86"/>
      <c r="K87" s="86"/>
      <c r="L87" s="87"/>
      <c r="M87" s="46">
        <v>0</v>
      </c>
      <c r="N87" s="46">
        <v>0</v>
      </c>
      <c r="O87" s="90"/>
    </row>
    <row r="88" spans="1:15" ht="30" customHeight="1" x14ac:dyDescent="0.3">
      <c r="A88" s="101"/>
      <c r="B88" s="97"/>
      <c r="C88" s="101"/>
      <c r="D88" s="52" t="s">
        <v>12</v>
      </c>
      <c r="E88" s="46">
        <f t="shared" si="10"/>
        <v>0</v>
      </c>
      <c r="F88" s="46">
        <v>0</v>
      </c>
      <c r="G88" s="45">
        <v>0</v>
      </c>
      <c r="H88" s="85">
        <v>0</v>
      </c>
      <c r="I88" s="86"/>
      <c r="J88" s="86"/>
      <c r="K88" s="86"/>
      <c r="L88" s="87"/>
      <c r="M88" s="46">
        <v>0</v>
      </c>
      <c r="N88" s="46">
        <v>0</v>
      </c>
      <c r="O88" s="90"/>
    </row>
    <row r="89" spans="1:15" ht="27.75" customHeight="1" x14ac:dyDescent="0.3">
      <c r="A89" s="101" t="s">
        <v>28</v>
      </c>
      <c r="B89" s="97" t="s">
        <v>309</v>
      </c>
      <c r="C89" s="101" t="s">
        <v>68</v>
      </c>
      <c r="D89" s="52" t="s">
        <v>8</v>
      </c>
      <c r="E89" s="46">
        <f t="shared" si="10"/>
        <v>0</v>
      </c>
      <c r="F89" s="46">
        <f>F90+F91</f>
        <v>0</v>
      </c>
      <c r="G89" s="45">
        <f t="shared" ref="G89" si="12">G90+G91</f>
        <v>0</v>
      </c>
      <c r="H89" s="85">
        <f t="shared" ref="H89" si="13">H90+H91</f>
        <v>0</v>
      </c>
      <c r="I89" s="86"/>
      <c r="J89" s="86"/>
      <c r="K89" s="86"/>
      <c r="L89" s="87"/>
      <c r="M89" s="46">
        <f t="shared" ref="M89" si="14">M90+M91</f>
        <v>0</v>
      </c>
      <c r="N89" s="46">
        <f t="shared" ref="N89" si="15">N90+N91</f>
        <v>0</v>
      </c>
      <c r="O89" s="90" t="s">
        <v>76</v>
      </c>
    </row>
    <row r="90" spans="1:15" ht="36" customHeight="1" x14ac:dyDescent="0.3">
      <c r="A90" s="101"/>
      <c r="B90" s="97"/>
      <c r="C90" s="101"/>
      <c r="D90" s="52" t="s">
        <v>10</v>
      </c>
      <c r="E90" s="46">
        <f t="shared" si="10"/>
        <v>0</v>
      </c>
      <c r="F90" s="46">
        <v>0</v>
      </c>
      <c r="G90" s="45">
        <v>0</v>
      </c>
      <c r="H90" s="85">
        <v>0</v>
      </c>
      <c r="I90" s="86"/>
      <c r="J90" s="86"/>
      <c r="K90" s="86"/>
      <c r="L90" s="87"/>
      <c r="M90" s="46">
        <v>0</v>
      </c>
      <c r="N90" s="46">
        <v>0</v>
      </c>
      <c r="O90" s="90"/>
    </row>
    <row r="91" spans="1:15" ht="38.25" customHeight="1" x14ac:dyDescent="0.3">
      <c r="A91" s="101"/>
      <c r="B91" s="97"/>
      <c r="C91" s="101"/>
      <c r="D91" s="52" t="s">
        <v>11</v>
      </c>
      <c r="E91" s="46">
        <f t="shared" si="10"/>
        <v>0</v>
      </c>
      <c r="F91" s="46">
        <v>0</v>
      </c>
      <c r="G91" s="45">
        <v>0</v>
      </c>
      <c r="H91" s="85">
        <v>0</v>
      </c>
      <c r="I91" s="86"/>
      <c r="J91" s="86"/>
      <c r="K91" s="86"/>
      <c r="L91" s="87"/>
      <c r="M91" s="46">
        <v>0</v>
      </c>
      <c r="N91" s="46">
        <v>0</v>
      </c>
      <c r="O91" s="90"/>
    </row>
    <row r="92" spans="1:15" ht="26.25" customHeight="1" x14ac:dyDescent="0.3">
      <c r="A92" s="101"/>
      <c r="B92" s="97"/>
      <c r="C92" s="101"/>
      <c r="D92" s="52" t="s">
        <v>12</v>
      </c>
      <c r="E92" s="46">
        <f t="shared" si="10"/>
        <v>0</v>
      </c>
      <c r="F92" s="46">
        <v>0</v>
      </c>
      <c r="G92" s="45">
        <v>0</v>
      </c>
      <c r="H92" s="85">
        <v>0</v>
      </c>
      <c r="I92" s="86"/>
      <c r="J92" s="86"/>
      <c r="K92" s="86"/>
      <c r="L92" s="87"/>
      <c r="M92" s="46">
        <v>0</v>
      </c>
      <c r="N92" s="46">
        <v>0</v>
      </c>
      <c r="O92" s="90"/>
    </row>
    <row r="93" spans="1:15" ht="23.25" customHeight="1" x14ac:dyDescent="0.3">
      <c r="A93" s="101"/>
      <c r="B93" s="97" t="s">
        <v>310</v>
      </c>
      <c r="C93" s="102" t="s">
        <v>103</v>
      </c>
      <c r="D93" s="102" t="s">
        <v>103</v>
      </c>
      <c r="E93" s="88" t="s">
        <v>104</v>
      </c>
      <c r="F93" s="88" t="s">
        <v>105</v>
      </c>
      <c r="G93" s="103" t="s">
        <v>527</v>
      </c>
      <c r="H93" s="89" t="s">
        <v>525</v>
      </c>
      <c r="I93" s="85" t="s">
        <v>336</v>
      </c>
      <c r="J93" s="86"/>
      <c r="K93" s="86"/>
      <c r="L93" s="87"/>
      <c r="M93" s="88" t="s">
        <v>107</v>
      </c>
      <c r="N93" s="88" t="s">
        <v>108</v>
      </c>
      <c r="O93" s="90"/>
    </row>
    <row r="94" spans="1:15" ht="23.25" customHeight="1" x14ac:dyDescent="0.3">
      <c r="A94" s="101"/>
      <c r="B94" s="97"/>
      <c r="C94" s="102"/>
      <c r="D94" s="102"/>
      <c r="E94" s="88"/>
      <c r="F94" s="88"/>
      <c r="G94" s="92"/>
      <c r="H94" s="88"/>
      <c r="I94" s="50" t="s">
        <v>331</v>
      </c>
      <c r="J94" s="50" t="s">
        <v>332</v>
      </c>
      <c r="K94" s="50" t="s">
        <v>333</v>
      </c>
      <c r="L94" s="50" t="s">
        <v>334</v>
      </c>
      <c r="M94" s="88"/>
      <c r="N94" s="88"/>
      <c r="O94" s="90"/>
    </row>
    <row r="95" spans="1:15" ht="27.75" customHeight="1" x14ac:dyDescent="0.3">
      <c r="A95" s="101"/>
      <c r="B95" s="97"/>
      <c r="C95" s="102"/>
      <c r="D95" s="102"/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90"/>
    </row>
    <row r="96" spans="1:15" ht="26.25" customHeight="1" x14ac:dyDescent="0.3">
      <c r="A96" s="101" t="s">
        <v>32</v>
      </c>
      <c r="B96" s="97" t="s">
        <v>552</v>
      </c>
      <c r="C96" s="101" t="s">
        <v>68</v>
      </c>
      <c r="D96" s="52" t="s">
        <v>8</v>
      </c>
      <c r="E96" s="46">
        <f t="shared" ref="E96:E103" si="16">F96+G96+H96+M96+N96</f>
        <v>0</v>
      </c>
      <c r="F96" s="46">
        <f>F97+F98</f>
        <v>0</v>
      </c>
      <c r="G96" s="45">
        <f t="shared" ref="G96:H96" si="17">G97+G98</f>
        <v>0</v>
      </c>
      <c r="H96" s="85">
        <f t="shared" si="17"/>
        <v>0</v>
      </c>
      <c r="I96" s="86"/>
      <c r="J96" s="86"/>
      <c r="K96" s="86"/>
      <c r="L96" s="87"/>
      <c r="M96" s="46">
        <f t="shared" ref="M96:N96" si="18">M97+M98</f>
        <v>0</v>
      </c>
      <c r="N96" s="46">
        <f t="shared" si="18"/>
        <v>0</v>
      </c>
      <c r="O96" s="90"/>
    </row>
    <row r="97" spans="1:15" ht="39" customHeight="1" x14ac:dyDescent="0.3">
      <c r="A97" s="101"/>
      <c r="B97" s="97"/>
      <c r="C97" s="101"/>
      <c r="D97" s="52" t="s">
        <v>10</v>
      </c>
      <c r="E97" s="46">
        <f t="shared" si="16"/>
        <v>0</v>
      </c>
      <c r="F97" s="46">
        <v>0</v>
      </c>
      <c r="G97" s="45">
        <v>0</v>
      </c>
      <c r="H97" s="85">
        <v>0</v>
      </c>
      <c r="I97" s="86"/>
      <c r="J97" s="86"/>
      <c r="K97" s="86"/>
      <c r="L97" s="87"/>
      <c r="M97" s="46">
        <v>0</v>
      </c>
      <c r="N97" s="46">
        <v>0</v>
      </c>
      <c r="O97" s="90"/>
    </row>
    <row r="98" spans="1:15" ht="39" customHeight="1" x14ac:dyDescent="0.3">
      <c r="A98" s="101"/>
      <c r="B98" s="97"/>
      <c r="C98" s="101"/>
      <c r="D98" s="52" t="s">
        <v>11</v>
      </c>
      <c r="E98" s="46">
        <f t="shared" si="16"/>
        <v>0</v>
      </c>
      <c r="F98" s="46">
        <v>0</v>
      </c>
      <c r="G98" s="45">
        <v>0</v>
      </c>
      <c r="H98" s="85">
        <v>0</v>
      </c>
      <c r="I98" s="86"/>
      <c r="J98" s="86"/>
      <c r="K98" s="86"/>
      <c r="L98" s="87"/>
      <c r="M98" s="46">
        <v>0</v>
      </c>
      <c r="N98" s="46">
        <v>0</v>
      </c>
      <c r="O98" s="90"/>
    </row>
    <row r="99" spans="1:15" ht="30" customHeight="1" x14ac:dyDescent="0.3">
      <c r="A99" s="101"/>
      <c r="B99" s="97"/>
      <c r="C99" s="101"/>
      <c r="D99" s="52" t="s">
        <v>12</v>
      </c>
      <c r="E99" s="46">
        <f t="shared" si="16"/>
        <v>0</v>
      </c>
      <c r="F99" s="46">
        <v>0</v>
      </c>
      <c r="G99" s="45">
        <v>0</v>
      </c>
      <c r="H99" s="85">
        <v>0</v>
      </c>
      <c r="I99" s="86"/>
      <c r="J99" s="86"/>
      <c r="K99" s="86"/>
      <c r="L99" s="87"/>
      <c r="M99" s="46">
        <v>0</v>
      </c>
      <c r="N99" s="46">
        <v>0</v>
      </c>
      <c r="O99" s="90"/>
    </row>
    <row r="100" spans="1:15" ht="27.75" customHeight="1" x14ac:dyDescent="0.3">
      <c r="A100" s="101" t="s">
        <v>33</v>
      </c>
      <c r="B100" s="97" t="s">
        <v>528</v>
      </c>
      <c r="C100" s="101" t="s">
        <v>68</v>
      </c>
      <c r="D100" s="52" t="s">
        <v>8</v>
      </c>
      <c r="E100" s="46">
        <f t="shared" si="16"/>
        <v>0</v>
      </c>
      <c r="F100" s="46">
        <f>F101+F102</f>
        <v>0</v>
      </c>
      <c r="G100" s="45">
        <f t="shared" ref="G100:H100" si="19">G101+G102</f>
        <v>0</v>
      </c>
      <c r="H100" s="85">
        <f t="shared" si="19"/>
        <v>0</v>
      </c>
      <c r="I100" s="86"/>
      <c r="J100" s="86"/>
      <c r="K100" s="86"/>
      <c r="L100" s="87"/>
      <c r="M100" s="46">
        <f t="shared" ref="M100:N100" si="20">M101+M102</f>
        <v>0</v>
      </c>
      <c r="N100" s="46">
        <f t="shared" si="20"/>
        <v>0</v>
      </c>
      <c r="O100" s="90" t="s">
        <v>17</v>
      </c>
    </row>
    <row r="101" spans="1:15" ht="36" customHeight="1" x14ac:dyDescent="0.3">
      <c r="A101" s="101"/>
      <c r="B101" s="97"/>
      <c r="C101" s="101"/>
      <c r="D101" s="52" t="s">
        <v>10</v>
      </c>
      <c r="E101" s="46">
        <f t="shared" si="16"/>
        <v>0</v>
      </c>
      <c r="F101" s="46">
        <v>0</v>
      </c>
      <c r="G101" s="45">
        <v>0</v>
      </c>
      <c r="H101" s="85">
        <v>0</v>
      </c>
      <c r="I101" s="86"/>
      <c r="J101" s="86"/>
      <c r="K101" s="86"/>
      <c r="L101" s="87"/>
      <c r="M101" s="46">
        <v>0</v>
      </c>
      <c r="N101" s="46">
        <v>0</v>
      </c>
      <c r="O101" s="90"/>
    </row>
    <row r="102" spans="1:15" ht="38.25" customHeight="1" x14ac:dyDescent="0.3">
      <c r="A102" s="101"/>
      <c r="B102" s="97"/>
      <c r="C102" s="101"/>
      <c r="D102" s="52" t="s">
        <v>11</v>
      </c>
      <c r="E102" s="46">
        <f t="shared" si="16"/>
        <v>0</v>
      </c>
      <c r="F102" s="46">
        <v>0</v>
      </c>
      <c r="G102" s="45">
        <v>0</v>
      </c>
      <c r="H102" s="85">
        <v>0</v>
      </c>
      <c r="I102" s="86"/>
      <c r="J102" s="86"/>
      <c r="K102" s="86"/>
      <c r="L102" s="87"/>
      <c r="M102" s="46">
        <v>0</v>
      </c>
      <c r="N102" s="46">
        <v>0</v>
      </c>
      <c r="O102" s="90"/>
    </row>
    <row r="103" spans="1:15" ht="26.25" customHeight="1" x14ac:dyDescent="0.3">
      <c r="A103" s="101"/>
      <c r="B103" s="97"/>
      <c r="C103" s="101"/>
      <c r="D103" s="52" t="s">
        <v>12</v>
      </c>
      <c r="E103" s="46">
        <f t="shared" si="16"/>
        <v>0</v>
      </c>
      <c r="F103" s="46">
        <v>0</v>
      </c>
      <c r="G103" s="45">
        <v>0</v>
      </c>
      <c r="H103" s="85">
        <v>0</v>
      </c>
      <c r="I103" s="86"/>
      <c r="J103" s="86"/>
      <c r="K103" s="86"/>
      <c r="L103" s="87"/>
      <c r="M103" s="46">
        <v>0</v>
      </c>
      <c r="N103" s="46">
        <v>0</v>
      </c>
      <c r="O103" s="90"/>
    </row>
    <row r="104" spans="1:15" ht="23.25" customHeight="1" x14ac:dyDescent="0.3">
      <c r="A104" s="101"/>
      <c r="B104" s="97" t="s">
        <v>543</v>
      </c>
      <c r="C104" s="102" t="s">
        <v>103</v>
      </c>
      <c r="D104" s="102" t="s">
        <v>103</v>
      </c>
      <c r="E104" s="88" t="s">
        <v>104</v>
      </c>
      <c r="F104" s="88" t="s">
        <v>105</v>
      </c>
      <c r="G104" s="103" t="s">
        <v>527</v>
      </c>
      <c r="H104" s="89" t="s">
        <v>525</v>
      </c>
      <c r="I104" s="85" t="s">
        <v>336</v>
      </c>
      <c r="J104" s="86"/>
      <c r="K104" s="86"/>
      <c r="L104" s="87"/>
      <c r="M104" s="88" t="s">
        <v>107</v>
      </c>
      <c r="N104" s="88" t="s">
        <v>108</v>
      </c>
      <c r="O104" s="90"/>
    </row>
    <row r="105" spans="1:15" ht="23.25" customHeight="1" x14ac:dyDescent="0.3">
      <c r="A105" s="101"/>
      <c r="B105" s="97"/>
      <c r="C105" s="102"/>
      <c r="D105" s="102"/>
      <c r="E105" s="88"/>
      <c r="F105" s="88"/>
      <c r="G105" s="92"/>
      <c r="H105" s="88"/>
      <c r="I105" s="50" t="s">
        <v>331</v>
      </c>
      <c r="J105" s="50" t="s">
        <v>332</v>
      </c>
      <c r="K105" s="50" t="s">
        <v>333</v>
      </c>
      <c r="L105" s="50" t="s">
        <v>334</v>
      </c>
      <c r="M105" s="88"/>
      <c r="N105" s="88"/>
      <c r="O105" s="90"/>
    </row>
    <row r="106" spans="1:15" ht="42" customHeight="1" x14ac:dyDescent="0.3">
      <c r="A106" s="101"/>
      <c r="B106" s="97"/>
      <c r="C106" s="102"/>
      <c r="D106" s="102"/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90"/>
    </row>
    <row r="107" spans="1:15" ht="39.75" customHeight="1" x14ac:dyDescent="0.3">
      <c r="A107" s="146"/>
      <c r="B107" s="110" t="s">
        <v>313</v>
      </c>
      <c r="C107" s="128"/>
      <c r="D107" s="64" t="s">
        <v>312</v>
      </c>
      <c r="E107" s="41">
        <f>SUM(E108:E111)</f>
        <v>9417648.932</v>
      </c>
      <c r="F107" s="41">
        <f>SUM(F108:F111)</f>
        <v>558204.43200000003</v>
      </c>
      <c r="G107" s="41">
        <f t="shared" ref="G107:N107" si="21">SUM(G108:G111)</f>
        <v>1637019.81</v>
      </c>
      <c r="H107" s="94">
        <f>SUM(H108:H111)</f>
        <v>1281787.2000000002</v>
      </c>
      <c r="I107" s="95"/>
      <c r="J107" s="95"/>
      <c r="K107" s="95"/>
      <c r="L107" s="96"/>
      <c r="M107" s="41">
        <f t="shared" si="21"/>
        <v>3747893.54</v>
      </c>
      <c r="N107" s="41">
        <f t="shared" si="21"/>
        <v>2192743.9500000002</v>
      </c>
      <c r="O107" s="101"/>
    </row>
    <row r="108" spans="1:15" ht="35.25" customHeight="1" x14ac:dyDescent="0.3">
      <c r="A108" s="146"/>
      <c r="B108" s="110"/>
      <c r="C108" s="128"/>
      <c r="D108" s="64" t="s">
        <v>9</v>
      </c>
      <c r="E108" s="41">
        <f>SUM(F108:N108)</f>
        <v>700000</v>
      </c>
      <c r="F108" s="41">
        <f>F48</f>
        <v>200000</v>
      </c>
      <c r="G108" s="41">
        <f>G48</f>
        <v>312943.8</v>
      </c>
      <c r="H108" s="94">
        <f>H48</f>
        <v>187056.2</v>
      </c>
      <c r="I108" s="95"/>
      <c r="J108" s="95"/>
      <c r="K108" s="95"/>
      <c r="L108" s="96"/>
      <c r="M108" s="41">
        <f>M48</f>
        <v>0</v>
      </c>
      <c r="N108" s="41">
        <f>N48</f>
        <v>0</v>
      </c>
      <c r="O108" s="101"/>
    </row>
    <row r="109" spans="1:15" ht="35.25" customHeight="1" x14ac:dyDescent="0.3">
      <c r="A109" s="146"/>
      <c r="B109" s="110"/>
      <c r="C109" s="128"/>
      <c r="D109" s="64" t="s">
        <v>10</v>
      </c>
      <c r="E109" s="41">
        <f>SUM(F109:N109)</f>
        <v>7942523.8499999996</v>
      </c>
      <c r="F109" s="41">
        <f t="shared" ref="F109:H110" si="22">F69+F49+F86</f>
        <v>308122.03999999998</v>
      </c>
      <c r="G109" s="41">
        <f t="shared" si="22"/>
        <v>1140293.96</v>
      </c>
      <c r="H109" s="94">
        <f t="shared" si="22"/>
        <v>955410.46000000008</v>
      </c>
      <c r="I109" s="95"/>
      <c r="J109" s="95"/>
      <c r="K109" s="95"/>
      <c r="L109" s="96"/>
      <c r="M109" s="41">
        <f>M69+M49+M86</f>
        <v>3466062.13</v>
      </c>
      <c r="N109" s="41">
        <f>N69+N49+N86</f>
        <v>2072635.26</v>
      </c>
      <c r="O109" s="101"/>
    </row>
    <row r="110" spans="1:15" ht="37.5" customHeight="1" x14ac:dyDescent="0.3">
      <c r="A110" s="146"/>
      <c r="B110" s="110"/>
      <c r="C110" s="128"/>
      <c r="D110" s="64" t="s">
        <v>18</v>
      </c>
      <c r="E110" s="41">
        <f>SUM(F110:N110)</f>
        <v>775125.08199999994</v>
      </c>
      <c r="F110" s="41">
        <f t="shared" si="22"/>
        <v>50082.392</v>
      </c>
      <c r="G110" s="41">
        <f t="shared" si="22"/>
        <v>183782.05000000002</v>
      </c>
      <c r="H110" s="94">
        <f t="shared" si="22"/>
        <v>139320.53999999998</v>
      </c>
      <c r="I110" s="95"/>
      <c r="J110" s="95"/>
      <c r="K110" s="95"/>
      <c r="L110" s="96"/>
      <c r="M110" s="41">
        <f>M70+M50+M87</f>
        <v>281831.41000000003</v>
      </c>
      <c r="N110" s="41">
        <f>N70+N50+N87</f>
        <v>120108.69</v>
      </c>
      <c r="O110" s="101"/>
    </row>
    <row r="111" spans="1:15" ht="34.5" customHeight="1" x14ac:dyDescent="0.3">
      <c r="A111" s="146"/>
      <c r="B111" s="110"/>
      <c r="C111" s="128"/>
      <c r="D111" s="64" t="s">
        <v>15</v>
      </c>
      <c r="E111" s="41">
        <f>SUM(F111:N111)</f>
        <v>0</v>
      </c>
      <c r="F111" s="41">
        <f>F71</f>
        <v>0</v>
      </c>
      <c r="G111" s="41">
        <f>G71</f>
        <v>0</v>
      </c>
      <c r="H111" s="94">
        <f>H71</f>
        <v>0</v>
      </c>
      <c r="I111" s="95"/>
      <c r="J111" s="95"/>
      <c r="K111" s="95"/>
      <c r="L111" s="96"/>
      <c r="M111" s="41">
        <f>M71</f>
        <v>0</v>
      </c>
      <c r="N111" s="41">
        <f>N71</f>
        <v>0</v>
      </c>
      <c r="O111" s="101"/>
    </row>
    <row r="112" spans="1:15" s="16" customFormat="1" ht="36" customHeight="1" x14ac:dyDescent="0.25">
      <c r="A112" s="53"/>
      <c r="B112" s="117" t="s">
        <v>135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pans="1:15" s="16" customFormat="1" ht="36" customHeight="1" x14ac:dyDescent="0.25">
      <c r="A113" s="101" t="s">
        <v>6</v>
      </c>
      <c r="B113" s="97" t="s">
        <v>77</v>
      </c>
      <c r="C113" s="90" t="s">
        <v>68</v>
      </c>
      <c r="D113" s="52" t="s">
        <v>14</v>
      </c>
      <c r="E113" s="47">
        <f>E117+E124+E130+E136+E142+E148</f>
        <v>1527634.6199999999</v>
      </c>
      <c r="F113" s="47">
        <f>F117+F124+F130+F136</f>
        <v>95400</v>
      </c>
      <c r="G113" s="47">
        <f>G117+G124+G130+G136+G142+G148</f>
        <v>217438.99999999997</v>
      </c>
      <c r="H113" s="89">
        <f>H117+H124+H130+H136+H142+H148</f>
        <v>1095184.8800000001</v>
      </c>
      <c r="I113" s="89"/>
      <c r="J113" s="89"/>
      <c r="K113" s="89"/>
      <c r="L113" s="89"/>
      <c r="M113" s="47">
        <f>M117+M124+M130+M136+M142</f>
        <v>119610.74</v>
      </c>
      <c r="N113" s="47">
        <f t="shared" ref="N113" si="23">N117+N124+N130+N136</f>
        <v>0</v>
      </c>
      <c r="O113" s="90"/>
    </row>
    <row r="114" spans="1:15" s="16" customFormat="1" ht="36" customHeight="1" x14ac:dyDescent="0.25">
      <c r="A114" s="101"/>
      <c r="B114" s="97"/>
      <c r="C114" s="90"/>
      <c r="D114" s="52" t="s">
        <v>10</v>
      </c>
      <c r="E114" s="47">
        <f>E118+E125+E131+E137+E143+E149</f>
        <v>931121.82999999984</v>
      </c>
      <c r="F114" s="47">
        <f t="shared" ref="F114:F115" si="24">F118+F125+F131+F137</f>
        <v>58384.800000000003</v>
      </c>
      <c r="G114" s="47">
        <f t="shared" ref="G114:G115" si="25">G118+G125+G131+G137+G143+G149</f>
        <v>123629.26</v>
      </c>
      <c r="H114" s="89">
        <f>H118+H125+H131+H137+H143+H149</f>
        <v>674470.67</v>
      </c>
      <c r="I114" s="89"/>
      <c r="J114" s="89"/>
      <c r="K114" s="89"/>
      <c r="L114" s="89"/>
      <c r="M114" s="47">
        <f t="shared" ref="M114:M115" si="26">M118+M125+M131+M137+M143</f>
        <v>74637.100000000006</v>
      </c>
      <c r="N114" s="47">
        <f t="shared" ref="N114:N115" si="27">N118+N125+N131+N137</f>
        <v>0</v>
      </c>
      <c r="O114" s="90"/>
    </row>
    <row r="115" spans="1:15" s="16" customFormat="1" ht="36" customHeight="1" x14ac:dyDescent="0.25">
      <c r="A115" s="101"/>
      <c r="B115" s="97"/>
      <c r="C115" s="90"/>
      <c r="D115" s="52" t="s">
        <v>18</v>
      </c>
      <c r="E115" s="47">
        <f>E119+E126+E132+E138+E144+E150</f>
        <v>596512.79</v>
      </c>
      <c r="F115" s="47">
        <f t="shared" si="24"/>
        <v>37015.199999999997</v>
      </c>
      <c r="G115" s="47">
        <f t="shared" si="25"/>
        <v>93809.739999999991</v>
      </c>
      <c r="H115" s="89">
        <f>H119+H126+H132+H138+H144+H150</f>
        <v>420714.21</v>
      </c>
      <c r="I115" s="89"/>
      <c r="J115" s="89"/>
      <c r="K115" s="89"/>
      <c r="L115" s="89"/>
      <c r="M115" s="47">
        <f t="shared" si="26"/>
        <v>44973.64</v>
      </c>
      <c r="N115" s="47">
        <f t="shared" si="27"/>
        <v>0</v>
      </c>
      <c r="O115" s="90"/>
    </row>
    <row r="116" spans="1:15" s="16" customFormat="1" ht="36" customHeight="1" x14ac:dyDescent="0.25">
      <c r="A116" s="101"/>
      <c r="B116" s="97"/>
      <c r="C116" s="90"/>
      <c r="D116" s="52" t="s">
        <v>12</v>
      </c>
      <c r="E116" s="47">
        <f t="shared" ref="E116:N116" si="28">E120</f>
        <v>0</v>
      </c>
      <c r="F116" s="47">
        <f t="shared" si="28"/>
        <v>0</v>
      </c>
      <c r="G116" s="47">
        <f t="shared" si="28"/>
        <v>0</v>
      </c>
      <c r="H116" s="89">
        <f t="shared" si="28"/>
        <v>0</v>
      </c>
      <c r="I116" s="89"/>
      <c r="J116" s="89"/>
      <c r="K116" s="89"/>
      <c r="L116" s="89"/>
      <c r="M116" s="47">
        <f t="shared" si="28"/>
        <v>0</v>
      </c>
      <c r="N116" s="47">
        <f t="shared" si="28"/>
        <v>0</v>
      </c>
      <c r="O116" s="90"/>
    </row>
    <row r="117" spans="1:15" s="16" customFormat="1" ht="33.75" customHeight="1" x14ac:dyDescent="0.25">
      <c r="A117" s="101" t="s">
        <v>13</v>
      </c>
      <c r="B117" s="97" t="s">
        <v>280</v>
      </c>
      <c r="C117" s="90" t="s">
        <v>68</v>
      </c>
      <c r="D117" s="52" t="s">
        <v>14</v>
      </c>
      <c r="E117" s="47">
        <f>'Строительство и реконструкция'!K142</f>
        <v>228460.97000000003</v>
      </c>
      <c r="F117" s="47">
        <f>'Строительство и реконструкция'!L142</f>
        <v>95400</v>
      </c>
      <c r="G117" s="47">
        <f>'Строительство и реконструкция'!M142</f>
        <v>118135.12</v>
      </c>
      <c r="H117" s="89">
        <f>'Строительство и реконструкция'!N142</f>
        <v>14925.85</v>
      </c>
      <c r="I117" s="89"/>
      <c r="J117" s="89"/>
      <c r="K117" s="89"/>
      <c r="L117" s="89"/>
      <c r="M117" s="47">
        <f>'Строительство и реконструкция'!O142</f>
        <v>0</v>
      </c>
      <c r="N117" s="47">
        <f>'Строительство и реконструкция'!P142</f>
        <v>0</v>
      </c>
      <c r="O117" s="90" t="s">
        <v>266</v>
      </c>
    </row>
    <row r="118" spans="1:15" s="16" customFormat="1" ht="33.75" customHeight="1" x14ac:dyDescent="0.25">
      <c r="A118" s="101"/>
      <c r="B118" s="97"/>
      <c r="C118" s="90"/>
      <c r="D118" s="52" t="s">
        <v>10</v>
      </c>
      <c r="E118" s="47">
        <f>'Строительство и реконструкция'!K143</f>
        <v>139814.01</v>
      </c>
      <c r="F118" s="47">
        <f>'Строительство и реконструкция'!L143</f>
        <v>58384.800000000003</v>
      </c>
      <c r="G118" s="47">
        <f>'Строительство и реконструкция'!M143</f>
        <v>72115.48</v>
      </c>
      <c r="H118" s="89">
        <f>'Строительство и реконструкция'!N143</f>
        <v>9313.73</v>
      </c>
      <c r="I118" s="89"/>
      <c r="J118" s="89"/>
      <c r="K118" s="89"/>
      <c r="L118" s="89"/>
      <c r="M118" s="47">
        <f>'Строительство и реконструкция'!O143</f>
        <v>0</v>
      </c>
      <c r="N118" s="47">
        <f>'Строительство и реконструкция'!P143</f>
        <v>0</v>
      </c>
      <c r="O118" s="90"/>
    </row>
    <row r="119" spans="1:15" s="16" customFormat="1" ht="33.75" customHeight="1" x14ac:dyDescent="0.25">
      <c r="A119" s="101"/>
      <c r="B119" s="97"/>
      <c r="C119" s="90"/>
      <c r="D119" s="52" t="s">
        <v>18</v>
      </c>
      <c r="E119" s="47">
        <f>'Строительство и реконструкция'!K144</f>
        <v>88646.959999999992</v>
      </c>
      <c r="F119" s="47">
        <f>'Строительство и реконструкция'!L144</f>
        <v>37015.199999999997</v>
      </c>
      <c r="G119" s="47">
        <f>'Строительство и реконструкция'!M144</f>
        <v>46019.639999999992</v>
      </c>
      <c r="H119" s="89">
        <f>'Строительство и реконструкция'!N144</f>
        <v>5612.12</v>
      </c>
      <c r="I119" s="89"/>
      <c r="J119" s="89"/>
      <c r="K119" s="89"/>
      <c r="L119" s="89"/>
      <c r="M119" s="47">
        <f>'Строительство и реконструкция'!O144</f>
        <v>0</v>
      </c>
      <c r="N119" s="47">
        <f>'Строительство и реконструкция'!P144</f>
        <v>0</v>
      </c>
      <c r="O119" s="90"/>
    </row>
    <row r="120" spans="1:15" s="16" customFormat="1" ht="36" customHeight="1" x14ac:dyDescent="0.25">
      <c r="A120" s="101"/>
      <c r="B120" s="97"/>
      <c r="C120" s="90"/>
      <c r="D120" s="52" t="s">
        <v>12</v>
      </c>
      <c r="E120" s="47">
        <f>F120+G120+H120+M120+N120</f>
        <v>0</v>
      </c>
      <c r="F120" s="47">
        <v>0</v>
      </c>
      <c r="G120" s="47">
        <v>0</v>
      </c>
      <c r="H120" s="89">
        <v>0</v>
      </c>
      <c r="I120" s="89"/>
      <c r="J120" s="89"/>
      <c r="K120" s="89"/>
      <c r="L120" s="89"/>
      <c r="M120" s="47">
        <v>0</v>
      </c>
      <c r="N120" s="47">
        <v>0</v>
      </c>
      <c r="O120" s="90"/>
    </row>
    <row r="121" spans="1:15" ht="23.25" customHeight="1" x14ac:dyDescent="0.3">
      <c r="A121" s="101"/>
      <c r="B121" s="97" t="s">
        <v>314</v>
      </c>
      <c r="C121" s="102" t="s">
        <v>103</v>
      </c>
      <c r="D121" s="102" t="s">
        <v>103</v>
      </c>
      <c r="E121" s="88" t="s">
        <v>104</v>
      </c>
      <c r="F121" s="88" t="s">
        <v>105</v>
      </c>
      <c r="G121" s="89" t="s">
        <v>527</v>
      </c>
      <c r="H121" s="89" t="s">
        <v>525</v>
      </c>
      <c r="I121" s="88" t="s">
        <v>336</v>
      </c>
      <c r="J121" s="88"/>
      <c r="K121" s="88"/>
      <c r="L121" s="88"/>
      <c r="M121" s="88" t="s">
        <v>107</v>
      </c>
      <c r="N121" s="88" t="s">
        <v>108</v>
      </c>
      <c r="O121" s="90"/>
    </row>
    <row r="122" spans="1:15" ht="23.25" customHeight="1" x14ac:dyDescent="0.3">
      <c r="A122" s="101"/>
      <c r="B122" s="97"/>
      <c r="C122" s="102"/>
      <c r="D122" s="102"/>
      <c r="E122" s="88"/>
      <c r="F122" s="88"/>
      <c r="G122" s="88"/>
      <c r="H122" s="88"/>
      <c r="I122" s="46" t="s">
        <v>331</v>
      </c>
      <c r="J122" s="46" t="s">
        <v>332</v>
      </c>
      <c r="K122" s="46" t="s">
        <v>333</v>
      </c>
      <c r="L122" s="46" t="s">
        <v>334</v>
      </c>
      <c r="M122" s="88"/>
      <c r="N122" s="88"/>
      <c r="O122" s="90"/>
    </row>
    <row r="123" spans="1:15" ht="32.25" customHeight="1" x14ac:dyDescent="0.3">
      <c r="A123" s="101"/>
      <c r="B123" s="97"/>
      <c r="C123" s="102"/>
      <c r="D123" s="102"/>
      <c r="E123" s="14">
        <f>F123+G123+H123+M123+N123</f>
        <v>3</v>
      </c>
      <c r="F123" s="14">
        <v>0</v>
      </c>
      <c r="G123" s="14">
        <v>0</v>
      </c>
      <c r="H123" s="14">
        <v>3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90"/>
    </row>
    <row r="124" spans="1:15" s="16" customFormat="1" ht="30" customHeight="1" x14ac:dyDescent="0.25">
      <c r="A124" s="101" t="s">
        <v>16</v>
      </c>
      <c r="B124" s="97" t="s">
        <v>78</v>
      </c>
      <c r="C124" s="90" t="s">
        <v>68</v>
      </c>
      <c r="D124" s="52" t="s">
        <v>14</v>
      </c>
      <c r="E124" s="47">
        <f>E125+E126</f>
        <v>0</v>
      </c>
      <c r="F124" s="47">
        <f t="shared" ref="F124:N124" si="29">F125+F126</f>
        <v>0</v>
      </c>
      <c r="G124" s="43">
        <f t="shared" si="29"/>
        <v>0</v>
      </c>
      <c r="H124" s="79">
        <f t="shared" si="29"/>
        <v>0</v>
      </c>
      <c r="I124" s="80"/>
      <c r="J124" s="80"/>
      <c r="K124" s="80"/>
      <c r="L124" s="81"/>
      <c r="M124" s="47">
        <f t="shared" si="29"/>
        <v>0</v>
      </c>
      <c r="N124" s="47">
        <f t="shared" si="29"/>
        <v>0</v>
      </c>
      <c r="O124" s="90" t="s">
        <v>17</v>
      </c>
    </row>
    <row r="125" spans="1:15" s="16" customFormat="1" ht="36" customHeight="1" x14ac:dyDescent="0.25">
      <c r="A125" s="101"/>
      <c r="B125" s="97"/>
      <c r="C125" s="90"/>
      <c r="D125" s="52" t="s">
        <v>10</v>
      </c>
      <c r="E125" s="47">
        <f>F125+G125+H125+M125+N125</f>
        <v>0</v>
      </c>
      <c r="F125" s="47">
        <v>0</v>
      </c>
      <c r="G125" s="43">
        <v>0</v>
      </c>
      <c r="H125" s="79">
        <v>0</v>
      </c>
      <c r="I125" s="80"/>
      <c r="J125" s="80"/>
      <c r="K125" s="80"/>
      <c r="L125" s="81"/>
      <c r="M125" s="47">
        <v>0</v>
      </c>
      <c r="N125" s="47">
        <v>0</v>
      </c>
      <c r="O125" s="90"/>
    </row>
    <row r="126" spans="1:15" s="16" customFormat="1" ht="36" customHeight="1" x14ac:dyDescent="0.25">
      <c r="A126" s="101"/>
      <c r="B126" s="97"/>
      <c r="C126" s="90"/>
      <c r="D126" s="52" t="s">
        <v>18</v>
      </c>
      <c r="E126" s="47">
        <f>F126+G126+H126+M126+N126</f>
        <v>0</v>
      </c>
      <c r="F126" s="47">
        <v>0</v>
      </c>
      <c r="G126" s="43">
        <v>0</v>
      </c>
      <c r="H126" s="79">
        <v>0</v>
      </c>
      <c r="I126" s="80"/>
      <c r="J126" s="80"/>
      <c r="K126" s="80"/>
      <c r="L126" s="81"/>
      <c r="M126" s="47">
        <v>0</v>
      </c>
      <c r="N126" s="47">
        <v>0</v>
      </c>
      <c r="O126" s="90"/>
    </row>
    <row r="127" spans="1:15" ht="23.25" customHeight="1" x14ac:dyDescent="0.3">
      <c r="A127" s="101"/>
      <c r="B127" s="97" t="s">
        <v>315</v>
      </c>
      <c r="C127" s="102" t="s">
        <v>103</v>
      </c>
      <c r="D127" s="102" t="s">
        <v>103</v>
      </c>
      <c r="E127" s="88" t="s">
        <v>104</v>
      </c>
      <c r="F127" s="88" t="s">
        <v>105</v>
      </c>
      <c r="G127" s="103" t="s">
        <v>527</v>
      </c>
      <c r="H127" s="89" t="s">
        <v>525</v>
      </c>
      <c r="I127" s="85" t="s">
        <v>336</v>
      </c>
      <c r="J127" s="86"/>
      <c r="K127" s="86"/>
      <c r="L127" s="87"/>
      <c r="M127" s="88" t="s">
        <v>107</v>
      </c>
      <c r="N127" s="88" t="s">
        <v>108</v>
      </c>
      <c r="O127" s="90"/>
    </row>
    <row r="128" spans="1:15" ht="23.25" customHeight="1" x14ac:dyDescent="0.3">
      <c r="A128" s="101"/>
      <c r="B128" s="97"/>
      <c r="C128" s="102"/>
      <c r="D128" s="102"/>
      <c r="E128" s="88"/>
      <c r="F128" s="88"/>
      <c r="G128" s="92"/>
      <c r="H128" s="88"/>
      <c r="I128" s="50" t="s">
        <v>331</v>
      </c>
      <c r="J128" s="50" t="s">
        <v>332</v>
      </c>
      <c r="K128" s="50" t="s">
        <v>333</v>
      </c>
      <c r="L128" s="50" t="s">
        <v>334</v>
      </c>
      <c r="M128" s="88"/>
      <c r="N128" s="88"/>
      <c r="O128" s="90"/>
    </row>
    <row r="129" spans="1:15" ht="24.75" customHeight="1" x14ac:dyDescent="0.3">
      <c r="A129" s="101"/>
      <c r="B129" s="97"/>
      <c r="C129" s="102"/>
      <c r="D129" s="102"/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90"/>
    </row>
    <row r="130" spans="1:15" s="16" customFormat="1" ht="39" customHeight="1" x14ac:dyDescent="0.25">
      <c r="A130" s="101" t="s">
        <v>22</v>
      </c>
      <c r="B130" s="97" t="s">
        <v>370</v>
      </c>
      <c r="C130" s="90" t="s">
        <v>68</v>
      </c>
      <c r="D130" s="52" t="s">
        <v>14</v>
      </c>
      <c r="E130" s="47">
        <f>'Капитальный ремонт'!E12</f>
        <v>13423.14</v>
      </c>
      <c r="F130" s="47">
        <f>'Капитальный ремонт'!F12</f>
        <v>0</v>
      </c>
      <c r="G130" s="43">
        <f>'Капитальный ремонт'!G12</f>
        <v>13096.5</v>
      </c>
      <c r="H130" s="79">
        <f>'Капитальный ремонт'!H12</f>
        <v>326.64</v>
      </c>
      <c r="I130" s="80"/>
      <c r="J130" s="80"/>
      <c r="K130" s="80"/>
      <c r="L130" s="81"/>
      <c r="M130" s="47">
        <f>'Капитальный ремонт'!I12</f>
        <v>0</v>
      </c>
      <c r="N130" s="47">
        <f>'Капитальный ремонт'!J12</f>
        <v>0</v>
      </c>
      <c r="O130" s="90" t="s">
        <v>419</v>
      </c>
    </row>
    <row r="131" spans="1:15" s="16" customFormat="1" ht="39" customHeight="1" x14ac:dyDescent="0.25">
      <c r="A131" s="101"/>
      <c r="B131" s="97"/>
      <c r="C131" s="90"/>
      <c r="D131" s="52" t="s">
        <v>10</v>
      </c>
      <c r="E131" s="47">
        <f>'Капитальный ремонт'!E13</f>
        <v>8498.86</v>
      </c>
      <c r="F131" s="47">
        <f>'Капитальный ремонт'!F13</f>
        <v>0</v>
      </c>
      <c r="G131" s="43">
        <f>'Капитальный ремонт'!G13</f>
        <v>8172.22</v>
      </c>
      <c r="H131" s="79">
        <f>'Капитальный ремонт'!H13</f>
        <v>326.64</v>
      </c>
      <c r="I131" s="80"/>
      <c r="J131" s="80"/>
      <c r="K131" s="80"/>
      <c r="L131" s="81"/>
      <c r="M131" s="47">
        <f>'Капитальный ремонт'!I13</f>
        <v>0</v>
      </c>
      <c r="N131" s="47">
        <f>'Капитальный ремонт'!J13</f>
        <v>0</v>
      </c>
      <c r="O131" s="90"/>
    </row>
    <row r="132" spans="1:15" s="16" customFormat="1" ht="49.5" customHeight="1" x14ac:dyDescent="0.25">
      <c r="A132" s="101"/>
      <c r="B132" s="97"/>
      <c r="C132" s="90"/>
      <c r="D132" s="52" t="s">
        <v>18</v>
      </c>
      <c r="E132" s="47">
        <f>'Капитальный ремонт'!E14</f>
        <v>4924.28</v>
      </c>
      <c r="F132" s="47">
        <f>'Капитальный ремонт'!F14</f>
        <v>0</v>
      </c>
      <c r="G132" s="43">
        <f>'Капитальный ремонт'!G14</f>
        <v>4924.28</v>
      </c>
      <c r="H132" s="79">
        <f>'Капитальный ремонт'!H14</f>
        <v>0</v>
      </c>
      <c r="I132" s="80"/>
      <c r="J132" s="80"/>
      <c r="K132" s="80"/>
      <c r="L132" s="81"/>
      <c r="M132" s="47">
        <f>'Капитальный ремонт'!I14</f>
        <v>0</v>
      </c>
      <c r="N132" s="47">
        <f>'Капитальный ремонт'!J14</f>
        <v>0</v>
      </c>
      <c r="O132" s="90"/>
    </row>
    <row r="133" spans="1:15" ht="23.25" customHeight="1" x14ac:dyDescent="0.3">
      <c r="A133" s="101"/>
      <c r="B133" s="97" t="s">
        <v>415</v>
      </c>
      <c r="C133" s="102" t="s">
        <v>103</v>
      </c>
      <c r="D133" s="102" t="s">
        <v>103</v>
      </c>
      <c r="E133" s="88" t="s">
        <v>104</v>
      </c>
      <c r="F133" s="88" t="s">
        <v>105</v>
      </c>
      <c r="G133" s="103" t="s">
        <v>527</v>
      </c>
      <c r="H133" s="89" t="s">
        <v>525</v>
      </c>
      <c r="I133" s="85" t="s">
        <v>336</v>
      </c>
      <c r="J133" s="86"/>
      <c r="K133" s="86"/>
      <c r="L133" s="87"/>
      <c r="M133" s="88" t="s">
        <v>107</v>
      </c>
      <c r="N133" s="88" t="s">
        <v>108</v>
      </c>
      <c r="O133" s="90"/>
    </row>
    <row r="134" spans="1:15" ht="23.25" customHeight="1" x14ac:dyDescent="0.3">
      <c r="A134" s="101"/>
      <c r="B134" s="97"/>
      <c r="C134" s="102"/>
      <c r="D134" s="102"/>
      <c r="E134" s="88"/>
      <c r="F134" s="88"/>
      <c r="G134" s="92"/>
      <c r="H134" s="88"/>
      <c r="I134" s="50" t="s">
        <v>331</v>
      </c>
      <c r="J134" s="50" t="s">
        <v>332</v>
      </c>
      <c r="K134" s="50" t="s">
        <v>333</v>
      </c>
      <c r="L134" s="50" t="s">
        <v>334</v>
      </c>
      <c r="M134" s="88"/>
      <c r="N134" s="88"/>
      <c r="O134" s="90"/>
    </row>
    <row r="135" spans="1:15" ht="24.75" customHeight="1" x14ac:dyDescent="0.3">
      <c r="A135" s="101"/>
      <c r="B135" s="97"/>
      <c r="C135" s="102"/>
      <c r="D135" s="102"/>
      <c r="E135" s="14">
        <v>1</v>
      </c>
      <c r="F135" s="14">
        <v>0</v>
      </c>
      <c r="G135" s="14">
        <v>1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90"/>
    </row>
    <row r="136" spans="1:15" s="16" customFormat="1" ht="30" customHeight="1" x14ac:dyDescent="0.25">
      <c r="A136" s="101" t="s">
        <v>19</v>
      </c>
      <c r="B136" s="97" t="s">
        <v>369</v>
      </c>
      <c r="C136" s="90" t="s">
        <v>68</v>
      </c>
      <c r="D136" s="52" t="s">
        <v>14</v>
      </c>
      <c r="E136" s="47">
        <f>'Строительство и реконструкция'!K158</f>
        <v>72202.559999999998</v>
      </c>
      <c r="F136" s="47">
        <f>'Строительство и реконструкция'!L158</f>
        <v>0</v>
      </c>
      <c r="G136" s="47">
        <f>'Строительство и реконструкция'!M158</f>
        <v>16749.740000000002</v>
      </c>
      <c r="H136" s="79">
        <f>'Строительство и реконструкция'!N158</f>
        <v>55452.819999999992</v>
      </c>
      <c r="I136" s="80"/>
      <c r="J136" s="80"/>
      <c r="K136" s="80"/>
      <c r="L136" s="81"/>
      <c r="M136" s="47">
        <f>'Строительство и реконструкция'!O158</f>
        <v>0</v>
      </c>
      <c r="N136" s="47">
        <f>'Строительство и реконструкция'!P158</f>
        <v>0</v>
      </c>
      <c r="O136" s="90" t="s">
        <v>269</v>
      </c>
    </row>
    <row r="137" spans="1:15" s="16" customFormat="1" ht="36" customHeight="1" x14ac:dyDescent="0.25">
      <c r="A137" s="101"/>
      <c r="B137" s="97"/>
      <c r="C137" s="90"/>
      <c r="D137" s="52" t="s">
        <v>10</v>
      </c>
      <c r="E137" s="47">
        <f>'Строительство и реконструкция'!K159</f>
        <v>34602.559999999998</v>
      </c>
      <c r="F137" s="47">
        <f>'Строительство и реконструкция'!L159</f>
        <v>0</v>
      </c>
      <c r="G137" s="47">
        <f>'Строительство и реконструкция'!M159</f>
        <v>0</v>
      </c>
      <c r="H137" s="79">
        <f>'Строительство и реконструкция'!N159</f>
        <v>34602.559999999998</v>
      </c>
      <c r="I137" s="80"/>
      <c r="J137" s="80"/>
      <c r="K137" s="80"/>
      <c r="L137" s="81"/>
      <c r="M137" s="47">
        <f>'Строительство и реконструкция'!O159</f>
        <v>0</v>
      </c>
      <c r="N137" s="47">
        <f>'Строительство и реконструкция'!P159</f>
        <v>0</v>
      </c>
      <c r="O137" s="90"/>
    </row>
    <row r="138" spans="1:15" s="16" customFormat="1" ht="36" customHeight="1" x14ac:dyDescent="0.25">
      <c r="A138" s="101"/>
      <c r="B138" s="97"/>
      <c r="C138" s="90"/>
      <c r="D138" s="52" t="s">
        <v>18</v>
      </c>
      <c r="E138" s="47">
        <f>'Строительство и реконструкция'!K160</f>
        <v>37600</v>
      </c>
      <c r="F138" s="47">
        <f>'Строительство и реконструкция'!L160</f>
        <v>0</v>
      </c>
      <c r="G138" s="47">
        <f>'Строительство и реконструкция'!M160</f>
        <v>16749.740000000002</v>
      </c>
      <c r="H138" s="79">
        <f>'Строительство и реконструкция'!N160</f>
        <v>20850.259999999998</v>
      </c>
      <c r="I138" s="80"/>
      <c r="J138" s="80"/>
      <c r="K138" s="80"/>
      <c r="L138" s="81"/>
      <c r="M138" s="47">
        <f>'Строительство и реконструкция'!O160</f>
        <v>0</v>
      </c>
      <c r="N138" s="47">
        <f>'Строительство и реконструкция'!P160</f>
        <v>0</v>
      </c>
      <c r="O138" s="90"/>
    </row>
    <row r="139" spans="1:15" ht="23.25" customHeight="1" x14ac:dyDescent="0.3">
      <c r="A139" s="101"/>
      <c r="B139" s="97" t="s">
        <v>416</v>
      </c>
      <c r="C139" s="102" t="s">
        <v>103</v>
      </c>
      <c r="D139" s="102" t="s">
        <v>103</v>
      </c>
      <c r="E139" s="88" t="s">
        <v>104</v>
      </c>
      <c r="F139" s="88" t="s">
        <v>105</v>
      </c>
      <c r="G139" s="103" t="s">
        <v>527</v>
      </c>
      <c r="H139" s="89" t="s">
        <v>525</v>
      </c>
      <c r="I139" s="85" t="s">
        <v>336</v>
      </c>
      <c r="J139" s="86"/>
      <c r="K139" s="86"/>
      <c r="L139" s="87"/>
      <c r="M139" s="88" t="s">
        <v>107</v>
      </c>
      <c r="N139" s="88" t="s">
        <v>108</v>
      </c>
      <c r="O139" s="90"/>
    </row>
    <row r="140" spans="1:15" ht="23.25" customHeight="1" x14ac:dyDescent="0.3">
      <c r="A140" s="101"/>
      <c r="B140" s="97"/>
      <c r="C140" s="102"/>
      <c r="D140" s="102"/>
      <c r="E140" s="88"/>
      <c r="F140" s="88"/>
      <c r="G140" s="92"/>
      <c r="H140" s="88"/>
      <c r="I140" s="50" t="s">
        <v>331</v>
      </c>
      <c r="J140" s="50" t="s">
        <v>332</v>
      </c>
      <c r="K140" s="50" t="s">
        <v>333</v>
      </c>
      <c r="L140" s="50" t="s">
        <v>334</v>
      </c>
      <c r="M140" s="88"/>
      <c r="N140" s="88"/>
      <c r="O140" s="90"/>
    </row>
    <row r="141" spans="1:15" ht="24.75" customHeight="1" x14ac:dyDescent="0.3">
      <c r="A141" s="101"/>
      <c r="B141" s="97"/>
      <c r="C141" s="102"/>
      <c r="D141" s="102"/>
      <c r="E141" s="14">
        <f>G141+H141+M141+N141</f>
        <v>1</v>
      </c>
      <c r="F141" s="14">
        <v>0</v>
      </c>
      <c r="G141" s="14">
        <v>0</v>
      </c>
      <c r="H141" s="14">
        <v>1</v>
      </c>
      <c r="I141" s="14">
        <v>0</v>
      </c>
      <c r="J141" s="14">
        <v>0</v>
      </c>
      <c r="K141" s="14">
        <v>0</v>
      </c>
      <c r="L141" s="14">
        <v>1</v>
      </c>
      <c r="M141" s="14">
        <v>0</v>
      </c>
      <c r="N141" s="14">
        <v>0</v>
      </c>
      <c r="O141" s="90"/>
    </row>
    <row r="142" spans="1:15" s="16" customFormat="1" ht="30" customHeight="1" x14ac:dyDescent="0.25">
      <c r="A142" s="101" t="s">
        <v>30</v>
      </c>
      <c r="B142" s="97" t="s">
        <v>554</v>
      </c>
      <c r="C142" s="90" t="s">
        <v>68</v>
      </c>
      <c r="D142" s="52" t="s">
        <v>14</v>
      </c>
      <c r="E142" s="47">
        <f>'Строительство и реконструкция'!K186</f>
        <v>1185309.17</v>
      </c>
      <c r="F142" s="47">
        <f>'Строительство и реконструкция'!L186</f>
        <v>0</v>
      </c>
      <c r="G142" s="47">
        <f>'Строительство и реконструкция'!M186</f>
        <v>48124.959999999992</v>
      </c>
      <c r="H142" s="89">
        <f>'Строительство и реконструкция'!N186</f>
        <v>1017573.47</v>
      </c>
      <c r="I142" s="89"/>
      <c r="J142" s="89"/>
      <c r="K142" s="89"/>
      <c r="L142" s="89"/>
      <c r="M142" s="47">
        <f>'Строительство и реконструкция'!O186</f>
        <v>119610.74</v>
      </c>
      <c r="N142" s="47">
        <f>'Строительство и реконструкция'!P186</f>
        <v>0</v>
      </c>
      <c r="O142" s="90" t="s">
        <v>269</v>
      </c>
    </row>
    <row r="143" spans="1:15" s="16" customFormat="1" ht="36" customHeight="1" x14ac:dyDescent="0.25">
      <c r="A143" s="101"/>
      <c r="B143" s="97"/>
      <c r="C143" s="90"/>
      <c r="D143" s="52" t="s">
        <v>10</v>
      </c>
      <c r="E143" s="47">
        <f>'Строительство и реконструкция'!K187</f>
        <v>730585.40999999992</v>
      </c>
      <c r="F143" s="47">
        <f>'Строительство и реконструкция'!L187</f>
        <v>0</v>
      </c>
      <c r="G143" s="47">
        <f>'Строительство и реконструкция'!M187</f>
        <v>30029.979999999996</v>
      </c>
      <c r="H143" s="89">
        <f>'Строительство и реконструкция'!N187</f>
        <v>625918.32999999996</v>
      </c>
      <c r="I143" s="89"/>
      <c r="J143" s="89"/>
      <c r="K143" s="89"/>
      <c r="L143" s="89"/>
      <c r="M143" s="47">
        <f>'Строительство и реконструкция'!O187</f>
        <v>74637.100000000006</v>
      </c>
      <c r="N143" s="47">
        <f>'Строительство и реконструкция'!P187</f>
        <v>0</v>
      </c>
      <c r="O143" s="90"/>
    </row>
    <row r="144" spans="1:15" s="16" customFormat="1" ht="36" customHeight="1" x14ac:dyDescent="0.25">
      <c r="A144" s="101"/>
      <c r="B144" s="97"/>
      <c r="C144" s="90"/>
      <c r="D144" s="52" t="s">
        <v>18</v>
      </c>
      <c r="E144" s="47">
        <f>'Строительство и реконструкция'!K188</f>
        <v>454723.75999999995</v>
      </c>
      <c r="F144" s="47">
        <f>'Строительство и реконструкция'!L188</f>
        <v>0</v>
      </c>
      <c r="G144" s="47">
        <f>'Строительство и реконструкция'!M188</f>
        <v>18094.98</v>
      </c>
      <c r="H144" s="89">
        <f>'Строительство и реконструкция'!N188</f>
        <v>391655.14</v>
      </c>
      <c r="I144" s="89"/>
      <c r="J144" s="89"/>
      <c r="K144" s="89"/>
      <c r="L144" s="89"/>
      <c r="M144" s="47">
        <f>'Строительство и реконструкция'!O188</f>
        <v>44973.64</v>
      </c>
      <c r="N144" s="47">
        <f>'Строительство и реконструкция'!P188</f>
        <v>0</v>
      </c>
      <c r="O144" s="90"/>
    </row>
    <row r="145" spans="1:15" ht="23.25" customHeight="1" x14ac:dyDescent="0.3">
      <c r="A145" s="101"/>
      <c r="B145" s="97" t="s">
        <v>414</v>
      </c>
      <c r="C145" s="102" t="s">
        <v>103</v>
      </c>
      <c r="D145" s="102" t="s">
        <v>103</v>
      </c>
      <c r="E145" s="88" t="s">
        <v>104</v>
      </c>
      <c r="F145" s="88" t="s">
        <v>105</v>
      </c>
      <c r="G145" s="89" t="s">
        <v>527</v>
      </c>
      <c r="H145" s="89" t="s">
        <v>525</v>
      </c>
      <c r="I145" s="88" t="s">
        <v>336</v>
      </c>
      <c r="J145" s="88"/>
      <c r="K145" s="88"/>
      <c r="L145" s="88"/>
      <c r="M145" s="88" t="s">
        <v>107</v>
      </c>
      <c r="N145" s="88" t="s">
        <v>108</v>
      </c>
      <c r="O145" s="90"/>
    </row>
    <row r="146" spans="1:15" ht="23.25" customHeight="1" x14ac:dyDescent="0.3">
      <c r="A146" s="101"/>
      <c r="B146" s="97"/>
      <c r="C146" s="102"/>
      <c r="D146" s="102"/>
      <c r="E146" s="88"/>
      <c r="F146" s="88"/>
      <c r="G146" s="88"/>
      <c r="H146" s="88"/>
      <c r="I146" s="46" t="s">
        <v>331</v>
      </c>
      <c r="J146" s="46" t="s">
        <v>332</v>
      </c>
      <c r="K146" s="46" t="s">
        <v>333</v>
      </c>
      <c r="L146" s="46" t="s">
        <v>334</v>
      </c>
      <c r="M146" s="88"/>
      <c r="N146" s="88"/>
      <c r="O146" s="90"/>
    </row>
    <row r="147" spans="1:15" ht="24.75" customHeight="1" x14ac:dyDescent="0.3">
      <c r="A147" s="101"/>
      <c r="B147" s="97"/>
      <c r="C147" s="102"/>
      <c r="D147" s="102"/>
      <c r="E147" s="14">
        <f>G147+H147+M147+N147</f>
        <v>8</v>
      </c>
      <c r="F147" s="14">
        <v>0</v>
      </c>
      <c r="G147" s="14">
        <v>0</v>
      </c>
      <c r="H147" s="14">
        <v>7</v>
      </c>
      <c r="I147" s="14">
        <v>0</v>
      </c>
      <c r="J147" s="14">
        <v>0</v>
      </c>
      <c r="K147" s="14">
        <v>0</v>
      </c>
      <c r="L147" s="14">
        <v>7</v>
      </c>
      <c r="M147" s="14">
        <v>1</v>
      </c>
      <c r="N147" s="14">
        <v>0</v>
      </c>
      <c r="O147" s="90"/>
    </row>
    <row r="148" spans="1:15" s="16" customFormat="1" ht="30" customHeight="1" x14ac:dyDescent="0.25">
      <c r="A148" s="101" t="s">
        <v>34</v>
      </c>
      <c r="B148" s="97" t="s">
        <v>513</v>
      </c>
      <c r="C148" s="90" t="s">
        <v>68</v>
      </c>
      <c r="D148" s="52" t="s">
        <v>14</v>
      </c>
      <c r="E148" s="47">
        <f>'Капитальный ремонт'!E19</f>
        <v>28238.78</v>
      </c>
      <c r="F148" s="47">
        <f>'Строительство и реконструкция'!L183</f>
        <v>0</v>
      </c>
      <c r="G148" s="47">
        <f>'Капитальный ремонт'!G19</f>
        <v>21332.68</v>
      </c>
      <c r="H148" s="89">
        <f>'Капитальный ремонт'!H19</f>
        <v>6906.0999999999995</v>
      </c>
      <c r="I148" s="89"/>
      <c r="J148" s="89"/>
      <c r="K148" s="89"/>
      <c r="L148" s="89"/>
      <c r="M148" s="47">
        <f>'Строительство и реконструкция'!O183</f>
        <v>0</v>
      </c>
      <c r="N148" s="47">
        <f>'Строительство и реконструкция'!P183</f>
        <v>0</v>
      </c>
      <c r="O148" s="90" t="s">
        <v>419</v>
      </c>
    </row>
    <row r="149" spans="1:15" s="16" customFormat="1" ht="36" customHeight="1" x14ac:dyDescent="0.25">
      <c r="A149" s="101"/>
      <c r="B149" s="97"/>
      <c r="C149" s="90"/>
      <c r="D149" s="52" t="s">
        <v>10</v>
      </c>
      <c r="E149" s="47">
        <f>'Капитальный ремонт'!E20</f>
        <v>17620.989999999998</v>
      </c>
      <c r="F149" s="47">
        <f>'Строительство и реконструкция'!L184</f>
        <v>0</v>
      </c>
      <c r="G149" s="47">
        <f>'Капитальный ремонт'!G20</f>
        <v>13311.579999999998</v>
      </c>
      <c r="H149" s="89">
        <f>'Капитальный ремонт'!H20</f>
        <v>4309.41</v>
      </c>
      <c r="I149" s="89"/>
      <c r="J149" s="89"/>
      <c r="K149" s="89"/>
      <c r="L149" s="89"/>
      <c r="M149" s="47">
        <f>'Строительство и реконструкция'!O184</f>
        <v>0</v>
      </c>
      <c r="N149" s="47">
        <f>'Строительство и реконструкция'!P184</f>
        <v>0</v>
      </c>
      <c r="O149" s="90"/>
    </row>
    <row r="150" spans="1:15" s="16" customFormat="1" ht="36" customHeight="1" x14ac:dyDescent="0.25">
      <c r="A150" s="101"/>
      <c r="B150" s="97"/>
      <c r="C150" s="90"/>
      <c r="D150" s="52" t="s">
        <v>18</v>
      </c>
      <c r="E150" s="47">
        <f>'Капитальный ремонт'!E21</f>
        <v>10617.789999999999</v>
      </c>
      <c r="F150" s="47">
        <f>'Строительство и реконструкция'!L185</f>
        <v>0</v>
      </c>
      <c r="G150" s="47">
        <f>'Капитальный ремонт'!G21</f>
        <v>8021.1</v>
      </c>
      <c r="H150" s="89">
        <f>'Капитальный ремонт'!H21</f>
        <v>2596.6899999999996</v>
      </c>
      <c r="I150" s="89"/>
      <c r="J150" s="89"/>
      <c r="K150" s="89"/>
      <c r="L150" s="89"/>
      <c r="M150" s="47">
        <f>'Строительство и реконструкция'!O185</f>
        <v>0</v>
      </c>
      <c r="N150" s="47">
        <f>'Строительство и реконструкция'!P185</f>
        <v>0</v>
      </c>
      <c r="O150" s="90"/>
    </row>
    <row r="151" spans="1:15" ht="27.75" customHeight="1" x14ac:dyDescent="0.3">
      <c r="A151" s="101"/>
      <c r="B151" s="97" t="s">
        <v>523</v>
      </c>
      <c r="C151" s="102" t="s">
        <v>103</v>
      </c>
      <c r="D151" s="102" t="s">
        <v>103</v>
      </c>
      <c r="E151" s="88" t="s">
        <v>104</v>
      </c>
      <c r="F151" s="88" t="s">
        <v>105</v>
      </c>
      <c r="G151" s="89" t="s">
        <v>527</v>
      </c>
      <c r="H151" s="89" t="s">
        <v>525</v>
      </c>
      <c r="I151" s="88" t="s">
        <v>336</v>
      </c>
      <c r="J151" s="88"/>
      <c r="K151" s="88"/>
      <c r="L151" s="88"/>
      <c r="M151" s="88" t="s">
        <v>107</v>
      </c>
      <c r="N151" s="88" t="s">
        <v>108</v>
      </c>
      <c r="O151" s="90"/>
    </row>
    <row r="152" spans="1:15" ht="27.75" customHeight="1" x14ac:dyDescent="0.3">
      <c r="A152" s="101"/>
      <c r="B152" s="97"/>
      <c r="C152" s="102"/>
      <c r="D152" s="102"/>
      <c r="E152" s="88"/>
      <c r="F152" s="88"/>
      <c r="G152" s="88"/>
      <c r="H152" s="88"/>
      <c r="I152" s="46" t="s">
        <v>331</v>
      </c>
      <c r="J152" s="46" t="s">
        <v>332</v>
      </c>
      <c r="K152" s="46" t="s">
        <v>333</v>
      </c>
      <c r="L152" s="46" t="s">
        <v>334</v>
      </c>
      <c r="M152" s="88"/>
      <c r="N152" s="88"/>
      <c r="O152" s="90"/>
    </row>
    <row r="153" spans="1:15" ht="30.75" customHeight="1" x14ac:dyDescent="0.3">
      <c r="A153" s="101"/>
      <c r="B153" s="97"/>
      <c r="C153" s="102"/>
      <c r="D153" s="102"/>
      <c r="E153" s="14">
        <f>G153+H153+M153+N153</f>
        <v>4</v>
      </c>
      <c r="F153" s="14">
        <v>0</v>
      </c>
      <c r="G153" s="14">
        <v>1</v>
      </c>
      <c r="H153" s="14">
        <v>3</v>
      </c>
      <c r="I153" s="14">
        <v>0</v>
      </c>
      <c r="J153" s="14">
        <v>0</v>
      </c>
      <c r="K153" s="14">
        <v>0</v>
      </c>
      <c r="L153" s="14">
        <v>3</v>
      </c>
      <c r="M153" s="14">
        <v>0</v>
      </c>
      <c r="N153" s="14">
        <v>0</v>
      </c>
      <c r="O153" s="90"/>
    </row>
    <row r="154" spans="1:15" s="16" customFormat="1" ht="36" customHeight="1" x14ac:dyDescent="0.25">
      <c r="A154" s="101" t="s">
        <v>23</v>
      </c>
      <c r="B154" s="97" t="s">
        <v>316</v>
      </c>
      <c r="C154" s="90" t="s">
        <v>68</v>
      </c>
      <c r="D154" s="52" t="s">
        <v>14</v>
      </c>
      <c r="E154" s="47">
        <f>E158+E165+E172+E176+E204+E197+E183+E190</f>
        <v>6946397.9433300002</v>
      </c>
      <c r="F154" s="47">
        <f>F158+F165+F172+F176+F204</f>
        <v>66344.412519999998</v>
      </c>
      <c r="G154" s="47">
        <f>G158+G165+G172+G176+G204+G197+G183+G190</f>
        <v>1088778.2908099999</v>
      </c>
      <c r="H154" s="79">
        <f>H158+H165+H183+H190+H197+H176+H204</f>
        <v>3633554.1799999997</v>
      </c>
      <c r="I154" s="80"/>
      <c r="J154" s="80"/>
      <c r="K154" s="80"/>
      <c r="L154" s="81"/>
      <c r="M154" s="47">
        <f t="shared" ref="M154:N156" si="30">M158+M165</f>
        <v>1417270.2799999998</v>
      </c>
      <c r="N154" s="47">
        <f t="shared" si="30"/>
        <v>749880.78</v>
      </c>
      <c r="O154" s="90"/>
    </row>
    <row r="155" spans="1:15" s="16" customFormat="1" ht="36" customHeight="1" x14ac:dyDescent="0.25">
      <c r="A155" s="101"/>
      <c r="B155" s="97"/>
      <c r="C155" s="90"/>
      <c r="D155" s="52" t="s">
        <v>10</v>
      </c>
      <c r="E155" s="47">
        <f>E159+E166+E173+E177+E205+E198+E184+E191</f>
        <v>4382310.0199999996</v>
      </c>
      <c r="F155" s="47">
        <f>F159+F166+F173+F177+F205</f>
        <v>23467.279999999999</v>
      </c>
      <c r="G155" s="47">
        <f>G159+G166+G173+G177+G205+G198+G184+G191</f>
        <v>667907.63</v>
      </c>
      <c r="H155" s="79">
        <f>H159+H166+H184+H191+H198+H177+H205</f>
        <v>2375966.1199999996</v>
      </c>
      <c r="I155" s="80"/>
      <c r="J155" s="80"/>
      <c r="K155" s="80"/>
      <c r="L155" s="81"/>
      <c r="M155" s="47">
        <f t="shared" si="30"/>
        <v>1208193.69</v>
      </c>
      <c r="N155" s="47">
        <f t="shared" si="30"/>
        <v>67026.8</v>
      </c>
      <c r="O155" s="90"/>
    </row>
    <row r="156" spans="1:15" s="16" customFormat="1" ht="36" customHeight="1" x14ac:dyDescent="0.25">
      <c r="A156" s="101"/>
      <c r="B156" s="97"/>
      <c r="C156" s="90"/>
      <c r="D156" s="52" t="s">
        <v>18</v>
      </c>
      <c r="E156" s="47">
        <f>E160+E167+E174+E178+E206+E199+E185+E192</f>
        <v>2564087.9233299997</v>
      </c>
      <c r="F156" s="47">
        <f>F160+F167+F174+F178+F206</f>
        <v>42877.132519999999</v>
      </c>
      <c r="G156" s="47">
        <f>G160+G167+G174+G178+G206+G199+G185+G192</f>
        <v>420870.66081000003</v>
      </c>
      <c r="H156" s="79">
        <f>H160+H167+H185+H192+H199+H178+H206</f>
        <v>1217839.5599999998</v>
      </c>
      <c r="I156" s="80"/>
      <c r="J156" s="80"/>
      <c r="K156" s="80"/>
      <c r="L156" s="81"/>
      <c r="M156" s="47">
        <f t="shared" si="30"/>
        <v>209076.59</v>
      </c>
      <c r="N156" s="47">
        <f t="shared" si="30"/>
        <v>682853.98</v>
      </c>
      <c r="O156" s="90"/>
    </row>
    <row r="157" spans="1:15" s="16" customFormat="1" ht="36" customHeight="1" x14ac:dyDescent="0.25">
      <c r="A157" s="101"/>
      <c r="B157" s="97"/>
      <c r="C157" s="90"/>
      <c r="D157" s="52" t="s">
        <v>12</v>
      </c>
      <c r="E157" s="47">
        <f>F157+G157+H157+M157+N157</f>
        <v>0</v>
      </c>
      <c r="F157" s="47">
        <f>F161+F168</f>
        <v>0</v>
      </c>
      <c r="G157" s="47">
        <f>G161+G168</f>
        <v>0</v>
      </c>
      <c r="H157" s="79">
        <f t="shared" ref="H157:N157" si="31">H161</f>
        <v>0</v>
      </c>
      <c r="I157" s="80"/>
      <c r="J157" s="80"/>
      <c r="K157" s="80"/>
      <c r="L157" s="81"/>
      <c r="M157" s="47">
        <f t="shared" si="31"/>
        <v>0</v>
      </c>
      <c r="N157" s="47">
        <f t="shared" si="31"/>
        <v>0</v>
      </c>
      <c r="O157" s="90"/>
    </row>
    <row r="158" spans="1:15" s="16" customFormat="1" ht="30" customHeight="1" x14ac:dyDescent="0.25">
      <c r="A158" s="101" t="s">
        <v>25</v>
      </c>
      <c r="B158" s="97" t="s">
        <v>79</v>
      </c>
      <c r="C158" s="90" t="s">
        <v>68</v>
      </c>
      <c r="D158" s="52" t="s">
        <v>14</v>
      </c>
      <c r="E158" s="47">
        <f>'Строительство и реконструкция'!K244</f>
        <v>4197012.0325199999</v>
      </c>
      <c r="F158" s="47">
        <f>'Строительство и реконструкция'!L244</f>
        <v>40844.412519999998</v>
      </c>
      <c r="G158" s="47">
        <f>'Строительство и реконструкция'!M244</f>
        <v>276050.99</v>
      </c>
      <c r="H158" s="79">
        <f>'Строительство и реконструкция'!N244</f>
        <v>1722395.5699999998</v>
      </c>
      <c r="I158" s="80"/>
      <c r="J158" s="80"/>
      <c r="K158" s="80"/>
      <c r="L158" s="81"/>
      <c r="M158" s="47">
        <f>'Строительство и реконструкция'!O244</f>
        <v>1417270.2799999998</v>
      </c>
      <c r="N158" s="47">
        <f>'Строительство и реконструкция'!P244</f>
        <v>749880.78</v>
      </c>
      <c r="O158" s="90" t="s">
        <v>270</v>
      </c>
    </row>
    <row r="159" spans="1:15" s="16" customFormat="1" ht="36" customHeight="1" x14ac:dyDescent="0.25">
      <c r="A159" s="101"/>
      <c r="B159" s="97"/>
      <c r="C159" s="90"/>
      <c r="D159" s="52" t="s">
        <v>10</v>
      </c>
      <c r="E159" s="47">
        <f>'Строительство и реконструкция'!K245</f>
        <v>2765394.5999999996</v>
      </c>
      <c r="F159" s="47">
        <f>'Строительство и реконструкция'!L245</f>
        <v>7861.28</v>
      </c>
      <c r="G159" s="47">
        <f>'Строительство и реконструкция'!M245</f>
        <v>227112.63999999998</v>
      </c>
      <c r="H159" s="79">
        <f>'Строительство и реконструкция'!N245</f>
        <v>1215451.69</v>
      </c>
      <c r="I159" s="80"/>
      <c r="J159" s="80"/>
      <c r="K159" s="80"/>
      <c r="L159" s="81"/>
      <c r="M159" s="47">
        <f>'Строительство и реконструкция'!O245</f>
        <v>1208193.69</v>
      </c>
      <c r="N159" s="47">
        <f>'Строительство и реконструкция'!P245</f>
        <v>67026.8</v>
      </c>
      <c r="O159" s="90"/>
    </row>
    <row r="160" spans="1:15" s="16" customFormat="1" ht="36" customHeight="1" x14ac:dyDescent="0.25">
      <c r="A160" s="101"/>
      <c r="B160" s="97"/>
      <c r="C160" s="90"/>
      <c r="D160" s="52" t="s">
        <v>18</v>
      </c>
      <c r="E160" s="47">
        <f>'Строительство и реконструкция'!K246</f>
        <v>1431617.43252</v>
      </c>
      <c r="F160" s="47">
        <f>'Строительство и реконструкция'!L246</f>
        <v>32983.132519999999</v>
      </c>
      <c r="G160" s="47">
        <f>'Строительство и реконструкция'!M246</f>
        <v>48938.35</v>
      </c>
      <c r="H160" s="79">
        <f>'Строительство и реконструкция'!N246</f>
        <v>467195.38000000006</v>
      </c>
      <c r="I160" s="80"/>
      <c r="J160" s="80"/>
      <c r="K160" s="80"/>
      <c r="L160" s="81"/>
      <c r="M160" s="47">
        <f>'Строительство и реконструкция'!O246</f>
        <v>209076.59</v>
      </c>
      <c r="N160" s="47">
        <f>'Строительство и реконструкция'!P246</f>
        <v>682853.98</v>
      </c>
      <c r="O160" s="90"/>
    </row>
    <row r="161" spans="1:15" s="16" customFormat="1" ht="36" customHeight="1" x14ac:dyDescent="0.25">
      <c r="A161" s="101"/>
      <c r="B161" s="97"/>
      <c r="C161" s="90"/>
      <c r="D161" s="52" t="s">
        <v>12</v>
      </c>
      <c r="E161" s="47">
        <f>F161+G161+H161+M161+N161</f>
        <v>0</v>
      </c>
      <c r="F161" s="47">
        <v>0</v>
      </c>
      <c r="G161" s="47">
        <v>0</v>
      </c>
      <c r="H161" s="79">
        <v>0</v>
      </c>
      <c r="I161" s="80"/>
      <c r="J161" s="80"/>
      <c r="K161" s="80"/>
      <c r="L161" s="81"/>
      <c r="M161" s="47">
        <v>0</v>
      </c>
      <c r="N161" s="47">
        <v>0</v>
      </c>
      <c r="O161" s="90"/>
    </row>
    <row r="162" spans="1:15" ht="18.75" customHeight="1" x14ac:dyDescent="0.3">
      <c r="A162" s="101"/>
      <c r="B162" s="97" t="s">
        <v>317</v>
      </c>
      <c r="C162" s="102" t="s">
        <v>103</v>
      </c>
      <c r="D162" s="102" t="s">
        <v>103</v>
      </c>
      <c r="E162" s="88" t="s">
        <v>104</v>
      </c>
      <c r="F162" s="88" t="s">
        <v>105</v>
      </c>
      <c r="G162" s="103" t="s">
        <v>527</v>
      </c>
      <c r="H162" s="89" t="s">
        <v>525</v>
      </c>
      <c r="I162" s="85" t="s">
        <v>336</v>
      </c>
      <c r="J162" s="86"/>
      <c r="K162" s="86"/>
      <c r="L162" s="87"/>
      <c r="M162" s="88" t="s">
        <v>107</v>
      </c>
      <c r="N162" s="88" t="s">
        <v>108</v>
      </c>
      <c r="O162" s="90"/>
    </row>
    <row r="163" spans="1:15" ht="18.75" customHeight="1" x14ac:dyDescent="0.3">
      <c r="A163" s="101"/>
      <c r="B163" s="97"/>
      <c r="C163" s="102"/>
      <c r="D163" s="102"/>
      <c r="E163" s="88"/>
      <c r="F163" s="88"/>
      <c r="G163" s="92"/>
      <c r="H163" s="88"/>
      <c r="I163" s="50" t="s">
        <v>331</v>
      </c>
      <c r="J163" s="50" t="s">
        <v>332</v>
      </c>
      <c r="K163" s="50" t="s">
        <v>333</v>
      </c>
      <c r="L163" s="50" t="s">
        <v>334</v>
      </c>
      <c r="M163" s="88"/>
      <c r="N163" s="88"/>
      <c r="O163" s="90"/>
    </row>
    <row r="164" spans="1:15" ht="35.25" customHeight="1" x14ac:dyDescent="0.3">
      <c r="A164" s="101"/>
      <c r="B164" s="97"/>
      <c r="C164" s="102"/>
      <c r="D164" s="102"/>
      <c r="E164" s="14">
        <f>F164+G164+H164+M164+N164</f>
        <v>9</v>
      </c>
      <c r="F164" s="14">
        <v>2</v>
      </c>
      <c r="G164" s="14">
        <v>0</v>
      </c>
      <c r="H164" s="14">
        <v>3</v>
      </c>
      <c r="I164" s="14">
        <v>0</v>
      </c>
      <c r="J164" s="14">
        <v>0</v>
      </c>
      <c r="K164" s="14">
        <v>0</v>
      </c>
      <c r="L164" s="14">
        <v>3</v>
      </c>
      <c r="M164" s="14">
        <v>3</v>
      </c>
      <c r="N164" s="14">
        <v>1</v>
      </c>
      <c r="O164" s="90"/>
    </row>
    <row r="165" spans="1:15" s="16" customFormat="1" ht="36" customHeight="1" x14ac:dyDescent="0.25">
      <c r="A165" s="101" t="s">
        <v>26</v>
      </c>
      <c r="B165" s="97" t="s">
        <v>529</v>
      </c>
      <c r="C165" s="101" t="s">
        <v>68</v>
      </c>
      <c r="D165" s="52" t="s">
        <v>14</v>
      </c>
      <c r="E165" s="46">
        <f>F165+G165+H165+M165+N165</f>
        <v>417703.05999999994</v>
      </c>
      <c r="F165" s="46">
        <f>'Капитальный ремонт'!F35:F35</f>
        <v>25500</v>
      </c>
      <c r="G165" s="46">
        <f>'Капитальный ремонт'!G35</f>
        <v>108381.82999999999</v>
      </c>
      <c r="H165" s="85">
        <f>'Капитальный ремонт'!H35</f>
        <v>283821.23</v>
      </c>
      <c r="I165" s="86"/>
      <c r="J165" s="86"/>
      <c r="K165" s="86"/>
      <c r="L165" s="87"/>
      <c r="M165" s="46">
        <f>'Капитальный ремонт'!I35</f>
        <v>0</v>
      </c>
      <c r="N165" s="46">
        <f>'Капитальный ремонт'!J35</f>
        <v>0</v>
      </c>
      <c r="O165" s="90" t="s">
        <v>271</v>
      </c>
    </row>
    <row r="166" spans="1:15" s="16" customFormat="1" ht="36" customHeight="1" x14ac:dyDescent="0.25">
      <c r="A166" s="101"/>
      <c r="B166" s="97"/>
      <c r="C166" s="101"/>
      <c r="D166" s="52" t="s">
        <v>10</v>
      </c>
      <c r="E166" s="46">
        <f>F166+G166+H166+M166+N166</f>
        <v>194375.43999999994</v>
      </c>
      <c r="F166" s="46">
        <f>'Капитальный ремонт'!F36:F36</f>
        <v>15606</v>
      </c>
      <c r="G166" s="46">
        <f>'Капитальный ремонт'!G36</f>
        <v>1665.03</v>
      </c>
      <c r="H166" s="85">
        <f>'Капитальный ремонт'!H36</f>
        <v>177104.40999999995</v>
      </c>
      <c r="I166" s="86"/>
      <c r="J166" s="86"/>
      <c r="K166" s="86"/>
      <c r="L166" s="87"/>
      <c r="M166" s="46">
        <f>'Капитальный ремонт'!I36</f>
        <v>0</v>
      </c>
      <c r="N166" s="46">
        <f>'Капитальный ремонт'!J36</f>
        <v>0</v>
      </c>
      <c r="O166" s="90"/>
    </row>
    <row r="167" spans="1:15" s="16" customFormat="1" ht="36" customHeight="1" x14ac:dyDescent="0.25">
      <c r="A167" s="101"/>
      <c r="B167" s="97"/>
      <c r="C167" s="101"/>
      <c r="D167" s="52" t="s">
        <v>18</v>
      </c>
      <c r="E167" s="46">
        <f>F167+G167+H167+M167+N167</f>
        <v>223327.62</v>
      </c>
      <c r="F167" s="46">
        <f>'Капитальный ремонт'!F37:F37</f>
        <v>9894</v>
      </c>
      <c r="G167" s="46">
        <f>'Капитальный ремонт'!G37</f>
        <v>106716.79999999999</v>
      </c>
      <c r="H167" s="85">
        <f>'Капитальный ремонт'!H37</f>
        <v>106716.81999999999</v>
      </c>
      <c r="I167" s="86"/>
      <c r="J167" s="86"/>
      <c r="K167" s="86"/>
      <c r="L167" s="87"/>
      <c r="M167" s="46">
        <f>'Капитальный ремонт'!I37</f>
        <v>0</v>
      </c>
      <c r="N167" s="46">
        <f>'Капитальный ремонт'!J37</f>
        <v>0</v>
      </c>
      <c r="O167" s="90"/>
    </row>
    <row r="168" spans="1:15" s="16" customFormat="1" ht="31.5" customHeight="1" x14ac:dyDescent="0.25">
      <c r="A168" s="101"/>
      <c r="B168" s="97"/>
      <c r="C168" s="101"/>
      <c r="D168" s="52" t="s">
        <v>12</v>
      </c>
      <c r="E168" s="46">
        <f>F168+G168+H168+M168+N168</f>
        <v>0</v>
      </c>
      <c r="F168" s="46">
        <f>'Капитальный ремонт'!F38:F38</f>
        <v>0</v>
      </c>
      <c r="G168" s="46">
        <f>'Капитальный ремонт'!G38</f>
        <v>0</v>
      </c>
      <c r="H168" s="85">
        <f>'Капитальный ремонт'!H38</f>
        <v>0</v>
      </c>
      <c r="I168" s="86"/>
      <c r="J168" s="86"/>
      <c r="K168" s="86"/>
      <c r="L168" s="87"/>
      <c r="M168" s="46">
        <f>'Капитальный ремонт'!I38</f>
        <v>0</v>
      </c>
      <c r="N168" s="46">
        <f>'Капитальный ремонт'!J38</f>
        <v>0</v>
      </c>
      <c r="O168" s="90"/>
    </row>
    <row r="169" spans="1:15" ht="23.25" customHeight="1" x14ac:dyDescent="0.3">
      <c r="A169" s="101"/>
      <c r="B169" s="97" t="s">
        <v>530</v>
      </c>
      <c r="C169" s="102" t="s">
        <v>103</v>
      </c>
      <c r="D169" s="102" t="s">
        <v>103</v>
      </c>
      <c r="E169" s="88" t="s">
        <v>104</v>
      </c>
      <c r="F169" s="88" t="s">
        <v>105</v>
      </c>
      <c r="G169" s="103" t="s">
        <v>527</v>
      </c>
      <c r="H169" s="89" t="s">
        <v>525</v>
      </c>
      <c r="I169" s="85" t="s">
        <v>336</v>
      </c>
      <c r="J169" s="86"/>
      <c r="K169" s="86"/>
      <c r="L169" s="87"/>
      <c r="M169" s="88" t="s">
        <v>107</v>
      </c>
      <c r="N169" s="88" t="s">
        <v>108</v>
      </c>
      <c r="O169" s="90"/>
    </row>
    <row r="170" spans="1:15" ht="15.75" customHeight="1" x14ac:dyDescent="0.3">
      <c r="A170" s="101"/>
      <c r="B170" s="97"/>
      <c r="C170" s="102"/>
      <c r="D170" s="102"/>
      <c r="E170" s="88"/>
      <c r="F170" s="88"/>
      <c r="G170" s="92"/>
      <c r="H170" s="88"/>
      <c r="I170" s="50" t="s">
        <v>331</v>
      </c>
      <c r="J170" s="50" t="s">
        <v>332</v>
      </c>
      <c r="K170" s="50" t="s">
        <v>333</v>
      </c>
      <c r="L170" s="50" t="s">
        <v>334</v>
      </c>
      <c r="M170" s="88"/>
      <c r="N170" s="88"/>
      <c r="O170" s="90"/>
    </row>
    <row r="171" spans="1:15" ht="27.75" customHeight="1" x14ac:dyDescent="0.3">
      <c r="A171" s="101"/>
      <c r="B171" s="97"/>
      <c r="C171" s="102"/>
      <c r="D171" s="102"/>
      <c r="E171" s="14">
        <f>F171+G171+H171+M171+N171</f>
        <v>7</v>
      </c>
      <c r="F171" s="14">
        <v>0</v>
      </c>
      <c r="G171" s="14">
        <v>0</v>
      </c>
      <c r="H171" s="14">
        <v>7</v>
      </c>
      <c r="I171" s="14">
        <v>0</v>
      </c>
      <c r="J171" s="14">
        <v>0</v>
      </c>
      <c r="K171" s="14">
        <v>0</v>
      </c>
      <c r="L171" s="14">
        <v>7</v>
      </c>
      <c r="M171" s="14">
        <v>0</v>
      </c>
      <c r="N171" s="14">
        <v>0</v>
      </c>
      <c r="O171" s="90"/>
    </row>
    <row r="172" spans="1:15" s="16" customFormat="1" ht="36" customHeight="1" x14ac:dyDescent="0.25">
      <c r="A172" s="101" t="s">
        <v>80</v>
      </c>
      <c r="B172" s="97" t="s">
        <v>555</v>
      </c>
      <c r="C172" s="101" t="s">
        <v>68</v>
      </c>
      <c r="D172" s="52" t="s">
        <v>14</v>
      </c>
      <c r="E172" s="46">
        <f>G172</f>
        <v>64.670809999999989</v>
      </c>
      <c r="F172" s="46">
        <f>'Капитальный ремонт'!F38:F38</f>
        <v>0</v>
      </c>
      <c r="G172" s="46">
        <f>G174</f>
        <v>64.670809999999989</v>
      </c>
      <c r="H172" s="85">
        <f>'Капитальный ремонт'!H38</f>
        <v>0</v>
      </c>
      <c r="I172" s="86"/>
      <c r="J172" s="86"/>
      <c r="K172" s="86"/>
      <c r="L172" s="87"/>
      <c r="M172" s="46">
        <f>'Капитальный ремонт'!I38</f>
        <v>0</v>
      </c>
      <c r="N172" s="46">
        <f>'Капитальный ремонт'!J38</f>
        <v>0</v>
      </c>
      <c r="O172" s="90" t="s">
        <v>546</v>
      </c>
    </row>
    <row r="173" spans="1:15" s="16" customFormat="1" ht="36" customHeight="1" x14ac:dyDescent="0.25">
      <c r="A173" s="101"/>
      <c r="B173" s="97"/>
      <c r="C173" s="101"/>
      <c r="D173" s="52" t="s">
        <v>10</v>
      </c>
      <c r="E173" s="46">
        <v>0</v>
      </c>
      <c r="F173" s="46">
        <v>0</v>
      </c>
      <c r="G173" s="46">
        <v>0</v>
      </c>
      <c r="H173" s="85">
        <v>0</v>
      </c>
      <c r="I173" s="86"/>
      <c r="J173" s="86"/>
      <c r="K173" s="86"/>
      <c r="L173" s="87"/>
      <c r="M173" s="46">
        <v>0</v>
      </c>
      <c r="N173" s="46">
        <v>0</v>
      </c>
      <c r="O173" s="90"/>
    </row>
    <row r="174" spans="1:15" s="16" customFormat="1" ht="36" customHeight="1" x14ac:dyDescent="0.25">
      <c r="A174" s="101"/>
      <c r="B174" s="97"/>
      <c r="C174" s="101"/>
      <c r="D174" s="52" t="s">
        <v>18</v>
      </c>
      <c r="E174" s="46">
        <f>G174</f>
        <v>64.670809999999989</v>
      </c>
      <c r="F174" s="46">
        <v>0</v>
      </c>
      <c r="G174" s="46">
        <v>64.670809999999989</v>
      </c>
      <c r="H174" s="85">
        <v>0</v>
      </c>
      <c r="I174" s="86"/>
      <c r="J174" s="86"/>
      <c r="K174" s="86"/>
      <c r="L174" s="87"/>
      <c r="M174" s="46">
        <v>0</v>
      </c>
      <c r="N174" s="46">
        <v>0</v>
      </c>
      <c r="O174" s="90"/>
    </row>
    <row r="175" spans="1:15" s="16" customFormat="1" ht="31.5" customHeight="1" x14ac:dyDescent="0.25">
      <c r="A175" s="101"/>
      <c r="B175" s="97"/>
      <c r="C175" s="101"/>
      <c r="D175" s="52" t="s">
        <v>12</v>
      </c>
      <c r="E175" s="46">
        <v>0</v>
      </c>
      <c r="F175" s="46">
        <v>0</v>
      </c>
      <c r="G175" s="46">
        <v>0</v>
      </c>
      <c r="H175" s="85">
        <v>0</v>
      </c>
      <c r="I175" s="86"/>
      <c r="J175" s="86"/>
      <c r="K175" s="86"/>
      <c r="L175" s="87"/>
      <c r="M175" s="46">
        <v>0</v>
      </c>
      <c r="N175" s="46">
        <v>0</v>
      </c>
      <c r="O175" s="90"/>
    </row>
    <row r="176" spans="1:15" s="16" customFormat="1" ht="28.5" customHeight="1" x14ac:dyDescent="0.25">
      <c r="A176" s="109" t="s">
        <v>93</v>
      </c>
      <c r="B176" s="97" t="s">
        <v>362</v>
      </c>
      <c r="C176" s="101" t="s">
        <v>68</v>
      </c>
      <c r="D176" s="52" t="s">
        <v>14</v>
      </c>
      <c r="E176" s="46">
        <f>'Строительство и реконструкция'!K248</f>
        <v>28799.659999999996</v>
      </c>
      <c r="F176" s="46">
        <f>'Строительство и реконструкция'!L248</f>
        <v>0</v>
      </c>
      <c r="G176" s="46">
        <f>'Строительство и реконструкция'!M248</f>
        <v>27425.89</v>
      </c>
      <c r="H176" s="85">
        <f>'Строительство и реконструкция'!N251</f>
        <v>1373.7700000000002</v>
      </c>
      <c r="I176" s="86"/>
      <c r="J176" s="86"/>
      <c r="K176" s="86"/>
      <c r="L176" s="87"/>
      <c r="M176" s="46">
        <v>0</v>
      </c>
      <c r="N176" s="46">
        <v>0</v>
      </c>
      <c r="O176" s="90" t="s">
        <v>269</v>
      </c>
    </row>
    <row r="177" spans="1:16" s="16" customFormat="1" ht="36" customHeight="1" x14ac:dyDescent="0.25">
      <c r="A177" s="101"/>
      <c r="B177" s="97"/>
      <c r="C177" s="101"/>
      <c r="D177" s="52" t="s">
        <v>10</v>
      </c>
      <c r="E177" s="46">
        <f>'Строительство и реконструкция'!K249</f>
        <v>18101.329999999998</v>
      </c>
      <c r="F177" s="46">
        <f>'Строительство и реконструкция'!L249</f>
        <v>0</v>
      </c>
      <c r="G177" s="46">
        <f>'Строительство и реконструкция'!M249</f>
        <v>16772.439999999999</v>
      </c>
      <c r="H177" s="85">
        <f>'Строительство и реконструкция'!N252</f>
        <v>1328.89</v>
      </c>
      <c r="I177" s="86"/>
      <c r="J177" s="86"/>
      <c r="K177" s="86"/>
      <c r="L177" s="87"/>
      <c r="M177" s="46">
        <v>0</v>
      </c>
      <c r="N177" s="46">
        <v>0</v>
      </c>
      <c r="O177" s="90"/>
    </row>
    <row r="178" spans="1:16" s="16" customFormat="1" ht="36" customHeight="1" x14ac:dyDescent="0.25">
      <c r="A178" s="101"/>
      <c r="B178" s="97"/>
      <c r="C178" s="101"/>
      <c r="D178" s="52" t="s">
        <v>18</v>
      </c>
      <c r="E178" s="46">
        <f>'Строительство и реконструкция'!K250</f>
        <v>10698.33</v>
      </c>
      <c r="F178" s="46">
        <f>'Строительство и реконструкция'!L250</f>
        <v>0</v>
      </c>
      <c r="G178" s="46">
        <f>'Строительство и реконструкция'!M250</f>
        <v>10653.45</v>
      </c>
      <c r="H178" s="85">
        <f>'Строительство и реконструкция'!N253</f>
        <v>44.88</v>
      </c>
      <c r="I178" s="86"/>
      <c r="J178" s="86"/>
      <c r="K178" s="86"/>
      <c r="L178" s="87"/>
      <c r="M178" s="46">
        <v>0</v>
      </c>
      <c r="N178" s="46">
        <v>0</v>
      </c>
      <c r="O178" s="90"/>
    </row>
    <row r="179" spans="1:16" s="16" customFormat="1" ht="23.25" customHeight="1" x14ac:dyDescent="0.25">
      <c r="A179" s="101"/>
      <c r="B179" s="97"/>
      <c r="C179" s="101"/>
      <c r="D179" s="52" t="s">
        <v>12</v>
      </c>
      <c r="E179" s="46">
        <f>F179+G179+H179+M179+N179</f>
        <v>0</v>
      </c>
      <c r="F179" s="46">
        <v>0</v>
      </c>
      <c r="G179" s="46">
        <v>0</v>
      </c>
      <c r="H179" s="85">
        <v>0</v>
      </c>
      <c r="I179" s="86"/>
      <c r="J179" s="86"/>
      <c r="K179" s="86"/>
      <c r="L179" s="87"/>
      <c r="M179" s="46">
        <v>0</v>
      </c>
      <c r="N179" s="46">
        <v>0</v>
      </c>
      <c r="O179" s="90"/>
    </row>
    <row r="180" spans="1:16" ht="24" customHeight="1" x14ac:dyDescent="0.3">
      <c r="A180" s="101"/>
      <c r="B180" s="97" t="s">
        <v>364</v>
      </c>
      <c r="C180" s="102" t="s">
        <v>103</v>
      </c>
      <c r="D180" s="102" t="s">
        <v>103</v>
      </c>
      <c r="E180" s="88" t="s">
        <v>104</v>
      </c>
      <c r="F180" s="88" t="s">
        <v>105</v>
      </c>
      <c r="G180" s="103" t="s">
        <v>527</v>
      </c>
      <c r="H180" s="89" t="s">
        <v>525</v>
      </c>
      <c r="I180" s="85" t="s">
        <v>336</v>
      </c>
      <c r="J180" s="86"/>
      <c r="K180" s="86"/>
      <c r="L180" s="87"/>
      <c r="M180" s="88" t="s">
        <v>107</v>
      </c>
      <c r="N180" s="88" t="s">
        <v>108</v>
      </c>
      <c r="O180" s="90"/>
      <c r="P180" s="108"/>
    </row>
    <row r="181" spans="1:16" ht="28.5" customHeight="1" x14ac:dyDescent="0.3">
      <c r="A181" s="101"/>
      <c r="B181" s="97"/>
      <c r="C181" s="102"/>
      <c r="D181" s="102"/>
      <c r="E181" s="88"/>
      <c r="F181" s="88"/>
      <c r="G181" s="92"/>
      <c r="H181" s="88"/>
      <c r="I181" s="50" t="s">
        <v>331</v>
      </c>
      <c r="J181" s="50" t="s">
        <v>332</v>
      </c>
      <c r="K181" s="50" t="s">
        <v>333</v>
      </c>
      <c r="L181" s="50" t="s">
        <v>334</v>
      </c>
      <c r="M181" s="88"/>
      <c r="N181" s="88"/>
      <c r="O181" s="90"/>
      <c r="P181" s="108"/>
    </row>
    <row r="182" spans="1:16" ht="26.25" customHeight="1" x14ac:dyDescent="0.3">
      <c r="A182" s="101"/>
      <c r="B182" s="97"/>
      <c r="C182" s="102"/>
      <c r="D182" s="102"/>
      <c r="E182" s="14">
        <v>1</v>
      </c>
      <c r="F182" s="14">
        <v>0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1</v>
      </c>
      <c r="M182" s="14">
        <v>0</v>
      </c>
      <c r="N182" s="14">
        <v>0</v>
      </c>
      <c r="O182" s="90"/>
      <c r="P182" s="108"/>
    </row>
    <row r="183" spans="1:16" s="16" customFormat="1" ht="25.5" customHeight="1" x14ac:dyDescent="0.25">
      <c r="A183" s="109" t="s">
        <v>305</v>
      </c>
      <c r="B183" s="97" t="s">
        <v>437</v>
      </c>
      <c r="C183" s="101" t="s">
        <v>68</v>
      </c>
      <c r="D183" s="52" t="s">
        <v>14</v>
      </c>
      <c r="E183" s="46">
        <f>'Строительство и реконструкция'!K285</f>
        <v>1204192.6399999999</v>
      </c>
      <c r="F183" s="46">
        <f>'Строительство и реконструкция'!L255</f>
        <v>0</v>
      </c>
      <c r="G183" s="46">
        <f>'Строительство и реконструкция'!M285</f>
        <v>57797.66</v>
      </c>
      <c r="H183" s="85">
        <f>'Строительство и реконструкция'!N285</f>
        <v>1146394.98</v>
      </c>
      <c r="I183" s="86"/>
      <c r="J183" s="86"/>
      <c r="K183" s="86"/>
      <c r="L183" s="87"/>
      <c r="M183" s="46">
        <v>0</v>
      </c>
      <c r="N183" s="46">
        <v>0</v>
      </c>
      <c r="O183" s="90" t="s">
        <v>269</v>
      </c>
    </row>
    <row r="184" spans="1:16" s="16" customFormat="1" ht="36" customHeight="1" x14ac:dyDescent="0.25">
      <c r="A184" s="101"/>
      <c r="B184" s="97"/>
      <c r="C184" s="101"/>
      <c r="D184" s="52" t="s">
        <v>10</v>
      </c>
      <c r="E184" s="46">
        <f>'Строительство и реконструкция'!K286</f>
        <v>742347.19000000006</v>
      </c>
      <c r="F184" s="46">
        <f>'Строительство и реконструкция'!L256</f>
        <v>0</v>
      </c>
      <c r="G184" s="46">
        <f>'Строительство и реконструкция'!M286</f>
        <v>36065.729999999996</v>
      </c>
      <c r="H184" s="85">
        <f>'Строительство и реконструкция'!N286</f>
        <v>706281.46</v>
      </c>
      <c r="I184" s="86"/>
      <c r="J184" s="86"/>
      <c r="K184" s="86"/>
      <c r="L184" s="87"/>
      <c r="M184" s="46">
        <v>0</v>
      </c>
      <c r="N184" s="46">
        <v>0</v>
      </c>
      <c r="O184" s="90"/>
    </row>
    <row r="185" spans="1:16" s="16" customFormat="1" ht="36" customHeight="1" x14ac:dyDescent="0.25">
      <c r="A185" s="101"/>
      <c r="B185" s="97"/>
      <c r="C185" s="101"/>
      <c r="D185" s="52" t="s">
        <v>18</v>
      </c>
      <c r="E185" s="46">
        <f>'Строительство и реконструкция'!K287</f>
        <v>461845.45</v>
      </c>
      <c r="F185" s="46">
        <f>'Строительство и реконструкция'!L257</f>
        <v>0</v>
      </c>
      <c r="G185" s="46">
        <f>'Строительство и реконструкция'!M287</f>
        <v>21731.93</v>
      </c>
      <c r="H185" s="85">
        <f>'Строительство и реконструкция'!N287</f>
        <v>440113.52</v>
      </c>
      <c r="I185" s="86"/>
      <c r="J185" s="86"/>
      <c r="K185" s="86"/>
      <c r="L185" s="87"/>
      <c r="M185" s="46">
        <v>0</v>
      </c>
      <c r="N185" s="46">
        <v>0</v>
      </c>
      <c r="O185" s="90"/>
    </row>
    <row r="186" spans="1:16" s="16" customFormat="1" ht="26.25" customHeight="1" x14ac:dyDescent="0.25">
      <c r="A186" s="101"/>
      <c r="B186" s="97"/>
      <c r="C186" s="101"/>
      <c r="D186" s="52" t="s">
        <v>12</v>
      </c>
      <c r="E186" s="46">
        <f>F186+G186+H186+M186+N186</f>
        <v>0</v>
      </c>
      <c r="F186" s="46">
        <v>0</v>
      </c>
      <c r="G186" s="46">
        <v>0</v>
      </c>
      <c r="H186" s="85">
        <v>0</v>
      </c>
      <c r="I186" s="86"/>
      <c r="J186" s="86"/>
      <c r="K186" s="86"/>
      <c r="L186" s="87"/>
      <c r="M186" s="46">
        <v>0</v>
      </c>
      <c r="N186" s="46">
        <v>0</v>
      </c>
      <c r="O186" s="90"/>
    </row>
    <row r="187" spans="1:16" ht="23.25" customHeight="1" x14ac:dyDescent="0.3">
      <c r="A187" s="101"/>
      <c r="B187" s="97" t="s">
        <v>439</v>
      </c>
      <c r="C187" s="102" t="s">
        <v>103</v>
      </c>
      <c r="D187" s="102" t="s">
        <v>103</v>
      </c>
      <c r="E187" s="88" t="s">
        <v>104</v>
      </c>
      <c r="F187" s="88" t="s">
        <v>105</v>
      </c>
      <c r="G187" s="103" t="s">
        <v>527</v>
      </c>
      <c r="H187" s="89" t="s">
        <v>525</v>
      </c>
      <c r="I187" s="85" t="s">
        <v>336</v>
      </c>
      <c r="J187" s="86"/>
      <c r="K187" s="86"/>
      <c r="L187" s="87"/>
      <c r="M187" s="88" t="s">
        <v>107</v>
      </c>
      <c r="N187" s="88" t="s">
        <v>108</v>
      </c>
      <c r="O187" s="90"/>
    </row>
    <row r="188" spans="1:16" ht="15.75" customHeight="1" x14ac:dyDescent="0.3">
      <c r="A188" s="101"/>
      <c r="B188" s="97"/>
      <c r="C188" s="102"/>
      <c r="D188" s="102"/>
      <c r="E188" s="88"/>
      <c r="F188" s="88"/>
      <c r="G188" s="92"/>
      <c r="H188" s="88"/>
      <c r="I188" s="50" t="s">
        <v>331</v>
      </c>
      <c r="J188" s="50" t="s">
        <v>332</v>
      </c>
      <c r="K188" s="50" t="s">
        <v>333</v>
      </c>
      <c r="L188" s="50" t="s">
        <v>334</v>
      </c>
      <c r="M188" s="88"/>
      <c r="N188" s="88"/>
      <c r="O188" s="90"/>
    </row>
    <row r="189" spans="1:16" ht="41.25" customHeight="1" x14ac:dyDescent="0.3">
      <c r="A189" s="101"/>
      <c r="B189" s="97"/>
      <c r="C189" s="102"/>
      <c r="D189" s="102"/>
      <c r="E189" s="14">
        <v>10</v>
      </c>
      <c r="F189" s="14">
        <v>0</v>
      </c>
      <c r="G189" s="14">
        <v>0</v>
      </c>
      <c r="H189" s="14">
        <v>10</v>
      </c>
      <c r="I189" s="14">
        <v>0</v>
      </c>
      <c r="J189" s="14">
        <v>0</v>
      </c>
      <c r="K189" s="14">
        <v>0</v>
      </c>
      <c r="L189" s="14">
        <v>10</v>
      </c>
      <c r="M189" s="14">
        <v>0</v>
      </c>
      <c r="N189" s="14">
        <v>0</v>
      </c>
      <c r="O189" s="90"/>
    </row>
    <row r="190" spans="1:16" s="16" customFormat="1" ht="24.75" customHeight="1" x14ac:dyDescent="0.25">
      <c r="A190" s="101" t="s">
        <v>306</v>
      </c>
      <c r="B190" s="97" t="s">
        <v>479</v>
      </c>
      <c r="C190" s="101" t="s">
        <v>68</v>
      </c>
      <c r="D190" s="52" t="s">
        <v>14</v>
      </c>
      <c r="E190" s="46">
        <f>'Капитальный ремонт'!E75</f>
        <v>176194.24</v>
      </c>
      <c r="F190" s="46">
        <f>'Капитальный ремонт'!F68</f>
        <v>0</v>
      </c>
      <c r="G190" s="46">
        <f>'Капитальный ремонт'!G75</f>
        <v>8809.7099999999991</v>
      </c>
      <c r="H190" s="85">
        <f>'Капитальный ремонт'!H75</f>
        <v>167384.53</v>
      </c>
      <c r="I190" s="86"/>
      <c r="J190" s="86"/>
      <c r="K190" s="86"/>
      <c r="L190" s="87"/>
      <c r="M190" s="46">
        <f>'Капитальный ремонт'!I68</f>
        <v>0</v>
      </c>
      <c r="N190" s="46">
        <f>'Капитальный ремонт'!J68</f>
        <v>0</v>
      </c>
      <c r="O190" s="90" t="s">
        <v>424</v>
      </c>
    </row>
    <row r="191" spans="1:16" s="16" customFormat="1" ht="36" customHeight="1" x14ac:dyDescent="0.25">
      <c r="A191" s="101"/>
      <c r="B191" s="97"/>
      <c r="C191" s="101"/>
      <c r="D191" s="52" t="s">
        <v>10</v>
      </c>
      <c r="E191" s="46">
        <f>'Капитальный ремонт'!E76</f>
        <v>109945.20999999999</v>
      </c>
      <c r="F191" s="46">
        <f>'Капитальный ремонт'!F69</f>
        <v>0</v>
      </c>
      <c r="G191" s="46">
        <f>'Капитальный ремонт'!G76</f>
        <v>5497.26</v>
      </c>
      <c r="H191" s="85">
        <f>'Капитальный ремонт'!H76</f>
        <v>104447.95</v>
      </c>
      <c r="I191" s="86"/>
      <c r="J191" s="86"/>
      <c r="K191" s="86"/>
      <c r="L191" s="87"/>
      <c r="M191" s="46">
        <f>'Капитальный ремонт'!I69</f>
        <v>0</v>
      </c>
      <c r="N191" s="46">
        <f>'Капитальный ремонт'!J69</f>
        <v>0</v>
      </c>
      <c r="O191" s="90"/>
    </row>
    <row r="192" spans="1:16" s="16" customFormat="1" ht="36" customHeight="1" x14ac:dyDescent="0.25">
      <c r="A192" s="101"/>
      <c r="B192" s="97"/>
      <c r="C192" s="101"/>
      <c r="D192" s="52" t="s">
        <v>18</v>
      </c>
      <c r="E192" s="46">
        <f>'Капитальный ремонт'!E77</f>
        <v>66249.03</v>
      </c>
      <c r="F192" s="46">
        <f>'Капитальный ремонт'!F70</f>
        <v>0</v>
      </c>
      <c r="G192" s="46">
        <f>'Капитальный ремонт'!G77</f>
        <v>3312.45</v>
      </c>
      <c r="H192" s="85">
        <f>'Капитальный ремонт'!H77</f>
        <v>62936.58</v>
      </c>
      <c r="I192" s="86"/>
      <c r="J192" s="86"/>
      <c r="K192" s="86"/>
      <c r="L192" s="87"/>
      <c r="M192" s="46">
        <f>'Капитальный ремонт'!I70</f>
        <v>0</v>
      </c>
      <c r="N192" s="46">
        <f>'Капитальный ремонт'!J70</f>
        <v>0</v>
      </c>
      <c r="O192" s="90"/>
    </row>
    <row r="193" spans="1:15" s="16" customFormat="1" ht="31.5" customHeight="1" x14ac:dyDescent="0.25">
      <c r="A193" s="101"/>
      <c r="B193" s="97"/>
      <c r="C193" s="101"/>
      <c r="D193" s="52" t="s">
        <v>12</v>
      </c>
      <c r="E193" s="46">
        <v>0</v>
      </c>
      <c r="F193" s="46">
        <v>0</v>
      </c>
      <c r="G193" s="46">
        <v>0</v>
      </c>
      <c r="H193" s="85">
        <f>'Капитальный ремонт'!H71</f>
        <v>0</v>
      </c>
      <c r="I193" s="86"/>
      <c r="J193" s="86"/>
      <c r="K193" s="86"/>
      <c r="L193" s="87"/>
      <c r="M193" s="46">
        <f>'Капитальный ремонт'!I71</f>
        <v>0</v>
      </c>
      <c r="N193" s="46">
        <f>'Капитальный ремонт'!J71</f>
        <v>0</v>
      </c>
      <c r="O193" s="90"/>
    </row>
    <row r="194" spans="1:15" ht="23.25" customHeight="1" x14ac:dyDescent="0.3">
      <c r="A194" s="101"/>
      <c r="B194" s="97" t="s">
        <v>472</v>
      </c>
      <c r="C194" s="102" t="s">
        <v>103</v>
      </c>
      <c r="D194" s="102" t="s">
        <v>103</v>
      </c>
      <c r="E194" s="88" t="s">
        <v>104</v>
      </c>
      <c r="F194" s="88" t="s">
        <v>105</v>
      </c>
      <c r="G194" s="103" t="s">
        <v>527</v>
      </c>
      <c r="H194" s="89" t="s">
        <v>525</v>
      </c>
      <c r="I194" s="85" t="s">
        <v>336</v>
      </c>
      <c r="J194" s="86"/>
      <c r="K194" s="86"/>
      <c r="L194" s="87"/>
      <c r="M194" s="88" t="s">
        <v>107</v>
      </c>
      <c r="N194" s="88" t="s">
        <v>108</v>
      </c>
      <c r="O194" s="90"/>
    </row>
    <row r="195" spans="1:15" ht="15.75" customHeight="1" x14ac:dyDescent="0.3">
      <c r="A195" s="101"/>
      <c r="B195" s="97"/>
      <c r="C195" s="102"/>
      <c r="D195" s="102"/>
      <c r="E195" s="88"/>
      <c r="F195" s="88"/>
      <c r="G195" s="92"/>
      <c r="H195" s="88"/>
      <c r="I195" s="50" t="s">
        <v>331</v>
      </c>
      <c r="J195" s="50" t="s">
        <v>332</v>
      </c>
      <c r="K195" s="50" t="s">
        <v>333</v>
      </c>
      <c r="L195" s="50" t="s">
        <v>334</v>
      </c>
      <c r="M195" s="88"/>
      <c r="N195" s="88"/>
      <c r="O195" s="90"/>
    </row>
    <row r="196" spans="1:15" ht="27.75" customHeight="1" x14ac:dyDescent="0.3">
      <c r="A196" s="101"/>
      <c r="B196" s="97"/>
      <c r="C196" s="102"/>
      <c r="D196" s="102"/>
      <c r="E196" s="14">
        <f>F196+G196+H196+M196+N196</f>
        <v>1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1</v>
      </c>
      <c r="M196" s="14">
        <v>0</v>
      </c>
      <c r="N196" s="14">
        <v>0</v>
      </c>
      <c r="O196" s="90"/>
    </row>
    <row r="197" spans="1:15" s="16" customFormat="1" ht="27.75" customHeight="1" x14ac:dyDescent="0.25">
      <c r="A197" s="101" t="s">
        <v>420</v>
      </c>
      <c r="B197" s="97" t="s">
        <v>426</v>
      </c>
      <c r="C197" s="101" t="s">
        <v>68</v>
      </c>
      <c r="D197" s="52" t="s">
        <v>14</v>
      </c>
      <c r="E197" s="46">
        <f>'Строительство и реконструкция'!K292</f>
        <v>448090.31999999995</v>
      </c>
      <c r="F197" s="46">
        <f>'Строительство и реконструкция'!L292</f>
        <v>0</v>
      </c>
      <c r="G197" s="46">
        <f>'Строительство и реконструкция'!M292</f>
        <v>212520.03</v>
      </c>
      <c r="H197" s="85">
        <f>'Строительство и реконструкция'!N289</f>
        <v>235570.28999999998</v>
      </c>
      <c r="I197" s="86"/>
      <c r="J197" s="86"/>
      <c r="K197" s="86"/>
      <c r="L197" s="87"/>
      <c r="M197" s="46">
        <f>'Строительство и реконструкция'!S292</f>
        <v>0</v>
      </c>
      <c r="N197" s="46">
        <f>'Строительство и реконструкция'!T292</f>
        <v>0</v>
      </c>
      <c r="O197" s="90" t="s">
        <v>346</v>
      </c>
    </row>
    <row r="198" spans="1:15" s="16" customFormat="1" ht="36" customHeight="1" x14ac:dyDescent="0.25">
      <c r="A198" s="101"/>
      <c r="B198" s="97"/>
      <c r="C198" s="101"/>
      <c r="D198" s="52" t="s">
        <v>10</v>
      </c>
      <c r="E198" s="46">
        <f>'Строительство и реконструкция'!K293</f>
        <v>239654.36</v>
      </c>
      <c r="F198" s="46">
        <f>'Строительство и реконструкция'!L293</f>
        <v>0</v>
      </c>
      <c r="G198" s="46">
        <f>'Строительство и реконструкция'!M293</f>
        <v>132612.5</v>
      </c>
      <c r="H198" s="85">
        <f>'Строительство и реконструкция'!N290</f>
        <v>107041.86</v>
      </c>
      <c r="I198" s="86"/>
      <c r="J198" s="86"/>
      <c r="K198" s="86"/>
      <c r="L198" s="87"/>
      <c r="M198" s="46">
        <f>'Строительство и реконструкция'!S293</f>
        <v>0</v>
      </c>
      <c r="N198" s="46">
        <f>'Строительство и реконструкция'!T293</f>
        <v>0</v>
      </c>
      <c r="O198" s="90"/>
    </row>
    <row r="199" spans="1:15" s="16" customFormat="1" ht="36" customHeight="1" x14ac:dyDescent="0.25">
      <c r="A199" s="101"/>
      <c r="B199" s="97"/>
      <c r="C199" s="101"/>
      <c r="D199" s="52" t="s">
        <v>18</v>
      </c>
      <c r="E199" s="46">
        <f>'Строительство и реконструкция'!K294</f>
        <v>208435.96</v>
      </c>
      <c r="F199" s="46">
        <f>'Строительство и реконструкция'!L294</f>
        <v>0</v>
      </c>
      <c r="G199" s="46">
        <f>'Строительство и реконструкция'!M294</f>
        <v>79907.53</v>
      </c>
      <c r="H199" s="85">
        <f>'Строительство и реконструкция'!N291</f>
        <v>128528.43</v>
      </c>
      <c r="I199" s="86"/>
      <c r="J199" s="86"/>
      <c r="K199" s="86"/>
      <c r="L199" s="87"/>
      <c r="M199" s="46">
        <f>'Строительство и реконструкция'!S294</f>
        <v>0</v>
      </c>
      <c r="N199" s="46">
        <f>'Строительство и реконструкция'!T294</f>
        <v>0</v>
      </c>
      <c r="O199" s="90"/>
    </row>
    <row r="200" spans="1:15" s="16" customFormat="1" ht="26.25" customHeight="1" x14ac:dyDescent="0.25">
      <c r="A200" s="101"/>
      <c r="B200" s="97"/>
      <c r="C200" s="101"/>
      <c r="D200" s="52" t="s">
        <v>12</v>
      </c>
      <c r="E200" s="46">
        <v>0</v>
      </c>
      <c r="F200" s="46">
        <v>0</v>
      </c>
      <c r="G200" s="46">
        <v>0</v>
      </c>
      <c r="H200" s="85">
        <v>0</v>
      </c>
      <c r="I200" s="86"/>
      <c r="J200" s="86"/>
      <c r="K200" s="86"/>
      <c r="L200" s="87"/>
      <c r="M200" s="46">
        <v>0</v>
      </c>
      <c r="N200" s="46">
        <v>0</v>
      </c>
      <c r="O200" s="90"/>
    </row>
    <row r="201" spans="1:15" ht="23.25" customHeight="1" x14ac:dyDescent="0.3">
      <c r="A201" s="101"/>
      <c r="B201" s="97" t="s">
        <v>449</v>
      </c>
      <c r="C201" s="102" t="s">
        <v>103</v>
      </c>
      <c r="D201" s="102" t="s">
        <v>103</v>
      </c>
      <c r="E201" s="88" t="s">
        <v>104</v>
      </c>
      <c r="F201" s="88" t="s">
        <v>105</v>
      </c>
      <c r="G201" s="103" t="s">
        <v>527</v>
      </c>
      <c r="H201" s="89" t="s">
        <v>525</v>
      </c>
      <c r="I201" s="85" t="s">
        <v>336</v>
      </c>
      <c r="J201" s="86"/>
      <c r="K201" s="86"/>
      <c r="L201" s="87"/>
      <c r="M201" s="88" t="s">
        <v>107</v>
      </c>
      <c r="N201" s="88" t="s">
        <v>108</v>
      </c>
      <c r="O201" s="90"/>
    </row>
    <row r="202" spans="1:15" ht="15.75" customHeight="1" x14ac:dyDescent="0.3">
      <c r="A202" s="101"/>
      <c r="B202" s="97"/>
      <c r="C202" s="102"/>
      <c r="D202" s="102"/>
      <c r="E202" s="88"/>
      <c r="F202" s="88"/>
      <c r="G202" s="92"/>
      <c r="H202" s="88"/>
      <c r="I202" s="50" t="s">
        <v>331</v>
      </c>
      <c r="J202" s="50" t="s">
        <v>332</v>
      </c>
      <c r="K202" s="50" t="s">
        <v>333</v>
      </c>
      <c r="L202" s="50" t="s">
        <v>334</v>
      </c>
      <c r="M202" s="88"/>
      <c r="N202" s="88"/>
      <c r="O202" s="90"/>
    </row>
    <row r="203" spans="1:15" ht="27.75" customHeight="1" x14ac:dyDescent="0.3">
      <c r="A203" s="101"/>
      <c r="B203" s="97"/>
      <c r="C203" s="102"/>
      <c r="D203" s="102"/>
      <c r="E203" s="14">
        <f>F203+G203+H203+M203+N203</f>
        <v>1</v>
      </c>
      <c r="F203" s="14">
        <v>0</v>
      </c>
      <c r="G203" s="14">
        <v>0</v>
      </c>
      <c r="H203" s="14">
        <v>1</v>
      </c>
      <c r="I203" s="14">
        <v>0</v>
      </c>
      <c r="J203" s="14">
        <v>0</v>
      </c>
      <c r="K203" s="14">
        <v>0</v>
      </c>
      <c r="L203" s="14">
        <v>1</v>
      </c>
      <c r="M203" s="14">
        <v>0</v>
      </c>
      <c r="N203" s="14">
        <v>0</v>
      </c>
      <c r="O203" s="90"/>
    </row>
    <row r="204" spans="1:15" s="16" customFormat="1" ht="24.75" customHeight="1" x14ac:dyDescent="0.25">
      <c r="A204" s="101" t="s">
        <v>423</v>
      </c>
      <c r="B204" s="97" t="s">
        <v>421</v>
      </c>
      <c r="C204" s="101" t="s">
        <v>68</v>
      </c>
      <c r="D204" s="52" t="s">
        <v>14</v>
      </c>
      <c r="E204" s="46">
        <f>'Капитальный ремонт'!E83</f>
        <v>474341.32</v>
      </c>
      <c r="F204" s="46">
        <f>'Капитальный ремонт'!F83</f>
        <v>0</v>
      </c>
      <c r="G204" s="46">
        <f>'Капитальный ремонт'!G83</f>
        <v>397727.51</v>
      </c>
      <c r="H204" s="88">
        <f>'Капитальный ремонт'!H83</f>
        <v>76613.81</v>
      </c>
      <c r="I204" s="88"/>
      <c r="J204" s="88"/>
      <c r="K204" s="88"/>
      <c r="L204" s="88"/>
      <c r="M204" s="46">
        <f>'Капитальный ремонт'!I83</f>
        <v>0</v>
      </c>
      <c r="N204" s="46">
        <f>'Капитальный ремонт'!J83</f>
        <v>0</v>
      </c>
      <c r="O204" s="90" t="s">
        <v>424</v>
      </c>
    </row>
    <row r="205" spans="1:15" s="16" customFormat="1" ht="36" customHeight="1" x14ac:dyDescent="0.25">
      <c r="A205" s="101"/>
      <c r="B205" s="97"/>
      <c r="C205" s="101"/>
      <c r="D205" s="52" t="s">
        <v>10</v>
      </c>
      <c r="E205" s="46">
        <f>'Капитальный ремонт'!E84</f>
        <v>312491.88999999996</v>
      </c>
      <c r="F205" s="46">
        <f>'Капитальный ремонт'!F84</f>
        <v>0</v>
      </c>
      <c r="G205" s="46">
        <f>'Капитальный ремонт'!G84</f>
        <v>248182.03000000003</v>
      </c>
      <c r="H205" s="88">
        <f>'Капитальный ремонт'!H84</f>
        <v>64309.86</v>
      </c>
      <c r="I205" s="88"/>
      <c r="J205" s="88"/>
      <c r="K205" s="88"/>
      <c r="L205" s="88"/>
      <c r="M205" s="46">
        <f>'Капитальный ремонт'!I84</f>
        <v>0</v>
      </c>
      <c r="N205" s="46">
        <f>'Капитальный ремонт'!J84</f>
        <v>0</v>
      </c>
      <c r="O205" s="90"/>
    </row>
    <row r="206" spans="1:15" s="16" customFormat="1" ht="36" customHeight="1" x14ac:dyDescent="0.25">
      <c r="A206" s="101"/>
      <c r="B206" s="97"/>
      <c r="C206" s="101"/>
      <c r="D206" s="52" t="s">
        <v>18</v>
      </c>
      <c r="E206" s="46">
        <f>'Капитальный ремонт'!E85</f>
        <v>161849.43</v>
      </c>
      <c r="F206" s="46">
        <f>'Капитальный ремонт'!F85</f>
        <v>0</v>
      </c>
      <c r="G206" s="46">
        <f>'Капитальный ремонт'!G85</f>
        <v>149545.47999999998</v>
      </c>
      <c r="H206" s="88">
        <f>'Капитальный ремонт'!H85</f>
        <v>12303.95</v>
      </c>
      <c r="I206" s="88"/>
      <c r="J206" s="88"/>
      <c r="K206" s="88"/>
      <c r="L206" s="88"/>
      <c r="M206" s="46">
        <f>'Капитальный ремонт'!I85</f>
        <v>0</v>
      </c>
      <c r="N206" s="46">
        <f>'Капитальный ремонт'!J85</f>
        <v>0</v>
      </c>
      <c r="O206" s="90"/>
    </row>
    <row r="207" spans="1:15" s="16" customFormat="1" ht="31.5" customHeight="1" x14ac:dyDescent="0.25">
      <c r="A207" s="101"/>
      <c r="B207" s="97"/>
      <c r="C207" s="101"/>
      <c r="D207" s="52" t="s">
        <v>12</v>
      </c>
      <c r="E207" s="46">
        <v>0</v>
      </c>
      <c r="F207" s="46">
        <v>0</v>
      </c>
      <c r="G207" s="46">
        <v>0</v>
      </c>
      <c r="H207" s="88">
        <f>'Капитальный ремонт'!H86</f>
        <v>0</v>
      </c>
      <c r="I207" s="88"/>
      <c r="J207" s="88"/>
      <c r="K207" s="88"/>
      <c r="L207" s="88"/>
      <c r="M207" s="46">
        <f>'Капитальный ремонт'!I86</f>
        <v>0</v>
      </c>
      <c r="N207" s="46">
        <f>'Капитальный ремонт'!J86</f>
        <v>0</v>
      </c>
      <c r="O207" s="90"/>
    </row>
    <row r="208" spans="1:15" ht="23.25" customHeight="1" x14ac:dyDescent="0.3">
      <c r="A208" s="101"/>
      <c r="B208" s="97" t="s">
        <v>450</v>
      </c>
      <c r="C208" s="102" t="s">
        <v>103</v>
      </c>
      <c r="D208" s="102" t="s">
        <v>103</v>
      </c>
      <c r="E208" s="88" t="s">
        <v>104</v>
      </c>
      <c r="F208" s="88" t="s">
        <v>105</v>
      </c>
      <c r="G208" s="89" t="s">
        <v>527</v>
      </c>
      <c r="H208" s="89" t="s">
        <v>525</v>
      </c>
      <c r="I208" s="88" t="s">
        <v>336</v>
      </c>
      <c r="J208" s="88"/>
      <c r="K208" s="88"/>
      <c r="L208" s="88"/>
      <c r="M208" s="88" t="s">
        <v>107</v>
      </c>
      <c r="N208" s="88" t="s">
        <v>108</v>
      </c>
      <c r="O208" s="90"/>
    </row>
    <row r="209" spans="1:16201" ht="15.75" customHeight="1" x14ac:dyDescent="0.3">
      <c r="A209" s="101"/>
      <c r="B209" s="97"/>
      <c r="C209" s="102"/>
      <c r="D209" s="102"/>
      <c r="E209" s="88"/>
      <c r="F209" s="88"/>
      <c r="G209" s="88"/>
      <c r="H209" s="88"/>
      <c r="I209" s="46" t="s">
        <v>331</v>
      </c>
      <c r="J209" s="46" t="s">
        <v>332</v>
      </c>
      <c r="K209" s="46" t="s">
        <v>333</v>
      </c>
      <c r="L209" s="46" t="s">
        <v>334</v>
      </c>
      <c r="M209" s="88"/>
      <c r="N209" s="88"/>
      <c r="O209" s="90"/>
    </row>
    <row r="210" spans="1:16201" ht="27.75" customHeight="1" x14ac:dyDescent="0.3">
      <c r="A210" s="101"/>
      <c r="B210" s="97"/>
      <c r="C210" s="102"/>
      <c r="D210" s="102"/>
      <c r="E210" s="14">
        <f>F210+G210+H210+M210+N210</f>
        <v>11</v>
      </c>
      <c r="F210" s="14">
        <v>0</v>
      </c>
      <c r="G210" s="14">
        <v>4</v>
      </c>
      <c r="H210" s="14">
        <v>7</v>
      </c>
      <c r="I210" s="14">
        <v>0</v>
      </c>
      <c r="J210" s="14">
        <v>0</v>
      </c>
      <c r="K210" s="14">
        <v>0</v>
      </c>
      <c r="L210" s="14">
        <v>7</v>
      </c>
      <c r="M210" s="14">
        <v>0</v>
      </c>
      <c r="N210" s="14">
        <v>0</v>
      </c>
      <c r="O210" s="90"/>
    </row>
    <row r="211" spans="1:16201" s="16" customFormat="1" ht="36" customHeight="1" x14ac:dyDescent="0.25">
      <c r="A211" s="109" t="s">
        <v>471</v>
      </c>
      <c r="B211" s="97" t="s">
        <v>531</v>
      </c>
      <c r="C211" s="101" t="s">
        <v>68</v>
      </c>
      <c r="D211" s="52" t="s">
        <v>14</v>
      </c>
      <c r="E211" s="46">
        <v>0</v>
      </c>
      <c r="F211" s="46">
        <v>0</v>
      </c>
      <c r="G211" s="46">
        <v>0</v>
      </c>
      <c r="H211" s="88">
        <v>0</v>
      </c>
      <c r="I211" s="88"/>
      <c r="J211" s="88"/>
      <c r="K211" s="88"/>
      <c r="L211" s="88"/>
      <c r="M211" s="46">
        <v>0</v>
      </c>
      <c r="N211" s="46">
        <v>0</v>
      </c>
      <c r="O211" s="90" t="s">
        <v>31</v>
      </c>
    </row>
    <row r="212" spans="1:16201" s="16" customFormat="1" ht="36" customHeight="1" x14ac:dyDescent="0.25">
      <c r="A212" s="101"/>
      <c r="B212" s="97"/>
      <c r="C212" s="101"/>
      <c r="D212" s="52" t="s">
        <v>10</v>
      </c>
      <c r="E212" s="46">
        <v>0</v>
      </c>
      <c r="F212" s="46">
        <v>0</v>
      </c>
      <c r="G212" s="46">
        <v>0</v>
      </c>
      <c r="H212" s="88">
        <v>0</v>
      </c>
      <c r="I212" s="88"/>
      <c r="J212" s="88"/>
      <c r="K212" s="88"/>
      <c r="L212" s="88"/>
      <c r="M212" s="46">
        <v>0</v>
      </c>
      <c r="N212" s="46">
        <v>0</v>
      </c>
      <c r="O212" s="90"/>
    </row>
    <row r="213" spans="1:16201" s="16" customFormat="1" ht="36" customHeight="1" x14ac:dyDescent="0.25">
      <c r="A213" s="101"/>
      <c r="B213" s="97"/>
      <c r="C213" s="101"/>
      <c r="D213" s="52" t="s">
        <v>18</v>
      </c>
      <c r="E213" s="46">
        <v>0</v>
      </c>
      <c r="F213" s="46">
        <v>0</v>
      </c>
      <c r="G213" s="46">
        <v>0</v>
      </c>
      <c r="H213" s="88">
        <v>0</v>
      </c>
      <c r="I213" s="88"/>
      <c r="J213" s="88"/>
      <c r="K213" s="88"/>
      <c r="L213" s="88"/>
      <c r="M213" s="46">
        <v>0</v>
      </c>
      <c r="N213" s="46">
        <v>0</v>
      </c>
      <c r="O213" s="90"/>
    </row>
    <row r="214" spans="1:16201" s="16" customFormat="1" ht="31.5" customHeight="1" x14ac:dyDescent="0.25">
      <c r="A214" s="101"/>
      <c r="B214" s="97"/>
      <c r="C214" s="101"/>
      <c r="D214" s="52" t="s">
        <v>12</v>
      </c>
      <c r="E214" s="46">
        <v>0</v>
      </c>
      <c r="F214" s="46">
        <v>0</v>
      </c>
      <c r="G214" s="46">
        <v>0</v>
      </c>
      <c r="H214" s="88">
        <v>0</v>
      </c>
      <c r="I214" s="88"/>
      <c r="J214" s="88"/>
      <c r="K214" s="88"/>
      <c r="L214" s="88"/>
      <c r="M214" s="46">
        <v>0</v>
      </c>
      <c r="N214" s="46">
        <v>0</v>
      </c>
      <c r="O214" s="90"/>
    </row>
    <row r="215" spans="1:16201" ht="23.25" customHeight="1" x14ac:dyDescent="0.3">
      <c r="A215" s="101"/>
      <c r="B215" s="97" t="s">
        <v>532</v>
      </c>
      <c r="C215" s="102" t="s">
        <v>103</v>
      </c>
      <c r="D215" s="102" t="s">
        <v>103</v>
      </c>
      <c r="E215" s="88" t="s">
        <v>104</v>
      </c>
      <c r="F215" s="88" t="s">
        <v>105</v>
      </c>
      <c r="G215" s="89" t="s">
        <v>527</v>
      </c>
      <c r="H215" s="89" t="s">
        <v>525</v>
      </c>
      <c r="I215" s="88" t="s">
        <v>336</v>
      </c>
      <c r="J215" s="88"/>
      <c r="K215" s="88"/>
      <c r="L215" s="88"/>
      <c r="M215" s="88" t="s">
        <v>107</v>
      </c>
      <c r="N215" s="88" t="s">
        <v>108</v>
      </c>
      <c r="O215" s="90"/>
    </row>
    <row r="216" spans="1:16201" ht="15.75" customHeight="1" x14ac:dyDescent="0.3">
      <c r="A216" s="101"/>
      <c r="B216" s="97"/>
      <c r="C216" s="102"/>
      <c r="D216" s="102"/>
      <c r="E216" s="88"/>
      <c r="F216" s="88"/>
      <c r="G216" s="88"/>
      <c r="H216" s="88"/>
      <c r="I216" s="46" t="s">
        <v>331</v>
      </c>
      <c r="J216" s="46" t="s">
        <v>332</v>
      </c>
      <c r="K216" s="46" t="s">
        <v>333</v>
      </c>
      <c r="L216" s="46" t="s">
        <v>334</v>
      </c>
      <c r="M216" s="88"/>
      <c r="N216" s="88"/>
      <c r="O216" s="90"/>
    </row>
    <row r="217" spans="1:16201" ht="27.75" customHeight="1" x14ac:dyDescent="0.3">
      <c r="A217" s="101"/>
      <c r="B217" s="97"/>
      <c r="C217" s="102"/>
      <c r="D217" s="102"/>
      <c r="E217" s="14">
        <f>F217+G217+H217+M217+N217</f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90"/>
    </row>
    <row r="218" spans="1:16201" s="23" customFormat="1" ht="31.5" customHeight="1" x14ac:dyDescent="0.3">
      <c r="A218" s="70" t="s">
        <v>27</v>
      </c>
      <c r="B218" s="104" t="s">
        <v>533</v>
      </c>
      <c r="C218" s="76" t="s">
        <v>68</v>
      </c>
      <c r="D218" s="52" t="s">
        <v>14</v>
      </c>
      <c r="E218" s="46">
        <f>SUM(F218:N218)</f>
        <v>0</v>
      </c>
      <c r="F218" s="46">
        <f>SUM(F219:F220)</f>
        <v>0</v>
      </c>
      <c r="G218" s="46">
        <f>G219+G220</f>
        <v>0</v>
      </c>
      <c r="H218" s="85">
        <f>H219+H220</f>
        <v>0</v>
      </c>
      <c r="I218" s="86"/>
      <c r="J218" s="86"/>
      <c r="K218" s="86"/>
      <c r="L218" s="87"/>
      <c r="M218" s="46">
        <f>M219+M220</f>
        <v>0</v>
      </c>
      <c r="N218" s="46">
        <v>0</v>
      </c>
      <c r="O218" s="76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7"/>
      <c r="ALB218" s="17"/>
      <c r="ALC218" s="17"/>
      <c r="ALD218" s="17"/>
      <c r="ALE218" s="17"/>
      <c r="ALF218" s="17"/>
      <c r="ALG218" s="17"/>
      <c r="ALH218" s="17"/>
      <c r="ALI218" s="17"/>
      <c r="ALJ218" s="17"/>
      <c r="ALK218" s="17"/>
      <c r="ALL218" s="17"/>
      <c r="ALM218" s="17"/>
      <c r="ALN218" s="17"/>
      <c r="ALO218" s="17"/>
      <c r="ALP218" s="17"/>
      <c r="ALQ218" s="17"/>
      <c r="ALR218" s="17"/>
      <c r="ALS218" s="17"/>
      <c r="ALT218" s="17"/>
      <c r="ALU218" s="17"/>
      <c r="ALV218" s="17"/>
      <c r="ALW218" s="17"/>
      <c r="ALX218" s="17"/>
      <c r="ALY218" s="17"/>
      <c r="ALZ218" s="17"/>
      <c r="AMA218" s="17"/>
      <c r="AMB218" s="17"/>
      <c r="AMC218" s="17"/>
      <c r="AMD218" s="17"/>
      <c r="AME218" s="17"/>
      <c r="AMF218" s="17"/>
      <c r="AMG218" s="17"/>
      <c r="AMH218" s="17"/>
      <c r="AMI218" s="17"/>
      <c r="AMJ218" s="17"/>
      <c r="AMK218" s="17"/>
      <c r="AML218" s="17"/>
      <c r="AMM218" s="17"/>
      <c r="AMN218" s="17"/>
      <c r="AMO218" s="17"/>
      <c r="AMP218" s="17"/>
      <c r="AMQ218" s="17"/>
      <c r="AMR218" s="17"/>
      <c r="AMS218" s="17"/>
      <c r="AMT218" s="17"/>
      <c r="AMU218" s="17"/>
      <c r="AMV218" s="17"/>
      <c r="AMW218" s="17"/>
      <c r="AMX218" s="17"/>
      <c r="AMY218" s="17"/>
      <c r="AMZ218" s="17"/>
      <c r="ANA218" s="17"/>
      <c r="ANB218" s="17"/>
      <c r="ANC218" s="17"/>
      <c r="AND218" s="17"/>
      <c r="ANE218" s="17"/>
      <c r="ANF218" s="17"/>
      <c r="ANG218" s="17"/>
      <c r="ANH218" s="17"/>
      <c r="ANI218" s="17"/>
      <c r="ANJ218" s="17"/>
      <c r="ANK218" s="17"/>
      <c r="ANL218" s="17"/>
      <c r="ANM218" s="17"/>
      <c r="ANN218" s="17"/>
      <c r="ANO218" s="17"/>
      <c r="ANP218" s="17"/>
      <c r="ANQ218" s="17"/>
      <c r="ANR218" s="17"/>
      <c r="ANS218" s="17"/>
      <c r="ANT218" s="17"/>
      <c r="ANU218" s="17"/>
      <c r="ANV218" s="17"/>
      <c r="ANW218" s="17"/>
      <c r="ANX218" s="17"/>
      <c r="ANY218" s="17"/>
      <c r="ANZ218" s="17"/>
      <c r="AOA218" s="17"/>
      <c r="AOB218" s="17"/>
      <c r="AOC218" s="17"/>
      <c r="AOD218" s="17"/>
      <c r="AOE218" s="17"/>
      <c r="AOF218" s="17"/>
      <c r="AOG218" s="17"/>
      <c r="AOH218" s="17"/>
      <c r="AOI218" s="17"/>
      <c r="AOJ218" s="17"/>
      <c r="AOK218" s="17"/>
      <c r="AOL218" s="17"/>
      <c r="AOM218" s="17"/>
      <c r="AON218" s="17"/>
      <c r="AOO218" s="17"/>
      <c r="AOP218" s="17"/>
      <c r="AOQ218" s="17"/>
      <c r="AOR218" s="17"/>
      <c r="AOS218" s="17"/>
      <c r="AOT218" s="17"/>
      <c r="AOU218" s="17"/>
      <c r="AOV218" s="17"/>
      <c r="AOW218" s="17"/>
      <c r="AOX218" s="17"/>
      <c r="AOY218" s="17"/>
      <c r="AOZ218" s="17"/>
      <c r="APA218" s="17"/>
      <c r="APB218" s="17"/>
      <c r="APC218" s="17"/>
      <c r="APD218" s="17"/>
      <c r="APE218" s="17"/>
      <c r="APF218" s="17"/>
      <c r="APG218" s="17"/>
      <c r="APH218" s="17"/>
      <c r="API218" s="17"/>
      <c r="APJ218" s="17"/>
      <c r="APK218" s="17"/>
      <c r="APL218" s="17"/>
      <c r="APM218" s="17"/>
      <c r="APN218" s="17"/>
      <c r="APO218" s="17"/>
      <c r="APP218" s="17"/>
      <c r="APQ218" s="17"/>
      <c r="APR218" s="17"/>
      <c r="APS218" s="17"/>
      <c r="APT218" s="17"/>
      <c r="APU218" s="17"/>
      <c r="APV218" s="17"/>
      <c r="APW218" s="17"/>
      <c r="APX218" s="17"/>
      <c r="APY218" s="17"/>
      <c r="APZ218" s="17"/>
      <c r="AQA218" s="17"/>
      <c r="AQB218" s="17"/>
      <c r="AQC218" s="17"/>
      <c r="AQD218" s="17"/>
      <c r="AQE218" s="17"/>
      <c r="AQF218" s="17"/>
      <c r="AQG218" s="17"/>
      <c r="AQH218" s="17"/>
      <c r="AQI218" s="17"/>
      <c r="AQJ218" s="17"/>
      <c r="AQK218" s="17"/>
      <c r="AQL218" s="17"/>
      <c r="AQM218" s="17"/>
      <c r="AQN218" s="17"/>
      <c r="AQO218" s="17"/>
      <c r="AQP218" s="17"/>
      <c r="AQQ218" s="17"/>
      <c r="AQR218" s="17"/>
      <c r="AQS218" s="17"/>
      <c r="AQT218" s="17"/>
      <c r="AQU218" s="17"/>
      <c r="AQV218" s="17"/>
      <c r="AQW218" s="17"/>
      <c r="AQX218" s="17"/>
      <c r="AQY218" s="17"/>
      <c r="AQZ218" s="17"/>
      <c r="ARA218" s="17"/>
      <c r="ARB218" s="17"/>
      <c r="ARC218" s="17"/>
      <c r="ARD218" s="17"/>
      <c r="ARE218" s="17"/>
      <c r="ARF218" s="17"/>
      <c r="ARG218" s="17"/>
      <c r="ARH218" s="17"/>
      <c r="ARI218" s="17"/>
      <c r="ARJ218" s="17"/>
      <c r="ARK218" s="17"/>
      <c r="ARL218" s="17"/>
      <c r="ARM218" s="17"/>
      <c r="ARN218" s="17"/>
      <c r="ARO218" s="17"/>
      <c r="ARP218" s="17"/>
      <c r="ARQ218" s="17"/>
      <c r="ARR218" s="17"/>
      <c r="ARS218" s="17"/>
      <c r="ART218" s="17"/>
      <c r="ARU218" s="17"/>
      <c r="ARV218" s="17"/>
      <c r="ARW218" s="17"/>
      <c r="ARX218" s="17"/>
      <c r="ARY218" s="17"/>
      <c r="ARZ218" s="17"/>
      <c r="ASA218" s="17"/>
      <c r="ASB218" s="17"/>
      <c r="ASC218" s="17"/>
      <c r="ASD218" s="17"/>
      <c r="ASE218" s="17"/>
      <c r="ASF218" s="17"/>
      <c r="ASG218" s="17"/>
      <c r="ASH218" s="17"/>
      <c r="ASI218" s="17"/>
      <c r="ASJ218" s="17"/>
      <c r="ASK218" s="17"/>
      <c r="ASL218" s="17"/>
      <c r="ASM218" s="17"/>
      <c r="ASN218" s="17"/>
      <c r="ASO218" s="17"/>
      <c r="ASP218" s="17"/>
      <c r="ASQ218" s="17"/>
      <c r="ASR218" s="17"/>
      <c r="ASS218" s="17"/>
      <c r="AST218" s="17"/>
      <c r="ASU218" s="17"/>
      <c r="ASV218" s="17"/>
      <c r="ASW218" s="17"/>
      <c r="ASX218" s="17"/>
      <c r="ASY218" s="17"/>
      <c r="ASZ218" s="17"/>
      <c r="ATA218" s="17"/>
      <c r="ATB218" s="17"/>
      <c r="ATC218" s="17"/>
      <c r="ATD218" s="17"/>
      <c r="ATE218" s="17"/>
      <c r="ATF218" s="17"/>
      <c r="ATG218" s="17"/>
      <c r="ATH218" s="17"/>
      <c r="ATI218" s="17"/>
      <c r="ATJ218" s="17"/>
      <c r="ATK218" s="17"/>
      <c r="ATL218" s="17"/>
      <c r="ATM218" s="17"/>
      <c r="ATN218" s="17"/>
      <c r="ATO218" s="17"/>
      <c r="ATP218" s="17"/>
      <c r="ATQ218" s="17"/>
      <c r="ATR218" s="17"/>
      <c r="ATS218" s="17"/>
      <c r="ATT218" s="17"/>
      <c r="ATU218" s="17"/>
      <c r="ATV218" s="17"/>
      <c r="ATW218" s="17"/>
      <c r="ATX218" s="17"/>
      <c r="ATY218" s="17"/>
      <c r="ATZ218" s="17"/>
      <c r="AUA218" s="17"/>
      <c r="AUB218" s="17"/>
      <c r="AUC218" s="17"/>
      <c r="AUD218" s="17"/>
      <c r="AUE218" s="17"/>
      <c r="AUF218" s="17"/>
      <c r="AUG218" s="17"/>
      <c r="AUH218" s="17"/>
      <c r="AUI218" s="17"/>
      <c r="AUJ218" s="17"/>
      <c r="AUK218" s="17"/>
      <c r="AUL218" s="17"/>
      <c r="AUM218" s="17"/>
      <c r="AUN218" s="17"/>
      <c r="AUO218" s="17"/>
      <c r="AUP218" s="17"/>
      <c r="AUQ218" s="17"/>
      <c r="AUR218" s="17"/>
      <c r="AUS218" s="17"/>
      <c r="AUT218" s="17"/>
      <c r="AUU218" s="17"/>
      <c r="AUV218" s="17"/>
      <c r="AUW218" s="17"/>
      <c r="AUX218" s="17"/>
      <c r="AUY218" s="17"/>
      <c r="AUZ218" s="17"/>
      <c r="AVA218" s="17"/>
      <c r="AVB218" s="17"/>
      <c r="AVC218" s="17"/>
      <c r="AVD218" s="17"/>
      <c r="AVE218" s="17"/>
      <c r="AVF218" s="17"/>
      <c r="AVG218" s="17"/>
      <c r="AVH218" s="17"/>
      <c r="AVI218" s="17"/>
      <c r="AVJ218" s="17"/>
      <c r="AVK218" s="17"/>
      <c r="AVL218" s="17"/>
      <c r="AVM218" s="17"/>
      <c r="AVN218" s="17"/>
      <c r="AVO218" s="17"/>
      <c r="AVP218" s="17"/>
      <c r="AVQ218" s="17"/>
      <c r="AVR218" s="17"/>
      <c r="AVS218" s="17"/>
      <c r="AVT218" s="17"/>
      <c r="AVU218" s="17"/>
      <c r="AVV218" s="17"/>
      <c r="AVW218" s="17"/>
      <c r="AVX218" s="17"/>
      <c r="AVY218" s="17"/>
      <c r="AVZ218" s="17"/>
      <c r="AWA218" s="17"/>
      <c r="AWB218" s="17"/>
      <c r="AWC218" s="17"/>
      <c r="AWD218" s="17"/>
      <c r="AWE218" s="17"/>
      <c r="AWF218" s="17"/>
      <c r="AWG218" s="17"/>
      <c r="AWH218" s="17"/>
      <c r="AWI218" s="17"/>
      <c r="AWJ218" s="17"/>
      <c r="AWK218" s="17"/>
      <c r="AWL218" s="17"/>
      <c r="AWM218" s="17"/>
      <c r="AWN218" s="17"/>
      <c r="AWO218" s="17"/>
      <c r="AWP218" s="17"/>
      <c r="AWQ218" s="17"/>
      <c r="AWR218" s="17"/>
      <c r="AWS218" s="17"/>
      <c r="AWT218" s="17"/>
      <c r="AWU218" s="17"/>
      <c r="AWV218" s="17"/>
      <c r="AWW218" s="17"/>
      <c r="AWX218" s="17"/>
      <c r="AWY218" s="17"/>
      <c r="AWZ218" s="17"/>
      <c r="AXA218" s="17"/>
      <c r="AXB218" s="17"/>
      <c r="AXC218" s="17"/>
      <c r="AXD218" s="17"/>
      <c r="AXE218" s="17"/>
      <c r="AXF218" s="17"/>
      <c r="AXG218" s="17"/>
      <c r="AXH218" s="17"/>
      <c r="AXI218" s="17"/>
      <c r="AXJ218" s="17"/>
      <c r="AXK218" s="17"/>
      <c r="AXL218" s="17"/>
      <c r="AXM218" s="17"/>
      <c r="AXN218" s="17"/>
      <c r="AXO218" s="17"/>
      <c r="AXP218" s="17"/>
      <c r="AXQ218" s="17"/>
      <c r="AXR218" s="17"/>
      <c r="AXS218" s="17"/>
      <c r="AXT218" s="17"/>
      <c r="AXU218" s="17"/>
      <c r="AXV218" s="17"/>
      <c r="AXW218" s="17"/>
      <c r="AXX218" s="17"/>
      <c r="AXY218" s="17"/>
      <c r="AXZ218" s="17"/>
      <c r="AYA218" s="17"/>
      <c r="AYB218" s="17"/>
      <c r="AYC218" s="17"/>
      <c r="AYD218" s="17"/>
      <c r="AYE218" s="17"/>
      <c r="AYF218" s="17"/>
      <c r="AYG218" s="17"/>
      <c r="AYH218" s="17"/>
      <c r="AYI218" s="17"/>
      <c r="AYJ218" s="17"/>
      <c r="AYK218" s="17"/>
      <c r="AYL218" s="17"/>
      <c r="AYM218" s="17"/>
      <c r="AYN218" s="17"/>
      <c r="AYO218" s="17"/>
      <c r="AYP218" s="17"/>
      <c r="AYQ218" s="17"/>
      <c r="AYR218" s="17"/>
      <c r="AYS218" s="17"/>
      <c r="AYT218" s="17"/>
      <c r="AYU218" s="17"/>
      <c r="AYV218" s="17"/>
      <c r="AYW218" s="17"/>
      <c r="AYX218" s="17"/>
      <c r="AYY218" s="17"/>
      <c r="AYZ218" s="17"/>
      <c r="AZA218" s="17"/>
      <c r="AZB218" s="17"/>
      <c r="AZC218" s="17"/>
      <c r="AZD218" s="17"/>
      <c r="AZE218" s="17"/>
      <c r="AZF218" s="17"/>
      <c r="AZG218" s="17"/>
      <c r="AZH218" s="17"/>
      <c r="AZI218" s="17"/>
      <c r="AZJ218" s="17"/>
      <c r="AZK218" s="17"/>
      <c r="AZL218" s="17"/>
      <c r="AZM218" s="17"/>
      <c r="AZN218" s="17"/>
      <c r="AZO218" s="17"/>
      <c r="AZP218" s="17"/>
      <c r="AZQ218" s="17"/>
      <c r="AZR218" s="17"/>
      <c r="AZS218" s="17"/>
      <c r="AZT218" s="17"/>
      <c r="AZU218" s="17"/>
      <c r="AZV218" s="17"/>
      <c r="AZW218" s="17"/>
      <c r="AZX218" s="17"/>
      <c r="AZY218" s="17"/>
      <c r="AZZ218" s="17"/>
      <c r="BAA218" s="17"/>
      <c r="BAB218" s="17"/>
      <c r="BAC218" s="17"/>
      <c r="BAD218" s="17"/>
      <c r="BAE218" s="17"/>
      <c r="BAF218" s="17"/>
      <c r="BAG218" s="17"/>
      <c r="BAH218" s="17"/>
      <c r="BAI218" s="17"/>
      <c r="BAJ218" s="17"/>
      <c r="BAK218" s="17"/>
      <c r="BAL218" s="17"/>
      <c r="BAM218" s="17"/>
      <c r="BAN218" s="17"/>
      <c r="BAO218" s="17"/>
      <c r="BAP218" s="17"/>
      <c r="BAQ218" s="17"/>
      <c r="BAR218" s="17"/>
      <c r="BAS218" s="17"/>
      <c r="BAT218" s="17"/>
      <c r="BAU218" s="17"/>
      <c r="BAV218" s="17"/>
      <c r="BAW218" s="17"/>
      <c r="BAX218" s="17"/>
      <c r="BAY218" s="17"/>
      <c r="BAZ218" s="17"/>
      <c r="BBA218" s="17"/>
      <c r="BBB218" s="17"/>
      <c r="BBC218" s="17"/>
      <c r="BBD218" s="17"/>
      <c r="BBE218" s="17"/>
      <c r="BBF218" s="17"/>
      <c r="BBG218" s="17"/>
      <c r="BBH218" s="17"/>
      <c r="BBI218" s="17"/>
      <c r="BBJ218" s="17"/>
      <c r="BBK218" s="17"/>
      <c r="BBL218" s="17"/>
      <c r="BBM218" s="17"/>
      <c r="BBN218" s="17"/>
      <c r="BBO218" s="17"/>
      <c r="BBP218" s="17"/>
      <c r="BBQ218" s="17"/>
      <c r="BBR218" s="17"/>
      <c r="BBS218" s="17"/>
      <c r="BBT218" s="17"/>
      <c r="BBU218" s="17"/>
      <c r="BBV218" s="17"/>
      <c r="BBW218" s="17"/>
      <c r="BBX218" s="17"/>
      <c r="BBY218" s="17"/>
      <c r="BBZ218" s="17"/>
      <c r="BCA218" s="17"/>
      <c r="BCB218" s="17"/>
      <c r="BCC218" s="17"/>
      <c r="BCD218" s="17"/>
      <c r="BCE218" s="17"/>
      <c r="BCF218" s="17"/>
      <c r="BCG218" s="17"/>
      <c r="BCH218" s="17"/>
      <c r="BCI218" s="17"/>
      <c r="BCJ218" s="17"/>
      <c r="BCK218" s="17"/>
      <c r="BCL218" s="17"/>
      <c r="BCM218" s="17"/>
      <c r="BCN218" s="17"/>
      <c r="BCO218" s="17"/>
      <c r="BCP218" s="17"/>
      <c r="BCQ218" s="17"/>
      <c r="BCR218" s="17"/>
      <c r="BCS218" s="17"/>
      <c r="BCT218" s="17"/>
      <c r="BCU218" s="17"/>
      <c r="BCV218" s="17"/>
      <c r="BCW218" s="17"/>
      <c r="BCX218" s="17"/>
      <c r="BCY218" s="17"/>
      <c r="BCZ218" s="17"/>
      <c r="BDA218" s="17"/>
      <c r="BDB218" s="17"/>
      <c r="BDC218" s="17"/>
      <c r="BDD218" s="17"/>
      <c r="BDE218" s="17"/>
      <c r="BDF218" s="17"/>
      <c r="BDG218" s="17"/>
      <c r="BDH218" s="17"/>
      <c r="BDI218" s="17"/>
      <c r="BDJ218" s="17"/>
      <c r="BDK218" s="17"/>
      <c r="BDL218" s="17"/>
      <c r="BDM218" s="17"/>
      <c r="BDN218" s="17"/>
      <c r="BDO218" s="17"/>
      <c r="BDP218" s="17"/>
      <c r="BDQ218" s="17"/>
      <c r="BDR218" s="17"/>
      <c r="BDS218" s="17"/>
      <c r="BDT218" s="17"/>
      <c r="BDU218" s="17"/>
      <c r="BDV218" s="17"/>
      <c r="BDW218" s="17"/>
      <c r="BDX218" s="17"/>
      <c r="BDY218" s="17"/>
      <c r="BDZ218" s="17"/>
      <c r="BEA218" s="17"/>
      <c r="BEB218" s="17"/>
      <c r="BEC218" s="17"/>
      <c r="BED218" s="17"/>
      <c r="BEE218" s="17"/>
      <c r="BEF218" s="17"/>
      <c r="BEG218" s="17"/>
      <c r="BEH218" s="17"/>
      <c r="BEI218" s="17"/>
      <c r="BEJ218" s="17"/>
      <c r="BEK218" s="17"/>
      <c r="BEL218" s="17"/>
      <c r="BEM218" s="17"/>
      <c r="BEN218" s="17"/>
      <c r="BEO218" s="17"/>
      <c r="BEP218" s="17"/>
      <c r="BEQ218" s="17"/>
      <c r="BER218" s="17"/>
      <c r="BES218" s="17"/>
      <c r="BET218" s="17"/>
      <c r="BEU218" s="17"/>
      <c r="BEV218" s="17"/>
      <c r="BEW218" s="17"/>
      <c r="BEX218" s="17"/>
      <c r="BEY218" s="17"/>
      <c r="BEZ218" s="17"/>
      <c r="BFA218" s="17"/>
      <c r="BFB218" s="17"/>
      <c r="BFC218" s="17"/>
      <c r="BFD218" s="17"/>
      <c r="BFE218" s="17"/>
      <c r="BFF218" s="17"/>
      <c r="BFG218" s="17"/>
      <c r="BFH218" s="17"/>
      <c r="BFI218" s="17"/>
      <c r="BFJ218" s="17"/>
      <c r="BFK218" s="17"/>
      <c r="BFL218" s="17"/>
      <c r="BFM218" s="17"/>
      <c r="BFN218" s="17"/>
      <c r="BFO218" s="17"/>
      <c r="BFP218" s="17"/>
      <c r="BFQ218" s="17"/>
      <c r="BFR218" s="17"/>
      <c r="BFS218" s="17"/>
      <c r="BFT218" s="17"/>
      <c r="BFU218" s="17"/>
      <c r="BFV218" s="17"/>
      <c r="BFW218" s="17"/>
      <c r="BFX218" s="17"/>
      <c r="BFY218" s="17"/>
      <c r="BFZ218" s="17"/>
      <c r="BGA218" s="17"/>
      <c r="BGB218" s="17"/>
      <c r="BGC218" s="17"/>
      <c r="BGD218" s="17"/>
      <c r="BGE218" s="17"/>
      <c r="BGF218" s="17"/>
      <c r="BGG218" s="17"/>
      <c r="BGH218" s="17"/>
      <c r="BGI218" s="17"/>
      <c r="BGJ218" s="17"/>
      <c r="BGK218" s="17"/>
      <c r="BGL218" s="17"/>
      <c r="BGM218" s="17"/>
      <c r="BGN218" s="17"/>
      <c r="BGO218" s="17"/>
      <c r="BGP218" s="17"/>
      <c r="BGQ218" s="17"/>
      <c r="BGR218" s="17"/>
      <c r="BGS218" s="17"/>
      <c r="BGT218" s="17"/>
      <c r="BGU218" s="17"/>
      <c r="BGV218" s="17"/>
      <c r="BGW218" s="17"/>
      <c r="BGX218" s="17"/>
      <c r="BGY218" s="17"/>
      <c r="BGZ218" s="17"/>
      <c r="BHA218" s="17"/>
      <c r="BHB218" s="17"/>
      <c r="BHC218" s="17"/>
      <c r="BHD218" s="17"/>
      <c r="BHE218" s="17"/>
      <c r="BHF218" s="17"/>
      <c r="BHG218" s="17"/>
      <c r="BHH218" s="17"/>
      <c r="BHI218" s="17"/>
      <c r="BHJ218" s="17"/>
      <c r="BHK218" s="17"/>
      <c r="BHL218" s="17"/>
      <c r="BHM218" s="17"/>
      <c r="BHN218" s="17"/>
      <c r="BHO218" s="17"/>
      <c r="BHP218" s="17"/>
      <c r="BHQ218" s="17"/>
      <c r="BHR218" s="17"/>
      <c r="BHS218" s="17"/>
      <c r="BHT218" s="17"/>
      <c r="BHU218" s="17"/>
      <c r="BHV218" s="17"/>
      <c r="BHW218" s="17"/>
      <c r="BHX218" s="17"/>
      <c r="BHY218" s="17"/>
      <c r="BHZ218" s="17"/>
      <c r="BIA218" s="17"/>
      <c r="BIB218" s="17"/>
      <c r="BIC218" s="17"/>
      <c r="BID218" s="17"/>
      <c r="BIE218" s="17"/>
      <c r="BIF218" s="17"/>
      <c r="BIG218" s="17"/>
      <c r="BIH218" s="17"/>
      <c r="BII218" s="17"/>
      <c r="BIJ218" s="17"/>
      <c r="BIK218" s="17"/>
      <c r="BIL218" s="17"/>
      <c r="BIM218" s="17"/>
      <c r="BIN218" s="17"/>
      <c r="BIO218" s="17"/>
      <c r="BIP218" s="17"/>
      <c r="BIQ218" s="17"/>
      <c r="BIR218" s="17"/>
      <c r="BIS218" s="17"/>
      <c r="BIT218" s="17"/>
      <c r="BIU218" s="17"/>
      <c r="BIV218" s="17"/>
      <c r="BIW218" s="17"/>
      <c r="BIX218" s="17"/>
      <c r="BIY218" s="17"/>
      <c r="BIZ218" s="17"/>
      <c r="BJA218" s="17"/>
      <c r="BJB218" s="17"/>
      <c r="BJC218" s="17"/>
      <c r="BJD218" s="17"/>
      <c r="BJE218" s="17"/>
      <c r="BJF218" s="17"/>
      <c r="BJG218" s="17"/>
      <c r="BJH218" s="17"/>
      <c r="BJI218" s="17"/>
      <c r="BJJ218" s="17"/>
      <c r="BJK218" s="17"/>
      <c r="BJL218" s="17"/>
      <c r="BJM218" s="17"/>
      <c r="BJN218" s="17"/>
      <c r="BJO218" s="17"/>
      <c r="BJP218" s="17"/>
      <c r="BJQ218" s="17"/>
      <c r="BJR218" s="17"/>
      <c r="BJS218" s="17"/>
      <c r="BJT218" s="17"/>
      <c r="BJU218" s="17"/>
      <c r="BJV218" s="17"/>
      <c r="BJW218" s="17"/>
      <c r="BJX218" s="17"/>
      <c r="BJY218" s="17"/>
      <c r="BJZ218" s="17"/>
      <c r="BKA218" s="17"/>
      <c r="BKB218" s="17"/>
      <c r="BKC218" s="17"/>
      <c r="BKD218" s="17"/>
      <c r="BKE218" s="17"/>
      <c r="BKF218" s="17"/>
      <c r="BKG218" s="17"/>
      <c r="BKH218" s="17"/>
      <c r="BKI218" s="17"/>
      <c r="BKJ218" s="17"/>
      <c r="BKK218" s="17"/>
      <c r="BKL218" s="17"/>
      <c r="BKM218" s="17"/>
      <c r="BKN218" s="17"/>
      <c r="BKO218" s="17"/>
      <c r="BKP218" s="17"/>
      <c r="BKQ218" s="17"/>
      <c r="BKR218" s="17"/>
      <c r="BKS218" s="17"/>
      <c r="BKT218" s="17"/>
      <c r="BKU218" s="17"/>
      <c r="BKV218" s="17"/>
      <c r="BKW218" s="17"/>
      <c r="BKX218" s="17"/>
      <c r="BKY218" s="17"/>
      <c r="BKZ218" s="17"/>
      <c r="BLA218" s="17"/>
      <c r="BLB218" s="17"/>
      <c r="BLC218" s="17"/>
      <c r="BLD218" s="17"/>
      <c r="BLE218" s="17"/>
      <c r="BLF218" s="17"/>
      <c r="BLG218" s="17"/>
      <c r="BLH218" s="17"/>
      <c r="BLI218" s="17"/>
      <c r="BLJ218" s="17"/>
      <c r="BLK218" s="17"/>
      <c r="BLL218" s="17"/>
      <c r="BLM218" s="17"/>
      <c r="BLN218" s="17"/>
      <c r="BLO218" s="17"/>
      <c r="BLP218" s="17"/>
      <c r="BLQ218" s="17"/>
      <c r="BLR218" s="17"/>
      <c r="BLS218" s="17"/>
      <c r="BLT218" s="17"/>
      <c r="BLU218" s="17"/>
      <c r="BLV218" s="17"/>
      <c r="BLW218" s="17"/>
      <c r="BLX218" s="17"/>
      <c r="BLY218" s="17"/>
      <c r="BLZ218" s="17"/>
      <c r="BMA218" s="17"/>
      <c r="BMB218" s="17"/>
      <c r="BMC218" s="17"/>
      <c r="BMD218" s="17"/>
      <c r="BME218" s="17"/>
      <c r="BMF218" s="17"/>
      <c r="BMG218" s="17"/>
      <c r="BMH218" s="17"/>
      <c r="BMI218" s="17"/>
      <c r="BMJ218" s="17"/>
      <c r="BMK218" s="17"/>
      <c r="BML218" s="17"/>
      <c r="BMM218" s="17"/>
      <c r="BMN218" s="17"/>
      <c r="BMO218" s="17"/>
      <c r="BMP218" s="17"/>
      <c r="BMQ218" s="17"/>
      <c r="BMR218" s="17"/>
      <c r="BMS218" s="17"/>
      <c r="BMT218" s="17"/>
      <c r="BMU218" s="17"/>
      <c r="BMV218" s="17"/>
      <c r="BMW218" s="17"/>
      <c r="BMX218" s="17"/>
      <c r="BMY218" s="17"/>
      <c r="BMZ218" s="17"/>
      <c r="BNA218" s="17"/>
      <c r="BNB218" s="17"/>
      <c r="BNC218" s="17"/>
      <c r="BND218" s="17"/>
      <c r="BNE218" s="17"/>
      <c r="BNF218" s="17"/>
      <c r="BNG218" s="17"/>
      <c r="BNH218" s="17"/>
      <c r="BNI218" s="17"/>
      <c r="BNJ218" s="17"/>
      <c r="BNK218" s="17"/>
      <c r="BNL218" s="17"/>
      <c r="BNM218" s="17"/>
      <c r="BNN218" s="17"/>
      <c r="BNO218" s="17"/>
      <c r="BNP218" s="17"/>
      <c r="BNQ218" s="17"/>
      <c r="BNR218" s="17"/>
      <c r="BNS218" s="17"/>
      <c r="BNT218" s="17"/>
      <c r="BNU218" s="17"/>
      <c r="BNV218" s="17"/>
      <c r="BNW218" s="17"/>
      <c r="BNX218" s="17"/>
      <c r="BNY218" s="17"/>
      <c r="BNZ218" s="17"/>
      <c r="BOA218" s="17"/>
      <c r="BOB218" s="17"/>
      <c r="BOC218" s="17"/>
      <c r="BOD218" s="17"/>
      <c r="BOE218" s="17"/>
      <c r="BOF218" s="17"/>
      <c r="BOG218" s="17"/>
      <c r="BOH218" s="17"/>
      <c r="BOI218" s="17"/>
      <c r="BOJ218" s="17"/>
      <c r="BOK218" s="17"/>
      <c r="BOL218" s="17"/>
      <c r="BOM218" s="17"/>
      <c r="BON218" s="17"/>
      <c r="BOO218" s="17"/>
      <c r="BOP218" s="17"/>
      <c r="BOQ218" s="17"/>
      <c r="BOR218" s="17"/>
      <c r="BOS218" s="17"/>
      <c r="BOT218" s="17"/>
      <c r="BOU218" s="17"/>
      <c r="BOV218" s="17"/>
      <c r="BOW218" s="17"/>
      <c r="BOX218" s="17"/>
      <c r="BOY218" s="17"/>
      <c r="BOZ218" s="17"/>
      <c r="BPA218" s="17"/>
      <c r="BPB218" s="17"/>
      <c r="BPC218" s="17"/>
      <c r="BPD218" s="17"/>
      <c r="BPE218" s="17"/>
      <c r="BPF218" s="17"/>
      <c r="BPG218" s="17"/>
      <c r="BPH218" s="17"/>
      <c r="BPI218" s="17"/>
      <c r="BPJ218" s="17"/>
      <c r="BPK218" s="17"/>
      <c r="BPL218" s="17"/>
      <c r="BPM218" s="17"/>
      <c r="BPN218" s="17"/>
      <c r="BPO218" s="17"/>
      <c r="BPP218" s="17"/>
      <c r="BPQ218" s="17"/>
      <c r="BPR218" s="17"/>
      <c r="BPS218" s="17"/>
      <c r="BPT218" s="17"/>
      <c r="BPU218" s="17"/>
      <c r="BPV218" s="17"/>
      <c r="BPW218" s="17"/>
      <c r="BPX218" s="17"/>
      <c r="BPY218" s="17"/>
      <c r="BPZ218" s="17"/>
      <c r="BQA218" s="17"/>
      <c r="BQB218" s="17"/>
      <c r="BQC218" s="17"/>
      <c r="BQD218" s="17"/>
      <c r="BQE218" s="17"/>
      <c r="BQF218" s="17"/>
      <c r="BQG218" s="17"/>
      <c r="BQH218" s="17"/>
      <c r="BQI218" s="17"/>
      <c r="BQJ218" s="17"/>
      <c r="BQK218" s="17"/>
      <c r="BQL218" s="17"/>
      <c r="BQM218" s="17"/>
      <c r="BQN218" s="17"/>
      <c r="BQO218" s="17"/>
      <c r="BQP218" s="17"/>
      <c r="BQQ218" s="17"/>
      <c r="BQR218" s="17"/>
      <c r="BQS218" s="17"/>
      <c r="BQT218" s="17"/>
      <c r="BQU218" s="17"/>
      <c r="BQV218" s="17"/>
      <c r="BQW218" s="17"/>
      <c r="BQX218" s="17"/>
      <c r="BQY218" s="17"/>
      <c r="BQZ218" s="17"/>
      <c r="BRA218" s="17"/>
      <c r="BRB218" s="17"/>
      <c r="BRC218" s="17"/>
      <c r="BRD218" s="17"/>
      <c r="BRE218" s="17"/>
      <c r="BRF218" s="17"/>
      <c r="BRG218" s="17"/>
      <c r="BRH218" s="17"/>
      <c r="BRI218" s="17"/>
      <c r="BRJ218" s="17"/>
      <c r="BRK218" s="17"/>
      <c r="BRL218" s="17"/>
      <c r="BRM218" s="17"/>
      <c r="BRN218" s="17"/>
      <c r="BRO218" s="17"/>
      <c r="BRP218" s="17"/>
      <c r="BRQ218" s="17"/>
      <c r="BRR218" s="17"/>
      <c r="BRS218" s="17"/>
      <c r="BRT218" s="17"/>
      <c r="BRU218" s="17"/>
      <c r="BRV218" s="17"/>
      <c r="BRW218" s="17"/>
      <c r="BRX218" s="17"/>
      <c r="BRY218" s="17"/>
      <c r="BRZ218" s="17"/>
      <c r="BSA218" s="17"/>
      <c r="BSB218" s="17"/>
      <c r="BSC218" s="17"/>
      <c r="BSD218" s="17"/>
      <c r="BSE218" s="17"/>
      <c r="BSF218" s="17"/>
      <c r="BSG218" s="17"/>
      <c r="BSH218" s="17"/>
      <c r="BSI218" s="17"/>
      <c r="BSJ218" s="17"/>
      <c r="BSK218" s="17"/>
      <c r="BSL218" s="17"/>
      <c r="BSM218" s="17"/>
      <c r="BSN218" s="17"/>
      <c r="BSO218" s="17"/>
      <c r="BSP218" s="17"/>
      <c r="BSQ218" s="17"/>
      <c r="BSR218" s="17"/>
      <c r="BSS218" s="17"/>
      <c r="BST218" s="17"/>
      <c r="BSU218" s="17"/>
      <c r="BSV218" s="17"/>
      <c r="BSW218" s="17"/>
      <c r="BSX218" s="17"/>
      <c r="BSY218" s="17"/>
      <c r="BSZ218" s="17"/>
      <c r="BTA218" s="17"/>
      <c r="BTB218" s="17"/>
      <c r="BTC218" s="17"/>
      <c r="BTD218" s="17"/>
      <c r="BTE218" s="17"/>
      <c r="BTF218" s="17"/>
      <c r="BTG218" s="17"/>
      <c r="BTH218" s="17"/>
      <c r="BTI218" s="17"/>
      <c r="BTJ218" s="17"/>
      <c r="BTK218" s="17"/>
      <c r="BTL218" s="17"/>
      <c r="BTM218" s="17"/>
      <c r="BTN218" s="17"/>
      <c r="BTO218" s="17"/>
      <c r="BTP218" s="17"/>
      <c r="BTQ218" s="17"/>
      <c r="BTR218" s="17"/>
      <c r="BTS218" s="17"/>
      <c r="BTT218" s="17"/>
      <c r="BTU218" s="17"/>
      <c r="BTV218" s="17"/>
      <c r="BTW218" s="17"/>
      <c r="BTX218" s="17"/>
      <c r="BTY218" s="17"/>
      <c r="BTZ218" s="17"/>
      <c r="BUA218" s="17"/>
      <c r="BUB218" s="17"/>
      <c r="BUC218" s="17"/>
      <c r="BUD218" s="17"/>
      <c r="BUE218" s="17"/>
      <c r="BUF218" s="17"/>
      <c r="BUG218" s="17"/>
      <c r="BUH218" s="17"/>
      <c r="BUI218" s="17"/>
      <c r="BUJ218" s="17"/>
      <c r="BUK218" s="17"/>
      <c r="BUL218" s="17"/>
      <c r="BUM218" s="17"/>
      <c r="BUN218" s="17"/>
      <c r="BUO218" s="17"/>
      <c r="BUP218" s="17"/>
      <c r="BUQ218" s="17"/>
      <c r="BUR218" s="17"/>
      <c r="BUS218" s="17"/>
      <c r="BUT218" s="17"/>
      <c r="BUU218" s="17"/>
      <c r="BUV218" s="17"/>
      <c r="BUW218" s="17"/>
      <c r="BUX218" s="17"/>
      <c r="BUY218" s="17"/>
      <c r="BUZ218" s="17"/>
      <c r="BVA218" s="17"/>
      <c r="BVB218" s="17"/>
      <c r="BVC218" s="17"/>
      <c r="BVD218" s="17"/>
      <c r="BVE218" s="17"/>
      <c r="BVF218" s="17"/>
      <c r="BVG218" s="17"/>
      <c r="BVH218" s="17"/>
      <c r="BVI218" s="17"/>
      <c r="BVJ218" s="17"/>
      <c r="BVK218" s="17"/>
      <c r="BVL218" s="17"/>
      <c r="BVM218" s="17"/>
      <c r="BVN218" s="17"/>
      <c r="BVO218" s="17"/>
      <c r="BVP218" s="17"/>
      <c r="BVQ218" s="17"/>
      <c r="BVR218" s="17"/>
      <c r="BVS218" s="17"/>
      <c r="BVT218" s="17"/>
      <c r="BVU218" s="17"/>
      <c r="BVV218" s="17"/>
      <c r="BVW218" s="17"/>
      <c r="BVX218" s="17"/>
      <c r="BVY218" s="17"/>
      <c r="BVZ218" s="17"/>
      <c r="BWA218" s="17"/>
      <c r="BWB218" s="17"/>
      <c r="BWC218" s="17"/>
      <c r="BWD218" s="17"/>
      <c r="BWE218" s="17"/>
      <c r="BWF218" s="17"/>
      <c r="BWG218" s="17"/>
      <c r="BWH218" s="17"/>
      <c r="BWI218" s="17"/>
      <c r="BWJ218" s="17"/>
      <c r="BWK218" s="17"/>
      <c r="BWL218" s="17"/>
      <c r="BWM218" s="17"/>
      <c r="BWN218" s="17"/>
      <c r="BWO218" s="17"/>
      <c r="BWP218" s="17"/>
      <c r="BWQ218" s="17"/>
      <c r="BWR218" s="17"/>
      <c r="BWS218" s="17"/>
      <c r="BWT218" s="17"/>
      <c r="BWU218" s="17"/>
      <c r="BWV218" s="17"/>
      <c r="BWW218" s="17"/>
      <c r="BWX218" s="17"/>
      <c r="BWY218" s="17"/>
      <c r="BWZ218" s="17"/>
      <c r="BXA218" s="17"/>
      <c r="BXB218" s="17"/>
      <c r="BXC218" s="17"/>
      <c r="BXD218" s="17"/>
      <c r="BXE218" s="17"/>
      <c r="BXF218" s="17"/>
      <c r="BXG218" s="17"/>
      <c r="BXH218" s="17"/>
      <c r="BXI218" s="17"/>
      <c r="BXJ218" s="17"/>
      <c r="BXK218" s="17"/>
      <c r="BXL218" s="17"/>
      <c r="BXM218" s="17"/>
      <c r="BXN218" s="17"/>
      <c r="BXO218" s="17"/>
      <c r="BXP218" s="17"/>
      <c r="BXQ218" s="17"/>
      <c r="BXR218" s="17"/>
      <c r="BXS218" s="17"/>
      <c r="BXT218" s="17"/>
      <c r="BXU218" s="17"/>
      <c r="BXV218" s="17"/>
      <c r="BXW218" s="17"/>
      <c r="BXX218" s="17"/>
      <c r="BXY218" s="17"/>
      <c r="BXZ218" s="17"/>
      <c r="BYA218" s="17"/>
      <c r="BYB218" s="17"/>
      <c r="BYC218" s="17"/>
      <c r="BYD218" s="17"/>
      <c r="BYE218" s="17"/>
      <c r="BYF218" s="17"/>
      <c r="BYG218" s="17"/>
      <c r="BYH218" s="17"/>
      <c r="BYI218" s="17"/>
      <c r="BYJ218" s="17"/>
      <c r="BYK218" s="17"/>
      <c r="BYL218" s="17"/>
      <c r="BYM218" s="17"/>
      <c r="BYN218" s="17"/>
      <c r="BYO218" s="17"/>
      <c r="BYP218" s="17"/>
      <c r="BYQ218" s="17"/>
      <c r="BYR218" s="17"/>
      <c r="BYS218" s="17"/>
      <c r="BYT218" s="17"/>
      <c r="BYU218" s="17"/>
      <c r="BYV218" s="17"/>
      <c r="BYW218" s="17"/>
      <c r="BYX218" s="17"/>
      <c r="BYY218" s="17"/>
      <c r="BYZ218" s="17"/>
      <c r="BZA218" s="17"/>
      <c r="BZB218" s="17"/>
      <c r="BZC218" s="17"/>
      <c r="BZD218" s="17"/>
      <c r="BZE218" s="17"/>
      <c r="BZF218" s="17"/>
      <c r="BZG218" s="17"/>
      <c r="BZH218" s="17"/>
      <c r="BZI218" s="17"/>
      <c r="BZJ218" s="17"/>
      <c r="BZK218" s="17"/>
      <c r="BZL218" s="17"/>
      <c r="BZM218" s="17"/>
      <c r="BZN218" s="17"/>
      <c r="BZO218" s="17"/>
      <c r="BZP218" s="17"/>
      <c r="BZQ218" s="17"/>
      <c r="BZR218" s="17"/>
      <c r="BZS218" s="17"/>
      <c r="BZT218" s="17"/>
      <c r="BZU218" s="17"/>
      <c r="BZV218" s="17"/>
      <c r="BZW218" s="17"/>
      <c r="BZX218" s="17"/>
      <c r="BZY218" s="17"/>
      <c r="BZZ218" s="17"/>
      <c r="CAA218" s="17"/>
      <c r="CAB218" s="17"/>
      <c r="CAC218" s="17"/>
      <c r="CAD218" s="17"/>
      <c r="CAE218" s="17"/>
      <c r="CAF218" s="17"/>
      <c r="CAG218" s="17"/>
      <c r="CAH218" s="17"/>
      <c r="CAI218" s="17"/>
      <c r="CAJ218" s="17"/>
      <c r="CAK218" s="17"/>
      <c r="CAL218" s="17"/>
      <c r="CAM218" s="17"/>
      <c r="CAN218" s="17"/>
      <c r="CAO218" s="17"/>
      <c r="CAP218" s="17"/>
      <c r="CAQ218" s="17"/>
      <c r="CAR218" s="17"/>
      <c r="CAS218" s="17"/>
      <c r="CAT218" s="17"/>
      <c r="CAU218" s="17"/>
      <c r="CAV218" s="17"/>
      <c r="CAW218" s="17"/>
      <c r="CAX218" s="17"/>
      <c r="CAY218" s="17"/>
      <c r="CAZ218" s="17"/>
      <c r="CBA218" s="17"/>
      <c r="CBB218" s="17"/>
      <c r="CBC218" s="17"/>
      <c r="CBD218" s="17"/>
      <c r="CBE218" s="17"/>
      <c r="CBF218" s="17"/>
      <c r="CBG218" s="17"/>
      <c r="CBH218" s="17"/>
      <c r="CBI218" s="17"/>
      <c r="CBJ218" s="17"/>
      <c r="CBK218" s="17"/>
      <c r="CBL218" s="17"/>
      <c r="CBM218" s="17"/>
      <c r="CBN218" s="17"/>
      <c r="CBO218" s="17"/>
      <c r="CBP218" s="17"/>
      <c r="CBQ218" s="17"/>
      <c r="CBR218" s="17"/>
      <c r="CBS218" s="17"/>
      <c r="CBT218" s="17"/>
      <c r="CBU218" s="17"/>
      <c r="CBV218" s="17"/>
      <c r="CBW218" s="17"/>
      <c r="CBX218" s="17"/>
      <c r="CBY218" s="17"/>
      <c r="CBZ218" s="17"/>
      <c r="CCA218" s="17"/>
      <c r="CCB218" s="17"/>
      <c r="CCC218" s="17"/>
      <c r="CCD218" s="17"/>
      <c r="CCE218" s="17"/>
      <c r="CCF218" s="17"/>
      <c r="CCG218" s="17"/>
      <c r="CCH218" s="17"/>
      <c r="CCI218" s="17"/>
      <c r="CCJ218" s="17"/>
      <c r="CCK218" s="17"/>
      <c r="CCL218" s="17"/>
      <c r="CCM218" s="17"/>
      <c r="CCN218" s="17"/>
      <c r="CCO218" s="17"/>
      <c r="CCP218" s="17"/>
      <c r="CCQ218" s="17"/>
      <c r="CCR218" s="17"/>
      <c r="CCS218" s="17"/>
      <c r="CCT218" s="17"/>
      <c r="CCU218" s="17"/>
      <c r="CCV218" s="17"/>
      <c r="CCW218" s="17"/>
      <c r="CCX218" s="17"/>
      <c r="CCY218" s="17"/>
      <c r="CCZ218" s="17"/>
      <c r="CDA218" s="17"/>
      <c r="CDB218" s="17"/>
      <c r="CDC218" s="17"/>
      <c r="CDD218" s="17"/>
      <c r="CDE218" s="17"/>
      <c r="CDF218" s="17"/>
      <c r="CDG218" s="17"/>
      <c r="CDH218" s="17"/>
      <c r="CDI218" s="17"/>
      <c r="CDJ218" s="17"/>
      <c r="CDK218" s="17"/>
      <c r="CDL218" s="17"/>
      <c r="CDM218" s="17"/>
      <c r="CDN218" s="17"/>
      <c r="CDO218" s="17"/>
      <c r="CDP218" s="17"/>
      <c r="CDQ218" s="17"/>
      <c r="CDR218" s="17"/>
      <c r="CDS218" s="17"/>
      <c r="CDT218" s="17"/>
      <c r="CDU218" s="17"/>
      <c r="CDV218" s="17"/>
      <c r="CDW218" s="17"/>
      <c r="CDX218" s="17"/>
      <c r="CDY218" s="17"/>
      <c r="CDZ218" s="17"/>
      <c r="CEA218" s="17"/>
      <c r="CEB218" s="17"/>
      <c r="CEC218" s="17"/>
      <c r="CED218" s="17"/>
      <c r="CEE218" s="17"/>
      <c r="CEF218" s="17"/>
      <c r="CEG218" s="17"/>
      <c r="CEH218" s="17"/>
      <c r="CEI218" s="17"/>
      <c r="CEJ218" s="17"/>
      <c r="CEK218" s="17"/>
      <c r="CEL218" s="17"/>
      <c r="CEM218" s="17"/>
      <c r="CEN218" s="17"/>
      <c r="CEO218" s="17"/>
      <c r="CEP218" s="17"/>
      <c r="CEQ218" s="17"/>
      <c r="CER218" s="17"/>
      <c r="CES218" s="17"/>
      <c r="CET218" s="17"/>
      <c r="CEU218" s="17"/>
      <c r="CEV218" s="17"/>
      <c r="CEW218" s="17"/>
      <c r="CEX218" s="17"/>
      <c r="CEY218" s="17"/>
      <c r="CEZ218" s="17"/>
      <c r="CFA218" s="17"/>
      <c r="CFB218" s="17"/>
      <c r="CFC218" s="17"/>
      <c r="CFD218" s="17"/>
      <c r="CFE218" s="17"/>
      <c r="CFF218" s="17"/>
      <c r="CFG218" s="17"/>
      <c r="CFH218" s="17"/>
      <c r="CFI218" s="17"/>
      <c r="CFJ218" s="17"/>
      <c r="CFK218" s="17"/>
      <c r="CFL218" s="17"/>
      <c r="CFM218" s="17"/>
      <c r="CFN218" s="17"/>
      <c r="CFO218" s="17"/>
      <c r="CFP218" s="17"/>
      <c r="CFQ218" s="17"/>
      <c r="CFR218" s="17"/>
      <c r="CFS218" s="17"/>
      <c r="CFT218" s="17"/>
      <c r="CFU218" s="17"/>
      <c r="CFV218" s="17"/>
      <c r="CFW218" s="17"/>
      <c r="CFX218" s="17"/>
      <c r="CFY218" s="17"/>
      <c r="CFZ218" s="17"/>
      <c r="CGA218" s="17"/>
      <c r="CGB218" s="17"/>
      <c r="CGC218" s="17"/>
      <c r="CGD218" s="17"/>
      <c r="CGE218" s="17"/>
      <c r="CGF218" s="17"/>
      <c r="CGG218" s="17"/>
      <c r="CGH218" s="17"/>
      <c r="CGI218" s="17"/>
      <c r="CGJ218" s="17"/>
      <c r="CGK218" s="17"/>
      <c r="CGL218" s="17"/>
      <c r="CGM218" s="17"/>
      <c r="CGN218" s="17"/>
      <c r="CGO218" s="17"/>
      <c r="CGP218" s="17"/>
      <c r="CGQ218" s="17"/>
      <c r="CGR218" s="17"/>
      <c r="CGS218" s="17"/>
      <c r="CGT218" s="17"/>
      <c r="CGU218" s="17"/>
      <c r="CGV218" s="17"/>
      <c r="CGW218" s="17"/>
      <c r="CGX218" s="17"/>
      <c r="CGY218" s="17"/>
      <c r="CGZ218" s="17"/>
      <c r="CHA218" s="17"/>
      <c r="CHB218" s="17"/>
      <c r="CHC218" s="17"/>
      <c r="CHD218" s="17"/>
      <c r="CHE218" s="17"/>
      <c r="CHF218" s="17"/>
      <c r="CHG218" s="17"/>
      <c r="CHH218" s="17"/>
      <c r="CHI218" s="17"/>
      <c r="CHJ218" s="17"/>
      <c r="CHK218" s="17"/>
      <c r="CHL218" s="17"/>
      <c r="CHM218" s="17"/>
      <c r="CHN218" s="17"/>
      <c r="CHO218" s="17"/>
      <c r="CHP218" s="17"/>
      <c r="CHQ218" s="17"/>
      <c r="CHR218" s="17"/>
      <c r="CHS218" s="17"/>
      <c r="CHT218" s="17"/>
      <c r="CHU218" s="17"/>
      <c r="CHV218" s="17"/>
      <c r="CHW218" s="17"/>
      <c r="CHX218" s="17"/>
      <c r="CHY218" s="17"/>
      <c r="CHZ218" s="17"/>
      <c r="CIA218" s="17"/>
      <c r="CIB218" s="17"/>
      <c r="CIC218" s="17"/>
      <c r="CID218" s="17"/>
      <c r="CIE218" s="17"/>
      <c r="CIF218" s="17"/>
      <c r="CIG218" s="17"/>
      <c r="CIH218" s="17"/>
      <c r="CII218" s="17"/>
      <c r="CIJ218" s="17"/>
      <c r="CIK218" s="17"/>
      <c r="CIL218" s="17"/>
      <c r="CIM218" s="17"/>
      <c r="CIN218" s="17"/>
      <c r="CIO218" s="17"/>
      <c r="CIP218" s="17"/>
      <c r="CIQ218" s="17"/>
      <c r="CIR218" s="17"/>
      <c r="CIS218" s="17"/>
      <c r="CIT218" s="17"/>
      <c r="CIU218" s="17"/>
      <c r="CIV218" s="17"/>
      <c r="CIW218" s="17"/>
      <c r="CIX218" s="17"/>
      <c r="CIY218" s="17"/>
      <c r="CIZ218" s="17"/>
      <c r="CJA218" s="17"/>
      <c r="CJB218" s="17"/>
      <c r="CJC218" s="17"/>
      <c r="CJD218" s="17"/>
      <c r="CJE218" s="17"/>
      <c r="CJF218" s="17"/>
      <c r="CJG218" s="17"/>
      <c r="CJH218" s="17"/>
      <c r="CJI218" s="17"/>
      <c r="CJJ218" s="17"/>
      <c r="CJK218" s="17"/>
      <c r="CJL218" s="17"/>
      <c r="CJM218" s="17"/>
      <c r="CJN218" s="17"/>
      <c r="CJO218" s="17"/>
      <c r="CJP218" s="17"/>
      <c r="CJQ218" s="17"/>
      <c r="CJR218" s="17"/>
      <c r="CJS218" s="17"/>
      <c r="CJT218" s="17"/>
      <c r="CJU218" s="17"/>
      <c r="CJV218" s="17"/>
      <c r="CJW218" s="17"/>
      <c r="CJX218" s="17"/>
      <c r="CJY218" s="17"/>
      <c r="CJZ218" s="17"/>
      <c r="CKA218" s="17"/>
      <c r="CKB218" s="17"/>
      <c r="CKC218" s="17"/>
      <c r="CKD218" s="17"/>
      <c r="CKE218" s="17"/>
      <c r="CKF218" s="17"/>
      <c r="CKG218" s="17"/>
      <c r="CKH218" s="17"/>
      <c r="CKI218" s="17"/>
      <c r="CKJ218" s="17"/>
      <c r="CKK218" s="17"/>
      <c r="CKL218" s="17"/>
      <c r="CKM218" s="17"/>
      <c r="CKN218" s="17"/>
      <c r="CKO218" s="17"/>
      <c r="CKP218" s="17"/>
      <c r="CKQ218" s="17"/>
      <c r="CKR218" s="17"/>
      <c r="CKS218" s="17"/>
      <c r="CKT218" s="17"/>
      <c r="CKU218" s="17"/>
      <c r="CKV218" s="17"/>
      <c r="CKW218" s="17"/>
      <c r="CKX218" s="17"/>
      <c r="CKY218" s="17"/>
      <c r="CKZ218" s="17"/>
      <c r="CLA218" s="17"/>
      <c r="CLB218" s="17"/>
      <c r="CLC218" s="17"/>
      <c r="CLD218" s="17"/>
      <c r="CLE218" s="17"/>
      <c r="CLF218" s="17"/>
      <c r="CLG218" s="17"/>
      <c r="CLH218" s="17"/>
      <c r="CLI218" s="17"/>
      <c r="CLJ218" s="17"/>
      <c r="CLK218" s="17"/>
      <c r="CLL218" s="17"/>
      <c r="CLM218" s="17"/>
      <c r="CLN218" s="17"/>
      <c r="CLO218" s="17"/>
      <c r="CLP218" s="17"/>
      <c r="CLQ218" s="17"/>
      <c r="CLR218" s="17"/>
      <c r="CLS218" s="17"/>
      <c r="CLT218" s="17"/>
      <c r="CLU218" s="17"/>
      <c r="CLV218" s="17"/>
      <c r="CLW218" s="17"/>
      <c r="CLX218" s="17"/>
      <c r="CLY218" s="17"/>
      <c r="CLZ218" s="17"/>
      <c r="CMA218" s="17"/>
      <c r="CMB218" s="17"/>
      <c r="CMC218" s="17"/>
      <c r="CMD218" s="17"/>
      <c r="CME218" s="17"/>
      <c r="CMF218" s="17"/>
      <c r="CMG218" s="17"/>
      <c r="CMH218" s="17"/>
      <c r="CMI218" s="17"/>
      <c r="CMJ218" s="17"/>
      <c r="CMK218" s="17"/>
      <c r="CML218" s="17"/>
      <c r="CMM218" s="17"/>
      <c r="CMN218" s="17"/>
      <c r="CMO218" s="17"/>
      <c r="CMP218" s="17"/>
      <c r="CMQ218" s="17"/>
      <c r="CMR218" s="17"/>
      <c r="CMS218" s="17"/>
      <c r="CMT218" s="17"/>
      <c r="CMU218" s="17"/>
      <c r="CMV218" s="17"/>
      <c r="CMW218" s="17"/>
      <c r="CMX218" s="17"/>
      <c r="CMY218" s="17"/>
      <c r="CMZ218" s="17"/>
      <c r="CNA218" s="17"/>
      <c r="CNB218" s="17"/>
      <c r="CNC218" s="17"/>
      <c r="CND218" s="17"/>
      <c r="CNE218" s="17"/>
      <c r="CNF218" s="17"/>
      <c r="CNG218" s="17"/>
      <c r="CNH218" s="17"/>
      <c r="CNI218" s="17"/>
      <c r="CNJ218" s="17"/>
      <c r="CNK218" s="17"/>
      <c r="CNL218" s="17"/>
      <c r="CNM218" s="17"/>
      <c r="CNN218" s="17"/>
      <c r="CNO218" s="17"/>
      <c r="CNP218" s="17"/>
      <c r="CNQ218" s="17"/>
      <c r="CNR218" s="17"/>
      <c r="CNS218" s="17"/>
      <c r="CNT218" s="17"/>
      <c r="CNU218" s="17"/>
      <c r="CNV218" s="17"/>
      <c r="CNW218" s="17"/>
      <c r="CNX218" s="17"/>
      <c r="CNY218" s="17"/>
      <c r="CNZ218" s="17"/>
      <c r="COA218" s="17"/>
      <c r="COB218" s="17"/>
      <c r="COC218" s="17"/>
      <c r="COD218" s="17"/>
      <c r="COE218" s="17"/>
      <c r="COF218" s="17"/>
      <c r="COG218" s="17"/>
      <c r="COH218" s="17"/>
      <c r="COI218" s="17"/>
      <c r="COJ218" s="17"/>
      <c r="COK218" s="17"/>
      <c r="COL218" s="17"/>
      <c r="COM218" s="17"/>
      <c r="CON218" s="17"/>
      <c r="COO218" s="17"/>
      <c r="COP218" s="17"/>
      <c r="COQ218" s="17"/>
      <c r="COR218" s="17"/>
      <c r="COS218" s="17"/>
      <c r="COT218" s="17"/>
      <c r="COU218" s="17"/>
      <c r="COV218" s="17"/>
      <c r="COW218" s="17"/>
      <c r="COX218" s="17"/>
      <c r="COY218" s="17"/>
      <c r="COZ218" s="17"/>
      <c r="CPA218" s="17"/>
      <c r="CPB218" s="17"/>
      <c r="CPC218" s="17"/>
      <c r="CPD218" s="17"/>
      <c r="CPE218" s="17"/>
      <c r="CPF218" s="17"/>
      <c r="CPG218" s="17"/>
      <c r="CPH218" s="17"/>
      <c r="CPI218" s="17"/>
      <c r="CPJ218" s="17"/>
      <c r="CPK218" s="17"/>
      <c r="CPL218" s="17"/>
      <c r="CPM218" s="17"/>
      <c r="CPN218" s="17"/>
      <c r="CPO218" s="17"/>
      <c r="CPP218" s="17"/>
      <c r="CPQ218" s="17"/>
      <c r="CPR218" s="17"/>
      <c r="CPS218" s="17"/>
      <c r="CPT218" s="17"/>
      <c r="CPU218" s="17"/>
      <c r="CPV218" s="17"/>
      <c r="CPW218" s="17"/>
      <c r="CPX218" s="17"/>
      <c r="CPY218" s="17"/>
      <c r="CPZ218" s="17"/>
      <c r="CQA218" s="17"/>
      <c r="CQB218" s="17"/>
      <c r="CQC218" s="17"/>
      <c r="CQD218" s="17"/>
      <c r="CQE218" s="17"/>
      <c r="CQF218" s="17"/>
      <c r="CQG218" s="17"/>
      <c r="CQH218" s="17"/>
      <c r="CQI218" s="17"/>
      <c r="CQJ218" s="17"/>
      <c r="CQK218" s="17"/>
      <c r="CQL218" s="17"/>
      <c r="CQM218" s="17"/>
      <c r="CQN218" s="17"/>
      <c r="CQO218" s="17"/>
      <c r="CQP218" s="17"/>
      <c r="CQQ218" s="17"/>
      <c r="CQR218" s="17"/>
      <c r="CQS218" s="17"/>
      <c r="CQT218" s="17"/>
      <c r="CQU218" s="17"/>
      <c r="CQV218" s="17"/>
      <c r="CQW218" s="17"/>
      <c r="CQX218" s="17"/>
      <c r="CQY218" s="17"/>
      <c r="CQZ218" s="17"/>
      <c r="CRA218" s="17"/>
      <c r="CRB218" s="17"/>
      <c r="CRC218" s="17"/>
      <c r="CRD218" s="17"/>
      <c r="CRE218" s="17"/>
      <c r="CRF218" s="17"/>
      <c r="CRG218" s="17"/>
      <c r="CRH218" s="17"/>
      <c r="CRI218" s="17"/>
      <c r="CRJ218" s="17"/>
      <c r="CRK218" s="17"/>
      <c r="CRL218" s="17"/>
      <c r="CRM218" s="17"/>
      <c r="CRN218" s="17"/>
      <c r="CRO218" s="17"/>
      <c r="CRP218" s="17"/>
      <c r="CRQ218" s="17"/>
      <c r="CRR218" s="17"/>
      <c r="CRS218" s="17"/>
      <c r="CRT218" s="17"/>
      <c r="CRU218" s="17"/>
      <c r="CRV218" s="17"/>
      <c r="CRW218" s="17"/>
      <c r="CRX218" s="17"/>
      <c r="CRY218" s="17"/>
      <c r="CRZ218" s="17"/>
      <c r="CSA218" s="17"/>
      <c r="CSB218" s="17"/>
      <c r="CSC218" s="17"/>
      <c r="CSD218" s="17"/>
      <c r="CSE218" s="17"/>
      <c r="CSF218" s="17"/>
      <c r="CSG218" s="17"/>
      <c r="CSH218" s="17"/>
      <c r="CSI218" s="17"/>
      <c r="CSJ218" s="17"/>
      <c r="CSK218" s="17"/>
      <c r="CSL218" s="17"/>
      <c r="CSM218" s="17"/>
      <c r="CSN218" s="17"/>
      <c r="CSO218" s="17"/>
      <c r="CSP218" s="17"/>
      <c r="CSQ218" s="17"/>
      <c r="CSR218" s="17"/>
      <c r="CSS218" s="17"/>
      <c r="CST218" s="17"/>
      <c r="CSU218" s="17"/>
      <c r="CSV218" s="17"/>
      <c r="CSW218" s="17"/>
      <c r="CSX218" s="17"/>
      <c r="CSY218" s="17"/>
      <c r="CSZ218" s="17"/>
      <c r="CTA218" s="17"/>
      <c r="CTB218" s="17"/>
      <c r="CTC218" s="17"/>
      <c r="CTD218" s="17"/>
      <c r="CTE218" s="17"/>
      <c r="CTF218" s="17"/>
      <c r="CTG218" s="17"/>
      <c r="CTH218" s="17"/>
      <c r="CTI218" s="17"/>
      <c r="CTJ218" s="17"/>
      <c r="CTK218" s="17"/>
      <c r="CTL218" s="17"/>
      <c r="CTM218" s="17"/>
      <c r="CTN218" s="17"/>
      <c r="CTO218" s="17"/>
      <c r="CTP218" s="17"/>
      <c r="CTQ218" s="17"/>
      <c r="CTR218" s="17"/>
      <c r="CTS218" s="17"/>
      <c r="CTT218" s="17"/>
      <c r="CTU218" s="17"/>
      <c r="CTV218" s="17"/>
      <c r="CTW218" s="17"/>
      <c r="CTX218" s="17"/>
      <c r="CTY218" s="17"/>
      <c r="CTZ218" s="17"/>
      <c r="CUA218" s="17"/>
      <c r="CUB218" s="17"/>
      <c r="CUC218" s="17"/>
      <c r="CUD218" s="17"/>
      <c r="CUE218" s="17"/>
      <c r="CUF218" s="17"/>
      <c r="CUG218" s="17"/>
      <c r="CUH218" s="17"/>
      <c r="CUI218" s="17"/>
      <c r="CUJ218" s="17"/>
      <c r="CUK218" s="17"/>
      <c r="CUL218" s="17"/>
      <c r="CUM218" s="17"/>
      <c r="CUN218" s="17"/>
      <c r="CUO218" s="17"/>
      <c r="CUP218" s="17"/>
      <c r="CUQ218" s="17"/>
      <c r="CUR218" s="17"/>
      <c r="CUS218" s="17"/>
      <c r="CUT218" s="17"/>
      <c r="CUU218" s="17"/>
      <c r="CUV218" s="17"/>
      <c r="CUW218" s="17"/>
      <c r="CUX218" s="17"/>
      <c r="CUY218" s="17"/>
      <c r="CUZ218" s="17"/>
      <c r="CVA218" s="17"/>
      <c r="CVB218" s="17"/>
      <c r="CVC218" s="17"/>
      <c r="CVD218" s="17"/>
      <c r="CVE218" s="17"/>
      <c r="CVF218" s="17"/>
      <c r="CVG218" s="17"/>
      <c r="CVH218" s="17"/>
      <c r="CVI218" s="17"/>
      <c r="CVJ218" s="17"/>
      <c r="CVK218" s="17"/>
      <c r="CVL218" s="17"/>
      <c r="CVM218" s="17"/>
      <c r="CVN218" s="17"/>
      <c r="CVO218" s="17"/>
      <c r="CVP218" s="17"/>
      <c r="CVQ218" s="17"/>
      <c r="CVR218" s="17"/>
      <c r="CVS218" s="17"/>
      <c r="CVT218" s="17"/>
      <c r="CVU218" s="17"/>
      <c r="CVV218" s="17"/>
      <c r="CVW218" s="17"/>
      <c r="CVX218" s="17"/>
      <c r="CVY218" s="17"/>
      <c r="CVZ218" s="17"/>
      <c r="CWA218" s="17"/>
      <c r="CWB218" s="17"/>
      <c r="CWC218" s="17"/>
      <c r="CWD218" s="17"/>
      <c r="CWE218" s="17"/>
      <c r="CWF218" s="17"/>
      <c r="CWG218" s="17"/>
      <c r="CWH218" s="17"/>
      <c r="CWI218" s="17"/>
      <c r="CWJ218" s="17"/>
      <c r="CWK218" s="17"/>
      <c r="CWL218" s="17"/>
      <c r="CWM218" s="17"/>
      <c r="CWN218" s="17"/>
      <c r="CWO218" s="17"/>
      <c r="CWP218" s="17"/>
      <c r="CWQ218" s="17"/>
      <c r="CWR218" s="17"/>
      <c r="CWS218" s="17"/>
      <c r="CWT218" s="17"/>
      <c r="CWU218" s="17"/>
      <c r="CWV218" s="17"/>
      <c r="CWW218" s="17"/>
      <c r="CWX218" s="17"/>
      <c r="CWY218" s="17"/>
      <c r="CWZ218" s="17"/>
      <c r="CXA218" s="17"/>
      <c r="CXB218" s="17"/>
      <c r="CXC218" s="17"/>
      <c r="CXD218" s="17"/>
      <c r="CXE218" s="17"/>
      <c r="CXF218" s="17"/>
      <c r="CXG218" s="17"/>
      <c r="CXH218" s="17"/>
      <c r="CXI218" s="17"/>
      <c r="CXJ218" s="17"/>
      <c r="CXK218" s="17"/>
      <c r="CXL218" s="17"/>
      <c r="CXM218" s="17"/>
      <c r="CXN218" s="17"/>
      <c r="CXO218" s="17"/>
      <c r="CXP218" s="17"/>
      <c r="CXQ218" s="17"/>
      <c r="CXR218" s="17"/>
      <c r="CXS218" s="17"/>
      <c r="CXT218" s="17"/>
      <c r="CXU218" s="17"/>
      <c r="CXV218" s="17"/>
      <c r="CXW218" s="17"/>
      <c r="CXX218" s="17"/>
      <c r="CXY218" s="17"/>
      <c r="CXZ218" s="17"/>
      <c r="CYA218" s="17"/>
      <c r="CYB218" s="17"/>
      <c r="CYC218" s="17"/>
      <c r="CYD218" s="17"/>
      <c r="CYE218" s="17"/>
      <c r="CYF218" s="17"/>
      <c r="CYG218" s="17"/>
      <c r="CYH218" s="17"/>
      <c r="CYI218" s="17"/>
      <c r="CYJ218" s="17"/>
      <c r="CYK218" s="17"/>
      <c r="CYL218" s="17"/>
      <c r="CYM218" s="17"/>
      <c r="CYN218" s="17"/>
      <c r="CYO218" s="17"/>
      <c r="CYP218" s="17"/>
      <c r="CYQ218" s="17"/>
      <c r="CYR218" s="17"/>
      <c r="CYS218" s="17"/>
      <c r="CYT218" s="17"/>
      <c r="CYU218" s="17"/>
      <c r="CYV218" s="17"/>
      <c r="CYW218" s="17"/>
      <c r="CYX218" s="17"/>
      <c r="CYY218" s="17"/>
      <c r="CYZ218" s="17"/>
      <c r="CZA218" s="17"/>
      <c r="CZB218" s="17"/>
      <c r="CZC218" s="17"/>
      <c r="CZD218" s="17"/>
      <c r="CZE218" s="17"/>
      <c r="CZF218" s="17"/>
      <c r="CZG218" s="17"/>
      <c r="CZH218" s="17"/>
      <c r="CZI218" s="17"/>
      <c r="CZJ218" s="17"/>
      <c r="CZK218" s="17"/>
      <c r="CZL218" s="17"/>
      <c r="CZM218" s="17"/>
      <c r="CZN218" s="17"/>
      <c r="CZO218" s="17"/>
      <c r="CZP218" s="17"/>
      <c r="CZQ218" s="17"/>
      <c r="CZR218" s="17"/>
      <c r="CZS218" s="17"/>
      <c r="CZT218" s="17"/>
      <c r="CZU218" s="17"/>
      <c r="CZV218" s="17"/>
      <c r="CZW218" s="17"/>
      <c r="CZX218" s="17"/>
      <c r="CZY218" s="17"/>
      <c r="CZZ218" s="17"/>
      <c r="DAA218" s="17"/>
      <c r="DAB218" s="17"/>
      <c r="DAC218" s="17"/>
      <c r="DAD218" s="17"/>
      <c r="DAE218" s="17"/>
      <c r="DAF218" s="17"/>
      <c r="DAG218" s="17"/>
      <c r="DAH218" s="17"/>
      <c r="DAI218" s="17"/>
      <c r="DAJ218" s="17"/>
      <c r="DAK218" s="17"/>
      <c r="DAL218" s="17"/>
      <c r="DAM218" s="17"/>
      <c r="DAN218" s="17"/>
      <c r="DAO218" s="17"/>
      <c r="DAP218" s="17"/>
      <c r="DAQ218" s="17"/>
      <c r="DAR218" s="17"/>
      <c r="DAS218" s="17"/>
      <c r="DAT218" s="17"/>
      <c r="DAU218" s="17"/>
      <c r="DAV218" s="17"/>
      <c r="DAW218" s="17"/>
      <c r="DAX218" s="17"/>
      <c r="DAY218" s="17"/>
      <c r="DAZ218" s="17"/>
      <c r="DBA218" s="17"/>
      <c r="DBB218" s="17"/>
      <c r="DBC218" s="17"/>
      <c r="DBD218" s="17"/>
      <c r="DBE218" s="17"/>
      <c r="DBF218" s="17"/>
      <c r="DBG218" s="17"/>
      <c r="DBH218" s="17"/>
      <c r="DBI218" s="17"/>
      <c r="DBJ218" s="17"/>
      <c r="DBK218" s="17"/>
      <c r="DBL218" s="17"/>
      <c r="DBM218" s="17"/>
      <c r="DBN218" s="17"/>
      <c r="DBO218" s="17"/>
      <c r="DBP218" s="17"/>
      <c r="DBQ218" s="17"/>
      <c r="DBR218" s="17"/>
      <c r="DBS218" s="17"/>
      <c r="DBT218" s="17"/>
      <c r="DBU218" s="17"/>
      <c r="DBV218" s="17"/>
      <c r="DBW218" s="17"/>
      <c r="DBX218" s="17"/>
      <c r="DBY218" s="17"/>
      <c r="DBZ218" s="17"/>
      <c r="DCA218" s="17"/>
      <c r="DCB218" s="17"/>
      <c r="DCC218" s="17"/>
      <c r="DCD218" s="17"/>
      <c r="DCE218" s="17"/>
      <c r="DCF218" s="17"/>
      <c r="DCG218" s="17"/>
      <c r="DCH218" s="17"/>
      <c r="DCI218" s="17"/>
      <c r="DCJ218" s="17"/>
      <c r="DCK218" s="17"/>
      <c r="DCL218" s="17"/>
      <c r="DCM218" s="17"/>
      <c r="DCN218" s="17"/>
      <c r="DCO218" s="17"/>
      <c r="DCP218" s="17"/>
      <c r="DCQ218" s="17"/>
      <c r="DCR218" s="17"/>
      <c r="DCS218" s="17"/>
      <c r="DCT218" s="17"/>
      <c r="DCU218" s="17"/>
      <c r="DCV218" s="17"/>
      <c r="DCW218" s="17"/>
      <c r="DCX218" s="17"/>
      <c r="DCY218" s="17"/>
      <c r="DCZ218" s="17"/>
      <c r="DDA218" s="17"/>
      <c r="DDB218" s="17"/>
      <c r="DDC218" s="17"/>
      <c r="DDD218" s="17"/>
      <c r="DDE218" s="17"/>
      <c r="DDF218" s="17"/>
      <c r="DDG218" s="17"/>
      <c r="DDH218" s="17"/>
      <c r="DDI218" s="17"/>
      <c r="DDJ218" s="17"/>
      <c r="DDK218" s="17"/>
      <c r="DDL218" s="17"/>
      <c r="DDM218" s="17"/>
      <c r="DDN218" s="17"/>
      <c r="DDO218" s="17"/>
      <c r="DDP218" s="17"/>
      <c r="DDQ218" s="17"/>
      <c r="DDR218" s="17"/>
      <c r="DDS218" s="17"/>
      <c r="DDT218" s="17"/>
      <c r="DDU218" s="17"/>
      <c r="DDV218" s="17"/>
      <c r="DDW218" s="17"/>
      <c r="DDX218" s="17"/>
      <c r="DDY218" s="17"/>
      <c r="DDZ218" s="17"/>
      <c r="DEA218" s="17"/>
      <c r="DEB218" s="17"/>
      <c r="DEC218" s="17"/>
      <c r="DED218" s="17"/>
      <c r="DEE218" s="17"/>
      <c r="DEF218" s="17"/>
      <c r="DEG218" s="17"/>
      <c r="DEH218" s="17"/>
      <c r="DEI218" s="17"/>
      <c r="DEJ218" s="17"/>
      <c r="DEK218" s="17"/>
      <c r="DEL218" s="17"/>
      <c r="DEM218" s="17"/>
      <c r="DEN218" s="17"/>
      <c r="DEO218" s="17"/>
      <c r="DEP218" s="17"/>
      <c r="DEQ218" s="17"/>
      <c r="DER218" s="17"/>
      <c r="DES218" s="17"/>
      <c r="DET218" s="17"/>
      <c r="DEU218" s="17"/>
      <c r="DEV218" s="17"/>
      <c r="DEW218" s="17"/>
      <c r="DEX218" s="17"/>
      <c r="DEY218" s="17"/>
      <c r="DEZ218" s="17"/>
      <c r="DFA218" s="17"/>
      <c r="DFB218" s="17"/>
      <c r="DFC218" s="17"/>
      <c r="DFD218" s="17"/>
      <c r="DFE218" s="17"/>
      <c r="DFF218" s="17"/>
      <c r="DFG218" s="17"/>
      <c r="DFH218" s="17"/>
      <c r="DFI218" s="17"/>
      <c r="DFJ218" s="17"/>
      <c r="DFK218" s="17"/>
      <c r="DFL218" s="17"/>
      <c r="DFM218" s="17"/>
      <c r="DFN218" s="17"/>
      <c r="DFO218" s="17"/>
      <c r="DFP218" s="17"/>
      <c r="DFQ218" s="17"/>
      <c r="DFR218" s="17"/>
      <c r="DFS218" s="17"/>
      <c r="DFT218" s="17"/>
      <c r="DFU218" s="17"/>
      <c r="DFV218" s="17"/>
      <c r="DFW218" s="17"/>
      <c r="DFX218" s="17"/>
      <c r="DFY218" s="17"/>
      <c r="DFZ218" s="17"/>
      <c r="DGA218" s="17"/>
      <c r="DGB218" s="17"/>
      <c r="DGC218" s="17"/>
      <c r="DGD218" s="17"/>
      <c r="DGE218" s="17"/>
      <c r="DGF218" s="17"/>
      <c r="DGG218" s="17"/>
      <c r="DGH218" s="17"/>
      <c r="DGI218" s="17"/>
      <c r="DGJ218" s="17"/>
      <c r="DGK218" s="17"/>
      <c r="DGL218" s="17"/>
      <c r="DGM218" s="17"/>
      <c r="DGN218" s="17"/>
      <c r="DGO218" s="17"/>
      <c r="DGP218" s="17"/>
      <c r="DGQ218" s="17"/>
      <c r="DGR218" s="17"/>
      <c r="DGS218" s="17"/>
      <c r="DGT218" s="17"/>
      <c r="DGU218" s="17"/>
      <c r="DGV218" s="17"/>
      <c r="DGW218" s="17"/>
      <c r="DGX218" s="17"/>
      <c r="DGY218" s="17"/>
      <c r="DGZ218" s="17"/>
      <c r="DHA218" s="17"/>
      <c r="DHB218" s="17"/>
      <c r="DHC218" s="17"/>
      <c r="DHD218" s="17"/>
      <c r="DHE218" s="17"/>
      <c r="DHF218" s="17"/>
      <c r="DHG218" s="17"/>
      <c r="DHH218" s="17"/>
      <c r="DHI218" s="17"/>
      <c r="DHJ218" s="17"/>
      <c r="DHK218" s="17"/>
      <c r="DHL218" s="17"/>
      <c r="DHM218" s="17"/>
      <c r="DHN218" s="17"/>
      <c r="DHO218" s="17"/>
      <c r="DHP218" s="17"/>
      <c r="DHQ218" s="17"/>
      <c r="DHR218" s="17"/>
      <c r="DHS218" s="17"/>
      <c r="DHT218" s="17"/>
      <c r="DHU218" s="17"/>
      <c r="DHV218" s="17"/>
      <c r="DHW218" s="17"/>
      <c r="DHX218" s="17"/>
      <c r="DHY218" s="17"/>
      <c r="DHZ218" s="17"/>
      <c r="DIA218" s="17"/>
      <c r="DIB218" s="17"/>
      <c r="DIC218" s="17"/>
      <c r="DID218" s="17"/>
      <c r="DIE218" s="17"/>
      <c r="DIF218" s="17"/>
      <c r="DIG218" s="17"/>
      <c r="DIH218" s="17"/>
      <c r="DII218" s="17"/>
      <c r="DIJ218" s="17"/>
      <c r="DIK218" s="17"/>
      <c r="DIL218" s="17"/>
      <c r="DIM218" s="17"/>
      <c r="DIN218" s="17"/>
      <c r="DIO218" s="17"/>
      <c r="DIP218" s="17"/>
      <c r="DIQ218" s="17"/>
      <c r="DIR218" s="17"/>
      <c r="DIS218" s="17"/>
      <c r="DIT218" s="17"/>
      <c r="DIU218" s="17"/>
      <c r="DIV218" s="17"/>
      <c r="DIW218" s="17"/>
      <c r="DIX218" s="17"/>
      <c r="DIY218" s="17"/>
      <c r="DIZ218" s="17"/>
      <c r="DJA218" s="17"/>
      <c r="DJB218" s="17"/>
      <c r="DJC218" s="17"/>
      <c r="DJD218" s="17"/>
      <c r="DJE218" s="17"/>
      <c r="DJF218" s="17"/>
      <c r="DJG218" s="17"/>
      <c r="DJH218" s="17"/>
      <c r="DJI218" s="17"/>
      <c r="DJJ218" s="17"/>
      <c r="DJK218" s="17"/>
      <c r="DJL218" s="17"/>
      <c r="DJM218" s="17"/>
      <c r="DJN218" s="17"/>
      <c r="DJO218" s="17"/>
      <c r="DJP218" s="17"/>
      <c r="DJQ218" s="17"/>
      <c r="DJR218" s="17"/>
      <c r="DJS218" s="17"/>
      <c r="DJT218" s="17"/>
      <c r="DJU218" s="17"/>
      <c r="DJV218" s="17"/>
      <c r="DJW218" s="17"/>
      <c r="DJX218" s="17"/>
      <c r="DJY218" s="17"/>
      <c r="DJZ218" s="17"/>
      <c r="DKA218" s="17"/>
      <c r="DKB218" s="17"/>
      <c r="DKC218" s="17"/>
      <c r="DKD218" s="17"/>
      <c r="DKE218" s="17"/>
      <c r="DKF218" s="17"/>
      <c r="DKG218" s="17"/>
      <c r="DKH218" s="17"/>
      <c r="DKI218" s="17"/>
      <c r="DKJ218" s="17"/>
      <c r="DKK218" s="17"/>
      <c r="DKL218" s="17"/>
      <c r="DKM218" s="17"/>
      <c r="DKN218" s="17"/>
      <c r="DKO218" s="17"/>
      <c r="DKP218" s="17"/>
      <c r="DKQ218" s="17"/>
      <c r="DKR218" s="17"/>
      <c r="DKS218" s="17"/>
      <c r="DKT218" s="17"/>
      <c r="DKU218" s="17"/>
      <c r="DKV218" s="17"/>
      <c r="DKW218" s="17"/>
      <c r="DKX218" s="17"/>
      <c r="DKY218" s="17"/>
      <c r="DKZ218" s="17"/>
      <c r="DLA218" s="17"/>
      <c r="DLB218" s="17"/>
      <c r="DLC218" s="17"/>
      <c r="DLD218" s="17"/>
      <c r="DLE218" s="17"/>
      <c r="DLF218" s="17"/>
      <c r="DLG218" s="17"/>
      <c r="DLH218" s="17"/>
      <c r="DLI218" s="17"/>
      <c r="DLJ218" s="17"/>
      <c r="DLK218" s="17"/>
      <c r="DLL218" s="17"/>
      <c r="DLM218" s="17"/>
      <c r="DLN218" s="17"/>
      <c r="DLO218" s="17"/>
      <c r="DLP218" s="17"/>
      <c r="DLQ218" s="17"/>
      <c r="DLR218" s="17"/>
      <c r="DLS218" s="17"/>
      <c r="DLT218" s="17"/>
      <c r="DLU218" s="17"/>
      <c r="DLV218" s="17"/>
      <c r="DLW218" s="17"/>
      <c r="DLX218" s="17"/>
      <c r="DLY218" s="17"/>
      <c r="DLZ218" s="17"/>
      <c r="DMA218" s="17"/>
      <c r="DMB218" s="17"/>
      <c r="DMC218" s="17"/>
      <c r="DMD218" s="17"/>
      <c r="DME218" s="17"/>
      <c r="DMF218" s="17"/>
      <c r="DMG218" s="17"/>
      <c r="DMH218" s="17"/>
      <c r="DMI218" s="17"/>
      <c r="DMJ218" s="17"/>
      <c r="DMK218" s="17"/>
      <c r="DML218" s="17"/>
      <c r="DMM218" s="17"/>
      <c r="DMN218" s="17"/>
      <c r="DMO218" s="17"/>
      <c r="DMP218" s="17"/>
      <c r="DMQ218" s="17"/>
      <c r="DMR218" s="17"/>
      <c r="DMS218" s="17"/>
      <c r="DMT218" s="17"/>
      <c r="DMU218" s="17"/>
      <c r="DMV218" s="17"/>
      <c r="DMW218" s="17"/>
      <c r="DMX218" s="17"/>
      <c r="DMY218" s="17"/>
      <c r="DMZ218" s="17"/>
      <c r="DNA218" s="17"/>
      <c r="DNB218" s="17"/>
      <c r="DNC218" s="17"/>
      <c r="DND218" s="17"/>
      <c r="DNE218" s="17"/>
      <c r="DNF218" s="17"/>
      <c r="DNG218" s="17"/>
      <c r="DNH218" s="17"/>
      <c r="DNI218" s="17"/>
      <c r="DNJ218" s="17"/>
      <c r="DNK218" s="17"/>
      <c r="DNL218" s="17"/>
      <c r="DNM218" s="17"/>
      <c r="DNN218" s="17"/>
      <c r="DNO218" s="17"/>
      <c r="DNP218" s="17"/>
      <c r="DNQ218" s="17"/>
      <c r="DNR218" s="17"/>
      <c r="DNS218" s="17"/>
      <c r="DNT218" s="17"/>
      <c r="DNU218" s="17"/>
      <c r="DNV218" s="17"/>
      <c r="DNW218" s="17"/>
      <c r="DNX218" s="17"/>
      <c r="DNY218" s="17"/>
      <c r="DNZ218" s="17"/>
      <c r="DOA218" s="17"/>
      <c r="DOB218" s="17"/>
      <c r="DOC218" s="17"/>
      <c r="DOD218" s="17"/>
      <c r="DOE218" s="17"/>
      <c r="DOF218" s="17"/>
      <c r="DOG218" s="17"/>
      <c r="DOH218" s="17"/>
      <c r="DOI218" s="17"/>
      <c r="DOJ218" s="17"/>
      <c r="DOK218" s="17"/>
      <c r="DOL218" s="17"/>
      <c r="DOM218" s="17"/>
      <c r="DON218" s="17"/>
      <c r="DOO218" s="17"/>
      <c r="DOP218" s="17"/>
      <c r="DOQ218" s="17"/>
      <c r="DOR218" s="17"/>
      <c r="DOS218" s="17"/>
      <c r="DOT218" s="17"/>
      <c r="DOU218" s="17"/>
      <c r="DOV218" s="17"/>
      <c r="DOW218" s="17"/>
      <c r="DOX218" s="17"/>
      <c r="DOY218" s="17"/>
      <c r="DOZ218" s="17"/>
      <c r="DPA218" s="17"/>
      <c r="DPB218" s="17"/>
      <c r="DPC218" s="17"/>
      <c r="DPD218" s="17"/>
      <c r="DPE218" s="17"/>
      <c r="DPF218" s="17"/>
      <c r="DPG218" s="17"/>
      <c r="DPH218" s="17"/>
      <c r="DPI218" s="17"/>
      <c r="DPJ218" s="17"/>
      <c r="DPK218" s="17"/>
      <c r="DPL218" s="17"/>
      <c r="DPM218" s="17"/>
      <c r="DPN218" s="17"/>
      <c r="DPO218" s="17"/>
      <c r="DPP218" s="17"/>
      <c r="DPQ218" s="17"/>
      <c r="DPR218" s="17"/>
      <c r="DPS218" s="17"/>
      <c r="DPT218" s="17"/>
      <c r="DPU218" s="17"/>
      <c r="DPV218" s="17"/>
      <c r="DPW218" s="17"/>
      <c r="DPX218" s="17"/>
      <c r="DPY218" s="17"/>
      <c r="DPZ218" s="17"/>
      <c r="DQA218" s="17"/>
      <c r="DQB218" s="17"/>
      <c r="DQC218" s="17"/>
      <c r="DQD218" s="17"/>
      <c r="DQE218" s="17"/>
      <c r="DQF218" s="17"/>
      <c r="DQG218" s="17"/>
      <c r="DQH218" s="17"/>
      <c r="DQI218" s="17"/>
      <c r="DQJ218" s="17"/>
      <c r="DQK218" s="17"/>
      <c r="DQL218" s="17"/>
      <c r="DQM218" s="17"/>
      <c r="DQN218" s="17"/>
      <c r="DQO218" s="17"/>
      <c r="DQP218" s="17"/>
      <c r="DQQ218" s="17"/>
      <c r="DQR218" s="17"/>
      <c r="DQS218" s="17"/>
      <c r="DQT218" s="17"/>
      <c r="DQU218" s="17"/>
      <c r="DQV218" s="17"/>
      <c r="DQW218" s="17"/>
      <c r="DQX218" s="17"/>
      <c r="DQY218" s="17"/>
      <c r="DQZ218" s="17"/>
      <c r="DRA218" s="17"/>
      <c r="DRB218" s="17"/>
      <c r="DRC218" s="17"/>
      <c r="DRD218" s="17"/>
      <c r="DRE218" s="17"/>
      <c r="DRF218" s="17"/>
      <c r="DRG218" s="17"/>
      <c r="DRH218" s="17"/>
      <c r="DRI218" s="17"/>
      <c r="DRJ218" s="17"/>
      <c r="DRK218" s="17"/>
      <c r="DRL218" s="17"/>
      <c r="DRM218" s="17"/>
      <c r="DRN218" s="17"/>
      <c r="DRO218" s="17"/>
      <c r="DRP218" s="17"/>
      <c r="DRQ218" s="17"/>
      <c r="DRR218" s="17"/>
      <c r="DRS218" s="17"/>
      <c r="DRT218" s="17"/>
      <c r="DRU218" s="17"/>
      <c r="DRV218" s="17"/>
      <c r="DRW218" s="17"/>
      <c r="DRX218" s="17"/>
      <c r="DRY218" s="17"/>
      <c r="DRZ218" s="17"/>
      <c r="DSA218" s="17"/>
      <c r="DSB218" s="17"/>
      <c r="DSC218" s="17"/>
      <c r="DSD218" s="17"/>
      <c r="DSE218" s="17"/>
      <c r="DSF218" s="17"/>
      <c r="DSG218" s="17"/>
      <c r="DSH218" s="17"/>
      <c r="DSI218" s="17"/>
      <c r="DSJ218" s="17"/>
      <c r="DSK218" s="17"/>
      <c r="DSL218" s="17"/>
      <c r="DSM218" s="17"/>
      <c r="DSN218" s="17"/>
      <c r="DSO218" s="17"/>
      <c r="DSP218" s="17"/>
      <c r="DSQ218" s="17"/>
      <c r="DSR218" s="17"/>
      <c r="DSS218" s="17"/>
      <c r="DST218" s="17"/>
      <c r="DSU218" s="17"/>
      <c r="DSV218" s="17"/>
      <c r="DSW218" s="17"/>
      <c r="DSX218" s="17"/>
      <c r="DSY218" s="17"/>
      <c r="DSZ218" s="17"/>
      <c r="DTA218" s="17"/>
      <c r="DTB218" s="17"/>
      <c r="DTC218" s="17"/>
      <c r="DTD218" s="17"/>
      <c r="DTE218" s="17"/>
      <c r="DTF218" s="17"/>
      <c r="DTG218" s="17"/>
      <c r="DTH218" s="17"/>
      <c r="DTI218" s="17"/>
      <c r="DTJ218" s="17"/>
      <c r="DTK218" s="17"/>
      <c r="DTL218" s="17"/>
      <c r="DTM218" s="17"/>
      <c r="DTN218" s="17"/>
      <c r="DTO218" s="17"/>
      <c r="DTP218" s="17"/>
      <c r="DTQ218" s="17"/>
      <c r="DTR218" s="17"/>
      <c r="DTS218" s="17"/>
      <c r="DTT218" s="17"/>
      <c r="DTU218" s="17"/>
      <c r="DTV218" s="17"/>
      <c r="DTW218" s="17"/>
      <c r="DTX218" s="17"/>
      <c r="DTY218" s="17"/>
      <c r="DTZ218" s="17"/>
      <c r="DUA218" s="17"/>
      <c r="DUB218" s="17"/>
      <c r="DUC218" s="17"/>
      <c r="DUD218" s="17"/>
      <c r="DUE218" s="17"/>
      <c r="DUF218" s="17"/>
      <c r="DUG218" s="17"/>
      <c r="DUH218" s="17"/>
      <c r="DUI218" s="17"/>
      <c r="DUJ218" s="17"/>
      <c r="DUK218" s="17"/>
      <c r="DUL218" s="17"/>
      <c r="DUM218" s="17"/>
      <c r="DUN218" s="17"/>
      <c r="DUO218" s="17"/>
      <c r="DUP218" s="17"/>
      <c r="DUQ218" s="17"/>
      <c r="DUR218" s="17"/>
      <c r="DUS218" s="17"/>
      <c r="DUT218" s="17"/>
      <c r="DUU218" s="17"/>
      <c r="DUV218" s="17"/>
      <c r="DUW218" s="17"/>
      <c r="DUX218" s="17"/>
      <c r="DUY218" s="17"/>
      <c r="DUZ218" s="17"/>
      <c r="DVA218" s="17"/>
      <c r="DVB218" s="17"/>
      <c r="DVC218" s="17"/>
      <c r="DVD218" s="17"/>
      <c r="DVE218" s="17"/>
      <c r="DVF218" s="17"/>
      <c r="DVG218" s="17"/>
      <c r="DVH218" s="17"/>
      <c r="DVI218" s="17"/>
      <c r="DVJ218" s="17"/>
      <c r="DVK218" s="17"/>
      <c r="DVL218" s="17"/>
      <c r="DVM218" s="17"/>
      <c r="DVN218" s="17"/>
      <c r="DVO218" s="17"/>
      <c r="DVP218" s="17"/>
      <c r="DVQ218" s="17"/>
      <c r="DVR218" s="17"/>
      <c r="DVS218" s="17"/>
      <c r="DVT218" s="17"/>
      <c r="DVU218" s="17"/>
      <c r="DVV218" s="17"/>
      <c r="DVW218" s="17"/>
      <c r="DVX218" s="17"/>
      <c r="DVY218" s="17"/>
      <c r="DVZ218" s="17"/>
      <c r="DWA218" s="17"/>
      <c r="DWB218" s="17"/>
      <c r="DWC218" s="17"/>
      <c r="DWD218" s="17"/>
      <c r="DWE218" s="17"/>
      <c r="DWF218" s="17"/>
      <c r="DWG218" s="17"/>
      <c r="DWH218" s="17"/>
      <c r="DWI218" s="17"/>
      <c r="DWJ218" s="17"/>
      <c r="DWK218" s="17"/>
      <c r="DWL218" s="17"/>
      <c r="DWM218" s="17"/>
      <c r="DWN218" s="17"/>
      <c r="DWO218" s="17"/>
      <c r="DWP218" s="17"/>
      <c r="DWQ218" s="17"/>
      <c r="DWR218" s="17"/>
      <c r="DWS218" s="17"/>
      <c r="DWT218" s="17"/>
      <c r="DWU218" s="17"/>
      <c r="DWV218" s="17"/>
      <c r="DWW218" s="17"/>
      <c r="DWX218" s="17"/>
      <c r="DWY218" s="17"/>
      <c r="DWZ218" s="17"/>
      <c r="DXA218" s="17"/>
      <c r="DXB218" s="17"/>
      <c r="DXC218" s="17"/>
      <c r="DXD218" s="17"/>
      <c r="DXE218" s="17"/>
      <c r="DXF218" s="17"/>
      <c r="DXG218" s="17"/>
      <c r="DXH218" s="17"/>
      <c r="DXI218" s="17"/>
      <c r="DXJ218" s="17"/>
      <c r="DXK218" s="17"/>
      <c r="DXL218" s="17"/>
      <c r="DXM218" s="17"/>
      <c r="DXN218" s="17"/>
      <c r="DXO218" s="17"/>
      <c r="DXP218" s="17"/>
      <c r="DXQ218" s="17"/>
      <c r="DXR218" s="17"/>
      <c r="DXS218" s="17"/>
      <c r="DXT218" s="17"/>
      <c r="DXU218" s="17"/>
      <c r="DXV218" s="17"/>
      <c r="DXW218" s="17"/>
      <c r="DXX218" s="17"/>
      <c r="DXY218" s="17"/>
      <c r="DXZ218" s="17"/>
      <c r="DYA218" s="17"/>
      <c r="DYB218" s="17"/>
      <c r="DYC218" s="17"/>
      <c r="DYD218" s="17"/>
      <c r="DYE218" s="17"/>
      <c r="DYF218" s="17"/>
      <c r="DYG218" s="17"/>
      <c r="DYH218" s="17"/>
      <c r="DYI218" s="17"/>
      <c r="DYJ218" s="17"/>
      <c r="DYK218" s="17"/>
      <c r="DYL218" s="17"/>
      <c r="DYM218" s="17"/>
      <c r="DYN218" s="17"/>
      <c r="DYO218" s="17"/>
      <c r="DYP218" s="17"/>
      <c r="DYQ218" s="17"/>
      <c r="DYR218" s="17"/>
      <c r="DYS218" s="17"/>
      <c r="DYT218" s="17"/>
      <c r="DYU218" s="17"/>
      <c r="DYV218" s="17"/>
      <c r="DYW218" s="17"/>
      <c r="DYX218" s="17"/>
      <c r="DYY218" s="17"/>
      <c r="DYZ218" s="17"/>
      <c r="DZA218" s="17"/>
      <c r="DZB218" s="17"/>
      <c r="DZC218" s="17"/>
      <c r="DZD218" s="17"/>
      <c r="DZE218" s="17"/>
      <c r="DZF218" s="17"/>
      <c r="DZG218" s="17"/>
      <c r="DZH218" s="17"/>
      <c r="DZI218" s="17"/>
      <c r="DZJ218" s="17"/>
      <c r="DZK218" s="17"/>
      <c r="DZL218" s="17"/>
      <c r="DZM218" s="17"/>
      <c r="DZN218" s="17"/>
      <c r="DZO218" s="17"/>
      <c r="DZP218" s="17"/>
      <c r="DZQ218" s="17"/>
      <c r="DZR218" s="17"/>
      <c r="DZS218" s="17"/>
      <c r="DZT218" s="17"/>
      <c r="DZU218" s="17"/>
      <c r="DZV218" s="17"/>
      <c r="DZW218" s="17"/>
      <c r="DZX218" s="17"/>
      <c r="DZY218" s="17"/>
      <c r="DZZ218" s="17"/>
      <c r="EAA218" s="17"/>
      <c r="EAB218" s="17"/>
      <c r="EAC218" s="17"/>
      <c r="EAD218" s="17"/>
      <c r="EAE218" s="17"/>
      <c r="EAF218" s="17"/>
      <c r="EAG218" s="17"/>
      <c r="EAH218" s="17"/>
      <c r="EAI218" s="17"/>
      <c r="EAJ218" s="17"/>
      <c r="EAK218" s="17"/>
      <c r="EAL218" s="17"/>
      <c r="EAM218" s="17"/>
      <c r="EAN218" s="17"/>
      <c r="EAO218" s="17"/>
      <c r="EAP218" s="17"/>
      <c r="EAQ218" s="17"/>
      <c r="EAR218" s="17"/>
      <c r="EAS218" s="17"/>
      <c r="EAT218" s="17"/>
      <c r="EAU218" s="17"/>
      <c r="EAV218" s="17"/>
      <c r="EAW218" s="17"/>
      <c r="EAX218" s="17"/>
      <c r="EAY218" s="17"/>
      <c r="EAZ218" s="17"/>
      <c r="EBA218" s="17"/>
      <c r="EBB218" s="17"/>
      <c r="EBC218" s="17"/>
      <c r="EBD218" s="17"/>
      <c r="EBE218" s="17"/>
      <c r="EBF218" s="17"/>
      <c r="EBG218" s="17"/>
      <c r="EBH218" s="17"/>
      <c r="EBI218" s="17"/>
      <c r="EBJ218" s="17"/>
      <c r="EBK218" s="17"/>
      <c r="EBL218" s="17"/>
      <c r="EBM218" s="17"/>
      <c r="EBN218" s="17"/>
      <c r="EBO218" s="17"/>
      <c r="EBP218" s="17"/>
      <c r="EBQ218" s="17"/>
      <c r="EBR218" s="17"/>
      <c r="EBS218" s="17"/>
      <c r="EBT218" s="17"/>
      <c r="EBU218" s="17"/>
      <c r="EBV218" s="17"/>
      <c r="EBW218" s="17"/>
      <c r="EBX218" s="17"/>
      <c r="EBY218" s="17"/>
      <c r="EBZ218" s="17"/>
      <c r="ECA218" s="17"/>
      <c r="ECB218" s="17"/>
      <c r="ECC218" s="17"/>
      <c r="ECD218" s="17"/>
      <c r="ECE218" s="17"/>
      <c r="ECF218" s="17"/>
      <c r="ECG218" s="17"/>
      <c r="ECH218" s="17"/>
      <c r="ECI218" s="17"/>
      <c r="ECJ218" s="17"/>
      <c r="ECK218" s="17"/>
      <c r="ECL218" s="17"/>
      <c r="ECM218" s="17"/>
      <c r="ECN218" s="17"/>
      <c r="ECO218" s="17"/>
      <c r="ECP218" s="17"/>
      <c r="ECQ218" s="17"/>
      <c r="ECR218" s="17"/>
      <c r="ECS218" s="17"/>
      <c r="ECT218" s="17"/>
      <c r="ECU218" s="17"/>
      <c r="ECV218" s="17"/>
      <c r="ECW218" s="17"/>
      <c r="ECX218" s="17"/>
      <c r="ECY218" s="17"/>
      <c r="ECZ218" s="17"/>
      <c r="EDA218" s="17"/>
      <c r="EDB218" s="17"/>
      <c r="EDC218" s="17"/>
      <c r="EDD218" s="17"/>
      <c r="EDE218" s="17"/>
      <c r="EDF218" s="17"/>
      <c r="EDG218" s="17"/>
      <c r="EDH218" s="17"/>
      <c r="EDI218" s="17"/>
      <c r="EDJ218" s="17"/>
      <c r="EDK218" s="17"/>
      <c r="EDL218" s="17"/>
      <c r="EDM218" s="17"/>
      <c r="EDN218" s="17"/>
      <c r="EDO218" s="17"/>
      <c r="EDP218" s="17"/>
      <c r="EDQ218" s="17"/>
      <c r="EDR218" s="17"/>
      <c r="EDS218" s="17"/>
      <c r="EDT218" s="17"/>
      <c r="EDU218" s="17"/>
      <c r="EDV218" s="17"/>
      <c r="EDW218" s="17"/>
      <c r="EDX218" s="17"/>
      <c r="EDY218" s="17"/>
      <c r="EDZ218" s="17"/>
      <c r="EEA218" s="17"/>
      <c r="EEB218" s="17"/>
      <c r="EEC218" s="17"/>
      <c r="EED218" s="17"/>
      <c r="EEE218" s="17"/>
      <c r="EEF218" s="17"/>
      <c r="EEG218" s="17"/>
      <c r="EEH218" s="17"/>
      <c r="EEI218" s="17"/>
      <c r="EEJ218" s="17"/>
      <c r="EEK218" s="17"/>
      <c r="EEL218" s="17"/>
      <c r="EEM218" s="17"/>
      <c r="EEN218" s="17"/>
      <c r="EEO218" s="17"/>
      <c r="EEP218" s="17"/>
      <c r="EEQ218" s="17"/>
      <c r="EER218" s="17"/>
      <c r="EES218" s="17"/>
      <c r="EET218" s="17"/>
      <c r="EEU218" s="17"/>
      <c r="EEV218" s="17"/>
      <c r="EEW218" s="17"/>
      <c r="EEX218" s="17"/>
      <c r="EEY218" s="17"/>
      <c r="EEZ218" s="17"/>
      <c r="EFA218" s="17"/>
      <c r="EFB218" s="17"/>
      <c r="EFC218" s="17"/>
      <c r="EFD218" s="17"/>
      <c r="EFE218" s="17"/>
      <c r="EFF218" s="17"/>
      <c r="EFG218" s="17"/>
      <c r="EFH218" s="17"/>
      <c r="EFI218" s="17"/>
      <c r="EFJ218" s="17"/>
      <c r="EFK218" s="17"/>
      <c r="EFL218" s="17"/>
      <c r="EFM218" s="17"/>
      <c r="EFN218" s="17"/>
      <c r="EFO218" s="17"/>
      <c r="EFP218" s="17"/>
      <c r="EFQ218" s="17"/>
      <c r="EFR218" s="17"/>
      <c r="EFS218" s="17"/>
      <c r="EFT218" s="17"/>
      <c r="EFU218" s="17"/>
      <c r="EFV218" s="17"/>
      <c r="EFW218" s="17"/>
      <c r="EFX218" s="17"/>
      <c r="EFY218" s="17"/>
      <c r="EFZ218" s="17"/>
      <c r="EGA218" s="17"/>
      <c r="EGB218" s="17"/>
      <c r="EGC218" s="17"/>
      <c r="EGD218" s="17"/>
      <c r="EGE218" s="17"/>
      <c r="EGF218" s="17"/>
      <c r="EGG218" s="17"/>
      <c r="EGH218" s="17"/>
      <c r="EGI218" s="17"/>
      <c r="EGJ218" s="17"/>
      <c r="EGK218" s="17"/>
      <c r="EGL218" s="17"/>
      <c r="EGM218" s="17"/>
      <c r="EGN218" s="17"/>
      <c r="EGO218" s="17"/>
      <c r="EGP218" s="17"/>
      <c r="EGQ218" s="17"/>
      <c r="EGR218" s="17"/>
      <c r="EGS218" s="17"/>
      <c r="EGT218" s="17"/>
      <c r="EGU218" s="17"/>
      <c r="EGV218" s="17"/>
      <c r="EGW218" s="17"/>
      <c r="EGX218" s="17"/>
      <c r="EGY218" s="17"/>
      <c r="EGZ218" s="17"/>
      <c r="EHA218" s="17"/>
      <c r="EHB218" s="17"/>
      <c r="EHC218" s="17"/>
      <c r="EHD218" s="17"/>
      <c r="EHE218" s="17"/>
      <c r="EHF218" s="17"/>
      <c r="EHG218" s="17"/>
      <c r="EHH218" s="17"/>
      <c r="EHI218" s="17"/>
      <c r="EHJ218" s="17"/>
      <c r="EHK218" s="17"/>
      <c r="EHL218" s="17"/>
      <c r="EHM218" s="17"/>
      <c r="EHN218" s="17"/>
      <c r="EHO218" s="17"/>
      <c r="EHP218" s="17"/>
      <c r="EHQ218" s="17"/>
      <c r="EHR218" s="17"/>
      <c r="EHS218" s="17"/>
      <c r="EHT218" s="17"/>
      <c r="EHU218" s="17"/>
      <c r="EHV218" s="17"/>
      <c r="EHW218" s="17"/>
      <c r="EHX218" s="17"/>
      <c r="EHY218" s="17"/>
      <c r="EHZ218" s="17"/>
      <c r="EIA218" s="17"/>
      <c r="EIB218" s="17"/>
      <c r="EIC218" s="17"/>
      <c r="EID218" s="17"/>
      <c r="EIE218" s="17"/>
      <c r="EIF218" s="17"/>
      <c r="EIG218" s="17"/>
      <c r="EIH218" s="17"/>
      <c r="EII218" s="17"/>
      <c r="EIJ218" s="17"/>
      <c r="EIK218" s="17"/>
      <c r="EIL218" s="17"/>
      <c r="EIM218" s="17"/>
      <c r="EIN218" s="17"/>
      <c r="EIO218" s="17"/>
      <c r="EIP218" s="17"/>
      <c r="EIQ218" s="17"/>
      <c r="EIR218" s="17"/>
      <c r="EIS218" s="17"/>
      <c r="EIT218" s="17"/>
      <c r="EIU218" s="17"/>
      <c r="EIV218" s="17"/>
      <c r="EIW218" s="17"/>
      <c r="EIX218" s="17"/>
      <c r="EIY218" s="17"/>
      <c r="EIZ218" s="17"/>
      <c r="EJA218" s="17"/>
      <c r="EJB218" s="17"/>
      <c r="EJC218" s="17"/>
      <c r="EJD218" s="17"/>
      <c r="EJE218" s="17"/>
      <c r="EJF218" s="17"/>
      <c r="EJG218" s="17"/>
      <c r="EJH218" s="17"/>
      <c r="EJI218" s="17"/>
      <c r="EJJ218" s="17"/>
      <c r="EJK218" s="17"/>
      <c r="EJL218" s="17"/>
      <c r="EJM218" s="17"/>
      <c r="EJN218" s="17"/>
      <c r="EJO218" s="17"/>
      <c r="EJP218" s="17"/>
      <c r="EJQ218" s="17"/>
      <c r="EJR218" s="17"/>
      <c r="EJS218" s="17"/>
      <c r="EJT218" s="17"/>
      <c r="EJU218" s="17"/>
      <c r="EJV218" s="17"/>
      <c r="EJW218" s="17"/>
      <c r="EJX218" s="17"/>
      <c r="EJY218" s="17"/>
      <c r="EJZ218" s="17"/>
      <c r="EKA218" s="17"/>
      <c r="EKB218" s="17"/>
      <c r="EKC218" s="17"/>
      <c r="EKD218" s="17"/>
      <c r="EKE218" s="17"/>
      <c r="EKF218" s="17"/>
      <c r="EKG218" s="17"/>
      <c r="EKH218" s="17"/>
      <c r="EKI218" s="17"/>
      <c r="EKJ218" s="17"/>
      <c r="EKK218" s="17"/>
      <c r="EKL218" s="17"/>
      <c r="EKM218" s="17"/>
      <c r="EKN218" s="17"/>
      <c r="EKO218" s="17"/>
      <c r="EKP218" s="17"/>
      <c r="EKQ218" s="17"/>
      <c r="EKR218" s="17"/>
      <c r="EKS218" s="17"/>
      <c r="EKT218" s="17"/>
      <c r="EKU218" s="17"/>
      <c r="EKV218" s="17"/>
      <c r="EKW218" s="17"/>
      <c r="EKX218" s="17"/>
      <c r="EKY218" s="17"/>
      <c r="EKZ218" s="17"/>
      <c r="ELA218" s="17"/>
      <c r="ELB218" s="17"/>
      <c r="ELC218" s="17"/>
      <c r="ELD218" s="17"/>
      <c r="ELE218" s="17"/>
      <c r="ELF218" s="17"/>
      <c r="ELG218" s="17"/>
      <c r="ELH218" s="17"/>
      <c r="ELI218" s="17"/>
      <c r="ELJ218" s="17"/>
      <c r="ELK218" s="17"/>
      <c r="ELL218" s="17"/>
      <c r="ELM218" s="17"/>
      <c r="ELN218" s="17"/>
      <c r="ELO218" s="17"/>
      <c r="ELP218" s="17"/>
      <c r="ELQ218" s="17"/>
      <c r="ELR218" s="17"/>
      <c r="ELS218" s="17"/>
      <c r="ELT218" s="17"/>
      <c r="ELU218" s="17"/>
      <c r="ELV218" s="17"/>
      <c r="ELW218" s="17"/>
      <c r="ELX218" s="17"/>
      <c r="ELY218" s="17"/>
      <c r="ELZ218" s="17"/>
      <c r="EMA218" s="17"/>
      <c r="EMB218" s="17"/>
      <c r="EMC218" s="17"/>
      <c r="EMD218" s="17"/>
      <c r="EME218" s="17"/>
      <c r="EMF218" s="17"/>
      <c r="EMG218" s="17"/>
      <c r="EMH218" s="17"/>
      <c r="EMI218" s="17"/>
      <c r="EMJ218" s="17"/>
      <c r="EMK218" s="17"/>
      <c r="EML218" s="17"/>
      <c r="EMM218" s="17"/>
      <c r="EMN218" s="17"/>
      <c r="EMO218" s="17"/>
      <c r="EMP218" s="17"/>
      <c r="EMQ218" s="17"/>
      <c r="EMR218" s="17"/>
      <c r="EMS218" s="17"/>
      <c r="EMT218" s="17"/>
      <c r="EMU218" s="17"/>
      <c r="EMV218" s="17"/>
      <c r="EMW218" s="17"/>
      <c r="EMX218" s="17"/>
      <c r="EMY218" s="17"/>
      <c r="EMZ218" s="17"/>
      <c r="ENA218" s="17"/>
      <c r="ENB218" s="17"/>
      <c r="ENC218" s="17"/>
      <c r="END218" s="17"/>
      <c r="ENE218" s="17"/>
      <c r="ENF218" s="17"/>
      <c r="ENG218" s="17"/>
      <c r="ENH218" s="17"/>
      <c r="ENI218" s="17"/>
      <c r="ENJ218" s="17"/>
      <c r="ENK218" s="17"/>
      <c r="ENL218" s="17"/>
      <c r="ENM218" s="17"/>
      <c r="ENN218" s="17"/>
      <c r="ENO218" s="17"/>
      <c r="ENP218" s="17"/>
      <c r="ENQ218" s="17"/>
      <c r="ENR218" s="17"/>
      <c r="ENS218" s="17"/>
      <c r="ENT218" s="17"/>
      <c r="ENU218" s="17"/>
      <c r="ENV218" s="17"/>
      <c r="ENW218" s="17"/>
      <c r="ENX218" s="17"/>
      <c r="ENY218" s="17"/>
      <c r="ENZ218" s="17"/>
      <c r="EOA218" s="17"/>
      <c r="EOB218" s="17"/>
      <c r="EOC218" s="17"/>
      <c r="EOD218" s="17"/>
      <c r="EOE218" s="17"/>
      <c r="EOF218" s="17"/>
      <c r="EOG218" s="17"/>
      <c r="EOH218" s="17"/>
      <c r="EOI218" s="17"/>
      <c r="EOJ218" s="17"/>
      <c r="EOK218" s="17"/>
      <c r="EOL218" s="17"/>
      <c r="EOM218" s="17"/>
      <c r="EON218" s="17"/>
      <c r="EOO218" s="17"/>
      <c r="EOP218" s="17"/>
      <c r="EOQ218" s="17"/>
      <c r="EOR218" s="17"/>
      <c r="EOS218" s="17"/>
      <c r="EOT218" s="17"/>
      <c r="EOU218" s="17"/>
      <c r="EOV218" s="17"/>
      <c r="EOW218" s="17"/>
      <c r="EOX218" s="17"/>
      <c r="EOY218" s="17"/>
      <c r="EOZ218" s="17"/>
      <c r="EPA218" s="17"/>
      <c r="EPB218" s="17"/>
      <c r="EPC218" s="17"/>
      <c r="EPD218" s="17"/>
      <c r="EPE218" s="17"/>
      <c r="EPF218" s="17"/>
      <c r="EPG218" s="17"/>
      <c r="EPH218" s="17"/>
      <c r="EPI218" s="17"/>
      <c r="EPJ218" s="17"/>
      <c r="EPK218" s="17"/>
      <c r="EPL218" s="17"/>
      <c r="EPM218" s="17"/>
      <c r="EPN218" s="17"/>
      <c r="EPO218" s="17"/>
      <c r="EPP218" s="17"/>
      <c r="EPQ218" s="17"/>
      <c r="EPR218" s="17"/>
      <c r="EPS218" s="17"/>
      <c r="EPT218" s="17"/>
      <c r="EPU218" s="17"/>
      <c r="EPV218" s="17"/>
      <c r="EPW218" s="17"/>
      <c r="EPX218" s="17"/>
      <c r="EPY218" s="17"/>
      <c r="EPZ218" s="17"/>
      <c r="EQA218" s="17"/>
      <c r="EQB218" s="17"/>
      <c r="EQC218" s="17"/>
      <c r="EQD218" s="17"/>
      <c r="EQE218" s="17"/>
      <c r="EQF218" s="17"/>
      <c r="EQG218" s="17"/>
      <c r="EQH218" s="17"/>
      <c r="EQI218" s="17"/>
      <c r="EQJ218" s="17"/>
      <c r="EQK218" s="17"/>
      <c r="EQL218" s="17"/>
      <c r="EQM218" s="17"/>
      <c r="EQN218" s="17"/>
      <c r="EQO218" s="17"/>
      <c r="EQP218" s="17"/>
      <c r="EQQ218" s="17"/>
      <c r="EQR218" s="17"/>
      <c r="EQS218" s="17"/>
      <c r="EQT218" s="17"/>
      <c r="EQU218" s="17"/>
      <c r="EQV218" s="17"/>
      <c r="EQW218" s="17"/>
      <c r="EQX218" s="17"/>
      <c r="EQY218" s="17"/>
      <c r="EQZ218" s="17"/>
      <c r="ERA218" s="17"/>
      <c r="ERB218" s="17"/>
      <c r="ERC218" s="17"/>
      <c r="ERD218" s="17"/>
      <c r="ERE218" s="17"/>
      <c r="ERF218" s="17"/>
      <c r="ERG218" s="17"/>
      <c r="ERH218" s="17"/>
      <c r="ERI218" s="17"/>
      <c r="ERJ218" s="17"/>
      <c r="ERK218" s="17"/>
      <c r="ERL218" s="17"/>
      <c r="ERM218" s="17"/>
      <c r="ERN218" s="17"/>
      <c r="ERO218" s="17"/>
      <c r="ERP218" s="17"/>
      <c r="ERQ218" s="17"/>
      <c r="ERR218" s="17"/>
      <c r="ERS218" s="17"/>
      <c r="ERT218" s="17"/>
      <c r="ERU218" s="17"/>
      <c r="ERV218" s="17"/>
      <c r="ERW218" s="17"/>
      <c r="ERX218" s="17"/>
      <c r="ERY218" s="17"/>
      <c r="ERZ218" s="17"/>
      <c r="ESA218" s="17"/>
      <c r="ESB218" s="17"/>
      <c r="ESC218" s="17"/>
      <c r="ESD218" s="17"/>
      <c r="ESE218" s="17"/>
      <c r="ESF218" s="17"/>
      <c r="ESG218" s="17"/>
      <c r="ESH218" s="17"/>
      <c r="ESI218" s="17"/>
      <c r="ESJ218" s="17"/>
      <c r="ESK218" s="17"/>
      <c r="ESL218" s="17"/>
      <c r="ESM218" s="17"/>
      <c r="ESN218" s="17"/>
      <c r="ESO218" s="17"/>
      <c r="ESP218" s="17"/>
      <c r="ESQ218" s="17"/>
      <c r="ESR218" s="17"/>
      <c r="ESS218" s="17"/>
      <c r="EST218" s="17"/>
      <c r="ESU218" s="17"/>
      <c r="ESV218" s="17"/>
      <c r="ESW218" s="17"/>
      <c r="ESX218" s="17"/>
      <c r="ESY218" s="17"/>
      <c r="ESZ218" s="17"/>
      <c r="ETA218" s="17"/>
      <c r="ETB218" s="17"/>
      <c r="ETC218" s="17"/>
      <c r="ETD218" s="17"/>
      <c r="ETE218" s="17"/>
      <c r="ETF218" s="17"/>
      <c r="ETG218" s="17"/>
      <c r="ETH218" s="17"/>
      <c r="ETI218" s="17"/>
      <c r="ETJ218" s="17"/>
      <c r="ETK218" s="17"/>
      <c r="ETL218" s="17"/>
      <c r="ETM218" s="17"/>
      <c r="ETN218" s="17"/>
      <c r="ETO218" s="17"/>
      <c r="ETP218" s="17"/>
      <c r="ETQ218" s="17"/>
      <c r="ETR218" s="17"/>
      <c r="ETS218" s="17"/>
      <c r="ETT218" s="17"/>
      <c r="ETU218" s="17"/>
      <c r="ETV218" s="17"/>
      <c r="ETW218" s="17"/>
      <c r="ETX218" s="17"/>
      <c r="ETY218" s="17"/>
      <c r="ETZ218" s="17"/>
      <c r="EUA218" s="17"/>
      <c r="EUB218" s="17"/>
      <c r="EUC218" s="17"/>
      <c r="EUD218" s="17"/>
      <c r="EUE218" s="17"/>
      <c r="EUF218" s="17"/>
      <c r="EUG218" s="17"/>
      <c r="EUH218" s="17"/>
      <c r="EUI218" s="17"/>
      <c r="EUJ218" s="17"/>
      <c r="EUK218" s="17"/>
      <c r="EUL218" s="17"/>
      <c r="EUM218" s="17"/>
      <c r="EUN218" s="17"/>
      <c r="EUO218" s="17"/>
      <c r="EUP218" s="17"/>
      <c r="EUQ218" s="17"/>
      <c r="EUR218" s="17"/>
      <c r="EUS218" s="17"/>
      <c r="EUT218" s="17"/>
      <c r="EUU218" s="17"/>
      <c r="EUV218" s="17"/>
      <c r="EUW218" s="17"/>
      <c r="EUX218" s="17"/>
      <c r="EUY218" s="17"/>
      <c r="EUZ218" s="17"/>
      <c r="EVA218" s="17"/>
      <c r="EVB218" s="17"/>
      <c r="EVC218" s="17"/>
      <c r="EVD218" s="17"/>
      <c r="EVE218" s="17"/>
      <c r="EVF218" s="17"/>
      <c r="EVG218" s="17"/>
      <c r="EVH218" s="17"/>
      <c r="EVI218" s="17"/>
      <c r="EVJ218" s="17"/>
      <c r="EVK218" s="17"/>
      <c r="EVL218" s="17"/>
      <c r="EVM218" s="17"/>
      <c r="EVN218" s="17"/>
      <c r="EVO218" s="17"/>
      <c r="EVP218" s="17"/>
      <c r="EVQ218" s="17"/>
      <c r="EVR218" s="17"/>
      <c r="EVS218" s="17"/>
      <c r="EVT218" s="17"/>
      <c r="EVU218" s="17"/>
      <c r="EVV218" s="17"/>
      <c r="EVW218" s="17"/>
      <c r="EVX218" s="17"/>
      <c r="EVY218" s="17"/>
      <c r="EVZ218" s="17"/>
      <c r="EWA218" s="17"/>
      <c r="EWB218" s="17"/>
      <c r="EWC218" s="17"/>
      <c r="EWD218" s="17"/>
      <c r="EWE218" s="17"/>
      <c r="EWF218" s="17"/>
      <c r="EWG218" s="17"/>
      <c r="EWH218" s="17"/>
      <c r="EWI218" s="17"/>
      <c r="EWJ218" s="17"/>
      <c r="EWK218" s="17"/>
      <c r="EWL218" s="17"/>
      <c r="EWM218" s="17"/>
      <c r="EWN218" s="17"/>
      <c r="EWO218" s="17"/>
      <c r="EWP218" s="17"/>
      <c r="EWQ218" s="17"/>
      <c r="EWR218" s="17"/>
      <c r="EWS218" s="17"/>
      <c r="EWT218" s="17"/>
      <c r="EWU218" s="17"/>
      <c r="EWV218" s="17"/>
      <c r="EWW218" s="17"/>
      <c r="EWX218" s="17"/>
      <c r="EWY218" s="17"/>
      <c r="EWZ218" s="17"/>
      <c r="EXA218" s="17"/>
      <c r="EXB218" s="17"/>
      <c r="EXC218" s="17"/>
      <c r="EXD218" s="17"/>
      <c r="EXE218" s="17"/>
      <c r="EXF218" s="17"/>
      <c r="EXG218" s="17"/>
      <c r="EXH218" s="17"/>
      <c r="EXI218" s="17"/>
      <c r="EXJ218" s="17"/>
      <c r="EXK218" s="17"/>
      <c r="EXL218" s="17"/>
      <c r="EXM218" s="17"/>
      <c r="EXN218" s="17"/>
      <c r="EXO218" s="17"/>
      <c r="EXP218" s="17"/>
      <c r="EXQ218" s="17"/>
      <c r="EXR218" s="17"/>
      <c r="EXS218" s="17"/>
      <c r="EXT218" s="17"/>
      <c r="EXU218" s="17"/>
      <c r="EXV218" s="17"/>
      <c r="EXW218" s="17"/>
      <c r="EXX218" s="17"/>
      <c r="EXY218" s="17"/>
      <c r="EXZ218" s="17"/>
      <c r="EYA218" s="17"/>
      <c r="EYB218" s="17"/>
      <c r="EYC218" s="17"/>
      <c r="EYD218" s="17"/>
      <c r="EYE218" s="17"/>
      <c r="EYF218" s="17"/>
      <c r="EYG218" s="17"/>
      <c r="EYH218" s="17"/>
      <c r="EYI218" s="17"/>
      <c r="EYJ218" s="17"/>
      <c r="EYK218" s="17"/>
      <c r="EYL218" s="17"/>
      <c r="EYM218" s="17"/>
      <c r="EYN218" s="17"/>
      <c r="EYO218" s="17"/>
      <c r="EYP218" s="17"/>
      <c r="EYQ218" s="17"/>
      <c r="EYR218" s="17"/>
      <c r="EYS218" s="17"/>
      <c r="EYT218" s="17"/>
      <c r="EYU218" s="17"/>
      <c r="EYV218" s="17"/>
      <c r="EYW218" s="17"/>
      <c r="EYX218" s="17"/>
      <c r="EYY218" s="17"/>
      <c r="EYZ218" s="17"/>
      <c r="EZA218" s="17"/>
      <c r="EZB218" s="17"/>
      <c r="EZC218" s="17"/>
      <c r="EZD218" s="17"/>
      <c r="EZE218" s="17"/>
      <c r="EZF218" s="17"/>
      <c r="EZG218" s="17"/>
      <c r="EZH218" s="17"/>
      <c r="EZI218" s="17"/>
      <c r="EZJ218" s="17"/>
      <c r="EZK218" s="17"/>
      <c r="EZL218" s="17"/>
      <c r="EZM218" s="17"/>
      <c r="EZN218" s="17"/>
      <c r="EZO218" s="17"/>
      <c r="EZP218" s="17"/>
      <c r="EZQ218" s="17"/>
      <c r="EZR218" s="17"/>
      <c r="EZS218" s="17"/>
      <c r="EZT218" s="17"/>
      <c r="EZU218" s="17"/>
      <c r="EZV218" s="17"/>
      <c r="EZW218" s="17"/>
      <c r="EZX218" s="17"/>
      <c r="EZY218" s="17"/>
      <c r="EZZ218" s="17"/>
      <c r="FAA218" s="17"/>
      <c r="FAB218" s="17"/>
      <c r="FAC218" s="17"/>
      <c r="FAD218" s="17"/>
      <c r="FAE218" s="17"/>
      <c r="FAF218" s="17"/>
      <c r="FAG218" s="17"/>
      <c r="FAH218" s="17"/>
      <c r="FAI218" s="17"/>
      <c r="FAJ218" s="17"/>
      <c r="FAK218" s="17"/>
      <c r="FAL218" s="17"/>
      <c r="FAM218" s="17"/>
      <c r="FAN218" s="17"/>
      <c r="FAO218" s="17"/>
      <c r="FAP218" s="17"/>
      <c r="FAQ218" s="17"/>
      <c r="FAR218" s="17"/>
      <c r="FAS218" s="17"/>
      <c r="FAT218" s="17"/>
      <c r="FAU218" s="17"/>
      <c r="FAV218" s="17"/>
      <c r="FAW218" s="17"/>
      <c r="FAX218" s="17"/>
      <c r="FAY218" s="17"/>
      <c r="FAZ218" s="17"/>
      <c r="FBA218" s="17"/>
      <c r="FBB218" s="17"/>
      <c r="FBC218" s="17"/>
      <c r="FBD218" s="17"/>
      <c r="FBE218" s="17"/>
      <c r="FBF218" s="17"/>
      <c r="FBG218" s="17"/>
      <c r="FBH218" s="17"/>
      <c r="FBI218" s="17"/>
      <c r="FBJ218" s="17"/>
      <c r="FBK218" s="17"/>
      <c r="FBL218" s="17"/>
      <c r="FBM218" s="17"/>
      <c r="FBN218" s="17"/>
      <c r="FBO218" s="17"/>
      <c r="FBP218" s="17"/>
      <c r="FBQ218" s="17"/>
      <c r="FBR218" s="17"/>
      <c r="FBS218" s="17"/>
      <c r="FBT218" s="17"/>
      <c r="FBU218" s="17"/>
      <c r="FBV218" s="17"/>
      <c r="FBW218" s="17"/>
      <c r="FBX218" s="17"/>
      <c r="FBY218" s="17"/>
      <c r="FBZ218" s="17"/>
      <c r="FCA218" s="17"/>
      <c r="FCB218" s="17"/>
      <c r="FCC218" s="17"/>
      <c r="FCD218" s="17"/>
      <c r="FCE218" s="17"/>
      <c r="FCF218" s="17"/>
      <c r="FCG218" s="17"/>
      <c r="FCH218" s="17"/>
      <c r="FCI218" s="17"/>
      <c r="FCJ218" s="17"/>
      <c r="FCK218" s="17"/>
      <c r="FCL218" s="17"/>
      <c r="FCM218" s="17"/>
      <c r="FCN218" s="17"/>
      <c r="FCO218" s="17"/>
      <c r="FCP218" s="17"/>
      <c r="FCQ218" s="17"/>
      <c r="FCR218" s="17"/>
      <c r="FCS218" s="17"/>
      <c r="FCT218" s="17"/>
      <c r="FCU218" s="17"/>
      <c r="FCV218" s="17"/>
      <c r="FCW218" s="17"/>
      <c r="FCX218" s="17"/>
      <c r="FCY218" s="17"/>
      <c r="FCZ218" s="17"/>
      <c r="FDA218" s="17"/>
      <c r="FDB218" s="17"/>
      <c r="FDC218" s="17"/>
      <c r="FDD218" s="17"/>
      <c r="FDE218" s="17"/>
      <c r="FDF218" s="17"/>
      <c r="FDG218" s="17"/>
      <c r="FDH218" s="17"/>
      <c r="FDI218" s="17"/>
      <c r="FDJ218" s="17"/>
      <c r="FDK218" s="17"/>
      <c r="FDL218" s="17"/>
      <c r="FDM218" s="17"/>
      <c r="FDN218" s="17"/>
      <c r="FDO218" s="17"/>
      <c r="FDP218" s="17"/>
      <c r="FDQ218" s="17"/>
      <c r="FDR218" s="17"/>
      <c r="FDS218" s="17"/>
      <c r="FDT218" s="17"/>
      <c r="FDU218" s="17"/>
      <c r="FDV218" s="17"/>
      <c r="FDW218" s="17"/>
      <c r="FDX218" s="17"/>
      <c r="FDY218" s="17"/>
      <c r="FDZ218" s="17"/>
      <c r="FEA218" s="17"/>
      <c r="FEB218" s="17"/>
      <c r="FEC218" s="17"/>
      <c r="FED218" s="17"/>
      <c r="FEE218" s="17"/>
      <c r="FEF218" s="17"/>
      <c r="FEG218" s="17"/>
      <c r="FEH218" s="17"/>
      <c r="FEI218" s="17"/>
      <c r="FEJ218" s="17"/>
      <c r="FEK218" s="17"/>
      <c r="FEL218" s="17"/>
      <c r="FEM218" s="17"/>
      <c r="FEN218" s="17"/>
      <c r="FEO218" s="17"/>
      <c r="FEP218" s="17"/>
      <c r="FEQ218" s="17"/>
      <c r="FER218" s="17"/>
      <c r="FES218" s="17"/>
      <c r="FET218" s="17"/>
      <c r="FEU218" s="17"/>
      <c r="FEV218" s="17"/>
      <c r="FEW218" s="17"/>
      <c r="FEX218" s="17"/>
      <c r="FEY218" s="17"/>
      <c r="FEZ218" s="17"/>
      <c r="FFA218" s="17"/>
      <c r="FFB218" s="17"/>
      <c r="FFC218" s="17"/>
      <c r="FFD218" s="17"/>
      <c r="FFE218" s="17"/>
      <c r="FFF218" s="17"/>
      <c r="FFG218" s="17"/>
      <c r="FFH218" s="17"/>
      <c r="FFI218" s="17"/>
      <c r="FFJ218" s="17"/>
      <c r="FFK218" s="17"/>
      <c r="FFL218" s="17"/>
      <c r="FFM218" s="17"/>
      <c r="FFN218" s="17"/>
      <c r="FFO218" s="17"/>
      <c r="FFP218" s="17"/>
      <c r="FFQ218" s="17"/>
      <c r="FFR218" s="17"/>
      <c r="FFS218" s="17"/>
      <c r="FFT218" s="17"/>
      <c r="FFU218" s="17"/>
      <c r="FFV218" s="17"/>
      <c r="FFW218" s="17"/>
      <c r="FFX218" s="17"/>
      <c r="FFY218" s="17"/>
      <c r="FFZ218" s="17"/>
      <c r="FGA218" s="17"/>
      <c r="FGB218" s="17"/>
      <c r="FGC218" s="17"/>
      <c r="FGD218" s="17"/>
      <c r="FGE218" s="17"/>
      <c r="FGF218" s="17"/>
      <c r="FGG218" s="17"/>
      <c r="FGH218" s="17"/>
      <c r="FGI218" s="17"/>
      <c r="FGJ218" s="17"/>
      <c r="FGK218" s="17"/>
      <c r="FGL218" s="17"/>
      <c r="FGM218" s="17"/>
      <c r="FGN218" s="17"/>
      <c r="FGO218" s="17"/>
      <c r="FGP218" s="17"/>
      <c r="FGQ218" s="17"/>
      <c r="FGR218" s="17"/>
      <c r="FGS218" s="17"/>
      <c r="FGT218" s="17"/>
      <c r="FGU218" s="17"/>
      <c r="FGV218" s="17"/>
      <c r="FGW218" s="17"/>
      <c r="FGX218" s="17"/>
      <c r="FGY218" s="17"/>
      <c r="FGZ218" s="17"/>
      <c r="FHA218" s="17"/>
      <c r="FHB218" s="17"/>
      <c r="FHC218" s="17"/>
      <c r="FHD218" s="17"/>
      <c r="FHE218" s="17"/>
      <c r="FHF218" s="17"/>
      <c r="FHG218" s="17"/>
      <c r="FHH218" s="17"/>
      <c r="FHI218" s="17"/>
      <c r="FHJ218" s="17"/>
      <c r="FHK218" s="17"/>
      <c r="FHL218" s="17"/>
      <c r="FHM218" s="17"/>
      <c r="FHN218" s="17"/>
      <c r="FHO218" s="17"/>
      <c r="FHP218" s="17"/>
      <c r="FHQ218" s="17"/>
      <c r="FHR218" s="17"/>
      <c r="FHS218" s="17"/>
      <c r="FHT218" s="17"/>
      <c r="FHU218" s="17"/>
      <c r="FHV218" s="17"/>
      <c r="FHW218" s="17"/>
      <c r="FHX218" s="17"/>
      <c r="FHY218" s="17"/>
      <c r="FHZ218" s="17"/>
      <c r="FIA218" s="17"/>
      <c r="FIB218" s="17"/>
      <c r="FIC218" s="17"/>
      <c r="FID218" s="17"/>
      <c r="FIE218" s="17"/>
      <c r="FIF218" s="17"/>
      <c r="FIG218" s="17"/>
      <c r="FIH218" s="17"/>
      <c r="FII218" s="17"/>
      <c r="FIJ218" s="17"/>
      <c r="FIK218" s="17"/>
      <c r="FIL218" s="17"/>
      <c r="FIM218" s="17"/>
      <c r="FIN218" s="17"/>
      <c r="FIO218" s="17"/>
      <c r="FIP218" s="17"/>
      <c r="FIQ218" s="17"/>
      <c r="FIR218" s="17"/>
      <c r="FIS218" s="17"/>
      <c r="FIT218" s="17"/>
      <c r="FIU218" s="17"/>
      <c r="FIV218" s="17"/>
      <c r="FIW218" s="17"/>
      <c r="FIX218" s="17"/>
      <c r="FIY218" s="17"/>
      <c r="FIZ218" s="17"/>
      <c r="FJA218" s="17"/>
      <c r="FJB218" s="17"/>
      <c r="FJC218" s="17"/>
      <c r="FJD218" s="17"/>
      <c r="FJE218" s="17"/>
      <c r="FJF218" s="17"/>
      <c r="FJG218" s="17"/>
      <c r="FJH218" s="17"/>
      <c r="FJI218" s="17"/>
      <c r="FJJ218" s="17"/>
      <c r="FJK218" s="17"/>
      <c r="FJL218" s="17"/>
      <c r="FJM218" s="17"/>
      <c r="FJN218" s="17"/>
      <c r="FJO218" s="17"/>
      <c r="FJP218" s="17"/>
      <c r="FJQ218" s="17"/>
      <c r="FJR218" s="17"/>
      <c r="FJS218" s="17"/>
      <c r="FJT218" s="17"/>
      <c r="FJU218" s="17"/>
      <c r="FJV218" s="17"/>
      <c r="FJW218" s="17"/>
      <c r="FJX218" s="17"/>
      <c r="FJY218" s="17"/>
      <c r="FJZ218" s="17"/>
      <c r="FKA218" s="17"/>
      <c r="FKB218" s="17"/>
      <c r="FKC218" s="17"/>
      <c r="FKD218" s="17"/>
      <c r="FKE218" s="17"/>
      <c r="FKF218" s="17"/>
      <c r="FKG218" s="17"/>
      <c r="FKH218" s="17"/>
      <c r="FKI218" s="17"/>
      <c r="FKJ218" s="17"/>
      <c r="FKK218" s="17"/>
      <c r="FKL218" s="17"/>
      <c r="FKM218" s="17"/>
      <c r="FKN218" s="17"/>
      <c r="FKO218" s="17"/>
      <c r="FKP218" s="17"/>
      <c r="FKQ218" s="17"/>
      <c r="FKR218" s="17"/>
      <c r="FKS218" s="17"/>
      <c r="FKT218" s="17"/>
      <c r="FKU218" s="17"/>
      <c r="FKV218" s="17"/>
      <c r="FKW218" s="17"/>
      <c r="FKX218" s="17"/>
      <c r="FKY218" s="17"/>
      <c r="FKZ218" s="17"/>
      <c r="FLA218" s="17"/>
      <c r="FLB218" s="17"/>
      <c r="FLC218" s="17"/>
      <c r="FLD218" s="17"/>
      <c r="FLE218" s="17"/>
      <c r="FLF218" s="17"/>
      <c r="FLG218" s="17"/>
      <c r="FLH218" s="17"/>
      <c r="FLI218" s="17"/>
      <c r="FLJ218" s="17"/>
      <c r="FLK218" s="17"/>
      <c r="FLL218" s="17"/>
      <c r="FLM218" s="17"/>
      <c r="FLN218" s="17"/>
      <c r="FLO218" s="17"/>
      <c r="FLP218" s="17"/>
      <c r="FLQ218" s="17"/>
      <c r="FLR218" s="17"/>
      <c r="FLS218" s="17"/>
      <c r="FLT218" s="17"/>
      <c r="FLU218" s="17"/>
      <c r="FLV218" s="17"/>
      <c r="FLW218" s="17"/>
      <c r="FLX218" s="17"/>
      <c r="FLY218" s="17"/>
      <c r="FLZ218" s="17"/>
      <c r="FMA218" s="17"/>
      <c r="FMB218" s="17"/>
      <c r="FMC218" s="17"/>
      <c r="FMD218" s="17"/>
      <c r="FME218" s="17"/>
      <c r="FMF218" s="17"/>
      <c r="FMG218" s="17"/>
      <c r="FMH218" s="17"/>
      <c r="FMI218" s="17"/>
      <c r="FMJ218" s="17"/>
      <c r="FMK218" s="17"/>
      <c r="FML218" s="17"/>
      <c r="FMM218" s="17"/>
      <c r="FMN218" s="17"/>
      <c r="FMO218" s="17"/>
      <c r="FMP218" s="17"/>
      <c r="FMQ218" s="17"/>
      <c r="FMR218" s="17"/>
      <c r="FMS218" s="17"/>
      <c r="FMT218" s="17"/>
      <c r="FMU218" s="17"/>
      <c r="FMV218" s="17"/>
      <c r="FMW218" s="17"/>
      <c r="FMX218" s="17"/>
      <c r="FMY218" s="17"/>
      <c r="FMZ218" s="17"/>
      <c r="FNA218" s="17"/>
      <c r="FNB218" s="17"/>
      <c r="FNC218" s="17"/>
      <c r="FND218" s="17"/>
      <c r="FNE218" s="17"/>
      <c r="FNF218" s="17"/>
      <c r="FNG218" s="17"/>
      <c r="FNH218" s="17"/>
      <c r="FNI218" s="17"/>
      <c r="FNJ218" s="17"/>
      <c r="FNK218" s="17"/>
      <c r="FNL218" s="17"/>
      <c r="FNM218" s="17"/>
      <c r="FNN218" s="17"/>
      <c r="FNO218" s="17"/>
      <c r="FNP218" s="17"/>
      <c r="FNQ218" s="17"/>
      <c r="FNR218" s="17"/>
      <c r="FNS218" s="17"/>
      <c r="FNT218" s="17"/>
      <c r="FNU218" s="17"/>
      <c r="FNV218" s="17"/>
      <c r="FNW218" s="17"/>
      <c r="FNX218" s="17"/>
      <c r="FNY218" s="17"/>
      <c r="FNZ218" s="17"/>
      <c r="FOA218" s="17"/>
      <c r="FOB218" s="17"/>
      <c r="FOC218" s="17"/>
      <c r="FOD218" s="17"/>
      <c r="FOE218" s="17"/>
      <c r="FOF218" s="17"/>
      <c r="FOG218" s="17"/>
      <c r="FOH218" s="17"/>
      <c r="FOI218" s="17"/>
      <c r="FOJ218" s="17"/>
      <c r="FOK218" s="17"/>
      <c r="FOL218" s="17"/>
      <c r="FOM218" s="17"/>
      <c r="FON218" s="17"/>
      <c r="FOO218" s="17"/>
      <c r="FOP218" s="17"/>
      <c r="FOQ218" s="17"/>
      <c r="FOR218" s="17"/>
      <c r="FOS218" s="17"/>
      <c r="FOT218" s="17"/>
      <c r="FOU218" s="17"/>
      <c r="FOV218" s="17"/>
      <c r="FOW218" s="17"/>
      <c r="FOX218" s="17"/>
      <c r="FOY218" s="17"/>
      <c r="FOZ218" s="17"/>
      <c r="FPA218" s="17"/>
      <c r="FPB218" s="17"/>
      <c r="FPC218" s="17"/>
      <c r="FPD218" s="17"/>
      <c r="FPE218" s="17"/>
      <c r="FPF218" s="17"/>
      <c r="FPG218" s="17"/>
      <c r="FPH218" s="17"/>
      <c r="FPI218" s="17"/>
      <c r="FPJ218" s="17"/>
      <c r="FPK218" s="17"/>
      <c r="FPL218" s="17"/>
      <c r="FPM218" s="17"/>
      <c r="FPN218" s="17"/>
      <c r="FPO218" s="17"/>
      <c r="FPP218" s="17"/>
      <c r="FPQ218" s="17"/>
      <c r="FPR218" s="17"/>
      <c r="FPS218" s="17"/>
      <c r="FPT218" s="17"/>
      <c r="FPU218" s="17"/>
      <c r="FPV218" s="17"/>
      <c r="FPW218" s="17"/>
      <c r="FPX218" s="17"/>
      <c r="FPY218" s="17"/>
      <c r="FPZ218" s="17"/>
      <c r="FQA218" s="17"/>
      <c r="FQB218" s="17"/>
      <c r="FQC218" s="17"/>
      <c r="FQD218" s="17"/>
      <c r="FQE218" s="17"/>
      <c r="FQF218" s="17"/>
      <c r="FQG218" s="17"/>
      <c r="FQH218" s="17"/>
      <c r="FQI218" s="17"/>
      <c r="FQJ218" s="17"/>
      <c r="FQK218" s="17"/>
      <c r="FQL218" s="17"/>
      <c r="FQM218" s="17"/>
      <c r="FQN218" s="17"/>
      <c r="FQO218" s="17"/>
      <c r="FQP218" s="17"/>
      <c r="FQQ218" s="17"/>
      <c r="FQR218" s="17"/>
      <c r="FQS218" s="17"/>
      <c r="FQT218" s="17"/>
      <c r="FQU218" s="17"/>
      <c r="FQV218" s="17"/>
      <c r="FQW218" s="17"/>
      <c r="FQX218" s="17"/>
      <c r="FQY218" s="17"/>
      <c r="FQZ218" s="17"/>
      <c r="FRA218" s="17"/>
      <c r="FRB218" s="17"/>
      <c r="FRC218" s="17"/>
      <c r="FRD218" s="17"/>
      <c r="FRE218" s="17"/>
      <c r="FRF218" s="17"/>
      <c r="FRG218" s="17"/>
      <c r="FRH218" s="17"/>
      <c r="FRI218" s="17"/>
      <c r="FRJ218" s="17"/>
      <c r="FRK218" s="17"/>
      <c r="FRL218" s="17"/>
      <c r="FRM218" s="17"/>
      <c r="FRN218" s="17"/>
      <c r="FRO218" s="17"/>
      <c r="FRP218" s="17"/>
      <c r="FRQ218" s="17"/>
      <c r="FRR218" s="17"/>
      <c r="FRS218" s="17"/>
      <c r="FRT218" s="17"/>
      <c r="FRU218" s="17"/>
      <c r="FRV218" s="17"/>
      <c r="FRW218" s="17"/>
      <c r="FRX218" s="17"/>
      <c r="FRY218" s="17"/>
      <c r="FRZ218" s="17"/>
      <c r="FSA218" s="17"/>
      <c r="FSB218" s="17"/>
      <c r="FSC218" s="17"/>
      <c r="FSD218" s="17"/>
      <c r="FSE218" s="17"/>
      <c r="FSF218" s="17"/>
      <c r="FSG218" s="17"/>
      <c r="FSH218" s="17"/>
      <c r="FSI218" s="17"/>
      <c r="FSJ218" s="17"/>
      <c r="FSK218" s="17"/>
      <c r="FSL218" s="17"/>
      <c r="FSM218" s="17"/>
      <c r="FSN218" s="17"/>
      <c r="FSO218" s="17"/>
      <c r="FSP218" s="17"/>
      <c r="FSQ218" s="17"/>
      <c r="FSR218" s="17"/>
      <c r="FSS218" s="17"/>
      <c r="FST218" s="17"/>
      <c r="FSU218" s="17"/>
      <c r="FSV218" s="17"/>
      <c r="FSW218" s="17"/>
      <c r="FSX218" s="17"/>
      <c r="FSY218" s="17"/>
      <c r="FSZ218" s="17"/>
      <c r="FTA218" s="17"/>
      <c r="FTB218" s="17"/>
      <c r="FTC218" s="17"/>
      <c r="FTD218" s="17"/>
      <c r="FTE218" s="17"/>
      <c r="FTF218" s="17"/>
      <c r="FTG218" s="17"/>
      <c r="FTH218" s="17"/>
      <c r="FTI218" s="17"/>
      <c r="FTJ218" s="17"/>
      <c r="FTK218" s="17"/>
      <c r="FTL218" s="17"/>
      <c r="FTM218" s="17"/>
      <c r="FTN218" s="17"/>
      <c r="FTO218" s="17"/>
      <c r="FTP218" s="17"/>
      <c r="FTQ218" s="17"/>
      <c r="FTR218" s="17"/>
      <c r="FTS218" s="17"/>
      <c r="FTT218" s="17"/>
      <c r="FTU218" s="17"/>
      <c r="FTV218" s="17"/>
      <c r="FTW218" s="17"/>
      <c r="FTX218" s="17"/>
      <c r="FTY218" s="17"/>
      <c r="FTZ218" s="17"/>
      <c r="FUA218" s="17"/>
      <c r="FUB218" s="17"/>
      <c r="FUC218" s="17"/>
      <c r="FUD218" s="17"/>
      <c r="FUE218" s="17"/>
      <c r="FUF218" s="17"/>
      <c r="FUG218" s="17"/>
      <c r="FUH218" s="17"/>
      <c r="FUI218" s="17"/>
      <c r="FUJ218" s="17"/>
      <c r="FUK218" s="17"/>
      <c r="FUL218" s="17"/>
      <c r="FUM218" s="17"/>
      <c r="FUN218" s="17"/>
      <c r="FUO218" s="17"/>
      <c r="FUP218" s="17"/>
      <c r="FUQ218" s="17"/>
      <c r="FUR218" s="17"/>
      <c r="FUS218" s="17"/>
      <c r="FUT218" s="17"/>
      <c r="FUU218" s="17"/>
      <c r="FUV218" s="17"/>
      <c r="FUW218" s="17"/>
      <c r="FUX218" s="17"/>
      <c r="FUY218" s="17"/>
      <c r="FUZ218" s="17"/>
      <c r="FVA218" s="17"/>
      <c r="FVB218" s="17"/>
      <c r="FVC218" s="17"/>
      <c r="FVD218" s="17"/>
      <c r="FVE218" s="17"/>
      <c r="FVF218" s="17"/>
      <c r="FVG218" s="17"/>
      <c r="FVH218" s="17"/>
      <c r="FVI218" s="17"/>
      <c r="FVJ218" s="17"/>
      <c r="FVK218" s="17"/>
      <c r="FVL218" s="17"/>
      <c r="FVM218" s="17"/>
      <c r="FVN218" s="17"/>
      <c r="FVO218" s="17"/>
      <c r="FVP218" s="17"/>
      <c r="FVQ218" s="17"/>
      <c r="FVR218" s="17"/>
      <c r="FVS218" s="17"/>
      <c r="FVT218" s="17"/>
      <c r="FVU218" s="17"/>
      <c r="FVV218" s="17"/>
      <c r="FVW218" s="17"/>
      <c r="FVX218" s="17"/>
      <c r="FVY218" s="17"/>
      <c r="FVZ218" s="17"/>
      <c r="FWA218" s="17"/>
      <c r="FWB218" s="17"/>
      <c r="FWC218" s="17"/>
      <c r="FWD218" s="17"/>
      <c r="FWE218" s="17"/>
      <c r="FWF218" s="17"/>
      <c r="FWG218" s="17"/>
      <c r="FWH218" s="17"/>
      <c r="FWI218" s="17"/>
      <c r="FWJ218" s="17"/>
      <c r="FWK218" s="17"/>
      <c r="FWL218" s="17"/>
      <c r="FWM218" s="17"/>
      <c r="FWN218" s="17"/>
      <c r="FWO218" s="17"/>
      <c r="FWP218" s="17"/>
      <c r="FWQ218" s="17"/>
      <c r="FWR218" s="17"/>
      <c r="FWS218" s="17"/>
      <c r="FWT218" s="17"/>
      <c r="FWU218" s="17"/>
      <c r="FWV218" s="17"/>
      <c r="FWW218" s="17"/>
      <c r="FWX218" s="17"/>
      <c r="FWY218" s="17"/>
      <c r="FWZ218" s="17"/>
      <c r="FXA218" s="17"/>
      <c r="FXB218" s="17"/>
      <c r="FXC218" s="17"/>
      <c r="FXD218" s="17"/>
      <c r="FXE218" s="17"/>
      <c r="FXF218" s="17"/>
      <c r="FXG218" s="17"/>
      <c r="FXH218" s="17"/>
      <c r="FXI218" s="17"/>
      <c r="FXJ218" s="17"/>
      <c r="FXK218" s="17"/>
      <c r="FXL218" s="17"/>
      <c r="FXM218" s="17"/>
      <c r="FXN218" s="17"/>
      <c r="FXO218" s="17"/>
      <c r="FXP218" s="17"/>
      <c r="FXQ218" s="17"/>
      <c r="FXR218" s="17"/>
      <c r="FXS218" s="17"/>
      <c r="FXT218" s="17"/>
      <c r="FXU218" s="17"/>
      <c r="FXV218" s="17"/>
      <c r="FXW218" s="17"/>
      <c r="FXX218" s="17"/>
      <c r="FXY218" s="17"/>
      <c r="FXZ218" s="17"/>
      <c r="FYA218" s="17"/>
      <c r="FYB218" s="17"/>
      <c r="FYC218" s="17"/>
      <c r="FYD218" s="17"/>
      <c r="FYE218" s="17"/>
      <c r="FYF218" s="17"/>
      <c r="FYG218" s="17"/>
      <c r="FYH218" s="17"/>
      <c r="FYI218" s="17"/>
      <c r="FYJ218" s="17"/>
      <c r="FYK218" s="17"/>
      <c r="FYL218" s="17"/>
      <c r="FYM218" s="17"/>
      <c r="FYN218" s="17"/>
      <c r="FYO218" s="17"/>
      <c r="FYP218" s="17"/>
      <c r="FYQ218" s="17"/>
      <c r="FYR218" s="17"/>
      <c r="FYS218" s="17"/>
      <c r="FYT218" s="17"/>
      <c r="FYU218" s="17"/>
      <c r="FYV218" s="17"/>
      <c r="FYW218" s="17"/>
      <c r="FYX218" s="17"/>
      <c r="FYY218" s="17"/>
      <c r="FYZ218" s="17"/>
      <c r="FZA218" s="17"/>
      <c r="FZB218" s="17"/>
      <c r="FZC218" s="17"/>
      <c r="FZD218" s="17"/>
      <c r="FZE218" s="17"/>
      <c r="FZF218" s="17"/>
      <c r="FZG218" s="17"/>
      <c r="FZH218" s="17"/>
      <c r="FZI218" s="17"/>
      <c r="FZJ218" s="17"/>
      <c r="FZK218" s="17"/>
      <c r="FZL218" s="17"/>
      <c r="FZM218" s="17"/>
      <c r="FZN218" s="17"/>
      <c r="FZO218" s="17"/>
      <c r="FZP218" s="17"/>
      <c r="FZQ218" s="17"/>
      <c r="FZR218" s="17"/>
      <c r="FZS218" s="17"/>
      <c r="FZT218" s="17"/>
      <c r="FZU218" s="17"/>
      <c r="FZV218" s="17"/>
      <c r="FZW218" s="17"/>
      <c r="FZX218" s="17"/>
      <c r="FZY218" s="17"/>
      <c r="FZZ218" s="17"/>
      <c r="GAA218" s="17"/>
      <c r="GAB218" s="17"/>
      <c r="GAC218" s="17"/>
      <c r="GAD218" s="17"/>
      <c r="GAE218" s="17"/>
      <c r="GAF218" s="17"/>
      <c r="GAG218" s="17"/>
      <c r="GAH218" s="17"/>
      <c r="GAI218" s="17"/>
      <c r="GAJ218" s="17"/>
      <c r="GAK218" s="17"/>
      <c r="GAL218" s="17"/>
      <c r="GAM218" s="17"/>
      <c r="GAN218" s="17"/>
      <c r="GAO218" s="17"/>
      <c r="GAP218" s="17"/>
      <c r="GAQ218" s="17"/>
      <c r="GAR218" s="17"/>
      <c r="GAS218" s="17"/>
      <c r="GAT218" s="17"/>
      <c r="GAU218" s="17"/>
      <c r="GAV218" s="17"/>
      <c r="GAW218" s="17"/>
      <c r="GAX218" s="17"/>
      <c r="GAY218" s="17"/>
      <c r="GAZ218" s="17"/>
      <c r="GBA218" s="17"/>
      <c r="GBB218" s="17"/>
      <c r="GBC218" s="17"/>
      <c r="GBD218" s="17"/>
      <c r="GBE218" s="17"/>
      <c r="GBF218" s="17"/>
      <c r="GBG218" s="17"/>
      <c r="GBH218" s="17"/>
      <c r="GBI218" s="17"/>
      <c r="GBJ218" s="17"/>
      <c r="GBK218" s="17"/>
      <c r="GBL218" s="17"/>
      <c r="GBM218" s="17"/>
      <c r="GBN218" s="17"/>
      <c r="GBO218" s="17"/>
      <c r="GBP218" s="17"/>
      <c r="GBQ218" s="17"/>
      <c r="GBR218" s="17"/>
      <c r="GBS218" s="17"/>
      <c r="GBT218" s="17"/>
      <c r="GBU218" s="17"/>
      <c r="GBV218" s="17"/>
      <c r="GBW218" s="17"/>
      <c r="GBX218" s="17"/>
      <c r="GBY218" s="17"/>
      <c r="GBZ218" s="17"/>
      <c r="GCA218" s="17"/>
      <c r="GCB218" s="17"/>
      <c r="GCC218" s="17"/>
      <c r="GCD218" s="17"/>
      <c r="GCE218" s="17"/>
      <c r="GCF218" s="17"/>
      <c r="GCG218" s="17"/>
      <c r="GCH218" s="17"/>
      <c r="GCI218" s="17"/>
      <c r="GCJ218" s="17"/>
      <c r="GCK218" s="17"/>
      <c r="GCL218" s="17"/>
      <c r="GCM218" s="17"/>
      <c r="GCN218" s="17"/>
      <c r="GCO218" s="17"/>
      <c r="GCP218" s="17"/>
      <c r="GCQ218" s="17"/>
      <c r="GCR218" s="17"/>
      <c r="GCS218" s="17"/>
      <c r="GCT218" s="17"/>
      <c r="GCU218" s="17"/>
      <c r="GCV218" s="17"/>
      <c r="GCW218" s="17"/>
      <c r="GCX218" s="17"/>
      <c r="GCY218" s="17"/>
      <c r="GCZ218" s="17"/>
      <c r="GDA218" s="17"/>
      <c r="GDB218" s="17"/>
      <c r="GDC218" s="17"/>
      <c r="GDD218" s="17"/>
      <c r="GDE218" s="17"/>
      <c r="GDF218" s="17"/>
      <c r="GDG218" s="17"/>
      <c r="GDH218" s="17"/>
      <c r="GDI218" s="17"/>
      <c r="GDJ218" s="17"/>
      <c r="GDK218" s="17"/>
      <c r="GDL218" s="17"/>
      <c r="GDM218" s="17"/>
      <c r="GDN218" s="17"/>
      <c r="GDO218" s="17"/>
      <c r="GDP218" s="17"/>
      <c r="GDQ218" s="17"/>
      <c r="GDR218" s="17"/>
      <c r="GDS218" s="17"/>
      <c r="GDT218" s="17"/>
      <c r="GDU218" s="17"/>
      <c r="GDV218" s="17"/>
      <c r="GDW218" s="17"/>
      <c r="GDX218" s="17"/>
      <c r="GDY218" s="17"/>
      <c r="GDZ218" s="17"/>
      <c r="GEA218" s="17"/>
      <c r="GEB218" s="17"/>
      <c r="GEC218" s="17"/>
      <c r="GED218" s="17"/>
      <c r="GEE218" s="17"/>
      <c r="GEF218" s="17"/>
      <c r="GEG218" s="17"/>
      <c r="GEH218" s="17"/>
      <c r="GEI218" s="17"/>
      <c r="GEJ218" s="17"/>
      <c r="GEK218" s="17"/>
      <c r="GEL218" s="17"/>
      <c r="GEM218" s="17"/>
      <c r="GEN218" s="17"/>
      <c r="GEO218" s="17"/>
      <c r="GEP218" s="17"/>
      <c r="GEQ218" s="17"/>
      <c r="GER218" s="17"/>
      <c r="GES218" s="17"/>
      <c r="GET218" s="17"/>
      <c r="GEU218" s="17"/>
      <c r="GEV218" s="17"/>
      <c r="GEW218" s="17"/>
      <c r="GEX218" s="17"/>
      <c r="GEY218" s="17"/>
      <c r="GEZ218" s="17"/>
      <c r="GFA218" s="17"/>
      <c r="GFB218" s="17"/>
      <c r="GFC218" s="17"/>
      <c r="GFD218" s="17"/>
      <c r="GFE218" s="17"/>
      <c r="GFF218" s="17"/>
      <c r="GFG218" s="17"/>
      <c r="GFH218" s="17"/>
      <c r="GFI218" s="17"/>
      <c r="GFJ218" s="17"/>
      <c r="GFK218" s="17"/>
      <c r="GFL218" s="17"/>
      <c r="GFM218" s="17"/>
      <c r="GFN218" s="17"/>
      <c r="GFO218" s="17"/>
      <c r="GFP218" s="17"/>
      <c r="GFQ218" s="17"/>
      <c r="GFR218" s="17"/>
      <c r="GFS218" s="17"/>
      <c r="GFT218" s="17"/>
      <c r="GFU218" s="17"/>
      <c r="GFV218" s="17"/>
      <c r="GFW218" s="17"/>
      <c r="GFX218" s="17"/>
      <c r="GFY218" s="17"/>
      <c r="GFZ218" s="17"/>
      <c r="GGA218" s="17"/>
      <c r="GGB218" s="17"/>
      <c r="GGC218" s="17"/>
      <c r="GGD218" s="17"/>
      <c r="GGE218" s="17"/>
      <c r="GGF218" s="17"/>
      <c r="GGG218" s="17"/>
      <c r="GGH218" s="17"/>
      <c r="GGI218" s="17"/>
      <c r="GGJ218" s="17"/>
      <c r="GGK218" s="17"/>
      <c r="GGL218" s="17"/>
      <c r="GGM218" s="17"/>
      <c r="GGN218" s="17"/>
      <c r="GGO218" s="17"/>
      <c r="GGP218" s="17"/>
      <c r="GGQ218" s="17"/>
      <c r="GGR218" s="17"/>
      <c r="GGS218" s="17"/>
      <c r="GGT218" s="17"/>
      <c r="GGU218" s="17"/>
      <c r="GGV218" s="17"/>
      <c r="GGW218" s="17"/>
      <c r="GGX218" s="17"/>
      <c r="GGY218" s="17"/>
      <c r="GGZ218" s="17"/>
      <c r="GHA218" s="17"/>
      <c r="GHB218" s="17"/>
      <c r="GHC218" s="17"/>
      <c r="GHD218" s="17"/>
      <c r="GHE218" s="17"/>
      <c r="GHF218" s="17"/>
      <c r="GHG218" s="17"/>
      <c r="GHH218" s="17"/>
      <c r="GHI218" s="17"/>
      <c r="GHJ218" s="17"/>
      <c r="GHK218" s="17"/>
      <c r="GHL218" s="17"/>
      <c r="GHM218" s="17"/>
      <c r="GHN218" s="17"/>
      <c r="GHO218" s="17"/>
      <c r="GHP218" s="17"/>
      <c r="GHQ218" s="17"/>
      <c r="GHR218" s="17"/>
      <c r="GHS218" s="17"/>
      <c r="GHT218" s="17"/>
      <c r="GHU218" s="17"/>
      <c r="GHV218" s="17"/>
      <c r="GHW218" s="17"/>
      <c r="GHX218" s="17"/>
      <c r="GHY218" s="17"/>
      <c r="GHZ218" s="17"/>
      <c r="GIA218" s="17"/>
      <c r="GIB218" s="17"/>
      <c r="GIC218" s="17"/>
      <c r="GID218" s="17"/>
      <c r="GIE218" s="17"/>
      <c r="GIF218" s="17"/>
      <c r="GIG218" s="17"/>
      <c r="GIH218" s="17"/>
      <c r="GII218" s="17"/>
      <c r="GIJ218" s="17"/>
      <c r="GIK218" s="17"/>
      <c r="GIL218" s="17"/>
      <c r="GIM218" s="17"/>
      <c r="GIN218" s="17"/>
      <c r="GIO218" s="17"/>
      <c r="GIP218" s="17"/>
      <c r="GIQ218" s="17"/>
      <c r="GIR218" s="17"/>
      <c r="GIS218" s="17"/>
      <c r="GIT218" s="17"/>
      <c r="GIU218" s="17"/>
      <c r="GIV218" s="17"/>
      <c r="GIW218" s="17"/>
      <c r="GIX218" s="17"/>
      <c r="GIY218" s="17"/>
      <c r="GIZ218" s="17"/>
      <c r="GJA218" s="17"/>
      <c r="GJB218" s="17"/>
      <c r="GJC218" s="17"/>
      <c r="GJD218" s="17"/>
      <c r="GJE218" s="17"/>
      <c r="GJF218" s="17"/>
      <c r="GJG218" s="17"/>
      <c r="GJH218" s="17"/>
      <c r="GJI218" s="17"/>
      <c r="GJJ218" s="17"/>
      <c r="GJK218" s="17"/>
      <c r="GJL218" s="17"/>
      <c r="GJM218" s="17"/>
      <c r="GJN218" s="17"/>
      <c r="GJO218" s="17"/>
      <c r="GJP218" s="17"/>
      <c r="GJQ218" s="17"/>
      <c r="GJR218" s="17"/>
      <c r="GJS218" s="17"/>
      <c r="GJT218" s="17"/>
      <c r="GJU218" s="17"/>
      <c r="GJV218" s="17"/>
      <c r="GJW218" s="17"/>
      <c r="GJX218" s="17"/>
      <c r="GJY218" s="17"/>
      <c r="GJZ218" s="17"/>
      <c r="GKA218" s="17"/>
      <c r="GKB218" s="17"/>
      <c r="GKC218" s="17"/>
      <c r="GKD218" s="17"/>
      <c r="GKE218" s="17"/>
      <c r="GKF218" s="17"/>
      <c r="GKG218" s="17"/>
      <c r="GKH218" s="17"/>
      <c r="GKI218" s="17"/>
      <c r="GKJ218" s="17"/>
      <c r="GKK218" s="17"/>
      <c r="GKL218" s="17"/>
      <c r="GKM218" s="17"/>
      <c r="GKN218" s="17"/>
      <c r="GKO218" s="17"/>
      <c r="GKP218" s="17"/>
      <c r="GKQ218" s="17"/>
      <c r="GKR218" s="17"/>
      <c r="GKS218" s="17"/>
      <c r="GKT218" s="17"/>
      <c r="GKU218" s="17"/>
      <c r="GKV218" s="17"/>
      <c r="GKW218" s="17"/>
      <c r="GKX218" s="17"/>
      <c r="GKY218" s="17"/>
      <c r="GKZ218" s="17"/>
      <c r="GLA218" s="17"/>
      <c r="GLB218" s="17"/>
      <c r="GLC218" s="17"/>
      <c r="GLD218" s="17"/>
      <c r="GLE218" s="17"/>
      <c r="GLF218" s="17"/>
      <c r="GLG218" s="17"/>
      <c r="GLH218" s="17"/>
      <c r="GLI218" s="17"/>
      <c r="GLJ218" s="17"/>
      <c r="GLK218" s="17"/>
      <c r="GLL218" s="17"/>
      <c r="GLM218" s="17"/>
      <c r="GLN218" s="17"/>
      <c r="GLO218" s="17"/>
      <c r="GLP218" s="17"/>
      <c r="GLQ218" s="17"/>
      <c r="GLR218" s="17"/>
      <c r="GLS218" s="17"/>
      <c r="GLT218" s="17"/>
      <c r="GLU218" s="17"/>
      <c r="GLV218" s="17"/>
      <c r="GLW218" s="17"/>
      <c r="GLX218" s="17"/>
      <c r="GLY218" s="17"/>
      <c r="GLZ218" s="17"/>
      <c r="GMA218" s="17"/>
      <c r="GMB218" s="17"/>
      <c r="GMC218" s="17"/>
      <c r="GMD218" s="17"/>
      <c r="GME218" s="17"/>
      <c r="GMF218" s="17"/>
      <c r="GMG218" s="17"/>
      <c r="GMH218" s="17"/>
      <c r="GMI218" s="17"/>
      <c r="GMJ218" s="17"/>
      <c r="GMK218" s="17"/>
      <c r="GML218" s="17"/>
      <c r="GMM218" s="17"/>
      <c r="GMN218" s="17"/>
      <c r="GMO218" s="17"/>
      <c r="GMP218" s="17"/>
      <c r="GMQ218" s="17"/>
      <c r="GMR218" s="17"/>
      <c r="GMS218" s="17"/>
      <c r="GMT218" s="17"/>
      <c r="GMU218" s="17"/>
      <c r="GMV218" s="17"/>
      <c r="GMW218" s="17"/>
      <c r="GMX218" s="17"/>
      <c r="GMY218" s="17"/>
      <c r="GMZ218" s="17"/>
      <c r="GNA218" s="17"/>
      <c r="GNB218" s="17"/>
      <c r="GNC218" s="17"/>
      <c r="GND218" s="17"/>
      <c r="GNE218" s="17"/>
      <c r="GNF218" s="17"/>
      <c r="GNG218" s="17"/>
      <c r="GNH218" s="17"/>
      <c r="GNI218" s="17"/>
      <c r="GNJ218" s="17"/>
      <c r="GNK218" s="17"/>
      <c r="GNL218" s="17"/>
      <c r="GNM218" s="17"/>
      <c r="GNN218" s="17"/>
      <c r="GNO218" s="17"/>
      <c r="GNP218" s="17"/>
      <c r="GNQ218" s="17"/>
      <c r="GNR218" s="17"/>
      <c r="GNS218" s="17"/>
      <c r="GNT218" s="17"/>
      <c r="GNU218" s="17"/>
      <c r="GNV218" s="17"/>
      <c r="GNW218" s="17"/>
      <c r="GNX218" s="17"/>
      <c r="GNY218" s="17"/>
      <c r="GNZ218" s="17"/>
      <c r="GOA218" s="17"/>
      <c r="GOB218" s="17"/>
      <c r="GOC218" s="17"/>
      <c r="GOD218" s="17"/>
      <c r="GOE218" s="17"/>
      <c r="GOF218" s="17"/>
      <c r="GOG218" s="17"/>
      <c r="GOH218" s="17"/>
      <c r="GOI218" s="17"/>
      <c r="GOJ218" s="17"/>
      <c r="GOK218" s="17"/>
      <c r="GOL218" s="17"/>
      <c r="GOM218" s="17"/>
      <c r="GON218" s="17"/>
      <c r="GOO218" s="17"/>
      <c r="GOP218" s="17"/>
      <c r="GOQ218" s="17"/>
      <c r="GOR218" s="17"/>
      <c r="GOS218" s="17"/>
      <c r="GOT218" s="17"/>
      <c r="GOU218" s="17"/>
      <c r="GOV218" s="17"/>
      <c r="GOW218" s="17"/>
      <c r="GOX218" s="17"/>
      <c r="GOY218" s="17"/>
      <c r="GOZ218" s="17"/>
      <c r="GPA218" s="17"/>
      <c r="GPB218" s="17"/>
      <c r="GPC218" s="17"/>
      <c r="GPD218" s="17"/>
      <c r="GPE218" s="17"/>
      <c r="GPF218" s="17"/>
      <c r="GPG218" s="17"/>
      <c r="GPH218" s="17"/>
      <c r="GPI218" s="17"/>
      <c r="GPJ218" s="17"/>
      <c r="GPK218" s="17"/>
      <c r="GPL218" s="17"/>
      <c r="GPM218" s="17"/>
      <c r="GPN218" s="17"/>
      <c r="GPO218" s="17"/>
      <c r="GPP218" s="17"/>
      <c r="GPQ218" s="17"/>
      <c r="GPR218" s="17"/>
      <c r="GPS218" s="17"/>
      <c r="GPT218" s="17"/>
      <c r="GPU218" s="17"/>
      <c r="GPV218" s="17"/>
      <c r="GPW218" s="17"/>
      <c r="GPX218" s="17"/>
      <c r="GPY218" s="17"/>
      <c r="GPZ218" s="17"/>
      <c r="GQA218" s="17"/>
      <c r="GQB218" s="17"/>
      <c r="GQC218" s="17"/>
      <c r="GQD218" s="17"/>
      <c r="GQE218" s="17"/>
      <c r="GQF218" s="17"/>
      <c r="GQG218" s="17"/>
      <c r="GQH218" s="17"/>
      <c r="GQI218" s="17"/>
      <c r="GQJ218" s="17"/>
      <c r="GQK218" s="17"/>
      <c r="GQL218" s="17"/>
      <c r="GQM218" s="17"/>
      <c r="GQN218" s="17"/>
      <c r="GQO218" s="17"/>
      <c r="GQP218" s="17"/>
      <c r="GQQ218" s="17"/>
      <c r="GQR218" s="17"/>
      <c r="GQS218" s="17"/>
      <c r="GQT218" s="17"/>
      <c r="GQU218" s="17"/>
      <c r="GQV218" s="17"/>
      <c r="GQW218" s="17"/>
      <c r="GQX218" s="17"/>
      <c r="GQY218" s="17"/>
      <c r="GQZ218" s="17"/>
      <c r="GRA218" s="17"/>
      <c r="GRB218" s="17"/>
      <c r="GRC218" s="17"/>
      <c r="GRD218" s="17"/>
      <c r="GRE218" s="17"/>
      <c r="GRF218" s="17"/>
      <c r="GRG218" s="17"/>
      <c r="GRH218" s="17"/>
      <c r="GRI218" s="17"/>
      <c r="GRJ218" s="17"/>
      <c r="GRK218" s="17"/>
      <c r="GRL218" s="17"/>
      <c r="GRM218" s="17"/>
      <c r="GRN218" s="17"/>
      <c r="GRO218" s="17"/>
      <c r="GRP218" s="17"/>
      <c r="GRQ218" s="17"/>
      <c r="GRR218" s="17"/>
      <c r="GRS218" s="17"/>
      <c r="GRT218" s="17"/>
      <c r="GRU218" s="17"/>
      <c r="GRV218" s="17"/>
      <c r="GRW218" s="17"/>
      <c r="GRX218" s="17"/>
      <c r="GRY218" s="17"/>
      <c r="GRZ218" s="17"/>
      <c r="GSA218" s="17"/>
      <c r="GSB218" s="17"/>
      <c r="GSC218" s="17"/>
      <c r="GSD218" s="17"/>
      <c r="GSE218" s="17"/>
      <c r="GSF218" s="17"/>
      <c r="GSG218" s="17"/>
      <c r="GSH218" s="17"/>
      <c r="GSI218" s="17"/>
      <c r="GSJ218" s="17"/>
      <c r="GSK218" s="17"/>
      <c r="GSL218" s="17"/>
      <c r="GSM218" s="17"/>
      <c r="GSN218" s="17"/>
      <c r="GSO218" s="17"/>
      <c r="GSP218" s="17"/>
      <c r="GSQ218" s="17"/>
      <c r="GSR218" s="17"/>
      <c r="GSS218" s="17"/>
      <c r="GST218" s="17"/>
      <c r="GSU218" s="17"/>
      <c r="GSV218" s="17"/>
      <c r="GSW218" s="17"/>
      <c r="GSX218" s="17"/>
      <c r="GSY218" s="17"/>
      <c r="GSZ218" s="17"/>
      <c r="GTA218" s="17"/>
      <c r="GTB218" s="17"/>
      <c r="GTC218" s="17"/>
      <c r="GTD218" s="17"/>
      <c r="GTE218" s="17"/>
      <c r="GTF218" s="17"/>
      <c r="GTG218" s="17"/>
      <c r="GTH218" s="17"/>
      <c r="GTI218" s="17"/>
      <c r="GTJ218" s="17"/>
      <c r="GTK218" s="17"/>
      <c r="GTL218" s="17"/>
      <c r="GTM218" s="17"/>
      <c r="GTN218" s="17"/>
      <c r="GTO218" s="17"/>
      <c r="GTP218" s="17"/>
      <c r="GTQ218" s="17"/>
      <c r="GTR218" s="17"/>
      <c r="GTS218" s="17"/>
      <c r="GTT218" s="17"/>
      <c r="GTU218" s="17"/>
      <c r="GTV218" s="17"/>
      <c r="GTW218" s="17"/>
      <c r="GTX218" s="17"/>
      <c r="GTY218" s="17"/>
      <c r="GTZ218" s="17"/>
      <c r="GUA218" s="17"/>
      <c r="GUB218" s="17"/>
      <c r="GUC218" s="17"/>
      <c r="GUD218" s="17"/>
      <c r="GUE218" s="17"/>
      <c r="GUF218" s="17"/>
      <c r="GUG218" s="17"/>
      <c r="GUH218" s="17"/>
      <c r="GUI218" s="17"/>
      <c r="GUJ218" s="17"/>
      <c r="GUK218" s="17"/>
      <c r="GUL218" s="17"/>
      <c r="GUM218" s="17"/>
      <c r="GUN218" s="17"/>
      <c r="GUO218" s="17"/>
      <c r="GUP218" s="17"/>
      <c r="GUQ218" s="17"/>
      <c r="GUR218" s="17"/>
      <c r="GUS218" s="17"/>
      <c r="GUT218" s="17"/>
      <c r="GUU218" s="17"/>
      <c r="GUV218" s="17"/>
      <c r="GUW218" s="17"/>
      <c r="GUX218" s="17"/>
      <c r="GUY218" s="17"/>
      <c r="GUZ218" s="17"/>
      <c r="GVA218" s="17"/>
      <c r="GVB218" s="17"/>
      <c r="GVC218" s="17"/>
      <c r="GVD218" s="17"/>
      <c r="GVE218" s="17"/>
      <c r="GVF218" s="17"/>
      <c r="GVG218" s="17"/>
      <c r="GVH218" s="17"/>
      <c r="GVI218" s="17"/>
      <c r="GVJ218" s="17"/>
      <c r="GVK218" s="17"/>
      <c r="GVL218" s="17"/>
      <c r="GVM218" s="17"/>
      <c r="GVN218" s="17"/>
      <c r="GVO218" s="17"/>
      <c r="GVP218" s="17"/>
      <c r="GVQ218" s="17"/>
      <c r="GVR218" s="17"/>
      <c r="GVS218" s="17"/>
      <c r="GVT218" s="17"/>
      <c r="GVU218" s="17"/>
      <c r="GVV218" s="17"/>
      <c r="GVW218" s="17"/>
      <c r="GVX218" s="17"/>
      <c r="GVY218" s="17"/>
      <c r="GVZ218" s="17"/>
      <c r="GWA218" s="17"/>
      <c r="GWB218" s="17"/>
      <c r="GWC218" s="17"/>
      <c r="GWD218" s="17"/>
      <c r="GWE218" s="17"/>
      <c r="GWF218" s="17"/>
      <c r="GWG218" s="17"/>
      <c r="GWH218" s="17"/>
      <c r="GWI218" s="17"/>
      <c r="GWJ218" s="17"/>
      <c r="GWK218" s="17"/>
      <c r="GWL218" s="17"/>
      <c r="GWM218" s="17"/>
      <c r="GWN218" s="17"/>
      <c r="GWO218" s="17"/>
      <c r="GWP218" s="17"/>
      <c r="GWQ218" s="17"/>
      <c r="GWR218" s="17"/>
      <c r="GWS218" s="17"/>
      <c r="GWT218" s="17"/>
      <c r="GWU218" s="17"/>
      <c r="GWV218" s="17"/>
      <c r="GWW218" s="17"/>
      <c r="GWX218" s="17"/>
      <c r="GWY218" s="17"/>
      <c r="GWZ218" s="17"/>
      <c r="GXA218" s="17"/>
      <c r="GXB218" s="17"/>
      <c r="GXC218" s="17"/>
      <c r="GXD218" s="17"/>
      <c r="GXE218" s="17"/>
      <c r="GXF218" s="17"/>
      <c r="GXG218" s="17"/>
      <c r="GXH218" s="17"/>
      <c r="GXI218" s="17"/>
      <c r="GXJ218" s="17"/>
      <c r="GXK218" s="17"/>
      <c r="GXL218" s="17"/>
      <c r="GXM218" s="17"/>
      <c r="GXN218" s="17"/>
      <c r="GXO218" s="17"/>
      <c r="GXP218" s="17"/>
      <c r="GXQ218" s="17"/>
      <c r="GXR218" s="17"/>
      <c r="GXS218" s="17"/>
      <c r="GXT218" s="17"/>
      <c r="GXU218" s="17"/>
      <c r="GXV218" s="17"/>
      <c r="GXW218" s="17"/>
      <c r="GXX218" s="17"/>
      <c r="GXY218" s="17"/>
      <c r="GXZ218" s="17"/>
      <c r="GYA218" s="17"/>
      <c r="GYB218" s="17"/>
      <c r="GYC218" s="17"/>
      <c r="GYD218" s="17"/>
      <c r="GYE218" s="17"/>
      <c r="GYF218" s="17"/>
      <c r="GYG218" s="17"/>
      <c r="GYH218" s="17"/>
      <c r="GYI218" s="17"/>
      <c r="GYJ218" s="17"/>
      <c r="GYK218" s="17"/>
      <c r="GYL218" s="17"/>
      <c r="GYM218" s="17"/>
      <c r="GYN218" s="17"/>
      <c r="GYO218" s="17"/>
      <c r="GYP218" s="17"/>
      <c r="GYQ218" s="17"/>
      <c r="GYR218" s="17"/>
      <c r="GYS218" s="17"/>
      <c r="GYT218" s="17"/>
      <c r="GYU218" s="17"/>
      <c r="GYV218" s="17"/>
      <c r="GYW218" s="17"/>
      <c r="GYX218" s="17"/>
      <c r="GYY218" s="17"/>
      <c r="GYZ218" s="17"/>
      <c r="GZA218" s="17"/>
      <c r="GZB218" s="17"/>
      <c r="GZC218" s="17"/>
      <c r="GZD218" s="17"/>
      <c r="GZE218" s="17"/>
      <c r="GZF218" s="17"/>
      <c r="GZG218" s="17"/>
      <c r="GZH218" s="17"/>
      <c r="GZI218" s="17"/>
      <c r="GZJ218" s="17"/>
      <c r="GZK218" s="17"/>
      <c r="GZL218" s="17"/>
      <c r="GZM218" s="17"/>
      <c r="GZN218" s="17"/>
      <c r="GZO218" s="17"/>
      <c r="GZP218" s="17"/>
      <c r="GZQ218" s="17"/>
      <c r="GZR218" s="17"/>
      <c r="GZS218" s="17"/>
      <c r="GZT218" s="17"/>
      <c r="GZU218" s="17"/>
      <c r="GZV218" s="17"/>
      <c r="GZW218" s="17"/>
      <c r="GZX218" s="17"/>
      <c r="GZY218" s="17"/>
      <c r="GZZ218" s="17"/>
      <c r="HAA218" s="17"/>
      <c r="HAB218" s="17"/>
      <c r="HAC218" s="17"/>
      <c r="HAD218" s="17"/>
      <c r="HAE218" s="17"/>
      <c r="HAF218" s="17"/>
      <c r="HAG218" s="17"/>
      <c r="HAH218" s="17"/>
      <c r="HAI218" s="17"/>
      <c r="HAJ218" s="17"/>
      <c r="HAK218" s="17"/>
      <c r="HAL218" s="17"/>
      <c r="HAM218" s="17"/>
      <c r="HAN218" s="17"/>
      <c r="HAO218" s="17"/>
      <c r="HAP218" s="17"/>
      <c r="HAQ218" s="17"/>
      <c r="HAR218" s="17"/>
      <c r="HAS218" s="17"/>
      <c r="HAT218" s="17"/>
      <c r="HAU218" s="17"/>
      <c r="HAV218" s="17"/>
      <c r="HAW218" s="17"/>
      <c r="HAX218" s="17"/>
      <c r="HAY218" s="17"/>
      <c r="HAZ218" s="17"/>
      <c r="HBA218" s="17"/>
      <c r="HBB218" s="17"/>
      <c r="HBC218" s="17"/>
      <c r="HBD218" s="17"/>
      <c r="HBE218" s="17"/>
      <c r="HBF218" s="17"/>
      <c r="HBG218" s="17"/>
      <c r="HBH218" s="17"/>
      <c r="HBI218" s="17"/>
      <c r="HBJ218" s="17"/>
      <c r="HBK218" s="17"/>
      <c r="HBL218" s="17"/>
      <c r="HBM218" s="17"/>
      <c r="HBN218" s="17"/>
      <c r="HBO218" s="17"/>
      <c r="HBP218" s="17"/>
      <c r="HBQ218" s="17"/>
      <c r="HBR218" s="17"/>
      <c r="HBS218" s="17"/>
      <c r="HBT218" s="17"/>
      <c r="HBU218" s="17"/>
      <c r="HBV218" s="17"/>
      <c r="HBW218" s="17"/>
      <c r="HBX218" s="17"/>
      <c r="HBY218" s="17"/>
      <c r="HBZ218" s="17"/>
      <c r="HCA218" s="17"/>
      <c r="HCB218" s="17"/>
      <c r="HCC218" s="17"/>
      <c r="HCD218" s="17"/>
      <c r="HCE218" s="17"/>
      <c r="HCF218" s="17"/>
      <c r="HCG218" s="17"/>
      <c r="HCH218" s="17"/>
      <c r="HCI218" s="17"/>
      <c r="HCJ218" s="17"/>
      <c r="HCK218" s="17"/>
      <c r="HCL218" s="17"/>
      <c r="HCM218" s="17"/>
      <c r="HCN218" s="17"/>
      <c r="HCO218" s="17"/>
      <c r="HCP218" s="17"/>
      <c r="HCQ218" s="17"/>
      <c r="HCR218" s="17"/>
      <c r="HCS218" s="17"/>
      <c r="HCT218" s="17"/>
      <c r="HCU218" s="17"/>
      <c r="HCV218" s="17"/>
      <c r="HCW218" s="17"/>
      <c r="HCX218" s="17"/>
      <c r="HCY218" s="17"/>
      <c r="HCZ218" s="17"/>
      <c r="HDA218" s="17"/>
      <c r="HDB218" s="17"/>
      <c r="HDC218" s="17"/>
      <c r="HDD218" s="17"/>
      <c r="HDE218" s="17"/>
      <c r="HDF218" s="17"/>
      <c r="HDG218" s="17"/>
      <c r="HDH218" s="17"/>
      <c r="HDI218" s="17"/>
      <c r="HDJ218" s="17"/>
      <c r="HDK218" s="17"/>
      <c r="HDL218" s="17"/>
      <c r="HDM218" s="17"/>
      <c r="HDN218" s="17"/>
      <c r="HDO218" s="17"/>
      <c r="HDP218" s="17"/>
      <c r="HDQ218" s="17"/>
      <c r="HDR218" s="17"/>
      <c r="HDS218" s="17"/>
      <c r="HDT218" s="17"/>
      <c r="HDU218" s="17"/>
      <c r="HDV218" s="17"/>
      <c r="HDW218" s="17"/>
      <c r="HDX218" s="17"/>
      <c r="HDY218" s="17"/>
      <c r="HDZ218" s="17"/>
      <c r="HEA218" s="17"/>
      <c r="HEB218" s="17"/>
      <c r="HEC218" s="17"/>
      <c r="HED218" s="17"/>
      <c r="HEE218" s="17"/>
      <c r="HEF218" s="17"/>
      <c r="HEG218" s="17"/>
      <c r="HEH218" s="17"/>
      <c r="HEI218" s="17"/>
      <c r="HEJ218" s="17"/>
      <c r="HEK218" s="17"/>
      <c r="HEL218" s="17"/>
      <c r="HEM218" s="17"/>
      <c r="HEN218" s="17"/>
      <c r="HEO218" s="17"/>
      <c r="HEP218" s="17"/>
      <c r="HEQ218" s="17"/>
      <c r="HER218" s="17"/>
      <c r="HES218" s="17"/>
      <c r="HET218" s="17"/>
      <c r="HEU218" s="17"/>
      <c r="HEV218" s="17"/>
      <c r="HEW218" s="17"/>
      <c r="HEX218" s="17"/>
      <c r="HEY218" s="17"/>
      <c r="HEZ218" s="17"/>
      <c r="HFA218" s="17"/>
      <c r="HFB218" s="17"/>
      <c r="HFC218" s="17"/>
      <c r="HFD218" s="17"/>
      <c r="HFE218" s="17"/>
      <c r="HFF218" s="17"/>
      <c r="HFG218" s="17"/>
      <c r="HFH218" s="17"/>
      <c r="HFI218" s="17"/>
      <c r="HFJ218" s="17"/>
      <c r="HFK218" s="17"/>
      <c r="HFL218" s="17"/>
      <c r="HFM218" s="17"/>
      <c r="HFN218" s="17"/>
      <c r="HFO218" s="17"/>
      <c r="HFP218" s="17"/>
      <c r="HFQ218" s="17"/>
      <c r="HFR218" s="17"/>
      <c r="HFS218" s="17"/>
      <c r="HFT218" s="17"/>
      <c r="HFU218" s="17"/>
      <c r="HFV218" s="17"/>
      <c r="HFW218" s="17"/>
      <c r="HFX218" s="17"/>
      <c r="HFY218" s="17"/>
      <c r="HFZ218" s="17"/>
      <c r="HGA218" s="17"/>
      <c r="HGB218" s="17"/>
      <c r="HGC218" s="17"/>
      <c r="HGD218" s="17"/>
      <c r="HGE218" s="17"/>
      <c r="HGF218" s="17"/>
      <c r="HGG218" s="17"/>
      <c r="HGH218" s="17"/>
      <c r="HGI218" s="17"/>
      <c r="HGJ218" s="17"/>
      <c r="HGK218" s="17"/>
      <c r="HGL218" s="17"/>
      <c r="HGM218" s="17"/>
      <c r="HGN218" s="17"/>
      <c r="HGO218" s="17"/>
      <c r="HGP218" s="17"/>
      <c r="HGQ218" s="17"/>
      <c r="HGR218" s="17"/>
      <c r="HGS218" s="17"/>
      <c r="HGT218" s="17"/>
      <c r="HGU218" s="17"/>
      <c r="HGV218" s="17"/>
      <c r="HGW218" s="17"/>
      <c r="HGX218" s="17"/>
      <c r="HGY218" s="17"/>
      <c r="HGZ218" s="17"/>
      <c r="HHA218" s="17"/>
      <c r="HHB218" s="17"/>
      <c r="HHC218" s="17"/>
      <c r="HHD218" s="17"/>
      <c r="HHE218" s="17"/>
      <c r="HHF218" s="17"/>
      <c r="HHG218" s="17"/>
      <c r="HHH218" s="17"/>
      <c r="HHI218" s="17"/>
      <c r="HHJ218" s="17"/>
      <c r="HHK218" s="17"/>
      <c r="HHL218" s="17"/>
      <c r="HHM218" s="17"/>
      <c r="HHN218" s="17"/>
      <c r="HHO218" s="17"/>
      <c r="HHP218" s="17"/>
      <c r="HHQ218" s="17"/>
      <c r="HHR218" s="17"/>
      <c r="HHS218" s="17"/>
      <c r="HHT218" s="17"/>
      <c r="HHU218" s="17"/>
      <c r="HHV218" s="17"/>
      <c r="HHW218" s="17"/>
      <c r="HHX218" s="17"/>
      <c r="HHY218" s="17"/>
      <c r="HHZ218" s="17"/>
      <c r="HIA218" s="17"/>
      <c r="HIB218" s="17"/>
      <c r="HIC218" s="17"/>
      <c r="HID218" s="17"/>
      <c r="HIE218" s="17"/>
      <c r="HIF218" s="17"/>
      <c r="HIG218" s="17"/>
      <c r="HIH218" s="17"/>
      <c r="HII218" s="17"/>
      <c r="HIJ218" s="17"/>
      <c r="HIK218" s="17"/>
      <c r="HIL218" s="17"/>
      <c r="HIM218" s="17"/>
      <c r="HIN218" s="17"/>
      <c r="HIO218" s="17"/>
      <c r="HIP218" s="17"/>
      <c r="HIQ218" s="17"/>
      <c r="HIR218" s="17"/>
      <c r="HIS218" s="17"/>
      <c r="HIT218" s="17"/>
      <c r="HIU218" s="17"/>
      <c r="HIV218" s="17"/>
      <c r="HIW218" s="17"/>
      <c r="HIX218" s="17"/>
      <c r="HIY218" s="17"/>
      <c r="HIZ218" s="17"/>
      <c r="HJA218" s="17"/>
      <c r="HJB218" s="17"/>
      <c r="HJC218" s="17"/>
      <c r="HJD218" s="17"/>
      <c r="HJE218" s="17"/>
      <c r="HJF218" s="17"/>
      <c r="HJG218" s="17"/>
      <c r="HJH218" s="17"/>
      <c r="HJI218" s="17"/>
      <c r="HJJ218" s="17"/>
      <c r="HJK218" s="17"/>
      <c r="HJL218" s="17"/>
      <c r="HJM218" s="17"/>
      <c r="HJN218" s="17"/>
      <c r="HJO218" s="17"/>
      <c r="HJP218" s="17"/>
      <c r="HJQ218" s="17"/>
      <c r="HJR218" s="17"/>
      <c r="HJS218" s="17"/>
      <c r="HJT218" s="17"/>
      <c r="HJU218" s="17"/>
      <c r="HJV218" s="17"/>
      <c r="HJW218" s="17"/>
      <c r="HJX218" s="17"/>
      <c r="HJY218" s="17"/>
      <c r="HJZ218" s="17"/>
      <c r="HKA218" s="17"/>
      <c r="HKB218" s="17"/>
      <c r="HKC218" s="17"/>
      <c r="HKD218" s="17"/>
      <c r="HKE218" s="17"/>
      <c r="HKF218" s="17"/>
      <c r="HKG218" s="17"/>
      <c r="HKH218" s="17"/>
      <c r="HKI218" s="17"/>
      <c r="HKJ218" s="17"/>
      <c r="HKK218" s="17"/>
      <c r="HKL218" s="17"/>
      <c r="HKM218" s="17"/>
      <c r="HKN218" s="17"/>
      <c r="HKO218" s="17"/>
      <c r="HKP218" s="17"/>
      <c r="HKQ218" s="17"/>
      <c r="HKR218" s="17"/>
      <c r="HKS218" s="17"/>
      <c r="HKT218" s="17"/>
      <c r="HKU218" s="17"/>
      <c r="HKV218" s="17"/>
      <c r="HKW218" s="17"/>
      <c r="HKX218" s="17"/>
      <c r="HKY218" s="17"/>
      <c r="HKZ218" s="17"/>
      <c r="HLA218" s="17"/>
      <c r="HLB218" s="17"/>
      <c r="HLC218" s="17"/>
      <c r="HLD218" s="17"/>
      <c r="HLE218" s="17"/>
      <c r="HLF218" s="17"/>
      <c r="HLG218" s="17"/>
      <c r="HLH218" s="17"/>
      <c r="HLI218" s="17"/>
      <c r="HLJ218" s="17"/>
      <c r="HLK218" s="17"/>
      <c r="HLL218" s="17"/>
      <c r="HLM218" s="17"/>
      <c r="HLN218" s="17"/>
      <c r="HLO218" s="17"/>
      <c r="HLP218" s="17"/>
      <c r="HLQ218" s="17"/>
      <c r="HLR218" s="17"/>
      <c r="HLS218" s="17"/>
      <c r="HLT218" s="17"/>
      <c r="HLU218" s="17"/>
      <c r="HLV218" s="17"/>
      <c r="HLW218" s="17"/>
      <c r="HLX218" s="17"/>
      <c r="HLY218" s="17"/>
      <c r="HLZ218" s="17"/>
      <c r="HMA218" s="17"/>
      <c r="HMB218" s="17"/>
      <c r="HMC218" s="17"/>
      <c r="HMD218" s="17"/>
      <c r="HME218" s="17"/>
      <c r="HMF218" s="17"/>
      <c r="HMG218" s="17"/>
      <c r="HMH218" s="17"/>
      <c r="HMI218" s="17"/>
      <c r="HMJ218" s="17"/>
      <c r="HMK218" s="17"/>
      <c r="HML218" s="17"/>
      <c r="HMM218" s="17"/>
      <c r="HMN218" s="17"/>
      <c r="HMO218" s="17"/>
      <c r="HMP218" s="17"/>
      <c r="HMQ218" s="17"/>
      <c r="HMR218" s="17"/>
      <c r="HMS218" s="17"/>
      <c r="HMT218" s="17"/>
      <c r="HMU218" s="17"/>
      <c r="HMV218" s="17"/>
      <c r="HMW218" s="17"/>
      <c r="HMX218" s="17"/>
      <c r="HMY218" s="17"/>
      <c r="HMZ218" s="17"/>
      <c r="HNA218" s="17"/>
      <c r="HNB218" s="17"/>
      <c r="HNC218" s="17"/>
      <c r="HND218" s="17"/>
      <c r="HNE218" s="17"/>
      <c r="HNF218" s="17"/>
      <c r="HNG218" s="17"/>
      <c r="HNH218" s="17"/>
      <c r="HNI218" s="17"/>
      <c r="HNJ218" s="17"/>
      <c r="HNK218" s="17"/>
      <c r="HNL218" s="17"/>
      <c r="HNM218" s="17"/>
      <c r="HNN218" s="17"/>
      <c r="HNO218" s="17"/>
      <c r="HNP218" s="17"/>
      <c r="HNQ218" s="17"/>
      <c r="HNR218" s="17"/>
      <c r="HNS218" s="17"/>
      <c r="HNT218" s="17"/>
      <c r="HNU218" s="17"/>
      <c r="HNV218" s="17"/>
      <c r="HNW218" s="17"/>
      <c r="HNX218" s="17"/>
      <c r="HNY218" s="17"/>
      <c r="HNZ218" s="17"/>
      <c r="HOA218" s="17"/>
      <c r="HOB218" s="17"/>
      <c r="HOC218" s="17"/>
      <c r="HOD218" s="17"/>
      <c r="HOE218" s="17"/>
      <c r="HOF218" s="17"/>
      <c r="HOG218" s="17"/>
      <c r="HOH218" s="17"/>
      <c r="HOI218" s="17"/>
      <c r="HOJ218" s="17"/>
      <c r="HOK218" s="17"/>
      <c r="HOL218" s="17"/>
      <c r="HOM218" s="17"/>
      <c r="HON218" s="17"/>
      <c r="HOO218" s="17"/>
      <c r="HOP218" s="17"/>
      <c r="HOQ218" s="17"/>
      <c r="HOR218" s="17"/>
      <c r="HOS218" s="17"/>
      <c r="HOT218" s="17"/>
      <c r="HOU218" s="17"/>
      <c r="HOV218" s="17"/>
      <c r="HOW218" s="17"/>
      <c r="HOX218" s="17"/>
      <c r="HOY218" s="17"/>
      <c r="HOZ218" s="17"/>
      <c r="HPA218" s="17"/>
      <c r="HPB218" s="17"/>
      <c r="HPC218" s="17"/>
      <c r="HPD218" s="17"/>
      <c r="HPE218" s="17"/>
      <c r="HPF218" s="17"/>
      <c r="HPG218" s="17"/>
      <c r="HPH218" s="17"/>
      <c r="HPI218" s="17"/>
      <c r="HPJ218" s="17"/>
      <c r="HPK218" s="17"/>
      <c r="HPL218" s="17"/>
      <c r="HPM218" s="17"/>
      <c r="HPN218" s="17"/>
      <c r="HPO218" s="17"/>
      <c r="HPP218" s="17"/>
      <c r="HPQ218" s="17"/>
      <c r="HPR218" s="17"/>
      <c r="HPS218" s="17"/>
      <c r="HPT218" s="17"/>
      <c r="HPU218" s="17"/>
      <c r="HPV218" s="17"/>
      <c r="HPW218" s="17"/>
      <c r="HPX218" s="17"/>
      <c r="HPY218" s="17"/>
      <c r="HPZ218" s="17"/>
      <c r="HQA218" s="17"/>
      <c r="HQB218" s="17"/>
      <c r="HQC218" s="17"/>
      <c r="HQD218" s="17"/>
      <c r="HQE218" s="17"/>
      <c r="HQF218" s="17"/>
      <c r="HQG218" s="17"/>
      <c r="HQH218" s="17"/>
      <c r="HQI218" s="17"/>
      <c r="HQJ218" s="17"/>
      <c r="HQK218" s="17"/>
      <c r="HQL218" s="17"/>
      <c r="HQM218" s="17"/>
      <c r="HQN218" s="17"/>
      <c r="HQO218" s="17"/>
      <c r="HQP218" s="17"/>
      <c r="HQQ218" s="17"/>
      <c r="HQR218" s="17"/>
      <c r="HQS218" s="17"/>
      <c r="HQT218" s="17"/>
      <c r="HQU218" s="17"/>
      <c r="HQV218" s="17"/>
      <c r="HQW218" s="17"/>
      <c r="HQX218" s="17"/>
      <c r="HQY218" s="17"/>
      <c r="HQZ218" s="17"/>
      <c r="HRA218" s="17"/>
      <c r="HRB218" s="17"/>
      <c r="HRC218" s="17"/>
      <c r="HRD218" s="17"/>
      <c r="HRE218" s="17"/>
      <c r="HRF218" s="17"/>
      <c r="HRG218" s="17"/>
      <c r="HRH218" s="17"/>
      <c r="HRI218" s="17"/>
      <c r="HRJ218" s="17"/>
      <c r="HRK218" s="17"/>
      <c r="HRL218" s="17"/>
      <c r="HRM218" s="17"/>
      <c r="HRN218" s="17"/>
      <c r="HRO218" s="17"/>
      <c r="HRP218" s="17"/>
      <c r="HRQ218" s="17"/>
      <c r="HRR218" s="17"/>
      <c r="HRS218" s="17"/>
      <c r="HRT218" s="17"/>
      <c r="HRU218" s="17"/>
      <c r="HRV218" s="17"/>
      <c r="HRW218" s="17"/>
      <c r="HRX218" s="17"/>
      <c r="HRY218" s="17"/>
      <c r="HRZ218" s="17"/>
      <c r="HSA218" s="17"/>
      <c r="HSB218" s="17"/>
      <c r="HSC218" s="17"/>
      <c r="HSD218" s="17"/>
      <c r="HSE218" s="17"/>
      <c r="HSF218" s="17"/>
      <c r="HSG218" s="17"/>
      <c r="HSH218" s="17"/>
      <c r="HSI218" s="17"/>
      <c r="HSJ218" s="17"/>
      <c r="HSK218" s="17"/>
      <c r="HSL218" s="17"/>
      <c r="HSM218" s="17"/>
      <c r="HSN218" s="17"/>
      <c r="HSO218" s="17"/>
      <c r="HSP218" s="17"/>
      <c r="HSQ218" s="17"/>
      <c r="HSR218" s="17"/>
      <c r="HSS218" s="17"/>
      <c r="HST218" s="17"/>
      <c r="HSU218" s="17"/>
      <c r="HSV218" s="17"/>
      <c r="HSW218" s="17"/>
      <c r="HSX218" s="17"/>
      <c r="HSY218" s="17"/>
      <c r="HSZ218" s="17"/>
      <c r="HTA218" s="17"/>
      <c r="HTB218" s="17"/>
      <c r="HTC218" s="17"/>
      <c r="HTD218" s="17"/>
      <c r="HTE218" s="17"/>
      <c r="HTF218" s="17"/>
      <c r="HTG218" s="17"/>
      <c r="HTH218" s="17"/>
      <c r="HTI218" s="17"/>
      <c r="HTJ218" s="17"/>
      <c r="HTK218" s="17"/>
      <c r="HTL218" s="17"/>
      <c r="HTM218" s="17"/>
      <c r="HTN218" s="17"/>
      <c r="HTO218" s="17"/>
      <c r="HTP218" s="17"/>
      <c r="HTQ218" s="17"/>
      <c r="HTR218" s="17"/>
      <c r="HTS218" s="17"/>
      <c r="HTT218" s="17"/>
      <c r="HTU218" s="17"/>
      <c r="HTV218" s="17"/>
      <c r="HTW218" s="17"/>
      <c r="HTX218" s="17"/>
      <c r="HTY218" s="17"/>
      <c r="HTZ218" s="17"/>
      <c r="HUA218" s="17"/>
      <c r="HUB218" s="17"/>
      <c r="HUC218" s="17"/>
      <c r="HUD218" s="17"/>
      <c r="HUE218" s="17"/>
      <c r="HUF218" s="17"/>
      <c r="HUG218" s="17"/>
      <c r="HUH218" s="17"/>
      <c r="HUI218" s="17"/>
      <c r="HUJ218" s="17"/>
      <c r="HUK218" s="17"/>
      <c r="HUL218" s="17"/>
      <c r="HUM218" s="17"/>
      <c r="HUN218" s="17"/>
      <c r="HUO218" s="17"/>
      <c r="HUP218" s="17"/>
      <c r="HUQ218" s="17"/>
      <c r="HUR218" s="17"/>
      <c r="HUS218" s="17"/>
      <c r="HUT218" s="17"/>
      <c r="HUU218" s="17"/>
      <c r="HUV218" s="17"/>
      <c r="HUW218" s="17"/>
      <c r="HUX218" s="17"/>
      <c r="HUY218" s="17"/>
      <c r="HUZ218" s="17"/>
      <c r="HVA218" s="17"/>
      <c r="HVB218" s="17"/>
      <c r="HVC218" s="17"/>
      <c r="HVD218" s="17"/>
      <c r="HVE218" s="17"/>
      <c r="HVF218" s="17"/>
      <c r="HVG218" s="17"/>
      <c r="HVH218" s="17"/>
      <c r="HVI218" s="17"/>
      <c r="HVJ218" s="17"/>
      <c r="HVK218" s="17"/>
      <c r="HVL218" s="17"/>
      <c r="HVM218" s="17"/>
      <c r="HVN218" s="17"/>
      <c r="HVO218" s="17"/>
      <c r="HVP218" s="17"/>
      <c r="HVQ218" s="17"/>
      <c r="HVR218" s="17"/>
      <c r="HVS218" s="17"/>
      <c r="HVT218" s="17"/>
      <c r="HVU218" s="17"/>
      <c r="HVV218" s="17"/>
      <c r="HVW218" s="17"/>
      <c r="HVX218" s="17"/>
      <c r="HVY218" s="17"/>
      <c r="HVZ218" s="17"/>
      <c r="HWA218" s="17"/>
      <c r="HWB218" s="17"/>
      <c r="HWC218" s="17"/>
      <c r="HWD218" s="17"/>
      <c r="HWE218" s="17"/>
      <c r="HWF218" s="17"/>
      <c r="HWG218" s="17"/>
      <c r="HWH218" s="17"/>
      <c r="HWI218" s="17"/>
      <c r="HWJ218" s="17"/>
      <c r="HWK218" s="17"/>
      <c r="HWL218" s="17"/>
      <c r="HWM218" s="17"/>
      <c r="HWN218" s="17"/>
      <c r="HWO218" s="17"/>
      <c r="HWP218" s="17"/>
      <c r="HWQ218" s="17"/>
      <c r="HWR218" s="17"/>
      <c r="HWS218" s="17"/>
      <c r="HWT218" s="17"/>
      <c r="HWU218" s="17"/>
      <c r="HWV218" s="17"/>
      <c r="HWW218" s="17"/>
      <c r="HWX218" s="17"/>
      <c r="HWY218" s="17"/>
      <c r="HWZ218" s="17"/>
      <c r="HXA218" s="17"/>
      <c r="HXB218" s="17"/>
      <c r="HXC218" s="17"/>
      <c r="HXD218" s="17"/>
      <c r="HXE218" s="17"/>
      <c r="HXF218" s="17"/>
      <c r="HXG218" s="17"/>
      <c r="HXH218" s="17"/>
      <c r="HXI218" s="17"/>
      <c r="HXJ218" s="17"/>
      <c r="HXK218" s="17"/>
      <c r="HXL218" s="17"/>
      <c r="HXM218" s="17"/>
      <c r="HXN218" s="17"/>
      <c r="HXO218" s="17"/>
      <c r="HXP218" s="17"/>
      <c r="HXQ218" s="17"/>
      <c r="HXR218" s="17"/>
      <c r="HXS218" s="17"/>
      <c r="HXT218" s="17"/>
      <c r="HXU218" s="17"/>
      <c r="HXV218" s="17"/>
      <c r="HXW218" s="17"/>
      <c r="HXX218" s="17"/>
      <c r="HXY218" s="17"/>
      <c r="HXZ218" s="17"/>
      <c r="HYA218" s="17"/>
      <c r="HYB218" s="17"/>
      <c r="HYC218" s="17"/>
      <c r="HYD218" s="17"/>
      <c r="HYE218" s="17"/>
      <c r="HYF218" s="17"/>
      <c r="HYG218" s="17"/>
      <c r="HYH218" s="17"/>
      <c r="HYI218" s="17"/>
      <c r="HYJ218" s="17"/>
      <c r="HYK218" s="17"/>
      <c r="HYL218" s="17"/>
      <c r="HYM218" s="17"/>
      <c r="HYN218" s="17"/>
      <c r="HYO218" s="17"/>
      <c r="HYP218" s="17"/>
      <c r="HYQ218" s="17"/>
      <c r="HYR218" s="17"/>
      <c r="HYS218" s="17"/>
      <c r="HYT218" s="17"/>
      <c r="HYU218" s="17"/>
      <c r="HYV218" s="17"/>
      <c r="HYW218" s="17"/>
      <c r="HYX218" s="17"/>
      <c r="HYY218" s="17"/>
      <c r="HYZ218" s="17"/>
      <c r="HZA218" s="17"/>
      <c r="HZB218" s="17"/>
      <c r="HZC218" s="17"/>
      <c r="HZD218" s="17"/>
      <c r="HZE218" s="17"/>
      <c r="HZF218" s="17"/>
      <c r="HZG218" s="17"/>
      <c r="HZH218" s="17"/>
      <c r="HZI218" s="17"/>
      <c r="HZJ218" s="17"/>
      <c r="HZK218" s="17"/>
      <c r="HZL218" s="17"/>
      <c r="HZM218" s="17"/>
      <c r="HZN218" s="17"/>
      <c r="HZO218" s="17"/>
      <c r="HZP218" s="17"/>
      <c r="HZQ218" s="17"/>
      <c r="HZR218" s="17"/>
      <c r="HZS218" s="17"/>
      <c r="HZT218" s="17"/>
      <c r="HZU218" s="17"/>
      <c r="HZV218" s="17"/>
      <c r="HZW218" s="17"/>
      <c r="HZX218" s="17"/>
      <c r="HZY218" s="17"/>
      <c r="HZZ218" s="17"/>
      <c r="IAA218" s="17"/>
      <c r="IAB218" s="17"/>
      <c r="IAC218" s="17"/>
      <c r="IAD218" s="17"/>
      <c r="IAE218" s="17"/>
      <c r="IAF218" s="17"/>
      <c r="IAG218" s="17"/>
      <c r="IAH218" s="17"/>
      <c r="IAI218" s="17"/>
      <c r="IAJ218" s="17"/>
      <c r="IAK218" s="17"/>
      <c r="IAL218" s="17"/>
      <c r="IAM218" s="17"/>
      <c r="IAN218" s="17"/>
      <c r="IAO218" s="17"/>
      <c r="IAP218" s="17"/>
      <c r="IAQ218" s="17"/>
      <c r="IAR218" s="17"/>
      <c r="IAS218" s="17"/>
      <c r="IAT218" s="17"/>
      <c r="IAU218" s="17"/>
      <c r="IAV218" s="17"/>
      <c r="IAW218" s="17"/>
      <c r="IAX218" s="17"/>
      <c r="IAY218" s="17"/>
      <c r="IAZ218" s="17"/>
      <c r="IBA218" s="17"/>
      <c r="IBB218" s="17"/>
      <c r="IBC218" s="17"/>
      <c r="IBD218" s="17"/>
      <c r="IBE218" s="17"/>
      <c r="IBF218" s="17"/>
      <c r="IBG218" s="17"/>
      <c r="IBH218" s="17"/>
      <c r="IBI218" s="17"/>
      <c r="IBJ218" s="17"/>
      <c r="IBK218" s="17"/>
      <c r="IBL218" s="17"/>
      <c r="IBM218" s="17"/>
      <c r="IBN218" s="17"/>
      <c r="IBO218" s="17"/>
      <c r="IBP218" s="17"/>
      <c r="IBQ218" s="17"/>
      <c r="IBR218" s="17"/>
      <c r="IBS218" s="17"/>
      <c r="IBT218" s="17"/>
      <c r="IBU218" s="17"/>
      <c r="IBV218" s="17"/>
      <c r="IBW218" s="17"/>
      <c r="IBX218" s="17"/>
      <c r="IBY218" s="17"/>
      <c r="IBZ218" s="17"/>
      <c r="ICA218" s="17"/>
      <c r="ICB218" s="17"/>
      <c r="ICC218" s="17"/>
      <c r="ICD218" s="17"/>
      <c r="ICE218" s="17"/>
      <c r="ICF218" s="17"/>
      <c r="ICG218" s="17"/>
      <c r="ICH218" s="17"/>
      <c r="ICI218" s="17"/>
      <c r="ICJ218" s="17"/>
      <c r="ICK218" s="17"/>
      <c r="ICL218" s="17"/>
      <c r="ICM218" s="17"/>
      <c r="ICN218" s="17"/>
      <c r="ICO218" s="17"/>
      <c r="ICP218" s="17"/>
      <c r="ICQ218" s="17"/>
      <c r="ICR218" s="17"/>
      <c r="ICS218" s="17"/>
      <c r="ICT218" s="17"/>
      <c r="ICU218" s="17"/>
      <c r="ICV218" s="17"/>
      <c r="ICW218" s="17"/>
      <c r="ICX218" s="17"/>
      <c r="ICY218" s="17"/>
      <c r="ICZ218" s="17"/>
      <c r="IDA218" s="17"/>
      <c r="IDB218" s="17"/>
      <c r="IDC218" s="17"/>
      <c r="IDD218" s="17"/>
      <c r="IDE218" s="17"/>
      <c r="IDF218" s="17"/>
      <c r="IDG218" s="17"/>
      <c r="IDH218" s="17"/>
      <c r="IDI218" s="17"/>
      <c r="IDJ218" s="17"/>
      <c r="IDK218" s="17"/>
      <c r="IDL218" s="17"/>
      <c r="IDM218" s="17"/>
      <c r="IDN218" s="17"/>
      <c r="IDO218" s="17"/>
      <c r="IDP218" s="17"/>
      <c r="IDQ218" s="17"/>
      <c r="IDR218" s="17"/>
      <c r="IDS218" s="17"/>
      <c r="IDT218" s="17"/>
      <c r="IDU218" s="17"/>
      <c r="IDV218" s="17"/>
      <c r="IDW218" s="17"/>
      <c r="IDX218" s="17"/>
      <c r="IDY218" s="17"/>
      <c r="IDZ218" s="17"/>
      <c r="IEA218" s="17"/>
      <c r="IEB218" s="17"/>
      <c r="IEC218" s="17"/>
      <c r="IED218" s="17"/>
      <c r="IEE218" s="17"/>
      <c r="IEF218" s="17"/>
      <c r="IEG218" s="17"/>
      <c r="IEH218" s="17"/>
      <c r="IEI218" s="17"/>
      <c r="IEJ218" s="17"/>
      <c r="IEK218" s="17"/>
      <c r="IEL218" s="17"/>
      <c r="IEM218" s="17"/>
      <c r="IEN218" s="17"/>
      <c r="IEO218" s="17"/>
      <c r="IEP218" s="17"/>
      <c r="IEQ218" s="17"/>
      <c r="IER218" s="17"/>
      <c r="IES218" s="17"/>
      <c r="IET218" s="17"/>
      <c r="IEU218" s="17"/>
      <c r="IEV218" s="17"/>
      <c r="IEW218" s="17"/>
      <c r="IEX218" s="17"/>
      <c r="IEY218" s="17"/>
      <c r="IEZ218" s="17"/>
      <c r="IFA218" s="17"/>
      <c r="IFB218" s="17"/>
      <c r="IFC218" s="17"/>
      <c r="IFD218" s="17"/>
      <c r="IFE218" s="17"/>
      <c r="IFF218" s="17"/>
      <c r="IFG218" s="17"/>
      <c r="IFH218" s="17"/>
      <c r="IFI218" s="17"/>
      <c r="IFJ218" s="17"/>
      <c r="IFK218" s="17"/>
      <c r="IFL218" s="17"/>
      <c r="IFM218" s="17"/>
      <c r="IFN218" s="17"/>
      <c r="IFO218" s="17"/>
      <c r="IFP218" s="17"/>
      <c r="IFQ218" s="17"/>
      <c r="IFR218" s="17"/>
      <c r="IFS218" s="17"/>
      <c r="IFT218" s="17"/>
      <c r="IFU218" s="17"/>
      <c r="IFV218" s="17"/>
      <c r="IFW218" s="17"/>
      <c r="IFX218" s="17"/>
      <c r="IFY218" s="17"/>
      <c r="IFZ218" s="17"/>
      <c r="IGA218" s="17"/>
      <c r="IGB218" s="17"/>
      <c r="IGC218" s="17"/>
      <c r="IGD218" s="17"/>
      <c r="IGE218" s="17"/>
      <c r="IGF218" s="17"/>
      <c r="IGG218" s="17"/>
      <c r="IGH218" s="17"/>
      <c r="IGI218" s="17"/>
      <c r="IGJ218" s="17"/>
      <c r="IGK218" s="17"/>
      <c r="IGL218" s="17"/>
      <c r="IGM218" s="17"/>
      <c r="IGN218" s="17"/>
      <c r="IGO218" s="17"/>
      <c r="IGP218" s="17"/>
      <c r="IGQ218" s="17"/>
      <c r="IGR218" s="17"/>
      <c r="IGS218" s="17"/>
      <c r="IGT218" s="17"/>
      <c r="IGU218" s="17"/>
      <c r="IGV218" s="17"/>
      <c r="IGW218" s="17"/>
      <c r="IGX218" s="17"/>
      <c r="IGY218" s="17"/>
      <c r="IGZ218" s="17"/>
      <c r="IHA218" s="17"/>
      <c r="IHB218" s="17"/>
      <c r="IHC218" s="17"/>
      <c r="IHD218" s="17"/>
      <c r="IHE218" s="17"/>
      <c r="IHF218" s="17"/>
      <c r="IHG218" s="17"/>
      <c r="IHH218" s="17"/>
      <c r="IHI218" s="17"/>
      <c r="IHJ218" s="17"/>
      <c r="IHK218" s="17"/>
      <c r="IHL218" s="17"/>
      <c r="IHM218" s="17"/>
      <c r="IHN218" s="17"/>
      <c r="IHO218" s="17"/>
      <c r="IHP218" s="17"/>
      <c r="IHQ218" s="17"/>
      <c r="IHR218" s="17"/>
      <c r="IHS218" s="17"/>
      <c r="IHT218" s="17"/>
      <c r="IHU218" s="17"/>
      <c r="IHV218" s="17"/>
      <c r="IHW218" s="17"/>
      <c r="IHX218" s="17"/>
      <c r="IHY218" s="17"/>
      <c r="IHZ218" s="17"/>
      <c r="IIA218" s="17"/>
      <c r="IIB218" s="17"/>
      <c r="IIC218" s="17"/>
      <c r="IID218" s="17"/>
      <c r="IIE218" s="17"/>
      <c r="IIF218" s="17"/>
      <c r="IIG218" s="17"/>
      <c r="IIH218" s="17"/>
      <c r="III218" s="17"/>
      <c r="IIJ218" s="17"/>
      <c r="IIK218" s="17"/>
      <c r="IIL218" s="17"/>
      <c r="IIM218" s="17"/>
      <c r="IIN218" s="17"/>
      <c r="IIO218" s="17"/>
      <c r="IIP218" s="17"/>
      <c r="IIQ218" s="17"/>
      <c r="IIR218" s="17"/>
      <c r="IIS218" s="17"/>
      <c r="IIT218" s="17"/>
      <c r="IIU218" s="17"/>
      <c r="IIV218" s="17"/>
      <c r="IIW218" s="17"/>
      <c r="IIX218" s="17"/>
      <c r="IIY218" s="17"/>
      <c r="IIZ218" s="17"/>
      <c r="IJA218" s="17"/>
      <c r="IJB218" s="17"/>
      <c r="IJC218" s="17"/>
      <c r="IJD218" s="17"/>
      <c r="IJE218" s="17"/>
      <c r="IJF218" s="17"/>
      <c r="IJG218" s="17"/>
      <c r="IJH218" s="17"/>
      <c r="IJI218" s="17"/>
      <c r="IJJ218" s="17"/>
      <c r="IJK218" s="17"/>
      <c r="IJL218" s="17"/>
      <c r="IJM218" s="17"/>
      <c r="IJN218" s="17"/>
      <c r="IJO218" s="17"/>
      <c r="IJP218" s="17"/>
      <c r="IJQ218" s="17"/>
      <c r="IJR218" s="17"/>
      <c r="IJS218" s="17"/>
      <c r="IJT218" s="17"/>
      <c r="IJU218" s="17"/>
      <c r="IJV218" s="17"/>
      <c r="IJW218" s="17"/>
      <c r="IJX218" s="17"/>
      <c r="IJY218" s="17"/>
      <c r="IJZ218" s="17"/>
      <c r="IKA218" s="17"/>
      <c r="IKB218" s="17"/>
      <c r="IKC218" s="17"/>
      <c r="IKD218" s="17"/>
      <c r="IKE218" s="17"/>
      <c r="IKF218" s="17"/>
      <c r="IKG218" s="17"/>
      <c r="IKH218" s="17"/>
      <c r="IKI218" s="17"/>
      <c r="IKJ218" s="17"/>
      <c r="IKK218" s="17"/>
      <c r="IKL218" s="17"/>
      <c r="IKM218" s="17"/>
      <c r="IKN218" s="17"/>
      <c r="IKO218" s="17"/>
      <c r="IKP218" s="17"/>
      <c r="IKQ218" s="17"/>
      <c r="IKR218" s="17"/>
      <c r="IKS218" s="17"/>
      <c r="IKT218" s="17"/>
      <c r="IKU218" s="17"/>
      <c r="IKV218" s="17"/>
      <c r="IKW218" s="17"/>
      <c r="IKX218" s="17"/>
      <c r="IKY218" s="17"/>
      <c r="IKZ218" s="17"/>
      <c r="ILA218" s="17"/>
      <c r="ILB218" s="17"/>
      <c r="ILC218" s="17"/>
      <c r="ILD218" s="17"/>
      <c r="ILE218" s="17"/>
      <c r="ILF218" s="17"/>
      <c r="ILG218" s="17"/>
      <c r="ILH218" s="17"/>
      <c r="ILI218" s="17"/>
      <c r="ILJ218" s="17"/>
      <c r="ILK218" s="17"/>
      <c r="ILL218" s="17"/>
      <c r="ILM218" s="17"/>
      <c r="ILN218" s="17"/>
      <c r="ILO218" s="17"/>
      <c r="ILP218" s="17"/>
      <c r="ILQ218" s="17"/>
      <c r="ILR218" s="17"/>
      <c r="ILS218" s="17"/>
      <c r="ILT218" s="17"/>
      <c r="ILU218" s="17"/>
      <c r="ILV218" s="17"/>
      <c r="ILW218" s="17"/>
      <c r="ILX218" s="17"/>
      <c r="ILY218" s="17"/>
      <c r="ILZ218" s="17"/>
      <c r="IMA218" s="17"/>
      <c r="IMB218" s="17"/>
      <c r="IMC218" s="17"/>
      <c r="IMD218" s="17"/>
      <c r="IME218" s="17"/>
      <c r="IMF218" s="17"/>
      <c r="IMG218" s="17"/>
      <c r="IMH218" s="17"/>
      <c r="IMI218" s="17"/>
      <c r="IMJ218" s="17"/>
      <c r="IMK218" s="17"/>
      <c r="IML218" s="17"/>
      <c r="IMM218" s="17"/>
      <c r="IMN218" s="17"/>
      <c r="IMO218" s="17"/>
      <c r="IMP218" s="17"/>
      <c r="IMQ218" s="17"/>
      <c r="IMR218" s="17"/>
      <c r="IMS218" s="17"/>
      <c r="IMT218" s="17"/>
      <c r="IMU218" s="17"/>
      <c r="IMV218" s="17"/>
      <c r="IMW218" s="17"/>
      <c r="IMX218" s="17"/>
      <c r="IMY218" s="17"/>
      <c r="IMZ218" s="17"/>
      <c r="INA218" s="17"/>
      <c r="INB218" s="17"/>
      <c r="INC218" s="17"/>
      <c r="IND218" s="17"/>
      <c r="INE218" s="17"/>
      <c r="INF218" s="17"/>
      <c r="ING218" s="17"/>
      <c r="INH218" s="17"/>
      <c r="INI218" s="17"/>
      <c r="INJ218" s="17"/>
      <c r="INK218" s="17"/>
      <c r="INL218" s="17"/>
      <c r="INM218" s="17"/>
      <c r="INN218" s="17"/>
      <c r="INO218" s="17"/>
      <c r="INP218" s="17"/>
      <c r="INQ218" s="17"/>
      <c r="INR218" s="17"/>
      <c r="INS218" s="17"/>
      <c r="INT218" s="17"/>
      <c r="INU218" s="17"/>
      <c r="INV218" s="17"/>
      <c r="INW218" s="17"/>
      <c r="INX218" s="17"/>
      <c r="INY218" s="17"/>
      <c r="INZ218" s="17"/>
      <c r="IOA218" s="17"/>
      <c r="IOB218" s="17"/>
      <c r="IOC218" s="17"/>
      <c r="IOD218" s="17"/>
      <c r="IOE218" s="17"/>
      <c r="IOF218" s="17"/>
      <c r="IOG218" s="17"/>
      <c r="IOH218" s="17"/>
      <c r="IOI218" s="17"/>
      <c r="IOJ218" s="17"/>
      <c r="IOK218" s="17"/>
      <c r="IOL218" s="17"/>
      <c r="IOM218" s="17"/>
      <c r="ION218" s="17"/>
      <c r="IOO218" s="17"/>
      <c r="IOP218" s="17"/>
      <c r="IOQ218" s="17"/>
      <c r="IOR218" s="17"/>
      <c r="IOS218" s="17"/>
      <c r="IOT218" s="17"/>
      <c r="IOU218" s="17"/>
      <c r="IOV218" s="17"/>
      <c r="IOW218" s="17"/>
      <c r="IOX218" s="17"/>
      <c r="IOY218" s="17"/>
      <c r="IOZ218" s="17"/>
      <c r="IPA218" s="17"/>
      <c r="IPB218" s="17"/>
      <c r="IPC218" s="17"/>
      <c r="IPD218" s="17"/>
      <c r="IPE218" s="17"/>
      <c r="IPF218" s="17"/>
      <c r="IPG218" s="17"/>
      <c r="IPH218" s="17"/>
      <c r="IPI218" s="17"/>
      <c r="IPJ218" s="17"/>
      <c r="IPK218" s="17"/>
      <c r="IPL218" s="17"/>
      <c r="IPM218" s="17"/>
      <c r="IPN218" s="17"/>
      <c r="IPO218" s="17"/>
      <c r="IPP218" s="17"/>
      <c r="IPQ218" s="17"/>
      <c r="IPR218" s="17"/>
      <c r="IPS218" s="17"/>
      <c r="IPT218" s="17"/>
      <c r="IPU218" s="17"/>
      <c r="IPV218" s="17"/>
      <c r="IPW218" s="17"/>
      <c r="IPX218" s="17"/>
      <c r="IPY218" s="17"/>
      <c r="IPZ218" s="17"/>
      <c r="IQA218" s="17"/>
      <c r="IQB218" s="17"/>
      <c r="IQC218" s="17"/>
      <c r="IQD218" s="17"/>
      <c r="IQE218" s="17"/>
      <c r="IQF218" s="17"/>
      <c r="IQG218" s="17"/>
      <c r="IQH218" s="17"/>
      <c r="IQI218" s="17"/>
      <c r="IQJ218" s="17"/>
      <c r="IQK218" s="17"/>
      <c r="IQL218" s="17"/>
      <c r="IQM218" s="17"/>
      <c r="IQN218" s="17"/>
      <c r="IQO218" s="17"/>
      <c r="IQP218" s="17"/>
      <c r="IQQ218" s="17"/>
      <c r="IQR218" s="17"/>
      <c r="IQS218" s="17"/>
      <c r="IQT218" s="17"/>
      <c r="IQU218" s="17"/>
      <c r="IQV218" s="17"/>
      <c r="IQW218" s="17"/>
      <c r="IQX218" s="17"/>
      <c r="IQY218" s="17"/>
      <c r="IQZ218" s="17"/>
      <c r="IRA218" s="17"/>
      <c r="IRB218" s="17"/>
      <c r="IRC218" s="17"/>
      <c r="IRD218" s="17"/>
      <c r="IRE218" s="17"/>
      <c r="IRF218" s="17"/>
      <c r="IRG218" s="17"/>
      <c r="IRH218" s="17"/>
      <c r="IRI218" s="17"/>
      <c r="IRJ218" s="17"/>
      <c r="IRK218" s="17"/>
      <c r="IRL218" s="17"/>
      <c r="IRM218" s="17"/>
      <c r="IRN218" s="17"/>
      <c r="IRO218" s="17"/>
      <c r="IRP218" s="17"/>
      <c r="IRQ218" s="17"/>
      <c r="IRR218" s="17"/>
      <c r="IRS218" s="17"/>
      <c r="IRT218" s="17"/>
      <c r="IRU218" s="17"/>
      <c r="IRV218" s="17"/>
      <c r="IRW218" s="17"/>
      <c r="IRX218" s="17"/>
      <c r="IRY218" s="17"/>
      <c r="IRZ218" s="17"/>
      <c r="ISA218" s="17"/>
      <c r="ISB218" s="17"/>
      <c r="ISC218" s="17"/>
      <c r="ISD218" s="17"/>
      <c r="ISE218" s="17"/>
      <c r="ISF218" s="17"/>
      <c r="ISG218" s="17"/>
      <c r="ISH218" s="17"/>
      <c r="ISI218" s="17"/>
      <c r="ISJ218" s="17"/>
      <c r="ISK218" s="17"/>
      <c r="ISL218" s="17"/>
      <c r="ISM218" s="17"/>
      <c r="ISN218" s="17"/>
      <c r="ISO218" s="17"/>
      <c r="ISP218" s="17"/>
      <c r="ISQ218" s="17"/>
      <c r="ISR218" s="17"/>
      <c r="ISS218" s="17"/>
      <c r="IST218" s="17"/>
      <c r="ISU218" s="17"/>
      <c r="ISV218" s="17"/>
      <c r="ISW218" s="17"/>
      <c r="ISX218" s="17"/>
      <c r="ISY218" s="17"/>
      <c r="ISZ218" s="17"/>
      <c r="ITA218" s="17"/>
      <c r="ITB218" s="17"/>
      <c r="ITC218" s="17"/>
      <c r="ITD218" s="17"/>
      <c r="ITE218" s="17"/>
      <c r="ITF218" s="17"/>
      <c r="ITG218" s="17"/>
      <c r="ITH218" s="17"/>
      <c r="ITI218" s="17"/>
      <c r="ITJ218" s="17"/>
      <c r="ITK218" s="17"/>
      <c r="ITL218" s="17"/>
      <c r="ITM218" s="17"/>
      <c r="ITN218" s="17"/>
      <c r="ITO218" s="17"/>
      <c r="ITP218" s="17"/>
      <c r="ITQ218" s="17"/>
      <c r="ITR218" s="17"/>
      <c r="ITS218" s="17"/>
      <c r="ITT218" s="17"/>
      <c r="ITU218" s="17"/>
      <c r="ITV218" s="17"/>
      <c r="ITW218" s="17"/>
      <c r="ITX218" s="17"/>
      <c r="ITY218" s="17"/>
      <c r="ITZ218" s="17"/>
      <c r="IUA218" s="17"/>
      <c r="IUB218" s="17"/>
      <c r="IUC218" s="17"/>
      <c r="IUD218" s="17"/>
      <c r="IUE218" s="17"/>
      <c r="IUF218" s="17"/>
      <c r="IUG218" s="17"/>
      <c r="IUH218" s="17"/>
      <c r="IUI218" s="17"/>
      <c r="IUJ218" s="17"/>
      <c r="IUK218" s="17"/>
      <c r="IUL218" s="17"/>
      <c r="IUM218" s="17"/>
      <c r="IUN218" s="17"/>
      <c r="IUO218" s="17"/>
      <c r="IUP218" s="17"/>
      <c r="IUQ218" s="17"/>
      <c r="IUR218" s="17"/>
      <c r="IUS218" s="17"/>
      <c r="IUT218" s="17"/>
      <c r="IUU218" s="17"/>
      <c r="IUV218" s="17"/>
      <c r="IUW218" s="17"/>
      <c r="IUX218" s="17"/>
      <c r="IUY218" s="17"/>
      <c r="IUZ218" s="17"/>
      <c r="IVA218" s="17"/>
      <c r="IVB218" s="17"/>
      <c r="IVC218" s="17"/>
      <c r="IVD218" s="17"/>
      <c r="IVE218" s="17"/>
      <c r="IVF218" s="17"/>
      <c r="IVG218" s="17"/>
      <c r="IVH218" s="17"/>
      <c r="IVI218" s="17"/>
      <c r="IVJ218" s="17"/>
      <c r="IVK218" s="17"/>
      <c r="IVL218" s="17"/>
      <c r="IVM218" s="17"/>
      <c r="IVN218" s="17"/>
      <c r="IVO218" s="17"/>
      <c r="IVP218" s="17"/>
      <c r="IVQ218" s="17"/>
      <c r="IVR218" s="17"/>
      <c r="IVS218" s="17"/>
      <c r="IVT218" s="17"/>
      <c r="IVU218" s="17"/>
      <c r="IVV218" s="17"/>
      <c r="IVW218" s="17"/>
      <c r="IVX218" s="17"/>
      <c r="IVY218" s="17"/>
      <c r="IVZ218" s="17"/>
      <c r="IWA218" s="17"/>
      <c r="IWB218" s="17"/>
      <c r="IWC218" s="17"/>
      <c r="IWD218" s="17"/>
      <c r="IWE218" s="17"/>
      <c r="IWF218" s="17"/>
      <c r="IWG218" s="17"/>
      <c r="IWH218" s="17"/>
      <c r="IWI218" s="17"/>
      <c r="IWJ218" s="17"/>
      <c r="IWK218" s="17"/>
      <c r="IWL218" s="17"/>
      <c r="IWM218" s="17"/>
      <c r="IWN218" s="17"/>
      <c r="IWO218" s="17"/>
      <c r="IWP218" s="17"/>
      <c r="IWQ218" s="17"/>
      <c r="IWR218" s="17"/>
      <c r="IWS218" s="17"/>
      <c r="IWT218" s="17"/>
      <c r="IWU218" s="17"/>
      <c r="IWV218" s="17"/>
      <c r="IWW218" s="17"/>
      <c r="IWX218" s="17"/>
      <c r="IWY218" s="17"/>
      <c r="IWZ218" s="17"/>
      <c r="IXA218" s="17"/>
      <c r="IXB218" s="17"/>
      <c r="IXC218" s="17"/>
      <c r="IXD218" s="17"/>
      <c r="IXE218" s="17"/>
      <c r="IXF218" s="17"/>
      <c r="IXG218" s="17"/>
      <c r="IXH218" s="17"/>
      <c r="IXI218" s="17"/>
      <c r="IXJ218" s="17"/>
      <c r="IXK218" s="17"/>
      <c r="IXL218" s="17"/>
      <c r="IXM218" s="17"/>
      <c r="IXN218" s="17"/>
      <c r="IXO218" s="17"/>
      <c r="IXP218" s="17"/>
      <c r="IXQ218" s="17"/>
      <c r="IXR218" s="17"/>
      <c r="IXS218" s="17"/>
      <c r="IXT218" s="17"/>
      <c r="IXU218" s="17"/>
      <c r="IXV218" s="17"/>
      <c r="IXW218" s="17"/>
      <c r="IXX218" s="17"/>
      <c r="IXY218" s="17"/>
      <c r="IXZ218" s="17"/>
      <c r="IYA218" s="17"/>
      <c r="IYB218" s="17"/>
      <c r="IYC218" s="17"/>
      <c r="IYD218" s="17"/>
      <c r="IYE218" s="17"/>
      <c r="IYF218" s="17"/>
      <c r="IYG218" s="17"/>
      <c r="IYH218" s="17"/>
      <c r="IYI218" s="17"/>
      <c r="IYJ218" s="17"/>
      <c r="IYK218" s="17"/>
      <c r="IYL218" s="17"/>
      <c r="IYM218" s="17"/>
      <c r="IYN218" s="17"/>
      <c r="IYO218" s="17"/>
      <c r="IYP218" s="17"/>
      <c r="IYQ218" s="17"/>
      <c r="IYR218" s="17"/>
      <c r="IYS218" s="17"/>
      <c r="IYT218" s="17"/>
      <c r="IYU218" s="17"/>
      <c r="IYV218" s="17"/>
      <c r="IYW218" s="17"/>
      <c r="IYX218" s="17"/>
      <c r="IYY218" s="17"/>
      <c r="IYZ218" s="17"/>
      <c r="IZA218" s="17"/>
      <c r="IZB218" s="17"/>
      <c r="IZC218" s="17"/>
      <c r="IZD218" s="17"/>
      <c r="IZE218" s="17"/>
      <c r="IZF218" s="17"/>
      <c r="IZG218" s="17"/>
      <c r="IZH218" s="17"/>
      <c r="IZI218" s="17"/>
      <c r="IZJ218" s="17"/>
      <c r="IZK218" s="17"/>
      <c r="IZL218" s="17"/>
      <c r="IZM218" s="17"/>
      <c r="IZN218" s="17"/>
      <c r="IZO218" s="17"/>
      <c r="IZP218" s="17"/>
      <c r="IZQ218" s="17"/>
      <c r="IZR218" s="17"/>
      <c r="IZS218" s="17"/>
      <c r="IZT218" s="17"/>
      <c r="IZU218" s="17"/>
      <c r="IZV218" s="17"/>
      <c r="IZW218" s="17"/>
      <c r="IZX218" s="17"/>
      <c r="IZY218" s="17"/>
      <c r="IZZ218" s="17"/>
      <c r="JAA218" s="17"/>
      <c r="JAB218" s="17"/>
      <c r="JAC218" s="17"/>
      <c r="JAD218" s="17"/>
      <c r="JAE218" s="17"/>
      <c r="JAF218" s="17"/>
      <c r="JAG218" s="17"/>
      <c r="JAH218" s="17"/>
      <c r="JAI218" s="17"/>
      <c r="JAJ218" s="17"/>
      <c r="JAK218" s="17"/>
      <c r="JAL218" s="17"/>
      <c r="JAM218" s="17"/>
      <c r="JAN218" s="17"/>
      <c r="JAO218" s="17"/>
      <c r="JAP218" s="17"/>
      <c r="JAQ218" s="17"/>
      <c r="JAR218" s="17"/>
      <c r="JAS218" s="17"/>
      <c r="JAT218" s="17"/>
      <c r="JAU218" s="17"/>
      <c r="JAV218" s="17"/>
      <c r="JAW218" s="17"/>
      <c r="JAX218" s="17"/>
      <c r="JAY218" s="17"/>
      <c r="JAZ218" s="17"/>
      <c r="JBA218" s="17"/>
      <c r="JBB218" s="17"/>
      <c r="JBC218" s="17"/>
      <c r="JBD218" s="17"/>
      <c r="JBE218" s="17"/>
      <c r="JBF218" s="17"/>
      <c r="JBG218" s="17"/>
      <c r="JBH218" s="17"/>
      <c r="JBI218" s="17"/>
      <c r="JBJ218" s="17"/>
      <c r="JBK218" s="17"/>
      <c r="JBL218" s="17"/>
      <c r="JBM218" s="17"/>
      <c r="JBN218" s="17"/>
      <c r="JBO218" s="17"/>
      <c r="JBP218" s="17"/>
      <c r="JBQ218" s="17"/>
      <c r="JBR218" s="17"/>
      <c r="JBS218" s="17"/>
      <c r="JBT218" s="17"/>
      <c r="JBU218" s="17"/>
      <c r="JBV218" s="17"/>
      <c r="JBW218" s="17"/>
      <c r="JBX218" s="17"/>
      <c r="JBY218" s="17"/>
      <c r="JBZ218" s="17"/>
      <c r="JCA218" s="17"/>
      <c r="JCB218" s="17"/>
      <c r="JCC218" s="17"/>
      <c r="JCD218" s="17"/>
      <c r="JCE218" s="17"/>
      <c r="JCF218" s="17"/>
      <c r="JCG218" s="17"/>
      <c r="JCH218" s="17"/>
      <c r="JCI218" s="17"/>
      <c r="JCJ218" s="17"/>
      <c r="JCK218" s="17"/>
      <c r="JCL218" s="17"/>
      <c r="JCM218" s="17"/>
      <c r="JCN218" s="17"/>
      <c r="JCO218" s="17"/>
      <c r="JCP218" s="17"/>
      <c r="JCQ218" s="17"/>
      <c r="JCR218" s="17"/>
      <c r="JCS218" s="17"/>
      <c r="JCT218" s="17"/>
      <c r="JCU218" s="17"/>
      <c r="JCV218" s="17"/>
      <c r="JCW218" s="17"/>
      <c r="JCX218" s="17"/>
      <c r="JCY218" s="17"/>
      <c r="JCZ218" s="17"/>
      <c r="JDA218" s="17"/>
      <c r="JDB218" s="17"/>
      <c r="JDC218" s="17"/>
      <c r="JDD218" s="17"/>
      <c r="JDE218" s="17"/>
      <c r="JDF218" s="17"/>
      <c r="JDG218" s="17"/>
      <c r="JDH218" s="17"/>
      <c r="JDI218" s="17"/>
      <c r="JDJ218" s="17"/>
      <c r="JDK218" s="17"/>
      <c r="JDL218" s="17"/>
      <c r="JDM218" s="17"/>
      <c r="JDN218" s="17"/>
      <c r="JDO218" s="17"/>
      <c r="JDP218" s="17"/>
      <c r="JDQ218" s="17"/>
      <c r="JDR218" s="17"/>
      <c r="JDS218" s="17"/>
      <c r="JDT218" s="17"/>
      <c r="JDU218" s="17"/>
      <c r="JDV218" s="17"/>
      <c r="JDW218" s="17"/>
      <c r="JDX218" s="17"/>
      <c r="JDY218" s="17"/>
      <c r="JDZ218" s="17"/>
      <c r="JEA218" s="17"/>
      <c r="JEB218" s="17"/>
      <c r="JEC218" s="17"/>
      <c r="JED218" s="17"/>
      <c r="JEE218" s="17"/>
      <c r="JEF218" s="17"/>
      <c r="JEG218" s="17"/>
      <c r="JEH218" s="17"/>
      <c r="JEI218" s="17"/>
      <c r="JEJ218" s="17"/>
      <c r="JEK218" s="17"/>
      <c r="JEL218" s="17"/>
      <c r="JEM218" s="17"/>
      <c r="JEN218" s="17"/>
      <c r="JEO218" s="17"/>
      <c r="JEP218" s="17"/>
      <c r="JEQ218" s="17"/>
      <c r="JER218" s="17"/>
      <c r="JES218" s="17"/>
      <c r="JET218" s="17"/>
      <c r="JEU218" s="17"/>
      <c r="JEV218" s="17"/>
      <c r="JEW218" s="17"/>
      <c r="JEX218" s="17"/>
      <c r="JEY218" s="17"/>
      <c r="JEZ218" s="17"/>
      <c r="JFA218" s="17"/>
      <c r="JFB218" s="17"/>
      <c r="JFC218" s="17"/>
      <c r="JFD218" s="17"/>
      <c r="JFE218" s="17"/>
      <c r="JFF218" s="17"/>
      <c r="JFG218" s="17"/>
      <c r="JFH218" s="17"/>
      <c r="JFI218" s="17"/>
      <c r="JFJ218" s="17"/>
      <c r="JFK218" s="17"/>
      <c r="JFL218" s="17"/>
      <c r="JFM218" s="17"/>
      <c r="JFN218" s="17"/>
      <c r="JFO218" s="17"/>
      <c r="JFP218" s="17"/>
      <c r="JFQ218" s="17"/>
      <c r="JFR218" s="17"/>
      <c r="JFS218" s="17"/>
      <c r="JFT218" s="17"/>
      <c r="JFU218" s="17"/>
      <c r="JFV218" s="17"/>
      <c r="JFW218" s="17"/>
      <c r="JFX218" s="17"/>
      <c r="JFY218" s="17"/>
      <c r="JFZ218" s="17"/>
      <c r="JGA218" s="17"/>
      <c r="JGB218" s="17"/>
      <c r="JGC218" s="17"/>
      <c r="JGD218" s="17"/>
      <c r="JGE218" s="17"/>
      <c r="JGF218" s="17"/>
      <c r="JGG218" s="17"/>
      <c r="JGH218" s="17"/>
      <c r="JGI218" s="17"/>
      <c r="JGJ218" s="17"/>
      <c r="JGK218" s="17"/>
      <c r="JGL218" s="17"/>
      <c r="JGM218" s="17"/>
      <c r="JGN218" s="17"/>
      <c r="JGO218" s="17"/>
      <c r="JGP218" s="17"/>
      <c r="JGQ218" s="17"/>
      <c r="JGR218" s="17"/>
      <c r="JGS218" s="17"/>
      <c r="JGT218" s="17"/>
      <c r="JGU218" s="17"/>
      <c r="JGV218" s="17"/>
      <c r="JGW218" s="17"/>
      <c r="JGX218" s="17"/>
      <c r="JGY218" s="17"/>
      <c r="JGZ218" s="17"/>
      <c r="JHA218" s="17"/>
      <c r="JHB218" s="17"/>
      <c r="JHC218" s="17"/>
      <c r="JHD218" s="17"/>
      <c r="JHE218" s="17"/>
      <c r="JHF218" s="17"/>
      <c r="JHG218" s="17"/>
      <c r="JHH218" s="17"/>
      <c r="JHI218" s="17"/>
      <c r="JHJ218" s="17"/>
      <c r="JHK218" s="17"/>
      <c r="JHL218" s="17"/>
      <c r="JHM218" s="17"/>
      <c r="JHN218" s="17"/>
      <c r="JHO218" s="17"/>
      <c r="JHP218" s="17"/>
      <c r="JHQ218" s="17"/>
      <c r="JHR218" s="17"/>
      <c r="JHS218" s="17"/>
      <c r="JHT218" s="17"/>
      <c r="JHU218" s="17"/>
      <c r="JHV218" s="17"/>
      <c r="JHW218" s="17"/>
      <c r="JHX218" s="17"/>
      <c r="JHY218" s="17"/>
      <c r="JHZ218" s="17"/>
      <c r="JIA218" s="17"/>
      <c r="JIB218" s="17"/>
      <c r="JIC218" s="17"/>
      <c r="JID218" s="17"/>
      <c r="JIE218" s="17"/>
      <c r="JIF218" s="17"/>
      <c r="JIG218" s="17"/>
      <c r="JIH218" s="17"/>
      <c r="JII218" s="17"/>
      <c r="JIJ218" s="17"/>
      <c r="JIK218" s="17"/>
      <c r="JIL218" s="17"/>
      <c r="JIM218" s="17"/>
      <c r="JIN218" s="17"/>
      <c r="JIO218" s="17"/>
      <c r="JIP218" s="17"/>
      <c r="JIQ218" s="17"/>
      <c r="JIR218" s="17"/>
      <c r="JIS218" s="17"/>
      <c r="JIT218" s="17"/>
      <c r="JIU218" s="17"/>
      <c r="JIV218" s="17"/>
      <c r="JIW218" s="17"/>
      <c r="JIX218" s="17"/>
      <c r="JIY218" s="17"/>
      <c r="JIZ218" s="17"/>
      <c r="JJA218" s="17"/>
      <c r="JJB218" s="17"/>
      <c r="JJC218" s="17"/>
      <c r="JJD218" s="17"/>
      <c r="JJE218" s="17"/>
      <c r="JJF218" s="17"/>
      <c r="JJG218" s="17"/>
      <c r="JJH218" s="17"/>
      <c r="JJI218" s="17"/>
      <c r="JJJ218" s="17"/>
      <c r="JJK218" s="17"/>
      <c r="JJL218" s="17"/>
      <c r="JJM218" s="17"/>
      <c r="JJN218" s="17"/>
      <c r="JJO218" s="17"/>
      <c r="JJP218" s="17"/>
      <c r="JJQ218" s="17"/>
      <c r="JJR218" s="17"/>
      <c r="JJS218" s="17"/>
      <c r="JJT218" s="17"/>
      <c r="JJU218" s="17"/>
      <c r="JJV218" s="17"/>
      <c r="JJW218" s="17"/>
      <c r="JJX218" s="17"/>
      <c r="JJY218" s="17"/>
      <c r="JJZ218" s="17"/>
      <c r="JKA218" s="17"/>
      <c r="JKB218" s="17"/>
      <c r="JKC218" s="17"/>
      <c r="JKD218" s="17"/>
      <c r="JKE218" s="17"/>
      <c r="JKF218" s="17"/>
      <c r="JKG218" s="17"/>
      <c r="JKH218" s="17"/>
      <c r="JKI218" s="17"/>
      <c r="JKJ218" s="17"/>
      <c r="JKK218" s="17"/>
      <c r="JKL218" s="17"/>
      <c r="JKM218" s="17"/>
      <c r="JKN218" s="17"/>
      <c r="JKO218" s="17"/>
      <c r="JKP218" s="17"/>
      <c r="JKQ218" s="17"/>
      <c r="JKR218" s="17"/>
      <c r="JKS218" s="17"/>
      <c r="JKT218" s="17"/>
      <c r="JKU218" s="17"/>
      <c r="JKV218" s="17"/>
      <c r="JKW218" s="17"/>
      <c r="JKX218" s="17"/>
      <c r="JKY218" s="17"/>
      <c r="JKZ218" s="17"/>
      <c r="JLA218" s="17"/>
      <c r="JLB218" s="17"/>
      <c r="JLC218" s="17"/>
      <c r="JLD218" s="17"/>
      <c r="JLE218" s="17"/>
      <c r="JLF218" s="17"/>
      <c r="JLG218" s="17"/>
      <c r="JLH218" s="17"/>
      <c r="JLI218" s="17"/>
      <c r="JLJ218" s="17"/>
      <c r="JLK218" s="17"/>
      <c r="JLL218" s="17"/>
      <c r="JLM218" s="17"/>
      <c r="JLN218" s="17"/>
      <c r="JLO218" s="17"/>
      <c r="JLP218" s="17"/>
      <c r="JLQ218" s="17"/>
      <c r="JLR218" s="17"/>
      <c r="JLS218" s="17"/>
      <c r="JLT218" s="17"/>
      <c r="JLU218" s="17"/>
      <c r="JLV218" s="17"/>
      <c r="JLW218" s="17"/>
      <c r="JLX218" s="17"/>
      <c r="JLY218" s="17"/>
      <c r="JLZ218" s="17"/>
      <c r="JMA218" s="17"/>
      <c r="JMB218" s="17"/>
      <c r="JMC218" s="17"/>
      <c r="JMD218" s="17"/>
      <c r="JME218" s="17"/>
      <c r="JMF218" s="17"/>
      <c r="JMG218" s="17"/>
      <c r="JMH218" s="17"/>
      <c r="JMI218" s="17"/>
      <c r="JMJ218" s="17"/>
      <c r="JMK218" s="17"/>
      <c r="JML218" s="17"/>
      <c r="JMM218" s="17"/>
      <c r="JMN218" s="17"/>
      <c r="JMO218" s="17"/>
      <c r="JMP218" s="17"/>
      <c r="JMQ218" s="17"/>
      <c r="JMR218" s="17"/>
      <c r="JMS218" s="17"/>
      <c r="JMT218" s="17"/>
      <c r="JMU218" s="17"/>
      <c r="JMV218" s="17"/>
      <c r="JMW218" s="17"/>
      <c r="JMX218" s="17"/>
      <c r="JMY218" s="17"/>
      <c r="JMZ218" s="17"/>
      <c r="JNA218" s="17"/>
      <c r="JNB218" s="17"/>
      <c r="JNC218" s="17"/>
      <c r="JND218" s="17"/>
      <c r="JNE218" s="17"/>
      <c r="JNF218" s="17"/>
      <c r="JNG218" s="17"/>
      <c r="JNH218" s="17"/>
      <c r="JNI218" s="17"/>
      <c r="JNJ218" s="17"/>
      <c r="JNK218" s="17"/>
      <c r="JNL218" s="17"/>
      <c r="JNM218" s="17"/>
      <c r="JNN218" s="17"/>
      <c r="JNO218" s="17"/>
      <c r="JNP218" s="17"/>
      <c r="JNQ218" s="17"/>
      <c r="JNR218" s="17"/>
      <c r="JNS218" s="17"/>
      <c r="JNT218" s="17"/>
      <c r="JNU218" s="17"/>
      <c r="JNV218" s="17"/>
      <c r="JNW218" s="17"/>
      <c r="JNX218" s="17"/>
      <c r="JNY218" s="17"/>
      <c r="JNZ218" s="17"/>
      <c r="JOA218" s="17"/>
      <c r="JOB218" s="17"/>
      <c r="JOC218" s="17"/>
      <c r="JOD218" s="17"/>
      <c r="JOE218" s="17"/>
      <c r="JOF218" s="17"/>
      <c r="JOG218" s="17"/>
      <c r="JOH218" s="17"/>
      <c r="JOI218" s="17"/>
      <c r="JOJ218" s="17"/>
      <c r="JOK218" s="17"/>
      <c r="JOL218" s="17"/>
      <c r="JOM218" s="17"/>
      <c r="JON218" s="17"/>
      <c r="JOO218" s="17"/>
      <c r="JOP218" s="17"/>
      <c r="JOQ218" s="17"/>
      <c r="JOR218" s="17"/>
      <c r="JOS218" s="17"/>
      <c r="JOT218" s="17"/>
      <c r="JOU218" s="17"/>
      <c r="JOV218" s="17"/>
      <c r="JOW218" s="17"/>
      <c r="JOX218" s="17"/>
      <c r="JOY218" s="17"/>
      <c r="JOZ218" s="17"/>
      <c r="JPA218" s="17"/>
      <c r="JPB218" s="17"/>
      <c r="JPC218" s="17"/>
      <c r="JPD218" s="17"/>
      <c r="JPE218" s="17"/>
      <c r="JPF218" s="17"/>
      <c r="JPG218" s="17"/>
      <c r="JPH218" s="17"/>
      <c r="JPI218" s="17"/>
      <c r="JPJ218" s="17"/>
      <c r="JPK218" s="17"/>
      <c r="JPL218" s="17"/>
      <c r="JPM218" s="17"/>
      <c r="JPN218" s="17"/>
      <c r="JPO218" s="17"/>
      <c r="JPP218" s="17"/>
      <c r="JPQ218" s="17"/>
      <c r="JPR218" s="17"/>
      <c r="JPS218" s="17"/>
      <c r="JPT218" s="17"/>
      <c r="JPU218" s="17"/>
      <c r="JPV218" s="17"/>
      <c r="JPW218" s="17"/>
      <c r="JPX218" s="17"/>
      <c r="JPY218" s="17"/>
      <c r="JPZ218" s="17"/>
      <c r="JQA218" s="17"/>
      <c r="JQB218" s="17"/>
      <c r="JQC218" s="17"/>
      <c r="JQD218" s="17"/>
      <c r="JQE218" s="17"/>
      <c r="JQF218" s="17"/>
      <c r="JQG218" s="17"/>
      <c r="JQH218" s="17"/>
      <c r="JQI218" s="17"/>
      <c r="JQJ218" s="17"/>
      <c r="JQK218" s="17"/>
      <c r="JQL218" s="17"/>
      <c r="JQM218" s="17"/>
      <c r="JQN218" s="17"/>
      <c r="JQO218" s="17"/>
      <c r="JQP218" s="17"/>
      <c r="JQQ218" s="17"/>
      <c r="JQR218" s="17"/>
      <c r="JQS218" s="17"/>
      <c r="JQT218" s="17"/>
      <c r="JQU218" s="17"/>
      <c r="JQV218" s="17"/>
      <c r="JQW218" s="17"/>
      <c r="JQX218" s="17"/>
      <c r="JQY218" s="17"/>
      <c r="JQZ218" s="17"/>
      <c r="JRA218" s="17"/>
      <c r="JRB218" s="17"/>
      <c r="JRC218" s="17"/>
      <c r="JRD218" s="17"/>
      <c r="JRE218" s="17"/>
      <c r="JRF218" s="17"/>
      <c r="JRG218" s="17"/>
      <c r="JRH218" s="17"/>
      <c r="JRI218" s="17"/>
      <c r="JRJ218" s="17"/>
      <c r="JRK218" s="17"/>
      <c r="JRL218" s="17"/>
      <c r="JRM218" s="17"/>
      <c r="JRN218" s="17"/>
      <c r="JRO218" s="17"/>
      <c r="JRP218" s="17"/>
      <c r="JRQ218" s="17"/>
      <c r="JRR218" s="17"/>
      <c r="JRS218" s="17"/>
      <c r="JRT218" s="17"/>
      <c r="JRU218" s="17"/>
      <c r="JRV218" s="17"/>
      <c r="JRW218" s="17"/>
      <c r="JRX218" s="17"/>
      <c r="JRY218" s="17"/>
      <c r="JRZ218" s="17"/>
      <c r="JSA218" s="17"/>
      <c r="JSB218" s="17"/>
      <c r="JSC218" s="17"/>
      <c r="JSD218" s="17"/>
      <c r="JSE218" s="17"/>
      <c r="JSF218" s="17"/>
      <c r="JSG218" s="17"/>
      <c r="JSH218" s="17"/>
      <c r="JSI218" s="17"/>
      <c r="JSJ218" s="17"/>
      <c r="JSK218" s="17"/>
      <c r="JSL218" s="17"/>
      <c r="JSM218" s="17"/>
      <c r="JSN218" s="17"/>
      <c r="JSO218" s="17"/>
      <c r="JSP218" s="17"/>
      <c r="JSQ218" s="17"/>
      <c r="JSR218" s="17"/>
      <c r="JSS218" s="17"/>
      <c r="JST218" s="17"/>
      <c r="JSU218" s="17"/>
      <c r="JSV218" s="17"/>
      <c r="JSW218" s="17"/>
      <c r="JSX218" s="17"/>
      <c r="JSY218" s="17"/>
      <c r="JSZ218" s="17"/>
      <c r="JTA218" s="17"/>
      <c r="JTB218" s="17"/>
      <c r="JTC218" s="17"/>
      <c r="JTD218" s="17"/>
      <c r="JTE218" s="17"/>
      <c r="JTF218" s="17"/>
      <c r="JTG218" s="17"/>
      <c r="JTH218" s="17"/>
      <c r="JTI218" s="17"/>
      <c r="JTJ218" s="17"/>
      <c r="JTK218" s="17"/>
      <c r="JTL218" s="17"/>
      <c r="JTM218" s="17"/>
      <c r="JTN218" s="17"/>
      <c r="JTO218" s="17"/>
      <c r="JTP218" s="17"/>
      <c r="JTQ218" s="17"/>
      <c r="JTR218" s="17"/>
      <c r="JTS218" s="17"/>
      <c r="JTT218" s="17"/>
      <c r="JTU218" s="17"/>
      <c r="JTV218" s="17"/>
      <c r="JTW218" s="17"/>
      <c r="JTX218" s="17"/>
      <c r="JTY218" s="17"/>
      <c r="JTZ218" s="17"/>
      <c r="JUA218" s="17"/>
      <c r="JUB218" s="17"/>
      <c r="JUC218" s="17"/>
      <c r="JUD218" s="17"/>
      <c r="JUE218" s="17"/>
      <c r="JUF218" s="17"/>
      <c r="JUG218" s="17"/>
      <c r="JUH218" s="17"/>
      <c r="JUI218" s="17"/>
      <c r="JUJ218" s="17"/>
      <c r="JUK218" s="17"/>
      <c r="JUL218" s="17"/>
      <c r="JUM218" s="17"/>
      <c r="JUN218" s="17"/>
      <c r="JUO218" s="17"/>
      <c r="JUP218" s="17"/>
      <c r="JUQ218" s="17"/>
      <c r="JUR218" s="17"/>
      <c r="JUS218" s="17"/>
      <c r="JUT218" s="17"/>
      <c r="JUU218" s="17"/>
      <c r="JUV218" s="17"/>
      <c r="JUW218" s="17"/>
      <c r="JUX218" s="17"/>
      <c r="JUY218" s="17"/>
      <c r="JUZ218" s="17"/>
      <c r="JVA218" s="17"/>
      <c r="JVB218" s="17"/>
      <c r="JVC218" s="17"/>
      <c r="JVD218" s="17"/>
      <c r="JVE218" s="17"/>
      <c r="JVF218" s="17"/>
      <c r="JVG218" s="17"/>
      <c r="JVH218" s="17"/>
      <c r="JVI218" s="17"/>
      <c r="JVJ218" s="17"/>
      <c r="JVK218" s="17"/>
      <c r="JVL218" s="17"/>
      <c r="JVM218" s="17"/>
      <c r="JVN218" s="17"/>
      <c r="JVO218" s="17"/>
      <c r="JVP218" s="17"/>
      <c r="JVQ218" s="17"/>
      <c r="JVR218" s="17"/>
      <c r="JVS218" s="17"/>
      <c r="JVT218" s="17"/>
      <c r="JVU218" s="17"/>
      <c r="JVV218" s="17"/>
      <c r="JVW218" s="17"/>
      <c r="JVX218" s="17"/>
      <c r="JVY218" s="17"/>
      <c r="JVZ218" s="17"/>
      <c r="JWA218" s="17"/>
      <c r="JWB218" s="17"/>
      <c r="JWC218" s="17"/>
      <c r="JWD218" s="17"/>
      <c r="JWE218" s="17"/>
      <c r="JWF218" s="17"/>
      <c r="JWG218" s="17"/>
      <c r="JWH218" s="17"/>
      <c r="JWI218" s="17"/>
      <c r="JWJ218" s="17"/>
      <c r="JWK218" s="17"/>
      <c r="JWL218" s="17"/>
      <c r="JWM218" s="17"/>
      <c r="JWN218" s="17"/>
      <c r="JWO218" s="17"/>
      <c r="JWP218" s="17"/>
      <c r="JWQ218" s="17"/>
      <c r="JWR218" s="17"/>
      <c r="JWS218" s="17"/>
      <c r="JWT218" s="17"/>
      <c r="JWU218" s="17"/>
      <c r="JWV218" s="17"/>
      <c r="JWW218" s="17"/>
      <c r="JWX218" s="17"/>
      <c r="JWY218" s="17"/>
      <c r="JWZ218" s="17"/>
      <c r="JXA218" s="17"/>
      <c r="JXB218" s="17"/>
      <c r="JXC218" s="17"/>
      <c r="JXD218" s="17"/>
      <c r="JXE218" s="17"/>
      <c r="JXF218" s="17"/>
      <c r="JXG218" s="17"/>
      <c r="JXH218" s="17"/>
      <c r="JXI218" s="17"/>
      <c r="JXJ218" s="17"/>
      <c r="JXK218" s="17"/>
      <c r="JXL218" s="17"/>
      <c r="JXM218" s="17"/>
      <c r="JXN218" s="17"/>
      <c r="JXO218" s="17"/>
      <c r="JXP218" s="17"/>
      <c r="JXQ218" s="17"/>
      <c r="JXR218" s="17"/>
      <c r="JXS218" s="17"/>
      <c r="JXT218" s="17"/>
      <c r="JXU218" s="17"/>
      <c r="JXV218" s="17"/>
      <c r="JXW218" s="17"/>
      <c r="JXX218" s="17"/>
      <c r="JXY218" s="17"/>
      <c r="JXZ218" s="17"/>
      <c r="JYA218" s="17"/>
      <c r="JYB218" s="17"/>
      <c r="JYC218" s="17"/>
      <c r="JYD218" s="17"/>
      <c r="JYE218" s="17"/>
      <c r="JYF218" s="17"/>
      <c r="JYG218" s="17"/>
      <c r="JYH218" s="17"/>
      <c r="JYI218" s="17"/>
      <c r="JYJ218" s="17"/>
      <c r="JYK218" s="17"/>
      <c r="JYL218" s="17"/>
      <c r="JYM218" s="17"/>
      <c r="JYN218" s="17"/>
      <c r="JYO218" s="17"/>
      <c r="JYP218" s="17"/>
      <c r="JYQ218" s="17"/>
      <c r="JYR218" s="17"/>
      <c r="JYS218" s="17"/>
      <c r="JYT218" s="17"/>
      <c r="JYU218" s="17"/>
      <c r="JYV218" s="17"/>
      <c r="JYW218" s="17"/>
      <c r="JYX218" s="17"/>
      <c r="JYY218" s="17"/>
      <c r="JYZ218" s="17"/>
      <c r="JZA218" s="17"/>
      <c r="JZB218" s="17"/>
      <c r="JZC218" s="17"/>
      <c r="JZD218" s="17"/>
      <c r="JZE218" s="17"/>
      <c r="JZF218" s="17"/>
      <c r="JZG218" s="17"/>
      <c r="JZH218" s="17"/>
      <c r="JZI218" s="17"/>
      <c r="JZJ218" s="17"/>
      <c r="JZK218" s="17"/>
      <c r="JZL218" s="17"/>
      <c r="JZM218" s="17"/>
      <c r="JZN218" s="17"/>
      <c r="JZO218" s="17"/>
      <c r="JZP218" s="17"/>
      <c r="JZQ218" s="17"/>
      <c r="JZR218" s="17"/>
      <c r="JZS218" s="17"/>
      <c r="JZT218" s="17"/>
      <c r="JZU218" s="17"/>
      <c r="JZV218" s="17"/>
      <c r="JZW218" s="17"/>
      <c r="JZX218" s="17"/>
      <c r="JZY218" s="17"/>
      <c r="JZZ218" s="17"/>
      <c r="KAA218" s="17"/>
      <c r="KAB218" s="17"/>
      <c r="KAC218" s="17"/>
      <c r="KAD218" s="17"/>
      <c r="KAE218" s="17"/>
      <c r="KAF218" s="17"/>
      <c r="KAG218" s="17"/>
      <c r="KAH218" s="17"/>
      <c r="KAI218" s="17"/>
      <c r="KAJ218" s="17"/>
      <c r="KAK218" s="17"/>
      <c r="KAL218" s="17"/>
      <c r="KAM218" s="17"/>
      <c r="KAN218" s="17"/>
      <c r="KAO218" s="17"/>
      <c r="KAP218" s="17"/>
      <c r="KAQ218" s="17"/>
      <c r="KAR218" s="17"/>
      <c r="KAS218" s="17"/>
      <c r="KAT218" s="17"/>
      <c r="KAU218" s="17"/>
      <c r="KAV218" s="17"/>
      <c r="KAW218" s="17"/>
      <c r="KAX218" s="17"/>
      <c r="KAY218" s="17"/>
      <c r="KAZ218" s="17"/>
      <c r="KBA218" s="17"/>
      <c r="KBB218" s="17"/>
      <c r="KBC218" s="17"/>
      <c r="KBD218" s="17"/>
      <c r="KBE218" s="17"/>
      <c r="KBF218" s="17"/>
      <c r="KBG218" s="17"/>
      <c r="KBH218" s="17"/>
      <c r="KBI218" s="17"/>
      <c r="KBJ218" s="17"/>
      <c r="KBK218" s="17"/>
      <c r="KBL218" s="17"/>
      <c r="KBM218" s="17"/>
      <c r="KBN218" s="17"/>
      <c r="KBO218" s="17"/>
      <c r="KBP218" s="17"/>
      <c r="KBQ218" s="17"/>
      <c r="KBR218" s="17"/>
      <c r="KBS218" s="17"/>
      <c r="KBT218" s="17"/>
      <c r="KBU218" s="17"/>
      <c r="KBV218" s="17"/>
      <c r="KBW218" s="17"/>
      <c r="KBX218" s="17"/>
      <c r="KBY218" s="17"/>
      <c r="KBZ218" s="17"/>
      <c r="KCA218" s="17"/>
      <c r="KCB218" s="17"/>
      <c r="KCC218" s="17"/>
      <c r="KCD218" s="17"/>
      <c r="KCE218" s="17"/>
      <c r="KCF218" s="17"/>
      <c r="KCG218" s="17"/>
      <c r="KCH218" s="17"/>
      <c r="KCI218" s="17"/>
      <c r="KCJ218" s="17"/>
      <c r="KCK218" s="17"/>
      <c r="KCL218" s="17"/>
      <c r="KCM218" s="17"/>
      <c r="KCN218" s="17"/>
      <c r="KCO218" s="17"/>
      <c r="KCP218" s="17"/>
      <c r="KCQ218" s="17"/>
      <c r="KCR218" s="17"/>
      <c r="KCS218" s="17"/>
      <c r="KCT218" s="17"/>
      <c r="KCU218" s="17"/>
      <c r="KCV218" s="17"/>
      <c r="KCW218" s="17"/>
      <c r="KCX218" s="17"/>
      <c r="KCY218" s="17"/>
      <c r="KCZ218" s="17"/>
      <c r="KDA218" s="17"/>
      <c r="KDB218" s="17"/>
      <c r="KDC218" s="17"/>
      <c r="KDD218" s="17"/>
      <c r="KDE218" s="17"/>
      <c r="KDF218" s="17"/>
      <c r="KDG218" s="17"/>
      <c r="KDH218" s="17"/>
      <c r="KDI218" s="17"/>
      <c r="KDJ218" s="17"/>
      <c r="KDK218" s="17"/>
      <c r="KDL218" s="17"/>
      <c r="KDM218" s="17"/>
      <c r="KDN218" s="17"/>
      <c r="KDO218" s="17"/>
      <c r="KDP218" s="17"/>
      <c r="KDQ218" s="17"/>
      <c r="KDR218" s="17"/>
      <c r="KDS218" s="17"/>
      <c r="KDT218" s="17"/>
      <c r="KDU218" s="17"/>
      <c r="KDV218" s="17"/>
      <c r="KDW218" s="17"/>
      <c r="KDX218" s="17"/>
      <c r="KDY218" s="17"/>
      <c r="KDZ218" s="17"/>
      <c r="KEA218" s="17"/>
      <c r="KEB218" s="17"/>
      <c r="KEC218" s="17"/>
      <c r="KED218" s="17"/>
      <c r="KEE218" s="17"/>
      <c r="KEF218" s="17"/>
      <c r="KEG218" s="17"/>
      <c r="KEH218" s="17"/>
      <c r="KEI218" s="17"/>
      <c r="KEJ218" s="17"/>
      <c r="KEK218" s="17"/>
      <c r="KEL218" s="17"/>
      <c r="KEM218" s="17"/>
      <c r="KEN218" s="17"/>
      <c r="KEO218" s="17"/>
      <c r="KEP218" s="17"/>
      <c r="KEQ218" s="17"/>
      <c r="KER218" s="17"/>
      <c r="KES218" s="17"/>
      <c r="KET218" s="17"/>
      <c r="KEU218" s="17"/>
      <c r="KEV218" s="17"/>
      <c r="KEW218" s="17"/>
      <c r="KEX218" s="17"/>
      <c r="KEY218" s="17"/>
      <c r="KEZ218" s="17"/>
      <c r="KFA218" s="17"/>
      <c r="KFB218" s="17"/>
      <c r="KFC218" s="17"/>
      <c r="KFD218" s="17"/>
      <c r="KFE218" s="17"/>
      <c r="KFF218" s="17"/>
      <c r="KFG218" s="17"/>
      <c r="KFH218" s="17"/>
      <c r="KFI218" s="17"/>
      <c r="KFJ218" s="17"/>
      <c r="KFK218" s="17"/>
      <c r="KFL218" s="17"/>
      <c r="KFM218" s="17"/>
      <c r="KFN218" s="17"/>
      <c r="KFO218" s="17"/>
      <c r="KFP218" s="17"/>
      <c r="KFQ218" s="17"/>
      <c r="KFR218" s="17"/>
      <c r="KFS218" s="17"/>
      <c r="KFT218" s="17"/>
      <c r="KFU218" s="17"/>
      <c r="KFV218" s="17"/>
      <c r="KFW218" s="17"/>
      <c r="KFX218" s="17"/>
      <c r="KFY218" s="17"/>
      <c r="KFZ218" s="17"/>
      <c r="KGA218" s="17"/>
      <c r="KGB218" s="17"/>
      <c r="KGC218" s="17"/>
      <c r="KGD218" s="17"/>
      <c r="KGE218" s="17"/>
      <c r="KGF218" s="17"/>
      <c r="KGG218" s="17"/>
      <c r="KGH218" s="17"/>
      <c r="KGI218" s="17"/>
      <c r="KGJ218" s="17"/>
      <c r="KGK218" s="17"/>
      <c r="KGL218" s="17"/>
      <c r="KGM218" s="17"/>
      <c r="KGN218" s="17"/>
      <c r="KGO218" s="17"/>
      <c r="KGP218" s="17"/>
      <c r="KGQ218" s="17"/>
      <c r="KGR218" s="17"/>
      <c r="KGS218" s="17"/>
      <c r="KGT218" s="17"/>
      <c r="KGU218" s="17"/>
      <c r="KGV218" s="17"/>
      <c r="KGW218" s="17"/>
      <c r="KGX218" s="17"/>
      <c r="KGY218" s="17"/>
      <c r="KGZ218" s="17"/>
      <c r="KHA218" s="17"/>
      <c r="KHB218" s="17"/>
      <c r="KHC218" s="17"/>
      <c r="KHD218" s="17"/>
      <c r="KHE218" s="17"/>
      <c r="KHF218" s="17"/>
      <c r="KHG218" s="17"/>
      <c r="KHH218" s="17"/>
      <c r="KHI218" s="17"/>
      <c r="KHJ218" s="17"/>
      <c r="KHK218" s="17"/>
      <c r="KHL218" s="17"/>
      <c r="KHM218" s="17"/>
      <c r="KHN218" s="17"/>
      <c r="KHO218" s="17"/>
      <c r="KHP218" s="17"/>
      <c r="KHQ218" s="17"/>
      <c r="KHR218" s="17"/>
      <c r="KHS218" s="17"/>
      <c r="KHT218" s="17"/>
      <c r="KHU218" s="17"/>
      <c r="KHV218" s="17"/>
      <c r="KHW218" s="17"/>
      <c r="KHX218" s="17"/>
      <c r="KHY218" s="17"/>
      <c r="KHZ218" s="17"/>
      <c r="KIA218" s="17"/>
      <c r="KIB218" s="17"/>
      <c r="KIC218" s="17"/>
      <c r="KID218" s="17"/>
      <c r="KIE218" s="17"/>
      <c r="KIF218" s="17"/>
      <c r="KIG218" s="17"/>
      <c r="KIH218" s="17"/>
      <c r="KII218" s="17"/>
      <c r="KIJ218" s="17"/>
      <c r="KIK218" s="17"/>
      <c r="KIL218" s="17"/>
      <c r="KIM218" s="17"/>
      <c r="KIN218" s="17"/>
      <c r="KIO218" s="17"/>
      <c r="KIP218" s="17"/>
      <c r="KIQ218" s="17"/>
      <c r="KIR218" s="17"/>
      <c r="KIS218" s="17"/>
      <c r="KIT218" s="17"/>
      <c r="KIU218" s="17"/>
      <c r="KIV218" s="17"/>
      <c r="KIW218" s="17"/>
      <c r="KIX218" s="17"/>
      <c r="KIY218" s="17"/>
      <c r="KIZ218" s="17"/>
      <c r="KJA218" s="17"/>
      <c r="KJB218" s="17"/>
      <c r="KJC218" s="17"/>
      <c r="KJD218" s="17"/>
      <c r="KJE218" s="17"/>
      <c r="KJF218" s="17"/>
      <c r="KJG218" s="17"/>
      <c r="KJH218" s="17"/>
      <c r="KJI218" s="17"/>
      <c r="KJJ218" s="17"/>
      <c r="KJK218" s="17"/>
      <c r="KJL218" s="17"/>
      <c r="KJM218" s="17"/>
      <c r="KJN218" s="17"/>
      <c r="KJO218" s="17"/>
      <c r="KJP218" s="17"/>
      <c r="KJQ218" s="17"/>
      <c r="KJR218" s="17"/>
      <c r="KJS218" s="17"/>
      <c r="KJT218" s="17"/>
      <c r="KJU218" s="17"/>
      <c r="KJV218" s="17"/>
      <c r="KJW218" s="17"/>
      <c r="KJX218" s="17"/>
      <c r="KJY218" s="17"/>
      <c r="KJZ218" s="17"/>
      <c r="KKA218" s="17"/>
      <c r="KKB218" s="17"/>
      <c r="KKC218" s="17"/>
      <c r="KKD218" s="17"/>
      <c r="KKE218" s="17"/>
      <c r="KKF218" s="17"/>
      <c r="KKG218" s="17"/>
      <c r="KKH218" s="17"/>
      <c r="KKI218" s="17"/>
      <c r="KKJ218" s="17"/>
      <c r="KKK218" s="17"/>
      <c r="KKL218" s="17"/>
      <c r="KKM218" s="17"/>
      <c r="KKN218" s="17"/>
      <c r="KKO218" s="17"/>
      <c r="KKP218" s="17"/>
      <c r="KKQ218" s="17"/>
      <c r="KKR218" s="17"/>
      <c r="KKS218" s="17"/>
      <c r="KKT218" s="17"/>
      <c r="KKU218" s="17"/>
      <c r="KKV218" s="17"/>
      <c r="KKW218" s="17"/>
      <c r="KKX218" s="17"/>
      <c r="KKY218" s="17"/>
      <c r="KKZ218" s="17"/>
      <c r="KLA218" s="17"/>
      <c r="KLB218" s="17"/>
      <c r="KLC218" s="17"/>
      <c r="KLD218" s="17"/>
      <c r="KLE218" s="17"/>
      <c r="KLF218" s="17"/>
      <c r="KLG218" s="17"/>
      <c r="KLH218" s="17"/>
      <c r="KLI218" s="17"/>
      <c r="KLJ218" s="17"/>
      <c r="KLK218" s="17"/>
      <c r="KLL218" s="17"/>
      <c r="KLM218" s="17"/>
      <c r="KLN218" s="17"/>
      <c r="KLO218" s="17"/>
      <c r="KLP218" s="17"/>
      <c r="KLQ218" s="17"/>
      <c r="KLR218" s="17"/>
      <c r="KLS218" s="17"/>
      <c r="KLT218" s="17"/>
      <c r="KLU218" s="17"/>
      <c r="KLV218" s="17"/>
      <c r="KLW218" s="17"/>
      <c r="KLX218" s="17"/>
      <c r="KLY218" s="17"/>
      <c r="KLZ218" s="17"/>
      <c r="KMA218" s="17"/>
      <c r="KMB218" s="17"/>
      <c r="KMC218" s="17"/>
      <c r="KMD218" s="17"/>
      <c r="KME218" s="17"/>
      <c r="KMF218" s="17"/>
      <c r="KMG218" s="17"/>
      <c r="KMH218" s="17"/>
      <c r="KMI218" s="17"/>
      <c r="KMJ218" s="17"/>
      <c r="KMK218" s="17"/>
      <c r="KML218" s="17"/>
      <c r="KMM218" s="17"/>
      <c r="KMN218" s="17"/>
      <c r="KMO218" s="17"/>
      <c r="KMP218" s="17"/>
      <c r="KMQ218" s="17"/>
      <c r="KMR218" s="17"/>
      <c r="KMS218" s="17"/>
      <c r="KMT218" s="17"/>
      <c r="KMU218" s="17"/>
      <c r="KMV218" s="17"/>
      <c r="KMW218" s="17"/>
      <c r="KMX218" s="17"/>
      <c r="KMY218" s="17"/>
      <c r="KMZ218" s="17"/>
      <c r="KNA218" s="17"/>
      <c r="KNB218" s="17"/>
      <c r="KNC218" s="17"/>
      <c r="KND218" s="17"/>
      <c r="KNE218" s="17"/>
      <c r="KNF218" s="17"/>
      <c r="KNG218" s="17"/>
      <c r="KNH218" s="17"/>
      <c r="KNI218" s="17"/>
      <c r="KNJ218" s="17"/>
      <c r="KNK218" s="17"/>
      <c r="KNL218" s="17"/>
      <c r="KNM218" s="17"/>
      <c r="KNN218" s="17"/>
      <c r="KNO218" s="17"/>
      <c r="KNP218" s="17"/>
      <c r="KNQ218" s="17"/>
      <c r="KNR218" s="17"/>
      <c r="KNS218" s="17"/>
      <c r="KNT218" s="17"/>
      <c r="KNU218" s="17"/>
      <c r="KNV218" s="17"/>
      <c r="KNW218" s="17"/>
      <c r="KNX218" s="17"/>
      <c r="KNY218" s="17"/>
      <c r="KNZ218" s="17"/>
      <c r="KOA218" s="17"/>
      <c r="KOB218" s="17"/>
      <c r="KOC218" s="17"/>
      <c r="KOD218" s="17"/>
      <c r="KOE218" s="17"/>
      <c r="KOF218" s="17"/>
      <c r="KOG218" s="17"/>
      <c r="KOH218" s="17"/>
      <c r="KOI218" s="17"/>
      <c r="KOJ218" s="17"/>
      <c r="KOK218" s="17"/>
      <c r="KOL218" s="17"/>
      <c r="KOM218" s="17"/>
      <c r="KON218" s="17"/>
      <c r="KOO218" s="17"/>
      <c r="KOP218" s="17"/>
      <c r="KOQ218" s="17"/>
      <c r="KOR218" s="17"/>
      <c r="KOS218" s="17"/>
      <c r="KOT218" s="17"/>
      <c r="KOU218" s="17"/>
      <c r="KOV218" s="17"/>
      <c r="KOW218" s="17"/>
      <c r="KOX218" s="17"/>
      <c r="KOY218" s="17"/>
      <c r="KOZ218" s="17"/>
      <c r="KPA218" s="17"/>
      <c r="KPB218" s="17"/>
      <c r="KPC218" s="17"/>
      <c r="KPD218" s="17"/>
      <c r="KPE218" s="17"/>
      <c r="KPF218" s="17"/>
      <c r="KPG218" s="17"/>
      <c r="KPH218" s="17"/>
      <c r="KPI218" s="17"/>
      <c r="KPJ218" s="17"/>
      <c r="KPK218" s="17"/>
      <c r="KPL218" s="17"/>
      <c r="KPM218" s="17"/>
      <c r="KPN218" s="17"/>
      <c r="KPO218" s="17"/>
      <c r="KPP218" s="17"/>
      <c r="KPQ218" s="17"/>
      <c r="KPR218" s="17"/>
      <c r="KPS218" s="17"/>
      <c r="KPT218" s="17"/>
      <c r="KPU218" s="17"/>
      <c r="KPV218" s="17"/>
      <c r="KPW218" s="17"/>
      <c r="KPX218" s="17"/>
      <c r="KPY218" s="17"/>
      <c r="KPZ218" s="17"/>
      <c r="KQA218" s="17"/>
      <c r="KQB218" s="17"/>
      <c r="KQC218" s="17"/>
      <c r="KQD218" s="17"/>
      <c r="KQE218" s="17"/>
      <c r="KQF218" s="17"/>
      <c r="KQG218" s="17"/>
      <c r="KQH218" s="17"/>
      <c r="KQI218" s="17"/>
      <c r="KQJ218" s="17"/>
      <c r="KQK218" s="17"/>
      <c r="KQL218" s="17"/>
      <c r="KQM218" s="17"/>
      <c r="KQN218" s="17"/>
      <c r="KQO218" s="17"/>
      <c r="KQP218" s="17"/>
      <c r="KQQ218" s="17"/>
      <c r="KQR218" s="17"/>
      <c r="KQS218" s="17"/>
      <c r="KQT218" s="17"/>
      <c r="KQU218" s="17"/>
      <c r="KQV218" s="17"/>
      <c r="KQW218" s="17"/>
      <c r="KQX218" s="17"/>
      <c r="KQY218" s="17"/>
      <c r="KQZ218" s="17"/>
      <c r="KRA218" s="17"/>
      <c r="KRB218" s="17"/>
      <c r="KRC218" s="17"/>
      <c r="KRD218" s="17"/>
      <c r="KRE218" s="17"/>
      <c r="KRF218" s="17"/>
      <c r="KRG218" s="17"/>
      <c r="KRH218" s="17"/>
      <c r="KRI218" s="17"/>
      <c r="KRJ218" s="17"/>
      <c r="KRK218" s="17"/>
      <c r="KRL218" s="17"/>
      <c r="KRM218" s="17"/>
      <c r="KRN218" s="17"/>
      <c r="KRO218" s="17"/>
      <c r="KRP218" s="17"/>
      <c r="KRQ218" s="17"/>
      <c r="KRR218" s="17"/>
      <c r="KRS218" s="17"/>
      <c r="KRT218" s="17"/>
      <c r="KRU218" s="17"/>
      <c r="KRV218" s="17"/>
      <c r="KRW218" s="17"/>
      <c r="KRX218" s="17"/>
      <c r="KRY218" s="17"/>
      <c r="KRZ218" s="17"/>
      <c r="KSA218" s="17"/>
      <c r="KSB218" s="17"/>
      <c r="KSC218" s="17"/>
      <c r="KSD218" s="17"/>
      <c r="KSE218" s="17"/>
      <c r="KSF218" s="17"/>
      <c r="KSG218" s="17"/>
      <c r="KSH218" s="17"/>
      <c r="KSI218" s="17"/>
      <c r="KSJ218" s="17"/>
      <c r="KSK218" s="17"/>
      <c r="KSL218" s="17"/>
      <c r="KSM218" s="17"/>
      <c r="KSN218" s="17"/>
      <c r="KSO218" s="17"/>
      <c r="KSP218" s="17"/>
      <c r="KSQ218" s="17"/>
      <c r="KSR218" s="17"/>
      <c r="KSS218" s="17"/>
      <c r="KST218" s="17"/>
      <c r="KSU218" s="17"/>
      <c r="KSV218" s="17"/>
      <c r="KSW218" s="17"/>
      <c r="KSX218" s="17"/>
      <c r="KSY218" s="17"/>
      <c r="KSZ218" s="17"/>
      <c r="KTA218" s="17"/>
      <c r="KTB218" s="17"/>
      <c r="KTC218" s="17"/>
      <c r="KTD218" s="17"/>
      <c r="KTE218" s="17"/>
      <c r="KTF218" s="17"/>
      <c r="KTG218" s="17"/>
      <c r="KTH218" s="17"/>
      <c r="KTI218" s="17"/>
      <c r="KTJ218" s="17"/>
      <c r="KTK218" s="17"/>
      <c r="KTL218" s="17"/>
      <c r="KTM218" s="17"/>
      <c r="KTN218" s="17"/>
      <c r="KTO218" s="17"/>
      <c r="KTP218" s="17"/>
      <c r="KTQ218" s="17"/>
      <c r="KTR218" s="17"/>
      <c r="KTS218" s="17"/>
      <c r="KTT218" s="17"/>
      <c r="KTU218" s="17"/>
      <c r="KTV218" s="17"/>
      <c r="KTW218" s="17"/>
      <c r="KTX218" s="17"/>
      <c r="KTY218" s="17"/>
      <c r="KTZ218" s="17"/>
      <c r="KUA218" s="17"/>
      <c r="KUB218" s="17"/>
      <c r="KUC218" s="17"/>
      <c r="KUD218" s="17"/>
      <c r="KUE218" s="17"/>
      <c r="KUF218" s="17"/>
      <c r="KUG218" s="17"/>
      <c r="KUH218" s="17"/>
      <c r="KUI218" s="17"/>
      <c r="KUJ218" s="17"/>
      <c r="KUK218" s="17"/>
      <c r="KUL218" s="17"/>
      <c r="KUM218" s="17"/>
      <c r="KUN218" s="17"/>
      <c r="KUO218" s="17"/>
      <c r="KUP218" s="17"/>
      <c r="KUQ218" s="17"/>
      <c r="KUR218" s="17"/>
      <c r="KUS218" s="17"/>
      <c r="KUT218" s="17"/>
      <c r="KUU218" s="17"/>
      <c r="KUV218" s="17"/>
      <c r="KUW218" s="17"/>
      <c r="KUX218" s="17"/>
      <c r="KUY218" s="17"/>
      <c r="KUZ218" s="17"/>
      <c r="KVA218" s="17"/>
      <c r="KVB218" s="17"/>
      <c r="KVC218" s="17"/>
      <c r="KVD218" s="17"/>
      <c r="KVE218" s="17"/>
      <c r="KVF218" s="17"/>
      <c r="KVG218" s="17"/>
      <c r="KVH218" s="17"/>
      <c r="KVI218" s="17"/>
      <c r="KVJ218" s="17"/>
      <c r="KVK218" s="17"/>
      <c r="KVL218" s="17"/>
      <c r="KVM218" s="17"/>
      <c r="KVN218" s="17"/>
      <c r="KVO218" s="17"/>
      <c r="KVP218" s="17"/>
      <c r="KVQ218" s="17"/>
      <c r="KVR218" s="17"/>
      <c r="KVS218" s="17"/>
      <c r="KVT218" s="17"/>
      <c r="KVU218" s="17"/>
      <c r="KVV218" s="17"/>
      <c r="KVW218" s="17"/>
      <c r="KVX218" s="17"/>
      <c r="KVY218" s="17"/>
      <c r="KVZ218" s="17"/>
      <c r="KWA218" s="17"/>
      <c r="KWB218" s="17"/>
      <c r="KWC218" s="17"/>
      <c r="KWD218" s="17"/>
      <c r="KWE218" s="17"/>
      <c r="KWF218" s="17"/>
      <c r="KWG218" s="17"/>
      <c r="KWH218" s="17"/>
      <c r="KWI218" s="17"/>
      <c r="KWJ218" s="17"/>
      <c r="KWK218" s="17"/>
      <c r="KWL218" s="17"/>
      <c r="KWM218" s="17"/>
      <c r="KWN218" s="17"/>
      <c r="KWO218" s="17"/>
      <c r="KWP218" s="17"/>
      <c r="KWQ218" s="17"/>
      <c r="KWR218" s="17"/>
      <c r="KWS218" s="17"/>
      <c r="KWT218" s="17"/>
      <c r="KWU218" s="17"/>
      <c r="KWV218" s="17"/>
      <c r="KWW218" s="17"/>
      <c r="KWX218" s="17"/>
      <c r="KWY218" s="17"/>
      <c r="KWZ218" s="17"/>
      <c r="KXA218" s="17"/>
      <c r="KXB218" s="17"/>
      <c r="KXC218" s="17"/>
      <c r="KXD218" s="17"/>
      <c r="KXE218" s="17"/>
      <c r="KXF218" s="17"/>
      <c r="KXG218" s="17"/>
      <c r="KXH218" s="17"/>
      <c r="KXI218" s="17"/>
      <c r="KXJ218" s="17"/>
      <c r="KXK218" s="17"/>
      <c r="KXL218" s="17"/>
      <c r="KXM218" s="17"/>
      <c r="KXN218" s="17"/>
      <c r="KXO218" s="17"/>
      <c r="KXP218" s="17"/>
      <c r="KXQ218" s="17"/>
      <c r="KXR218" s="17"/>
      <c r="KXS218" s="17"/>
      <c r="KXT218" s="17"/>
      <c r="KXU218" s="17"/>
      <c r="KXV218" s="17"/>
      <c r="KXW218" s="17"/>
      <c r="KXX218" s="17"/>
      <c r="KXY218" s="17"/>
      <c r="KXZ218" s="17"/>
      <c r="KYA218" s="17"/>
      <c r="KYB218" s="17"/>
      <c r="KYC218" s="17"/>
      <c r="KYD218" s="17"/>
      <c r="KYE218" s="17"/>
      <c r="KYF218" s="17"/>
      <c r="KYG218" s="17"/>
      <c r="KYH218" s="17"/>
      <c r="KYI218" s="17"/>
      <c r="KYJ218" s="17"/>
      <c r="KYK218" s="17"/>
      <c r="KYL218" s="17"/>
      <c r="KYM218" s="17"/>
      <c r="KYN218" s="17"/>
      <c r="KYO218" s="17"/>
      <c r="KYP218" s="17"/>
      <c r="KYQ218" s="17"/>
      <c r="KYR218" s="17"/>
      <c r="KYS218" s="17"/>
      <c r="KYT218" s="17"/>
      <c r="KYU218" s="17"/>
      <c r="KYV218" s="17"/>
      <c r="KYW218" s="17"/>
      <c r="KYX218" s="17"/>
      <c r="KYY218" s="17"/>
      <c r="KYZ218" s="17"/>
      <c r="KZA218" s="17"/>
      <c r="KZB218" s="17"/>
      <c r="KZC218" s="17"/>
      <c r="KZD218" s="17"/>
      <c r="KZE218" s="17"/>
      <c r="KZF218" s="17"/>
      <c r="KZG218" s="17"/>
      <c r="KZH218" s="17"/>
      <c r="KZI218" s="17"/>
      <c r="KZJ218" s="17"/>
      <c r="KZK218" s="17"/>
      <c r="KZL218" s="17"/>
      <c r="KZM218" s="17"/>
      <c r="KZN218" s="17"/>
      <c r="KZO218" s="17"/>
      <c r="KZP218" s="17"/>
      <c r="KZQ218" s="17"/>
      <c r="KZR218" s="17"/>
      <c r="KZS218" s="17"/>
      <c r="KZT218" s="17"/>
      <c r="KZU218" s="17"/>
      <c r="KZV218" s="17"/>
      <c r="KZW218" s="17"/>
      <c r="KZX218" s="17"/>
      <c r="KZY218" s="17"/>
      <c r="KZZ218" s="17"/>
      <c r="LAA218" s="17"/>
      <c r="LAB218" s="17"/>
      <c r="LAC218" s="17"/>
      <c r="LAD218" s="17"/>
      <c r="LAE218" s="17"/>
      <c r="LAF218" s="17"/>
      <c r="LAG218" s="17"/>
      <c r="LAH218" s="17"/>
      <c r="LAI218" s="17"/>
      <c r="LAJ218" s="17"/>
      <c r="LAK218" s="17"/>
      <c r="LAL218" s="17"/>
      <c r="LAM218" s="17"/>
      <c r="LAN218" s="17"/>
      <c r="LAO218" s="17"/>
      <c r="LAP218" s="17"/>
      <c r="LAQ218" s="17"/>
      <c r="LAR218" s="17"/>
      <c r="LAS218" s="17"/>
      <c r="LAT218" s="17"/>
      <c r="LAU218" s="17"/>
      <c r="LAV218" s="17"/>
      <c r="LAW218" s="17"/>
      <c r="LAX218" s="17"/>
      <c r="LAY218" s="17"/>
      <c r="LAZ218" s="17"/>
      <c r="LBA218" s="17"/>
      <c r="LBB218" s="17"/>
      <c r="LBC218" s="17"/>
      <c r="LBD218" s="17"/>
      <c r="LBE218" s="17"/>
      <c r="LBF218" s="17"/>
      <c r="LBG218" s="17"/>
      <c r="LBH218" s="17"/>
      <c r="LBI218" s="17"/>
      <c r="LBJ218" s="17"/>
      <c r="LBK218" s="17"/>
      <c r="LBL218" s="17"/>
      <c r="LBM218" s="17"/>
      <c r="LBN218" s="17"/>
      <c r="LBO218" s="17"/>
      <c r="LBP218" s="17"/>
      <c r="LBQ218" s="17"/>
      <c r="LBR218" s="17"/>
      <c r="LBS218" s="17"/>
      <c r="LBT218" s="17"/>
      <c r="LBU218" s="17"/>
      <c r="LBV218" s="17"/>
      <c r="LBW218" s="17"/>
      <c r="LBX218" s="17"/>
      <c r="LBY218" s="17"/>
      <c r="LBZ218" s="17"/>
      <c r="LCA218" s="17"/>
      <c r="LCB218" s="17"/>
      <c r="LCC218" s="17"/>
      <c r="LCD218" s="17"/>
      <c r="LCE218" s="17"/>
      <c r="LCF218" s="17"/>
      <c r="LCG218" s="17"/>
      <c r="LCH218" s="17"/>
      <c r="LCI218" s="17"/>
      <c r="LCJ218" s="17"/>
      <c r="LCK218" s="17"/>
      <c r="LCL218" s="17"/>
      <c r="LCM218" s="17"/>
      <c r="LCN218" s="17"/>
      <c r="LCO218" s="17"/>
      <c r="LCP218" s="17"/>
      <c r="LCQ218" s="17"/>
      <c r="LCR218" s="17"/>
      <c r="LCS218" s="17"/>
      <c r="LCT218" s="17"/>
      <c r="LCU218" s="17"/>
      <c r="LCV218" s="17"/>
      <c r="LCW218" s="17"/>
      <c r="LCX218" s="17"/>
      <c r="LCY218" s="17"/>
      <c r="LCZ218" s="17"/>
      <c r="LDA218" s="17"/>
      <c r="LDB218" s="17"/>
      <c r="LDC218" s="17"/>
      <c r="LDD218" s="17"/>
      <c r="LDE218" s="17"/>
      <c r="LDF218" s="17"/>
      <c r="LDG218" s="17"/>
      <c r="LDH218" s="17"/>
      <c r="LDI218" s="17"/>
      <c r="LDJ218" s="17"/>
      <c r="LDK218" s="17"/>
      <c r="LDL218" s="17"/>
      <c r="LDM218" s="17"/>
      <c r="LDN218" s="17"/>
      <c r="LDO218" s="17"/>
      <c r="LDP218" s="17"/>
      <c r="LDQ218" s="17"/>
      <c r="LDR218" s="17"/>
      <c r="LDS218" s="17"/>
      <c r="LDT218" s="17"/>
      <c r="LDU218" s="17"/>
      <c r="LDV218" s="17"/>
      <c r="LDW218" s="17"/>
      <c r="LDX218" s="17"/>
      <c r="LDY218" s="17"/>
      <c r="LDZ218" s="17"/>
      <c r="LEA218" s="17"/>
      <c r="LEB218" s="17"/>
      <c r="LEC218" s="17"/>
      <c r="LED218" s="17"/>
      <c r="LEE218" s="17"/>
      <c r="LEF218" s="17"/>
      <c r="LEG218" s="17"/>
      <c r="LEH218" s="17"/>
      <c r="LEI218" s="17"/>
      <c r="LEJ218" s="17"/>
      <c r="LEK218" s="17"/>
      <c r="LEL218" s="17"/>
      <c r="LEM218" s="17"/>
      <c r="LEN218" s="17"/>
      <c r="LEO218" s="17"/>
      <c r="LEP218" s="17"/>
      <c r="LEQ218" s="17"/>
      <c r="LER218" s="17"/>
      <c r="LES218" s="17"/>
      <c r="LET218" s="17"/>
      <c r="LEU218" s="17"/>
      <c r="LEV218" s="17"/>
      <c r="LEW218" s="17"/>
      <c r="LEX218" s="17"/>
      <c r="LEY218" s="17"/>
      <c r="LEZ218" s="17"/>
      <c r="LFA218" s="17"/>
      <c r="LFB218" s="17"/>
      <c r="LFC218" s="17"/>
      <c r="LFD218" s="17"/>
      <c r="LFE218" s="17"/>
      <c r="LFF218" s="17"/>
      <c r="LFG218" s="17"/>
      <c r="LFH218" s="17"/>
      <c r="LFI218" s="17"/>
      <c r="LFJ218" s="17"/>
      <c r="LFK218" s="17"/>
      <c r="LFL218" s="17"/>
      <c r="LFM218" s="17"/>
      <c r="LFN218" s="17"/>
      <c r="LFO218" s="17"/>
      <c r="LFP218" s="17"/>
      <c r="LFQ218" s="17"/>
      <c r="LFR218" s="17"/>
      <c r="LFS218" s="17"/>
      <c r="LFT218" s="17"/>
      <c r="LFU218" s="17"/>
      <c r="LFV218" s="17"/>
      <c r="LFW218" s="17"/>
      <c r="LFX218" s="17"/>
      <c r="LFY218" s="17"/>
      <c r="LFZ218" s="17"/>
      <c r="LGA218" s="17"/>
      <c r="LGB218" s="17"/>
      <c r="LGC218" s="17"/>
      <c r="LGD218" s="17"/>
      <c r="LGE218" s="17"/>
      <c r="LGF218" s="17"/>
      <c r="LGG218" s="17"/>
      <c r="LGH218" s="17"/>
      <c r="LGI218" s="17"/>
      <c r="LGJ218" s="17"/>
      <c r="LGK218" s="17"/>
      <c r="LGL218" s="17"/>
      <c r="LGM218" s="17"/>
      <c r="LGN218" s="17"/>
      <c r="LGO218" s="17"/>
      <c r="LGP218" s="17"/>
      <c r="LGQ218" s="17"/>
      <c r="LGR218" s="17"/>
      <c r="LGS218" s="17"/>
      <c r="LGT218" s="17"/>
      <c r="LGU218" s="17"/>
      <c r="LGV218" s="17"/>
      <c r="LGW218" s="17"/>
      <c r="LGX218" s="17"/>
      <c r="LGY218" s="17"/>
      <c r="LGZ218" s="17"/>
      <c r="LHA218" s="17"/>
      <c r="LHB218" s="17"/>
      <c r="LHC218" s="17"/>
      <c r="LHD218" s="17"/>
      <c r="LHE218" s="17"/>
      <c r="LHF218" s="17"/>
      <c r="LHG218" s="17"/>
      <c r="LHH218" s="17"/>
      <c r="LHI218" s="17"/>
      <c r="LHJ218" s="17"/>
      <c r="LHK218" s="17"/>
      <c r="LHL218" s="17"/>
      <c r="LHM218" s="17"/>
      <c r="LHN218" s="17"/>
      <c r="LHO218" s="17"/>
      <c r="LHP218" s="17"/>
      <c r="LHQ218" s="17"/>
      <c r="LHR218" s="17"/>
      <c r="LHS218" s="17"/>
      <c r="LHT218" s="17"/>
      <c r="LHU218" s="17"/>
      <c r="LHV218" s="17"/>
      <c r="LHW218" s="17"/>
      <c r="LHX218" s="17"/>
      <c r="LHY218" s="17"/>
      <c r="LHZ218" s="17"/>
      <c r="LIA218" s="17"/>
      <c r="LIB218" s="17"/>
      <c r="LIC218" s="17"/>
      <c r="LID218" s="17"/>
      <c r="LIE218" s="17"/>
      <c r="LIF218" s="17"/>
      <c r="LIG218" s="17"/>
      <c r="LIH218" s="17"/>
      <c r="LII218" s="17"/>
      <c r="LIJ218" s="17"/>
      <c r="LIK218" s="17"/>
      <c r="LIL218" s="17"/>
      <c r="LIM218" s="17"/>
      <c r="LIN218" s="17"/>
      <c r="LIO218" s="17"/>
      <c r="LIP218" s="17"/>
      <c r="LIQ218" s="17"/>
      <c r="LIR218" s="17"/>
      <c r="LIS218" s="17"/>
      <c r="LIT218" s="17"/>
      <c r="LIU218" s="17"/>
      <c r="LIV218" s="17"/>
      <c r="LIW218" s="17"/>
      <c r="LIX218" s="17"/>
      <c r="LIY218" s="17"/>
      <c r="LIZ218" s="17"/>
      <c r="LJA218" s="17"/>
      <c r="LJB218" s="17"/>
      <c r="LJC218" s="17"/>
      <c r="LJD218" s="17"/>
      <c r="LJE218" s="17"/>
      <c r="LJF218" s="17"/>
      <c r="LJG218" s="17"/>
      <c r="LJH218" s="17"/>
      <c r="LJI218" s="17"/>
      <c r="LJJ218" s="17"/>
      <c r="LJK218" s="17"/>
      <c r="LJL218" s="17"/>
      <c r="LJM218" s="17"/>
      <c r="LJN218" s="17"/>
      <c r="LJO218" s="17"/>
      <c r="LJP218" s="17"/>
      <c r="LJQ218" s="17"/>
      <c r="LJR218" s="17"/>
      <c r="LJS218" s="17"/>
      <c r="LJT218" s="17"/>
      <c r="LJU218" s="17"/>
      <c r="LJV218" s="17"/>
      <c r="LJW218" s="17"/>
      <c r="LJX218" s="17"/>
      <c r="LJY218" s="17"/>
      <c r="LJZ218" s="17"/>
      <c r="LKA218" s="17"/>
      <c r="LKB218" s="17"/>
      <c r="LKC218" s="17"/>
      <c r="LKD218" s="17"/>
      <c r="LKE218" s="17"/>
      <c r="LKF218" s="17"/>
      <c r="LKG218" s="17"/>
      <c r="LKH218" s="17"/>
      <c r="LKI218" s="17"/>
      <c r="LKJ218" s="17"/>
      <c r="LKK218" s="17"/>
      <c r="LKL218" s="17"/>
      <c r="LKM218" s="17"/>
      <c r="LKN218" s="17"/>
      <c r="LKO218" s="17"/>
      <c r="LKP218" s="17"/>
      <c r="LKQ218" s="17"/>
      <c r="LKR218" s="17"/>
      <c r="LKS218" s="17"/>
      <c r="LKT218" s="17"/>
      <c r="LKU218" s="17"/>
      <c r="LKV218" s="17"/>
      <c r="LKW218" s="17"/>
      <c r="LKX218" s="17"/>
      <c r="LKY218" s="17"/>
      <c r="LKZ218" s="17"/>
      <c r="LLA218" s="17"/>
      <c r="LLB218" s="17"/>
      <c r="LLC218" s="17"/>
      <c r="LLD218" s="17"/>
      <c r="LLE218" s="17"/>
      <c r="LLF218" s="17"/>
      <c r="LLG218" s="17"/>
      <c r="LLH218" s="17"/>
      <c r="LLI218" s="17"/>
      <c r="LLJ218" s="17"/>
      <c r="LLK218" s="17"/>
      <c r="LLL218" s="17"/>
      <c r="LLM218" s="17"/>
      <c r="LLN218" s="17"/>
      <c r="LLO218" s="17"/>
      <c r="LLP218" s="17"/>
      <c r="LLQ218" s="17"/>
      <c r="LLR218" s="17"/>
      <c r="LLS218" s="17"/>
      <c r="LLT218" s="17"/>
      <c r="LLU218" s="17"/>
      <c r="LLV218" s="17"/>
      <c r="LLW218" s="17"/>
      <c r="LLX218" s="17"/>
      <c r="LLY218" s="17"/>
      <c r="LLZ218" s="17"/>
      <c r="LMA218" s="17"/>
      <c r="LMB218" s="17"/>
      <c r="LMC218" s="17"/>
      <c r="LMD218" s="17"/>
      <c r="LME218" s="17"/>
      <c r="LMF218" s="17"/>
      <c r="LMG218" s="17"/>
      <c r="LMH218" s="17"/>
      <c r="LMI218" s="17"/>
      <c r="LMJ218" s="17"/>
      <c r="LMK218" s="17"/>
      <c r="LML218" s="17"/>
      <c r="LMM218" s="17"/>
      <c r="LMN218" s="17"/>
      <c r="LMO218" s="17"/>
      <c r="LMP218" s="17"/>
      <c r="LMQ218" s="17"/>
      <c r="LMR218" s="17"/>
      <c r="LMS218" s="17"/>
      <c r="LMT218" s="17"/>
      <c r="LMU218" s="17"/>
      <c r="LMV218" s="17"/>
      <c r="LMW218" s="17"/>
      <c r="LMX218" s="17"/>
      <c r="LMY218" s="17"/>
      <c r="LMZ218" s="17"/>
      <c r="LNA218" s="17"/>
      <c r="LNB218" s="17"/>
      <c r="LNC218" s="17"/>
      <c r="LND218" s="17"/>
      <c r="LNE218" s="17"/>
      <c r="LNF218" s="17"/>
      <c r="LNG218" s="17"/>
      <c r="LNH218" s="17"/>
      <c r="LNI218" s="17"/>
      <c r="LNJ218" s="17"/>
      <c r="LNK218" s="17"/>
      <c r="LNL218" s="17"/>
      <c r="LNM218" s="17"/>
      <c r="LNN218" s="17"/>
      <c r="LNO218" s="17"/>
      <c r="LNP218" s="17"/>
      <c r="LNQ218" s="17"/>
      <c r="LNR218" s="17"/>
      <c r="LNS218" s="17"/>
      <c r="LNT218" s="17"/>
      <c r="LNU218" s="17"/>
      <c r="LNV218" s="17"/>
      <c r="LNW218" s="17"/>
      <c r="LNX218" s="17"/>
      <c r="LNY218" s="17"/>
      <c r="LNZ218" s="17"/>
      <c r="LOA218" s="17"/>
      <c r="LOB218" s="17"/>
      <c r="LOC218" s="17"/>
      <c r="LOD218" s="17"/>
      <c r="LOE218" s="17"/>
      <c r="LOF218" s="17"/>
      <c r="LOG218" s="17"/>
      <c r="LOH218" s="17"/>
      <c r="LOI218" s="17"/>
      <c r="LOJ218" s="17"/>
      <c r="LOK218" s="17"/>
      <c r="LOL218" s="17"/>
      <c r="LOM218" s="17"/>
      <c r="LON218" s="17"/>
      <c r="LOO218" s="17"/>
      <c r="LOP218" s="17"/>
      <c r="LOQ218" s="17"/>
      <c r="LOR218" s="17"/>
      <c r="LOS218" s="17"/>
      <c r="LOT218" s="17"/>
      <c r="LOU218" s="17"/>
      <c r="LOV218" s="17"/>
      <c r="LOW218" s="17"/>
      <c r="LOX218" s="17"/>
      <c r="LOY218" s="17"/>
      <c r="LOZ218" s="17"/>
      <c r="LPA218" s="17"/>
      <c r="LPB218" s="17"/>
      <c r="LPC218" s="17"/>
      <c r="LPD218" s="17"/>
      <c r="LPE218" s="17"/>
      <c r="LPF218" s="17"/>
      <c r="LPG218" s="17"/>
      <c r="LPH218" s="17"/>
      <c r="LPI218" s="17"/>
      <c r="LPJ218" s="17"/>
      <c r="LPK218" s="17"/>
      <c r="LPL218" s="17"/>
      <c r="LPM218" s="17"/>
      <c r="LPN218" s="17"/>
      <c r="LPO218" s="17"/>
      <c r="LPP218" s="17"/>
      <c r="LPQ218" s="17"/>
      <c r="LPR218" s="17"/>
      <c r="LPS218" s="17"/>
      <c r="LPT218" s="17"/>
      <c r="LPU218" s="17"/>
      <c r="LPV218" s="17"/>
      <c r="LPW218" s="17"/>
      <c r="LPX218" s="17"/>
      <c r="LPY218" s="17"/>
      <c r="LPZ218" s="17"/>
      <c r="LQA218" s="17"/>
      <c r="LQB218" s="17"/>
      <c r="LQC218" s="17"/>
      <c r="LQD218" s="17"/>
      <c r="LQE218" s="17"/>
      <c r="LQF218" s="17"/>
      <c r="LQG218" s="17"/>
      <c r="LQH218" s="17"/>
      <c r="LQI218" s="17"/>
      <c r="LQJ218" s="17"/>
      <c r="LQK218" s="17"/>
      <c r="LQL218" s="17"/>
      <c r="LQM218" s="17"/>
      <c r="LQN218" s="17"/>
      <c r="LQO218" s="17"/>
      <c r="LQP218" s="17"/>
      <c r="LQQ218" s="17"/>
      <c r="LQR218" s="17"/>
      <c r="LQS218" s="17"/>
      <c r="LQT218" s="17"/>
      <c r="LQU218" s="17"/>
      <c r="LQV218" s="17"/>
      <c r="LQW218" s="17"/>
      <c r="LQX218" s="17"/>
      <c r="LQY218" s="17"/>
      <c r="LQZ218" s="17"/>
      <c r="LRA218" s="17"/>
      <c r="LRB218" s="17"/>
      <c r="LRC218" s="17"/>
      <c r="LRD218" s="17"/>
      <c r="LRE218" s="17"/>
      <c r="LRF218" s="17"/>
      <c r="LRG218" s="17"/>
      <c r="LRH218" s="17"/>
      <c r="LRI218" s="17"/>
      <c r="LRJ218" s="17"/>
      <c r="LRK218" s="17"/>
      <c r="LRL218" s="17"/>
      <c r="LRM218" s="17"/>
      <c r="LRN218" s="17"/>
      <c r="LRO218" s="17"/>
      <c r="LRP218" s="17"/>
      <c r="LRQ218" s="17"/>
      <c r="LRR218" s="17"/>
      <c r="LRS218" s="17"/>
      <c r="LRT218" s="17"/>
      <c r="LRU218" s="17"/>
      <c r="LRV218" s="17"/>
      <c r="LRW218" s="17"/>
      <c r="LRX218" s="17"/>
      <c r="LRY218" s="17"/>
      <c r="LRZ218" s="17"/>
      <c r="LSA218" s="17"/>
      <c r="LSB218" s="17"/>
      <c r="LSC218" s="17"/>
      <c r="LSD218" s="17"/>
      <c r="LSE218" s="17"/>
      <c r="LSF218" s="17"/>
      <c r="LSG218" s="17"/>
      <c r="LSH218" s="17"/>
      <c r="LSI218" s="17"/>
      <c r="LSJ218" s="17"/>
      <c r="LSK218" s="17"/>
      <c r="LSL218" s="17"/>
      <c r="LSM218" s="17"/>
      <c r="LSN218" s="17"/>
      <c r="LSO218" s="17"/>
      <c r="LSP218" s="17"/>
      <c r="LSQ218" s="17"/>
      <c r="LSR218" s="17"/>
      <c r="LSS218" s="17"/>
      <c r="LST218" s="17"/>
      <c r="LSU218" s="17"/>
      <c r="LSV218" s="17"/>
      <c r="LSW218" s="17"/>
      <c r="LSX218" s="17"/>
      <c r="LSY218" s="17"/>
      <c r="LSZ218" s="17"/>
      <c r="LTA218" s="17"/>
      <c r="LTB218" s="17"/>
      <c r="LTC218" s="17"/>
      <c r="LTD218" s="17"/>
      <c r="LTE218" s="17"/>
      <c r="LTF218" s="17"/>
      <c r="LTG218" s="17"/>
      <c r="LTH218" s="17"/>
      <c r="LTI218" s="17"/>
      <c r="LTJ218" s="17"/>
      <c r="LTK218" s="17"/>
      <c r="LTL218" s="17"/>
      <c r="LTM218" s="17"/>
      <c r="LTN218" s="17"/>
      <c r="LTO218" s="17"/>
      <c r="LTP218" s="17"/>
      <c r="LTQ218" s="17"/>
      <c r="LTR218" s="17"/>
      <c r="LTS218" s="17"/>
      <c r="LTT218" s="17"/>
      <c r="LTU218" s="17"/>
      <c r="LTV218" s="17"/>
      <c r="LTW218" s="17"/>
      <c r="LTX218" s="17"/>
      <c r="LTY218" s="17"/>
      <c r="LTZ218" s="17"/>
      <c r="LUA218" s="17"/>
      <c r="LUB218" s="17"/>
      <c r="LUC218" s="17"/>
      <c r="LUD218" s="17"/>
      <c r="LUE218" s="17"/>
      <c r="LUF218" s="17"/>
      <c r="LUG218" s="17"/>
      <c r="LUH218" s="17"/>
      <c r="LUI218" s="17"/>
      <c r="LUJ218" s="17"/>
      <c r="LUK218" s="17"/>
      <c r="LUL218" s="17"/>
      <c r="LUM218" s="17"/>
      <c r="LUN218" s="17"/>
      <c r="LUO218" s="17"/>
      <c r="LUP218" s="17"/>
      <c r="LUQ218" s="17"/>
      <c r="LUR218" s="17"/>
      <c r="LUS218" s="17"/>
      <c r="LUT218" s="17"/>
      <c r="LUU218" s="17"/>
      <c r="LUV218" s="17"/>
      <c r="LUW218" s="17"/>
      <c r="LUX218" s="17"/>
      <c r="LUY218" s="17"/>
      <c r="LUZ218" s="17"/>
      <c r="LVA218" s="17"/>
      <c r="LVB218" s="17"/>
      <c r="LVC218" s="17"/>
      <c r="LVD218" s="17"/>
      <c r="LVE218" s="17"/>
      <c r="LVF218" s="17"/>
      <c r="LVG218" s="17"/>
      <c r="LVH218" s="17"/>
      <c r="LVI218" s="17"/>
      <c r="LVJ218" s="17"/>
      <c r="LVK218" s="17"/>
      <c r="LVL218" s="17"/>
      <c r="LVM218" s="17"/>
      <c r="LVN218" s="17"/>
      <c r="LVO218" s="17"/>
      <c r="LVP218" s="17"/>
      <c r="LVQ218" s="17"/>
      <c r="LVR218" s="17"/>
      <c r="LVS218" s="17"/>
      <c r="LVT218" s="17"/>
      <c r="LVU218" s="17"/>
      <c r="LVV218" s="17"/>
      <c r="LVW218" s="17"/>
      <c r="LVX218" s="17"/>
      <c r="LVY218" s="17"/>
      <c r="LVZ218" s="17"/>
      <c r="LWA218" s="17"/>
      <c r="LWB218" s="17"/>
      <c r="LWC218" s="17"/>
      <c r="LWD218" s="17"/>
      <c r="LWE218" s="17"/>
      <c r="LWF218" s="17"/>
      <c r="LWG218" s="17"/>
      <c r="LWH218" s="17"/>
      <c r="LWI218" s="17"/>
      <c r="LWJ218" s="17"/>
      <c r="LWK218" s="17"/>
      <c r="LWL218" s="17"/>
      <c r="LWM218" s="17"/>
      <c r="LWN218" s="17"/>
      <c r="LWO218" s="17"/>
      <c r="LWP218" s="17"/>
      <c r="LWQ218" s="17"/>
      <c r="LWR218" s="17"/>
      <c r="LWS218" s="17"/>
      <c r="LWT218" s="17"/>
      <c r="LWU218" s="17"/>
      <c r="LWV218" s="17"/>
      <c r="LWW218" s="17"/>
      <c r="LWX218" s="17"/>
      <c r="LWY218" s="17"/>
      <c r="LWZ218" s="17"/>
      <c r="LXA218" s="17"/>
      <c r="LXB218" s="17"/>
      <c r="LXC218" s="17"/>
      <c r="LXD218" s="17"/>
      <c r="LXE218" s="17"/>
      <c r="LXF218" s="17"/>
      <c r="LXG218" s="17"/>
      <c r="LXH218" s="17"/>
      <c r="LXI218" s="17"/>
      <c r="LXJ218" s="17"/>
      <c r="LXK218" s="17"/>
      <c r="LXL218" s="17"/>
      <c r="LXM218" s="17"/>
      <c r="LXN218" s="17"/>
      <c r="LXO218" s="17"/>
      <c r="LXP218" s="17"/>
      <c r="LXQ218" s="17"/>
      <c r="LXR218" s="17"/>
      <c r="LXS218" s="17"/>
      <c r="LXT218" s="17"/>
      <c r="LXU218" s="17"/>
      <c r="LXV218" s="17"/>
      <c r="LXW218" s="17"/>
      <c r="LXX218" s="17"/>
      <c r="LXY218" s="17"/>
      <c r="LXZ218" s="17"/>
      <c r="LYA218" s="17"/>
      <c r="LYB218" s="17"/>
      <c r="LYC218" s="17"/>
      <c r="LYD218" s="17"/>
      <c r="LYE218" s="17"/>
      <c r="LYF218" s="17"/>
      <c r="LYG218" s="17"/>
      <c r="LYH218" s="17"/>
      <c r="LYI218" s="17"/>
      <c r="LYJ218" s="17"/>
      <c r="LYK218" s="17"/>
      <c r="LYL218" s="17"/>
      <c r="LYM218" s="17"/>
      <c r="LYN218" s="17"/>
      <c r="LYO218" s="17"/>
      <c r="LYP218" s="17"/>
      <c r="LYQ218" s="17"/>
      <c r="LYR218" s="17"/>
      <c r="LYS218" s="17"/>
      <c r="LYT218" s="17"/>
      <c r="LYU218" s="17"/>
      <c r="LYV218" s="17"/>
      <c r="LYW218" s="17"/>
      <c r="LYX218" s="17"/>
      <c r="LYY218" s="17"/>
      <c r="LYZ218" s="17"/>
      <c r="LZA218" s="17"/>
      <c r="LZB218" s="17"/>
      <c r="LZC218" s="17"/>
      <c r="LZD218" s="17"/>
      <c r="LZE218" s="17"/>
      <c r="LZF218" s="17"/>
      <c r="LZG218" s="17"/>
      <c r="LZH218" s="17"/>
      <c r="LZI218" s="17"/>
      <c r="LZJ218" s="17"/>
      <c r="LZK218" s="17"/>
      <c r="LZL218" s="17"/>
      <c r="LZM218" s="17"/>
      <c r="LZN218" s="17"/>
      <c r="LZO218" s="17"/>
      <c r="LZP218" s="17"/>
      <c r="LZQ218" s="17"/>
      <c r="LZR218" s="17"/>
      <c r="LZS218" s="17"/>
      <c r="LZT218" s="17"/>
      <c r="LZU218" s="17"/>
      <c r="LZV218" s="17"/>
      <c r="LZW218" s="17"/>
      <c r="LZX218" s="17"/>
      <c r="LZY218" s="17"/>
      <c r="LZZ218" s="17"/>
      <c r="MAA218" s="17"/>
      <c r="MAB218" s="17"/>
      <c r="MAC218" s="17"/>
      <c r="MAD218" s="17"/>
      <c r="MAE218" s="17"/>
      <c r="MAF218" s="17"/>
      <c r="MAG218" s="17"/>
      <c r="MAH218" s="17"/>
      <c r="MAI218" s="17"/>
      <c r="MAJ218" s="17"/>
      <c r="MAK218" s="17"/>
      <c r="MAL218" s="17"/>
      <c r="MAM218" s="17"/>
      <c r="MAN218" s="17"/>
      <c r="MAO218" s="17"/>
      <c r="MAP218" s="17"/>
      <c r="MAQ218" s="17"/>
      <c r="MAR218" s="17"/>
      <c r="MAS218" s="17"/>
      <c r="MAT218" s="17"/>
      <c r="MAU218" s="17"/>
      <c r="MAV218" s="17"/>
      <c r="MAW218" s="17"/>
      <c r="MAX218" s="17"/>
      <c r="MAY218" s="17"/>
      <c r="MAZ218" s="17"/>
      <c r="MBA218" s="17"/>
      <c r="MBB218" s="17"/>
      <c r="MBC218" s="17"/>
      <c r="MBD218" s="17"/>
      <c r="MBE218" s="17"/>
      <c r="MBF218" s="17"/>
      <c r="MBG218" s="17"/>
      <c r="MBH218" s="17"/>
      <c r="MBI218" s="17"/>
      <c r="MBJ218" s="17"/>
      <c r="MBK218" s="17"/>
      <c r="MBL218" s="17"/>
      <c r="MBM218" s="17"/>
      <c r="MBN218" s="17"/>
      <c r="MBO218" s="17"/>
      <c r="MBP218" s="17"/>
      <c r="MBQ218" s="17"/>
      <c r="MBR218" s="17"/>
      <c r="MBS218" s="17"/>
      <c r="MBT218" s="17"/>
      <c r="MBU218" s="17"/>
      <c r="MBV218" s="17"/>
      <c r="MBW218" s="17"/>
      <c r="MBX218" s="17"/>
      <c r="MBY218" s="17"/>
      <c r="MBZ218" s="17"/>
      <c r="MCA218" s="17"/>
      <c r="MCB218" s="17"/>
      <c r="MCC218" s="17"/>
      <c r="MCD218" s="17"/>
      <c r="MCE218" s="17"/>
      <c r="MCF218" s="17"/>
      <c r="MCG218" s="17"/>
      <c r="MCH218" s="17"/>
      <c r="MCI218" s="17"/>
      <c r="MCJ218" s="17"/>
      <c r="MCK218" s="17"/>
      <c r="MCL218" s="17"/>
      <c r="MCM218" s="17"/>
      <c r="MCN218" s="17"/>
      <c r="MCO218" s="17"/>
      <c r="MCP218" s="17"/>
      <c r="MCQ218" s="17"/>
      <c r="MCR218" s="17"/>
      <c r="MCS218" s="17"/>
      <c r="MCT218" s="17"/>
      <c r="MCU218" s="17"/>
      <c r="MCV218" s="17"/>
      <c r="MCW218" s="17"/>
      <c r="MCX218" s="17"/>
      <c r="MCY218" s="17"/>
      <c r="MCZ218" s="17"/>
      <c r="MDA218" s="17"/>
      <c r="MDB218" s="17"/>
      <c r="MDC218" s="17"/>
      <c r="MDD218" s="17"/>
      <c r="MDE218" s="17"/>
      <c r="MDF218" s="17"/>
      <c r="MDG218" s="17"/>
      <c r="MDH218" s="17"/>
      <c r="MDI218" s="17"/>
      <c r="MDJ218" s="17"/>
      <c r="MDK218" s="17"/>
      <c r="MDL218" s="17"/>
      <c r="MDM218" s="17"/>
      <c r="MDN218" s="17"/>
      <c r="MDO218" s="17"/>
      <c r="MDP218" s="17"/>
      <c r="MDQ218" s="17"/>
      <c r="MDR218" s="17"/>
      <c r="MDS218" s="17"/>
      <c r="MDT218" s="17"/>
      <c r="MDU218" s="17"/>
      <c r="MDV218" s="17"/>
      <c r="MDW218" s="17"/>
      <c r="MDX218" s="17"/>
      <c r="MDY218" s="17"/>
      <c r="MDZ218" s="17"/>
      <c r="MEA218" s="17"/>
      <c r="MEB218" s="17"/>
      <c r="MEC218" s="17"/>
      <c r="MED218" s="17"/>
      <c r="MEE218" s="17"/>
      <c r="MEF218" s="17"/>
      <c r="MEG218" s="17"/>
      <c r="MEH218" s="17"/>
      <c r="MEI218" s="17"/>
      <c r="MEJ218" s="17"/>
      <c r="MEK218" s="17"/>
      <c r="MEL218" s="17"/>
      <c r="MEM218" s="17"/>
      <c r="MEN218" s="17"/>
      <c r="MEO218" s="17"/>
      <c r="MEP218" s="17"/>
      <c r="MEQ218" s="17"/>
      <c r="MER218" s="17"/>
      <c r="MES218" s="17"/>
      <c r="MET218" s="17"/>
      <c r="MEU218" s="17"/>
      <c r="MEV218" s="17"/>
      <c r="MEW218" s="17"/>
      <c r="MEX218" s="17"/>
      <c r="MEY218" s="17"/>
      <c r="MEZ218" s="17"/>
      <c r="MFA218" s="17"/>
      <c r="MFB218" s="17"/>
      <c r="MFC218" s="17"/>
      <c r="MFD218" s="17"/>
      <c r="MFE218" s="17"/>
      <c r="MFF218" s="17"/>
      <c r="MFG218" s="17"/>
      <c r="MFH218" s="17"/>
      <c r="MFI218" s="17"/>
      <c r="MFJ218" s="17"/>
      <c r="MFK218" s="17"/>
      <c r="MFL218" s="17"/>
      <c r="MFM218" s="17"/>
      <c r="MFN218" s="17"/>
      <c r="MFO218" s="17"/>
      <c r="MFP218" s="17"/>
      <c r="MFQ218" s="17"/>
      <c r="MFR218" s="17"/>
      <c r="MFS218" s="17"/>
      <c r="MFT218" s="17"/>
      <c r="MFU218" s="17"/>
      <c r="MFV218" s="17"/>
      <c r="MFW218" s="17"/>
      <c r="MFX218" s="17"/>
      <c r="MFY218" s="17"/>
      <c r="MFZ218" s="17"/>
      <c r="MGA218" s="17"/>
      <c r="MGB218" s="17"/>
      <c r="MGC218" s="17"/>
      <c r="MGD218" s="17"/>
      <c r="MGE218" s="17"/>
      <c r="MGF218" s="17"/>
      <c r="MGG218" s="17"/>
      <c r="MGH218" s="17"/>
      <c r="MGI218" s="17"/>
      <c r="MGJ218" s="17"/>
      <c r="MGK218" s="17"/>
      <c r="MGL218" s="17"/>
      <c r="MGM218" s="17"/>
      <c r="MGN218" s="17"/>
      <c r="MGO218" s="17"/>
      <c r="MGP218" s="17"/>
      <c r="MGQ218" s="17"/>
      <c r="MGR218" s="17"/>
      <c r="MGS218" s="17"/>
      <c r="MGT218" s="17"/>
      <c r="MGU218" s="17"/>
      <c r="MGV218" s="17"/>
      <c r="MGW218" s="17"/>
      <c r="MGX218" s="17"/>
      <c r="MGY218" s="17"/>
      <c r="MGZ218" s="17"/>
      <c r="MHA218" s="17"/>
      <c r="MHB218" s="17"/>
      <c r="MHC218" s="17"/>
      <c r="MHD218" s="17"/>
      <c r="MHE218" s="17"/>
      <c r="MHF218" s="17"/>
      <c r="MHG218" s="17"/>
      <c r="MHH218" s="17"/>
      <c r="MHI218" s="17"/>
      <c r="MHJ218" s="17"/>
      <c r="MHK218" s="17"/>
      <c r="MHL218" s="17"/>
      <c r="MHM218" s="17"/>
      <c r="MHN218" s="17"/>
      <c r="MHO218" s="17"/>
      <c r="MHP218" s="17"/>
      <c r="MHQ218" s="17"/>
      <c r="MHR218" s="17"/>
      <c r="MHS218" s="17"/>
      <c r="MHT218" s="17"/>
      <c r="MHU218" s="17"/>
      <c r="MHV218" s="17"/>
      <c r="MHW218" s="17"/>
      <c r="MHX218" s="17"/>
      <c r="MHY218" s="17"/>
      <c r="MHZ218" s="17"/>
      <c r="MIA218" s="17"/>
      <c r="MIB218" s="17"/>
      <c r="MIC218" s="17"/>
      <c r="MID218" s="17"/>
      <c r="MIE218" s="17"/>
      <c r="MIF218" s="17"/>
      <c r="MIG218" s="17"/>
      <c r="MIH218" s="17"/>
      <c r="MII218" s="17"/>
      <c r="MIJ218" s="17"/>
      <c r="MIK218" s="17"/>
      <c r="MIL218" s="17"/>
      <c r="MIM218" s="17"/>
      <c r="MIN218" s="17"/>
      <c r="MIO218" s="17"/>
      <c r="MIP218" s="17"/>
      <c r="MIQ218" s="17"/>
      <c r="MIR218" s="17"/>
      <c r="MIS218" s="17"/>
      <c r="MIT218" s="17"/>
      <c r="MIU218" s="17"/>
      <c r="MIV218" s="17"/>
      <c r="MIW218" s="17"/>
      <c r="MIX218" s="17"/>
      <c r="MIY218" s="17"/>
      <c r="MIZ218" s="17"/>
      <c r="MJA218" s="17"/>
      <c r="MJB218" s="17"/>
      <c r="MJC218" s="17"/>
      <c r="MJD218" s="17"/>
      <c r="MJE218" s="17"/>
      <c r="MJF218" s="17"/>
      <c r="MJG218" s="17"/>
      <c r="MJH218" s="17"/>
      <c r="MJI218" s="17"/>
      <c r="MJJ218" s="17"/>
      <c r="MJK218" s="17"/>
      <c r="MJL218" s="17"/>
      <c r="MJM218" s="17"/>
      <c r="MJN218" s="17"/>
      <c r="MJO218" s="17"/>
      <c r="MJP218" s="17"/>
      <c r="MJQ218" s="17"/>
      <c r="MJR218" s="17"/>
      <c r="MJS218" s="17"/>
      <c r="MJT218" s="17"/>
      <c r="MJU218" s="17"/>
      <c r="MJV218" s="17"/>
      <c r="MJW218" s="17"/>
      <c r="MJX218" s="17"/>
      <c r="MJY218" s="17"/>
      <c r="MJZ218" s="17"/>
      <c r="MKA218" s="17"/>
      <c r="MKB218" s="17"/>
      <c r="MKC218" s="17"/>
      <c r="MKD218" s="17"/>
      <c r="MKE218" s="17"/>
      <c r="MKF218" s="17"/>
      <c r="MKG218" s="17"/>
      <c r="MKH218" s="17"/>
      <c r="MKI218" s="17"/>
      <c r="MKJ218" s="17"/>
      <c r="MKK218" s="17"/>
      <c r="MKL218" s="17"/>
      <c r="MKM218" s="17"/>
      <c r="MKN218" s="17"/>
      <c r="MKO218" s="17"/>
      <c r="MKP218" s="17"/>
      <c r="MKQ218" s="17"/>
      <c r="MKR218" s="17"/>
      <c r="MKS218" s="17"/>
      <c r="MKT218" s="17"/>
      <c r="MKU218" s="17"/>
      <c r="MKV218" s="17"/>
      <c r="MKW218" s="17"/>
      <c r="MKX218" s="17"/>
      <c r="MKY218" s="17"/>
      <c r="MKZ218" s="17"/>
      <c r="MLA218" s="17"/>
      <c r="MLB218" s="17"/>
      <c r="MLC218" s="17"/>
      <c r="MLD218" s="17"/>
      <c r="MLE218" s="17"/>
      <c r="MLF218" s="17"/>
      <c r="MLG218" s="17"/>
      <c r="MLH218" s="17"/>
      <c r="MLI218" s="17"/>
      <c r="MLJ218" s="17"/>
      <c r="MLK218" s="17"/>
      <c r="MLL218" s="17"/>
      <c r="MLM218" s="17"/>
      <c r="MLN218" s="17"/>
      <c r="MLO218" s="17"/>
      <c r="MLP218" s="17"/>
      <c r="MLQ218" s="17"/>
      <c r="MLR218" s="17"/>
      <c r="MLS218" s="17"/>
      <c r="MLT218" s="17"/>
      <c r="MLU218" s="17"/>
      <c r="MLV218" s="17"/>
      <c r="MLW218" s="17"/>
      <c r="MLX218" s="17"/>
      <c r="MLY218" s="17"/>
      <c r="MLZ218" s="17"/>
      <c r="MMA218" s="17"/>
      <c r="MMB218" s="17"/>
      <c r="MMC218" s="17"/>
      <c r="MMD218" s="17"/>
      <c r="MME218" s="17"/>
      <c r="MMF218" s="17"/>
      <c r="MMG218" s="17"/>
      <c r="MMH218" s="17"/>
      <c r="MMI218" s="17"/>
      <c r="MMJ218" s="17"/>
      <c r="MMK218" s="17"/>
      <c r="MML218" s="17"/>
      <c r="MMM218" s="17"/>
      <c r="MMN218" s="17"/>
      <c r="MMO218" s="17"/>
      <c r="MMP218" s="17"/>
      <c r="MMQ218" s="17"/>
      <c r="MMR218" s="17"/>
      <c r="MMS218" s="17"/>
      <c r="MMT218" s="17"/>
      <c r="MMU218" s="17"/>
      <c r="MMV218" s="17"/>
      <c r="MMW218" s="17"/>
      <c r="MMX218" s="17"/>
      <c r="MMY218" s="17"/>
      <c r="MMZ218" s="17"/>
      <c r="MNA218" s="17"/>
      <c r="MNB218" s="17"/>
      <c r="MNC218" s="17"/>
      <c r="MND218" s="17"/>
      <c r="MNE218" s="17"/>
      <c r="MNF218" s="17"/>
      <c r="MNG218" s="17"/>
      <c r="MNH218" s="17"/>
      <c r="MNI218" s="17"/>
      <c r="MNJ218" s="17"/>
      <c r="MNK218" s="17"/>
      <c r="MNL218" s="17"/>
      <c r="MNM218" s="17"/>
      <c r="MNN218" s="17"/>
      <c r="MNO218" s="17"/>
      <c r="MNP218" s="17"/>
      <c r="MNQ218" s="17"/>
      <c r="MNR218" s="17"/>
      <c r="MNS218" s="17"/>
      <c r="MNT218" s="17"/>
      <c r="MNU218" s="17"/>
      <c r="MNV218" s="17"/>
      <c r="MNW218" s="17"/>
      <c r="MNX218" s="17"/>
      <c r="MNY218" s="17"/>
      <c r="MNZ218" s="17"/>
      <c r="MOA218" s="17"/>
      <c r="MOB218" s="17"/>
      <c r="MOC218" s="17"/>
      <c r="MOD218" s="17"/>
      <c r="MOE218" s="17"/>
      <c r="MOF218" s="17"/>
      <c r="MOG218" s="17"/>
      <c r="MOH218" s="17"/>
      <c r="MOI218" s="17"/>
      <c r="MOJ218" s="17"/>
      <c r="MOK218" s="17"/>
      <c r="MOL218" s="17"/>
      <c r="MOM218" s="17"/>
      <c r="MON218" s="17"/>
      <c r="MOO218" s="17"/>
      <c r="MOP218" s="17"/>
      <c r="MOQ218" s="17"/>
      <c r="MOR218" s="17"/>
      <c r="MOS218" s="17"/>
      <c r="MOT218" s="17"/>
      <c r="MOU218" s="17"/>
      <c r="MOV218" s="17"/>
      <c r="MOW218" s="17"/>
      <c r="MOX218" s="17"/>
      <c r="MOY218" s="17"/>
      <c r="MOZ218" s="17"/>
      <c r="MPA218" s="17"/>
      <c r="MPB218" s="17"/>
      <c r="MPC218" s="17"/>
      <c r="MPD218" s="17"/>
      <c r="MPE218" s="17"/>
      <c r="MPF218" s="17"/>
      <c r="MPG218" s="17"/>
      <c r="MPH218" s="17"/>
      <c r="MPI218" s="17"/>
      <c r="MPJ218" s="17"/>
      <c r="MPK218" s="17"/>
      <c r="MPL218" s="17"/>
      <c r="MPM218" s="17"/>
      <c r="MPN218" s="17"/>
      <c r="MPO218" s="17"/>
      <c r="MPP218" s="17"/>
      <c r="MPQ218" s="17"/>
      <c r="MPR218" s="17"/>
      <c r="MPS218" s="17"/>
      <c r="MPT218" s="17"/>
      <c r="MPU218" s="17"/>
      <c r="MPV218" s="17"/>
      <c r="MPW218" s="17"/>
      <c r="MPX218" s="17"/>
      <c r="MPY218" s="17"/>
      <c r="MPZ218" s="17"/>
      <c r="MQA218" s="17"/>
      <c r="MQB218" s="17"/>
      <c r="MQC218" s="17"/>
      <c r="MQD218" s="17"/>
      <c r="MQE218" s="17"/>
      <c r="MQF218" s="17"/>
      <c r="MQG218" s="17"/>
      <c r="MQH218" s="17"/>
      <c r="MQI218" s="17"/>
      <c r="MQJ218" s="17"/>
      <c r="MQK218" s="17"/>
      <c r="MQL218" s="17"/>
      <c r="MQM218" s="17"/>
      <c r="MQN218" s="17"/>
      <c r="MQO218" s="17"/>
      <c r="MQP218" s="17"/>
      <c r="MQQ218" s="17"/>
      <c r="MQR218" s="17"/>
      <c r="MQS218" s="17"/>
      <c r="MQT218" s="17"/>
      <c r="MQU218" s="17"/>
      <c r="MQV218" s="17"/>
      <c r="MQW218" s="17"/>
      <c r="MQX218" s="17"/>
      <c r="MQY218" s="17"/>
      <c r="MQZ218" s="17"/>
      <c r="MRA218" s="17"/>
      <c r="MRB218" s="17"/>
      <c r="MRC218" s="17"/>
      <c r="MRD218" s="17"/>
      <c r="MRE218" s="17"/>
      <c r="MRF218" s="17"/>
      <c r="MRG218" s="17"/>
      <c r="MRH218" s="17"/>
      <c r="MRI218" s="17"/>
      <c r="MRJ218" s="17"/>
      <c r="MRK218" s="17"/>
      <c r="MRL218" s="17"/>
      <c r="MRM218" s="17"/>
      <c r="MRN218" s="17"/>
      <c r="MRO218" s="17"/>
      <c r="MRP218" s="17"/>
      <c r="MRQ218" s="17"/>
      <c r="MRR218" s="17"/>
      <c r="MRS218" s="17"/>
      <c r="MRT218" s="17"/>
      <c r="MRU218" s="17"/>
      <c r="MRV218" s="17"/>
      <c r="MRW218" s="17"/>
      <c r="MRX218" s="17"/>
      <c r="MRY218" s="17"/>
      <c r="MRZ218" s="17"/>
      <c r="MSA218" s="17"/>
      <c r="MSB218" s="17"/>
      <c r="MSC218" s="17"/>
      <c r="MSD218" s="17"/>
      <c r="MSE218" s="17"/>
      <c r="MSF218" s="17"/>
      <c r="MSG218" s="17"/>
      <c r="MSH218" s="17"/>
      <c r="MSI218" s="17"/>
      <c r="MSJ218" s="17"/>
      <c r="MSK218" s="17"/>
      <c r="MSL218" s="17"/>
      <c r="MSM218" s="17"/>
      <c r="MSN218" s="17"/>
      <c r="MSO218" s="17"/>
      <c r="MSP218" s="17"/>
      <c r="MSQ218" s="17"/>
      <c r="MSR218" s="17"/>
      <c r="MSS218" s="17"/>
      <c r="MST218" s="17"/>
      <c r="MSU218" s="17"/>
      <c r="MSV218" s="17"/>
      <c r="MSW218" s="17"/>
      <c r="MSX218" s="17"/>
      <c r="MSY218" s="17"/>
      <c r="MSZ218" s="17"/>
      <c r="MTA218" s="17"/>
      <c r="MTB218" s="17"/>
      <c r="MTC218" s="17"/>
      <c r="MTD218" s="17"/>
      <c r="MTE218" s="17"/>
      <c r="MTF218" s="17"/>
      <c r="MTG218" s="17"/>
      <c r="MTH218" s="17"/>
      <c r="MTI218" s="17"/>
      <c r="MTJ218" s="17"/>
      <c r="MTK218" s="17"/>
      <c r="MTL218" s="17"/>
      <c r="MTM218" s="17"/>
      <c r="MTN218" s="17"/>
      <c r="MTO218" s="17"/>
      <c r="MTP218" s="17"/>
      <c r="MTQ218" s="17"/>
      <c r="MTR218" s="17"/>
      <c r="MTS218" s="17"/>
      <c r="MTT218" s="17"/>
      <c r="MTU218" s="17"/>
      <c r="MTV218" s="17"/>
      <c r="MTW218" s="17"/>
      <c r="MTX218" s="17"/>
      <c r="MTY218" s="17"/>
      <c r="MTZ218" s="17"/>
      <c r="MUA218" s="17"/>
      <c r="MUB218" s="17"/>
      <c r="MUC218" s="17"/>
      <c r="MUD218" s="17"/>
      <c r="MUE218" s="17"/>
      <c r="MUF218" s="17"/>
      <c r="MUG218" s="17"/>
      <c r="MUH218" s="17"/>
      <c r="MUI218" s="17"/>
      <c r="MUJ218" s="17"/>
      <c r="MUK218" s="17"/>
      <c r="MUL218" s="17"/>
      <c r="MUM218" s="17"/>
      <c r="MUN218" s="17"/>
      <c r="MUO218" s="17"/>
      <c r="MUP218" s="17"/>
      <c r="MUQ218" s="17"/>
      <c r="MUR218" s="17"/>
      <c r="MUS218" s="17"/>
      <c r="MUT218" s="17"/>
      <c r="MUU218" s="17"/>
      <c r="MUV218" s="17"/>
      <c r="MUW218" s="17"/>
      <c r="MUX218" s="17"/>
      <c r="MUY218" s="17"/>
      <c r="MUZ218" s="17"/>
      <c r="MVA218" s="17"/>
      <c r="MVB218" s="17"/>
      <c r="MVC218" s="17"/>
      <c r="MVD218" s="17"/>
      <c r="MVE218" s="17"/>
      <c r="MVF218" s="17"/>
      <c r="MVG218" s="17"/>
      <c r="MVH218" s="17"/>
      <c r="MVI218" s="17"/>
      <c r="MVJ218" s="17"/>
      <c r="MVK218" s="17"/>
      <c r="MVL218" s="17"/>
      <c r="MVM218" s="17"/>
      <c r="MVN218" s="17"/>
      <c r="MVO218" s="17"/>
      <c r="MVP218" s="17"/>
      <c r="MVQ218" s="17"/>
      <c r="MVR218" s="17"/>
      <c r="MVS218" s="17"/>
      <c r="MVT218" s="17"/>
      <c r="MVU218" s="17"/>
      <c r="MVV218" s="17"/>
      <c r="MVW218" s="17"/>
      <c r="MVX218" s="17"/>
      <c r="MVY218" s="17"/>
      <c r="MVZ218" s="17"/>
      <c r="MWA218" s="17"/>
      <c r="MWB218" s="17"/>
      <c r="MWC218" s="17"/>
      <c r="MWD218" s="17"/>
      <c r="MWE218" s="17"/>
      <c r="MWF218" s="17"/>
      <c r="MWG218" s="17"/>
      <c r="MWH218" s="17"/>
      <c r="MWI218" s="17"/>
      <c r="MWJ218" s="17"/>
      <c r="MWK218" s="17"/>
      <c r="MWL218" s="17"/>
      <c r="MWM218" s="17"/>
      <c r="MWN218" s="17"/>
      <c r="MWO218" s="17"/>
      <c r="MWP218" s="17"/>
      <c r="MWQ218" s="17"/>
      <c r="MWR218" s="17"/>
      <c r="MWS218" s="17"/>
      <c r="MWT218" s="17"/>
      <c r="MWU218" s="17"/>
      <c r="MWV218" s="17"/>
      <c r="MWW218" s="17"/>
      <c r="MWX218" s="17"/>
      <c r="MWY218" s="17"/>
      <c r="MWZ218" s="17"/>
      <c r="MXA218" s="17"/>
      <c r="MXB218" s="17"/>
      <c r="MXC218" s="17"/>
      <c r="MXD218" s="17"/>
      <c r="MXE218" s="17"/>
      <c r="MXF218" s="17"/>
      <c r="MXG218" s="17"/>
      <c r="MXH218" s="17"/>
      <c r="MXI218" s="17"/>
      <c r="MXJ218" s="17"/>
      <c r="MXK218" s="17"/>
      <c r="MXL218" s="17"/>
      <c r="MXM218" s="17"/>
      <c r="MXN218" s="17"/>
      <c r="MXO218" s="17"/>
      <c r="MXP218" s="17"/>
      <c r="MXQ218" s="17"/>
      <c r="MXR218" s="17"/>
      <c r="MXS218" s="17"/>
      <c r="MXT218" s="17"/>
      <c r="MXU218" s="17"/>
      <c r="MXV218" s="17"/>
      <c r="MXW218" s="17"/>
      <c r="MXX218" s="17"/>
      <c r="MXY218" s="17"/>
      <c r="MXZ218" s="17"/>
      <c r="MYA218" s="17"/>
      <c r="MYB218" s="17"/>
      <c r="MYC218" s="17"/>
      <c r="MYD218" s="17"/>
      <c r="MYE218" s="17"/>
      <c r="MYF218" s="17"/>
      <c r="MYG218" s="17"/>
      <c r="MYH218" s="17"/>
      <c r="MYI218" s="17"/>
      <c r="MYJ218" s="17"/>
      <c r="MYK218" s="17"/>
      <c r="MYL218" s="17"/>
      <c r="MYM218" s="17"/>
      <c r="MYN218" s="17"/>
      <c r="MYO218" s="17"/>
      <c r="MYP218" s="17"/>
      <c r="MYQ218" s="17"/>
      <c r="MYR218" s="17"/>
      <c r="MYS218" s="17"/>
      <c r="MYT218" s="17"/>
      <c r="MYU218" s="17"/>
      <c r="MYV218" s="17"/>
      <c r="MYW218" s="17"/>
      <c r="MYX218" s="17"/>
      <c r="MYY218" s="17"/>
      <c r="MYZ218" s="17"/>
      <c r="MZA218" s="17"/>
      <c r="MZB218" s="17"/>
      <c r="MZC218" s="17"/>
      <c r="MZD218" s="17"/>
      <c r="MZE218" s="17"/>
      <c r="MZF218" s="17"/>
      <c r="MZG218" s="17"/>
      <c r="MZH218" s="17"/>
      <c r="MZI218" s="17"/>
      <c r="MZJ218" s="17"/>
      <c r="MZK218" s="17"/>
      <c r="MZL218" s="17"/>
      <c r="MZM218" s="17"/>
      <c r="MZN218" s="17"/>
      <c r="MZO218" s="17"/>
      <c r="MZP218" s="17"/>
      <c r="MZQ218" s="17"/>
      <c r="MZR218" s="17"/>
      <c r="MZS218" s="17"/>
      <c r="MZT218" s="17"/>
      <c r="MZU218" s="17"/>
      <c r="MZV218" s="17"/>
      <c r="MZW218" s="17"/>
      <c r="MZX218" s="17"/>
      <c r="MZY218" s="17"/>
      <c r="MZZ218" s="17"/>
      <c r="NAA218" s="17"/>
      <c r="NAB218" s="17"/>
      <c r="NAC218" s="17"/>
      <c r="NAD218" s="17"/>
      <c r="NAE218" s="17"/>
      <c r="NAF218" s="17"/>
      <c r="NAG218" s="17"/>
      <c r="NAH218" s="17"/>
      <c r="NAI218" s="17"/>
      <c r="NAJ218" s="17"/>
      <c r="NAK218" s="17"/>
      <c r="NAL218" s="17"/>
      <c r="NAM218" s="17"/>
      <c r="NAN218" s="17"/>
      <c r="NAO218" s="17"/>
      <c r="NAP218" s="17"/>
      <c r="NAQ218" s="17"/>
      <c r="NAR218" s="17"/>
      <c r="NAS218" s="17"/>
      <c r="NAT218" s="17"/>
      <c r="NAU218" s="17"/>
      <c r="NAV218" s="17"/>
      <c r="NAW218" s="17"/>
      <c r="NAX218" s="17"/>
      <c r="NAY218" s="17"/>
      <c r="NAZ218" s="17"/>
      <c r="NBA218" s="17"/>
      <c r="NBB218" s="17"/>
      <c r="NBC218" s="17"/>
      <c r="NBD218" s="17"/>
      <c r="NBE218" s="17"/>
      <c r="NBF218" s="17"/>
      <c r="NBG218" s="17"/>
      <c r="NBH218" s="17"/>
      <c r="NBI218" s="17"/>
      <c r="NBJ218" s="17"/>
      <c r="NBK218" s="17"/>
      <c r="NBL218" s="17"/>
      <c r="NBM218" s="17"/>
      <c r="NBN218" s="17"/>
      <c r="NBO218" s="17"/>
      <c r="NBP218" s="17"/>
      <c r="NBQ218" s="17"/>
      <c r="NBR218" s="17"/>
      <c r="NBS218" s="17"/>
      <c r="NBT218" s="17"/>
      <c r="NBU218" s="17"/>
      <c r="NBV218" s="17"/>
      <c r="NBW218" s="17"/>
      <c r="NBX218" s="17"/>
      <c r="NBY218" s="17"/>
      <c r="NBZ218" s="17"/>
      <c r="NCA218" s="17"/>
      <c r="NCB218" s="17"/>
      <c r="NCC218" s="17"/>
      <c r="NCD218" s="17"/>
      <c r="NCE218" s="17"/>
      <c r="NCF218" s="17"/>
      <c r="NCG218" s="17"/>
      <c r="NCH218" s="17"/>
      <c r="NCI218" s="17"/>
      <c r="NCJ218" s="17"/>
      <c r="NCK218" s="17"/>
      <c r="NCL218" s="17"/>
      <c r="NCM218" s="17"/>
      <c r="NCN218" s="17"/>
      <c r="NCO218" s="17"/>
      <c r="NCP218" s="17"/>
      <c r="NCQ218" s="17"/>
      <c r="NCR218" s="17"/>
      <c r="NCS218" s="17"/>
      <c r="NCT218" s="17"/>
      <c r="NCU218" s="17"/>
      <c r="NCV218" s="17"/>
      <c r="NCW218" s="17"/>
      <c r="NCX218" s="17"/>
      <c r="NCY218" s="17"/>
      <c r="NCZ218" s="17"/>
      <c r="NDA218" s="17"/>
      <c r="NDB218" s="17"/>
      <c r="NDC218" s="17"/>
      <c r="NDD218" s="17"/>
      <c r="NDE218" s="17"/>
      <c r="NDF218" s="17"/>
      <c r="NDG218" s="17"/>
      <c r="NDH218" s="17"/>
      <c r="NDI218" s="17"/>
      <c r="NDJ218" s="17"/>
      <c r="NDK218" s="17"/>
      <c r="NDL218" s="17"/>
      <c r="NDM218" s="17"/>
      <c r="NDN218" s="17"/>
      <c r="NDO218" s="17"/>
      <c r="NDP218" s="17"/>
      <c r="NDQ218" s="17"/>
      <c r="NDR218" s="17"/>
      <c r="NDS218" s="17"/>
      <c r="NDT218" s="17"/>
      <c r="NDU218" s="17"/>
      <c r="NDV218" s="17"/>
      <c r="NDW218" s="17"/>
      <c r="NDX218" s="17"/>
      <c r="NDY218" s="17"/>
      <c r="NDZ218" s="17"/>
      <c r="NEA218" s="17"/>
      <c r="NEB218" s="17"/>
      <c r="NEC218" s="17"/>
      <c r="NED218" s="17"/>
      <c r="NEE218" s="17"/>
      <c r="NEF218" s="17"/>
      <c r="NEG218" s="17"/>
      <c r="NEH218" s="17"/>
      <c r="NEI218" s="17"/>
      <c r="NEJ218" s="17"/>
      <c r="NEK218" s="17"/>
      <c r="NEL218" s="17"/>
      <c r="NEM218" s="17"/>
      <c r="NEN218" s="17"/>
      <c r="NEO218" s="17"/>
      <c r="NEP218" s="17"/>
      <c r="NEQ218" s="17"/>
      <c r="NER218" s="17"/>
      <c r="NES218" s="17"/>
      <c r="NET218" s="17"/>
      <c r="NEU218" s="17"/>
      <c r="NEV218" s="17"/>
      <c r="NEW218" s="17"/>
      <c r="NEX218" s="17"/>
      <c r="NEY218" s="17"/>
      <c r="NEZ218" s="17"/>
      <c r="NFA218" s="17"/>
      <c r="NFB218" s="17"/>
      <c r="NFC218" s="17"/>
      <c r="NFD218" s="17"/>
      <c r="NFE218" s="17"/>
      <c r="NFF218" s="17"/>
      <c r="NFG218" s="17"/>
      <c r="NFH218" s="17"/>
      <c r="NFI218" s="17"/>
      <c r="NFJ218" s="17"/>
      <c r="NFK218" s="17"/>
      <c r="NFL218" s="17"/>
      <c r="NFM218" s="17"/>
      <c r="NFN218" s="17"/>
      <c r="NFO218" s="17"/>
      <c r="NFP218" s="17"/>
      <c r="NFQ218" s="17"/>
      <c r="NFR218" s="17"/>
      <c r="NFS218" s="17"/>
      <c r="NFT218" s="17"/>
      <c r="NFU218" s="17"/>
      <c r="NFV218" s="17"/>
      <c r="NFW218" s="17"/>
      <c r="NFX218" s="17"/>
      <c r="NFY218" s="17"/>
      <c r="NFZ218" s="17"/>
      <c r="NGA218" s="17"/>
      <c r="NGB218" s="17"/>
      <c r="NGC218" s="17"/>
      <c r="NGD218" s="17"/>
      <c r="NGE218" s="17"/>
      <c r="NGF218" s="17"/>
      <c r="NGG218" s="17"/>
      <c r="NGH218" s="17"/>
      <c r="NGI218" s="17"/>
      <c r="NGJ218" s="17"/>
      <c r="NGK218" s="17"/>
      <c r="NGL218" s="17"/>
      <c r="NGM218" s="17"/>
      <c r="NGN218" s="17"/>
      <c r="NGO218" s="17"/>
      <c r="NGP218" s="17"/>
      <c r="NGQ218" s="17"/>
      <c r="NGR218" s="17"/>
      <c r="NGS218" s="17"/>
      <c r="NGT218" s="17"/>
      <c r="NGU218" s="17"/>
      <c r="NGV218" s="17"/>
      <c r="NGW218" s="17"/>
      <c r="NGX218" s="17"/>
      <c r="NGY218" s="17"/>
      <c r="NGZ218" s="17"/>
      <c r="NHA218" s="17"/>
      <c r="NHB218" s="17"/>
      <c r="NHC218" s="17"/>
      <c r="NHD218" s="17"/>
      <c r="NHE218" s="17"/>
      <c r="NHF218" s="17"/>
      <c r="NHG218" s="17"/>
      <c r="NHH218" s="17"/>
      <c r="NHI218" s="17"/>
      <c r="NHJ218" s="17"/>
      <c r="NHK218" s="17"/>
      <c r="NHL218" s="17"/>
      <c r="NHM218" s="17"/>
      <c r="NHN218" s="17"/>
      <c r="NHO218" s="17"/>
      <c r="NHP218" s="17"/>
      <c r="NHQ218" s="17"/>
      <c r="NHR218" s="17"/>
      <c r="NHS218" s="17"/>
      <c r="NHT218" s="17"/>
      <c r="NHU218" s="17"/>
      <c r="NHV218" s="17"/>
      <c r="NHW218" s="17"/>
      <c r="NHX218" s="17"/>
      <c r="NHY218" s="17"/>
      <c r="NHZ218" s="17"/>
      <c r="NIA218" s="17"/>
      <c r="NIB218" s="17"/>
      <c r="NIC218" s="17"/>
      <c r="NID218" s="17"/>
      <c r="NIE218" s="17"/>
      <c r="NIF218" s="17"/>
      <c r="NIG218" s="17"/>
      <c r="NIH218" s="17"/>
      <c r="NII218" s="17"/>
      <c r="NIJ218" s="17"/>
      <c r="NIK218" s="17"/>
      <c r="NIL218" s="17"/>
      <c r="NIM218" s="17"/>
      <c r="NIN218" s="17"/>
      <c r="NIO218" s="17"/>
      <c r="NIP218" s="17"/>
      <c r="NIQ218" s="17"/>
      <c r="NIR218" s="17"/>
      <c r="NIS218" s="17"/>
      <c r="NIT218" s="17"/>
      <c r="NIU218" s="17"/>
      <c r="NIV218" s="17"/>
      <c r="NIW218" s="17"/>
      <c r="NIX218" s="17"/>
      <c r="NIY218" s="17"/>
      <c r="NIZ218" s="17"/>
      <c r="NJA218" s="17"/>
      <c r="NJB218" s="17"/>
      <c r="NJC218" s="17"/>
      <c r="NJD218" s="17"/>
      <c r="NJE218" s="17"/>
      <c r="NJF218" s="17"/>
      <c r="NJG218" s="17"/>
      <c r="NJH218" s="17"/>
      <c r="NJI218" s="17"/>
      <c r="NJJ218" s="17"/>
      <c r="NJK218" s="17"/>
      <c r="NJL218" s="17"/>
      <c r="NJM218" s="17"/>
      <c r="NJN218" s="17"/>
      <c r="NJO218" s="17"/>
      <c r="NJP218" s="17"/>
      <c r="NJQ218" s="17"/>
      <c r="NJR218" s="17"/>
      <c r="NJS218" s="17"/>
      <c r="NJT218" s="17"/>
      <c r="NJU218" s="17"/>
      <c r="NJV218" s="17"/>
      <c r="NJW218" s="17"/>
      <c r="NJX218" s="17"/>
      <c r="NJY218" s="17"/>
      <c r="NJZ218" s="17"/>
      <c r="NKA218" s="17"/>
      <c r="NKB218" s="17"/>
      <c r="NKC218" s="17"/>
      <c r="NKD218" s="17"/>
      <c r="NKE218" s="17"/>
      <c r="NKF218" s="17"/>
      <c r="NKG218" s="17"/>
      <c r="NKH218" s="17"/>
      <c r="NKI218" s="17"/>
      <c r="NKJ218" s="17"/>
      <c r="NKK218" s="17"/>
      <c r="NKL218" s="17"/>
      <c r="NKM218" s="17"/>
      <c r="NKN218" s="17"/>
      <c r="NKO218" s="17"/>
      <c r="NKP218" s="17"/>
      <c r="NKQ218" s="17"/>
      <c r="NKR218" s="17"/>
      <c r="NKS218" s="17"/>
      <c r="NKT218" s="17"/>
      <c r="NKU218" s="17"/>
      <c r="NKV218" s="17"/>
      <c r="NKW218" s="17"/>
      <c r="NKX218" s="17"/>
      <c r="NKY218" s="17"/>
      <c r="NKZ218" s="17"/>
      <c r="NLA218" s="17"/>
      <c r="NLB218" s="17"/>
      <c r="NLC218" s="17"/>
      <c r="NLD218" s="17"/>
      <c r="NLE218" s="17"/>
      <c r="NLF218" s="17"/>
      <c r="NLG218" s="17"/>
      <c r="NLH218" s="17"/>
      <c r="NLI218" s="17"/>
      <c r="NLJ218" s="17"/>
      <c r="NLK218" s="17"/>
      <c r="NLL218" s="17"/>
      <c r="NLM218" s="17"/>
      <c r="NLN218" s="17"/>
      <c r="NLO218" s="17"/>
      <c r="NLP218" s="17"/>
      <c r="NLQ218" s="17"/>
      <c r="NLR218" s="17"/>
      <c r="NLS218" s="17"/>
      <c r="NLT218" s="17"/>
      <c r="NLU218" s="17"/>
      <c r="NLV218" s="17"/>
      <c r="NLW218" s="17"/>
      <c r="NLX218" s="17"/>
      <c r="NLY218" s="17"/>
      <c r="NLZ218" s="17"/>
      <c r="NMA218" s="17"/>
      <c r="NMB218" s="17"/>
      <c r="NMC218" s="17"/>
      <c r="NMD218" s="17"/>
      <c r="NME218" s="17"/>
      <c r="NMF218" s="17"/>
      <c r="NMG218" s="17"/>
      <c r="NMH218" s="17"/>
      <c r="NMI218" s="17"/>
      <c r="NMJ218" s="17"/>
      <c r="NMK218" s="17"/>
      <c r="NML218" s="17"/>
      <c r="NMM218" s="17"/>
      <c r="NMN218" s="17"/>
      <c r="NMO218" s="17"/>
      <c r="NMP218" s="17"/>
      <c r="NMQ218" s="17"/>
      <c r="NMR218" s="17"/>
      <c r="NMS218" s="17"/>
      <c r="NMT218" s="17"/>
      <c r="NMU218" s="17"/>
      <c r="NMV218" s="17"/>
      <c r="NMW218" s="17"/>
      <c r="NMX218" s="17"/>
      <c r="NMY218" s="17"/>
      <c r="NMZ218" s="17"/>
      <c r="NNA218" s="17"/>
      <c r="NNB218" s="17"/>
      <c r="NNC218" s="17"/>
      <c r="NND218" s="17"/>
      <c r="NNE218" s="17"/>
      <c r="NNF218" s="17"/>
      <c r="NNG218" s="17"/>
      <c r="NNH218" s="17"/>
      <c r="NNI218" s="17"/>
      <c r="NNJ218" s="17"/>
      <c r="NNK218" s="17"/>
      <c r="NNL218" s="17"/>
      <c r="NNM218" s="17"/>
      <c r="NNN218" s="17"/>
      <c r="NNO218" s="17"/>
      <c r="NNP218" s="17"/>
      <c r="NNQ218" s="17"/>
      <c r="NNR218" s="17"/>
      <c r="NNS218" s="17"/>
      <c r="NNT218" s="17"/>
      <c r="NNU218" s="17"/>
      <c r="NNV218" s="17"/>
      <c r="NNW218" s="17"/>
      <c r="NNX218" s="17"/>
      <c r="NNY218" s="17"/>
      <c r="NNZ218" s="17"/>
      <c r="NOA218" s="17"/>
      <c r="NOB218" s="17"/>
      <c r="NOC218" s="17"/>
      <c r="NOD218" s="17"/>
      <c r="NOE218" s="17"/>
      <c r="NOF218" s="17"/>
      <c r="NOG218" s="17"/>
      <c r="NOH218" s="17"/>
      <c r="NOI218" s="17"/>
      <c r="NOJ218" s="17"/>
      <c r="NOK218" s="17"/>
      <c r="NOL218" s="17"/>
      <c r="NOM218" s="17"/>
      <c r="NON218" s="17"/>
      <c r="NOO218" s="17"/>
      <c r="NOP218" s="17"/>
      <c r="NOQ218" s="17"/>
      <c r="NOR218" s="17"/>
      <c r="NOS218" s="17"/>
      <c r="NOT218" s="17"/>
      <c r="NOU218" s="17"/>
      <c r="NOV218" s="17"/>
      <c r="NOW218" s="17"/>
      <c r="NOX218" s="17"/>
      <c r="NOY218" s="17"/>
      <c r="NOZ218" s="17"/>
      <c r="NPA218" s="17"/>
      <c r="NPB218" s="17"/>
      <c r="NPC218" s="17"/>
      <c r="NPD218" s="17"/>
      <c r="NPE218" s="17"/>
      <c r="NPF218" s="17"/>
      <c r="NPG218" s="17"/>
      <c r="NPH218" s="17"/>
      <c r="NPI218" s="17"/>
      <c r="NPJ218" s="17"/>
      <c r="NPK218" s="17"/>
      <c r="NPL218" s="17"/>
      <c r="NPM218" s="17"/>
      <c r="NPN218" s="17"/>
      <c r="NPO218" s="17"/>
      <c r="NPP218" s="17"/>
      <c r="NPQ218" s="17"/>
      <c r="NPR218" s="17"/>
      <c r="NPS218" s="17"/>
      <c r="NPT218" s="17"/>
      <c r="NPU218" s="17"/>
      <c r="NPV218" s="17"/>
      <c r="NPW218" s="17"/>
      <c r="NPX218" s="17"/>
      <c r="NPY218" s="17"/>
      <c r="NPZ218" s="17"/>
      <c r="NQA218" s="17"/>
      <c r="NQB218" s="17"/>
      <c r="NQC218" s="17"/>
      <c r="NQD218" s="17"/>
      <c r="NQE218" s="17"/>
      <c r="NQF218" s="17"/>
      <c r="NQG218" s="17"/>
      <c r="NQH218" s="17"/>
      <c r="NQI218" s="17"/>
      <c r="NQJ218" s="17"/>
      <c r="NQK218" s="17"/>
      <c r="NQL218" s="17"/>
      <c r="NQM218" s="17"/>
      <c r="NQN218" s="17"/>
      <c r="NQO218" s="17"/>
      <c r="NQP218" s="17"/>
      <c r="NQQ218" s="17"/>
      <c r="NQR218" s="17"/>
      <c r="NQS218" s="17"/>
      <c r="NQT218" s="17"/>
      <c r="NQU218" s="17"/>
      <c r="NQV218" s="17"/>
      <c r="NQW218" s="17"/>
      <c r="NQX218" s="17"/>
      <c r="NQY218" s="17"/>
      <c r="NQZ218" s="17"/>
      <c r="NRA218" s="17"/>
      <c r="NRB218" s="17"/>
      <c r="NRC218" s="17"/>
      <c r="NRD218" s="17"/>
      <c r="NRE218" s="17"/>
      <c r="NRF218" s="17"/>
      <c r="NRG218" s="17"/>
      <c r="NRH218" s="17"/>
      <c r="NRI218" s="17"/>
      <c r="NRJ218" s="17"/>
      <c r="NRK218" s="17"/>
      <c r="NRL218" s="17"/>
      <c r="NRM218" s="17"/>
      <c r="NRN218" s="17"/>
      <c r="NRO218" s="17"/>
      <c r="NRP218" s="17"/>
      <c r="NRQ218" s="17"/>
      <c r="NRR218" s="17"/>
      <c r="NRS218" s="17"/>
      <c r="NRT218" s="17"/>
      <c r="NRU218" s="17"/>
      <c r="NRV218" s="17"/>
      <c r="NRW218" s="17"/>
      <c r="NRX218" s="17"/>
      <c r="NRY218" s="17"/>
      <c r="NRZ218" s="17"/>
      <c r="NSA218" s="17"/>
      <c r="NSB218" s="17"/>
      <c r="NSC218" s="17"/>
      <c r="NSD218" s="17"/>
      <c r="NSE218" s="17"/>
      <c r="NSF218" s="17"/>
      <c r="NSG218" s="17"/>
      <c r="NSH218" s="17"/>
      <c r="NSI218" s="17"/>
      <c r="NSJ218" s="17"/>
      <c r="NSK218" s="17"/>
      <c r="NSL218" s="17"/>
      <c r="NSM218" s="17"/>
      <c r="NSN218" s="17"/>
      <c r="NSO218" s="17"/>
      <c r="NSP218" s="17"/>
      <c r="NSQ218" s="17"/>
      <c r="NSR218" s="17"/>
      <c r="NSS218" s="17"/>
      <c r="NST218" s="17"/>
      <c r="NSU218" s="17"/>
      <c r="NSV218" s="17"/>
      <c r="NSW218" s="17"/>
      <c r="NSX218" s="17"/>
      <c r="NSY218" s="17"/>
      <c r="NSZ218" s="17"/>
      <c r="NTA218" s="17"/>
      <c r="NTB218" s="17"/>
      <c r="NTC218" s="17"/>
      <c r="NTD218" s="17"/>
      <c r="NTE218" s="17"/>
      <c r="NTF218" s="17"/>
      <c r="NTG218" s="17"/>
      <c r="NTH218" s="17"/>
      <c r="NTI218" s="17"/>
      <c r="NTJ218" s="17"/>
      <c r="NTK218" s="17"/>
      <c r="NTL218" s="17"/>
      <c r="NTM218" s="17"/>
      <c r="NTN218" s="17"/>
      <c r="NTO218" s="17"/>
      <c r="NTP218" s="17"/>
      <c r="NTQ218" s="17"/>
      <c r="NTR218" s="17"/>
      <c r="NTS218" s="17"/>
      <c r="NTT218" s="17"/>
      <c r="NTU218" s="17"/>
      <c r="NTV218" s="17"/>
      <c r="NTW218" s="17"/>
      <c r="NTX218" s="17"/>
      <c r="NTY218" s="17"/>
      <c r="NTZ218" s="17"/>
      <c r="NUA218" s="17"/>
      <c r="NUB218" s="17"/>
      <c r="NUC218" s="17"/>
      <c r="NUD218" s="17"/>
      <c r="NUE218" s="17"/>
      <c r="NUF218" s="17"/>
      <c r="NUG218" s="17"/>
      <c r="NUH218" s="17"/>
      <c r="NUI218" s="17"/>
      <c r="NUJ218" s="17"/>
      <c r="NUK218" s="17"/>
      <c r="NUL218" s="17"/>
      <c r="NUM218" s="17"/>
      <c r="NUN218" s="17"/>
      <c r="NUO218" s="17"/>
      <c r="NUP218" s="17"/>
      <c r="NUQ218" s="17"/>
      <c r="NUR218" s="17"/>
      <c r="NUS218" s="17"/>
      <c r="NUT218" s="17"/>
      <c r="NUU218" s="17"/>
      <c r="NUV218" s="17"/>
      <c r="NUW218" s="17"/>
      <c r="NUX218" s="17"/>
      <c r="NUY218" s="17"/>
      <c r="NUZ218" s="17"/>
      <c r="NVA218" s="17"/>
      <c r="NVB218" s="17"/>
      <c r="NVC218" s="17"/>
      <c r="NVD218" s="17"/>
      <c r="NVE218" s="17"/>
      <c r="NVF218" s="17"/>
      <c r="NVG218" s="17"/>
      <c r="NVH218" s="17"/>
      <c r="NVI218" s="17"/>
      <c r="NVJ218" s="17"/>
      <c r="NVK218" s="17"/>
      <c r="NVL218" s="17"/>
      <c r="NVM218" s="17"/>
      <c r="NVN218" s="17"/>
      <c r="NVO218" s="17"/>
      <c r="NVP218" s="17"/>
      <c r="NVQ218" s="17"/>
      <c r="NVR218" s="17"/>
      <c r="NVS218" s="17"/>
      <c r="NVT218" s="17"/>
      <c r="NVU218" s="17"/>
      <c r="NVV218" s="17"/>
      <c r="NVW218" s="17"/>
      <c r="NVX218" s="17"/>
      <c r="NVY218" s="17"/>
      <c r="NVZ218" s="17"/>
      <c r="NWA218" s="17"/>
      <c r="NWB218" s="17"/>
      <c r="NWC218" s="17"/>
      <c r="NWD218" s="17"/>
      <c r="NWE218" s="17"/>
      <c r="NWF218" s="17"/>
      <c r="NWG218" s="17"/>
      <c r="NWH218" s="17"/>
      <c r="NWI218" s="17"/>
      <c r="NWJ218" s="17"/>
      <c r="NWK218" s="17"/>
      <c r="NWL218" s="17"/>
      <c r="NWM218" s="17"/>
      <c r="NWN218" s="17"/>
      <c r="NWO218" s="17"/>
      <c r="NWP218" s="17"/>
      <c r="NWQ218" s="17"/>
      <c r="NWR218" s="17"/>
      <c r="NWS218" s="17"/>
      <c r="NWT218" s="17"/>
      <c r="NWU218" s="17"/>
      <c r="NWV218" s="17"/>
      <c r="NWW218" s="17"/>
      <c r="NWX218" s="17"/>
      <c r="NWY218" s="17"/>
      <c r="NWZ218" s="17"/>
      <c r="NXA218" s="17"/>
      <c r="NXB218" s="17"/>
      <c r="NXC218" s="17"/>
      <c r="NXD218" s="17"/>
      <c r="NXE218" s="17"/>
      <c r="NXF218" s="17"/>
      <c r="NXG218" s="17"/>
      <c r="NXH218" s="17"/>
      <c r="NXI218" s="17"/>
      <c r="NXJ218" s="17"/>
      <c r="NXK218" s="17"/>
      <c r="NXL218" s="17"/>
      <c r="NXM218" s="17"/>
      <c r="NXN218" s="17"/>
      <c r="NXO218" s="17"/>
      <c r="NXP218" s="17"/>
      <c r="NXQ218" s="17"/>
      <c r="NXR218" s="17"/>
      <c r="NXS218" s="17"/>
      <c r="NXT218" s="17"/>
      <c r="NXU218" s="17"/>
      <c r="NXV218" s="17"/>
      <c r="NXW218" s="17"/>
      <c r="NXX218" s="17"/>
      <c r="NXY218" s="17"/>
      <c r="NXZ218" s="17"/>
      <c r="NYA218" s="17"/>
      <c r="NYB218" s="17"/>
      <c r="NYC218" s="17"/>
      <c r="NYD218" s="17"/>
      <c r="NYE218" s="17"/>
      <c r="NYF218" s="17"/>
      <c r="NYG218" s="17"/>
      <c r="NYH218" s="17"/>
      <c r="NYI218" s="17"/>
      <c r="NYJ218" s="17"/>
      <c r="NYK218" s="17"/>
      <c r="NYL218" s="17"/>
      <c r="NYM218" s="17"/>
      <c r="NYN218" s="17"/>
      <c r="NYO218" s="17"/>
      <c r="NYP218" s="17"/>
      <c r="NYQ218" s="17"/>
      <c r="NYR218" s="17"/>
      <c r="NYS218" s="17"/>
      <c r="NYT218" s="17"/>
      <c r="NYU218" s="17"/>
      <c r="NYV218" s="17"/>
      <c r="NYW218" s="17"/>
      <c r="NYX218" s="17"/>
      <c r="NYY218" s="17"/>
      <c r="NYZ218" s="17"/>
      <c r="NZA218" s="17"/>
      <c r="NZB218" s="17"/>
      <c r="NZC218" s="17"/>
      <c r="NZD218" s="17"/>
      <c r="NZE218" s="17"/>
      <c r="NZF218" s="17"/>
      <c r="NZG218" s="17"/>
      <c r="NZH218" s="17"/>
      <c r="NZI218" s="17"/>
      <c r="NZJ218" s="17"/>
      <c r="NZK218" s="17"/>
      <c r="NZL218" s="17"/>
      <c r="NZM218" s="17"/>
      <c r="NZN218" s="17"/>
      <c r="NZO218" s="17"/>
      <c r="NZP218" s="17"/>
      <c r="NZQ218" s="17"/>
      <c r="NZR218" s="17"/>
      <c r="NZS218" s="17"/>
      <c r="NZT218" s="17"/>
      <c r="NZU218" s="17"/>
      <c r="NZV218" s="17"/>
      <c r="NZW218" s="17"/>
      <c r="NZX218" s="17"/>
      <c r="NZY218" s="17"/>
      <c r="NZZ218" s="17"/>
      <c r="OAA218" s="17"/>
      <c r="OAB218" s="17"/>
      <c r="OAC218" s="17"/>
      <c r="OAD218" s="17"/>
      <c r="OAE218" s="17"/>
      <c r="OAF218" s="17"/>
      <c r="OAG218" s="17"/>
      <c r="OAH218" s="17"/>
      <c r="OAI218" s="17"/>
      <c r="OAJ218" s="17"/>
      <c r="OAK218" s="17"/>
      <c r="OAL218" s="17"/>
      <c r="OAM218" s="17"/>
      <c r="OAN218" s="17"/>
      <c r="OAO218" s="17"/>
      <c r="OAP218" s="17"/>
      <c r="OAQ218" s="17"/>
      <c r="OAR218" s="17"/>
      <c r="OAS218" s="17"/>
      <c r="OAT218" s="17"/>
      <c r="OAU218" s="17"/>
      <c r="OAV218" s="17"/>
      <c r="OAW218" s="17"/>
      <c r="OAX218" s="17"/>
      <c r="OAY218" s="17"/>
      <c r="OAZ218" s="17"/>
      <c r="OBA218" s="17"/>
      <c r="OBB218" s="17"/>
      <c r="OBC218" s="17"/>
      <c r="OBD218" s="17"/>
      <c r="OBE218" s="17"/>
      <c r="OBF218" s="17"/>
      <c r="OBG218" s="17"/>
      <c r="OBH218" s="17"/>
      <c r="OBI218" s="17"/>
      <c r="OBJ218" s="17"/>
      <c r="OBK218" s="17"/>
      <c r="OBL218" s="17"/>
      <c r="OBM218" s="17"/>
      <c r="OBN218" s="17"/>
      <c r="OBO218" s="17"/>
      <c r="OBP218" s="17"/>
      <c r="OBQ218" s="17"/>
      <c r="OBR218" s="17"/>
      <c r="OBS218" s="17"/>
      <c r="OBT218" s="17"/>
      <c r="OBU218" s="17"/>
      <c r="OBV218" s="17"/>
      <c r="OBW218" s="17"/>
      <c r="OBX218" s="17"/>
      <c r="OBY218" s="17"/>
      <c r="OBZ218" s="17"/>
      <c r="OCA218" s="17"/>
      <c r="OCB218" s="17"/>
      <c r="OCC218" s="17"/>
      <c r="OCD218" s="17"/>
      <c r="OCE218" s="17"/>
      <c r="OCF218" s="17"/>
      <c r="OCG218" s="17"/>
      <c r="OCH218" s="17"/>
      <c r="OCI218" s="17"/>
      <c r="OCJ218" s="17"/>
      <c r="OCK218" s="17"/>
      <c r="OCL218" s="17"/>
      <c r="OCM218" s="17"/>
      <c r="OCN218" s="17"/>
      <c r="OCO218" s="17"/>
      <c r="OCP218" s="17"/>
      <c r="OCQ218" s="17"/>
      <c r="OCR218" s="17"/>
      <c r="OCS218" s="17"/>
      <c r="OCT218" s="17"/>
      <c r="OCU218" s="17"/>
      <c r="OCV218" s="17"/>
      <c r="OCW218" s="17"/>
      <c r="OCX218" s="17"/>
      <c r="OCY218" s="17"/>
      <c r="OCZ218" s="17"/>
      <c r="ODA218" s="17"/>
      <c r="ODB218" s="17"/>
      <c r="ODC218" s="17"/>
      <c r="ODD218" s="17"/>
      <c r="ODE218" s="17"/>
      <c r="ODF218" s="17"/>
      <c r="ODG218" s="17"/>
      <c r="ODH218" s="17"/>
      <c r="ODI218" s="17"/>
      <c r="ODJ218" s="17"/>
      <c r="ODK218" s="17"/>
      <c r="ODL218" s="17"/>
      <c r="ODM218" s="17"/>
      <c r="ODN218" s="17"/>
      <c r="ODO218" s="17"/>
      <c r="ODP218" s="17"/>
      <c r="ODQ218" s="17"/>
      <c r="ODR218" s="17"/>
      <c r="ODS218" s="17"/>
      <c r="ODT218" s="17"/>
      <c r="ODU218" s="17"/>
      <c r="ODV218" s="17"/>
      <c r="ODW218" s="17"/>
      <c r="ODX218" s="17"/>
      <c r="ODY218" s="17"/>
      <c r="ODZ218" s="17"/>
      <c r="OEA218" s="17"/>
      <c r="OEB218" s="17"/>
      <c r="OEC218" s="17"/>
      <c r="OED218" s="17"/>
      <c r="OEE218" s="17"/>
      <c r="OEF218" s="17"/>
      <c r="OEG218" s="17"/>
      <c r="OEH218" s="17"/>
      <c r="OEI218" s="17"/>
      <c r="OEJ218" s="17"/>
      <c r="OEK218" s="17"/>
      <c r="OEL218" s="17"/>
      <c r="OEM218" s="17"/>
      <c r="OEN218" s="17"/>
      <c r="OEO218" s="17"/>
      <c r="OEP218" s="17"/>
      <c r="OEQ218" s="17"/>
      <c r="OER218" s="17"/>
      <c r="OES218" s="17"/>
      <c r="OET218" s="17"/>
      <c r="OEU218" s="17"/>
      <c r="OEV218" s="17"/>
      <c r="OEW218" s="17"/>
      <c r="OEX218" s="17"/>
      <c r="OEY218" s="17"/>
      <c r="OEZ218" s="17"/>
      <c r="OFA218" s="17"/>
      <c r="OFB218" s="17"/>
      <c r="OFC218" s="17"/>
      <c r="OFD218" s="17"/>
      <c r="OFE218" s="17"/>
      <c r="OFF218" s="17"/>
      <c r="OFG218" s="17"/>
      <c r="OFH218" s="17"/>
      <c r="OFI218" s="17"/>
      <c r="OFJ218" s="17"/>
      <c r="OFK218" s="17"/>
      <c r="OFL218" s="17"/>
      <c r="OFM218" s="17"/>
      <c r="OFN218" s="17"/>
      <c r="OFO218" s="17"/>
      <c r="OFP218" s="17"/>
      <c r="OFQ218" s="17"/>
      <c r="OFR218" s="17"/>
      <c r="OFS218" s="17"/>
      <c r="OFT218" s="17"/>
      <c r="OFU218" s="17"/>
      <c r="OFV218" s="17"/>
      <c r="OFW218" s="17"/>
      <c r="OFX218" s="17"/>
      <c r="OFY218" s="17"/>
      <c r="OFZ218" s="17"/>
      <c r="OGA218" s="17"/>
      <c r="OGB218" s="17"/>
      <c r="OGC218" s="17"/>
      <c r="OGD218" s="17"/>
      <c r="OGE218" s="17"/>
      <c r="OGF218" s="17"/>
      <c r="OGG218" s="17"/>
      <c r="OGH218" s="17"/>
      <c r="OGI218" s="17"/>
      <c r="OGJ218" s="17"/>
      <c r="OGK218" s="17"/>
      <c r="OGL218" s="17"/>
      <c r="OGM218" s="17"/>
      <c r="OGN218" s="17"/>
      <c r="OGO218" s="17"/>
      <c r="OGP218" s="17"/>
      <c r="OGQ218" s="17"/>
      <c r="OGR218" s="17"/>
      <c r="OGS218" s="17"/>
      <c r="OGT218" s="17"/>
      <c r="OGU218" s="17"/>
      <c r="OGV218" s="17"/>
      <c r="OGW218" s="17"/>
      <c r="OGX218" s="17"/>
      <c r="OGY218" s="17"/>
      <c r="OGZ218" s="17"/>
      <c r="OHA218" s="17"/>
      <c r="OHB218" s="17"/>
      <c r="OHC218" s="17"/>
      <c r="OHD218" s="17"/>
      <c r="OHE218" s="17"/>
      <c r="OHF218" s="17"/>
      <c r="OHG218" s="17"/>
      <c r="OHH218" s="17"/>
      <c r="OHI218" s="17"/>
      <c r="OHJ218" s="17"/>
      <c r="OHK218" s="17"/>
      <c r="OHL218" s="17"/>
      <c r="OHM218" s="17"/>
      <c r="OHN218" s="17"/>
      <c r="OHO218" s="17"/>
      <c r="OHP218" s="17"/>
      <c r="OHQ218" s="17"/>
      <c r="OHR218" s="17"/>
      <c r="OHS218" s="17"/>
      <c r="OHT218" s="17"/>
      <c r="OHU218" s="17"/>
      <c r="OHV218" s="17"/>
      <c r="OHW218" s="17"/>
      <c r="OHX218" s="17"/>
      <c r="OHY218" s="17"/>
      <c r="OHZ218" s="17"/>
      <c r="OIA218" s="17"/>
      <c r="OIB218" s="17"/>
      <c r="OIC218" s="17"/>
      <c r="OID218" s="17"/>
      <c r="OIE218" s="17"/>
      <c r="OIF218" s="17"/>
      <c r="OIG218" s="17"/>
      <c r="OIH218" s="17"/>
      <c r="OII218" s="17"/>
      <c r="OIJ218" s="17"/>
      <c r="OIK218" s="17"/>
      <c r="OIL218" s="17"/>
      <c r="OIM218" s="17"/>
      <c r="OIN218" s="17"/>
      <c r="OIO218" s="17"/>
      <c r="OIP218" s="17"/>
      <c r="OIQ218" s="17"/>
      <c r="OIR218" s="17"/>
      <c r="OIS218" s="17"/>
      <c r="OIT218" s="17"/>
      <c r="OIU218" s="17"/>
      <c r="OIV218" s="17"/>
      <c r="OIW218" s="17"/>
      <c r="OIX218" s="17"/>
      <c r="OIY218" s="17"/>
      <c r="OIZ218" s="17"/>
      <c r="OJA218" s="17"/>
      <c r="OJB218" s="17"/>
      <c r="OJC218" s="17"/>
      <c r="OJD218" s="17"/>
      <c r="OJE218" s="17"/>
      <c r="OJF218" s="17"/>
      <c r="OJG218" s="17"/>
      <c r="OJH218" s="17"/>
      <c r="OJI218" s="17"/>
      <c r="OJJ218" s="17"/>
      <c r="OJK218" s="17"/>
      <c r="OJL218" s="17"/>
      <c r="OJM218" s="17"/>
      <c r="OJN218" s="17"/>
      <c r="OJO218" s="17"/>
      <c r="OJP218" s="17"/>
      <c r="OJQ218" s="17"/>
      <c r="OJR218" s="17"/>
      <c r="OJS218" s="17"/>
      <c r="OJT218" s="17"/>
      <c r="OJU218" s="17"/>
      <c r="OJV218" s="17"/>
      <c r="OJW218" s="17"/>
      <c r="OJX218" s="17"/>
      <c r="OJY218" s="17"/>
      <c r="OJZ218" s="17"/>
      <c r="OKA218" s="17"/>
      <c r="OKB218" s="17"/>
      <c r="OKC218" s="17"/>
      <c r="OKD218" s="17"/>
      <c r="OKE218" s="17"/>
      <c r="OKF218" s="17"/>
      <c r="OKG218" s="17"/>
      <c r="OKH218" s="17"/>
      <c r="OKI218" s="17"/>
      <c r="OKJ218" s="17"/>
      <c r="OKK218" s="17"/>
      <c r="OKL218" s="17"/>
      <c r="OKM218" s="17"/>
      <c r="OKN218" s="17"/>
      <c r="OKO218" s="17"/>
      <c r="OKP218" s="17"/>
      <c r="OKQ218" s="17"/>
      <c r="OKR218" s="17"/>
      <c r="OKS218" s="17"/>
      <c r="OKT218" s="17"/>
      <c r="OKU218" s="17"/>
      <c r="OKV218" s="17"/>
      <c r="OKW218" s="17"/>
      <c r="OKX218" s="17"/>
      <c r="OKY218" s="17"/>
      <c r="OKZ218" s="17"/>
      <c r="OLA218" s="17"/>
      <c r="OLB218" s="17"/>
      <c r="OLC218" s="17"/>
      <c r="OLD218" s="17"/>
      <c r="OLE218" s="17"/>
      <c r="OLF218" s="17"/>
      <c r="OLG218" s="17"/>
      <c r="OLH218" s="17"/>
      <c r="OLI218" s="17"/>
      <c r="OLJ218" s="17"/>
      <c r="OLK218" s="17"/>
      <c r="OLL218" s="17"/>
      <c r="OLM218" s="17"/>
      <c r="OLN218" s="17"/>
      <c r="OLO218" s="17"/>
      <c r="OLP218" s="17"/>
      <c r="OLQ218" s="17"/>
      <c r="OLR218" s="17"/>
      <c r="OLS218" s="17"/>
      <c r="OLT218" s="17"/>
      <c r="OLU218" s="17"/>
      <c r="OLV218" s="17"/>
      <c r="OLW218" s="17"/>
      <c r="OLX218" s="17"/>
      <c r="OLY218" s="17"/>
      <c r="OLZ218" s="17"/>
      <c r="OMA218" s="17"/>
      <c r="OMB218" s="17"/>
      <c r="OMC218" s="17"/>
      <c r="OMD218" s="17"/>
      <c r="OME218" s="17"/>
      <c r="OMF218" s="17"/>
      <c r="OMG218" s="17"/>
      <c r="OMH218" s="17"/>
      <c r="OMI218" s="17"/>
      <c r="OMJ218" s="17"/>
      <c r="OMK218" s="17"/>
      <c r="OML218" s="17"/>
      <c r="OMM218" s="17"/>
      <c r="OMN218" s="17"/>
      <c r="OMO218" s="17"/>
      <c r="OMP218" s="17"/>
      <c r="OMQ218" s="17"/>
      <c r="OMR218" s="17"/>
      <c r="OMS218" s="17"/>
      <c r="OMT218" s="17"/>
      <c r="OMU218" s="17"/>
      <c r="OMV218" s="17"/>
      <c r="OMW218" s="17"/>
      <c r="OMX218" s="17"/>
      <c r="OMY218" s="17"/>
      <c r="OMZ218" s="17"/>
      <c r="ONA218" s="17"/>
      <c r="ONB218" s="17"/>
      <c r="ONC218" s="17"/>
      <c r="OND218" s="17"/>
      <c r="ONE218" s="17"/>
      <c r="ONF218" s="17"/>
      <c r="ONG218" s="17"/>
      <c r="ONH218" s="17"/>
      <c r="ONI218" s="17"/>
      <c r="ONJ218" s="17"/>
      <c r="ONK218" s="17"/>
      <c r="ONL218" s="17"/>
      <c r="ONM218" s="17"/>
      <c r="ONN218" s="17"/>
      <c r="ONO218" s="17"/>
      <c r="ONP218" s="17"/>
      <c r="ONQ218" s="17"/>
      <c r="ONR218" s="17"/>
      <c r="ONS218" s="17"/>
      <c r="ONT218" s="17"/>
      <c r="ONU218" s="17"/>
      <c r="ONV218" s="17"/>
      <c r="ONW218" s="17"/>
      <c r="ONX218" s="17"/>
      <c r="ONY218" s="17"/>
      <c r="ONZ218" s="17"/>
      <c r="OOA218" s="17"/>
      <c r="OOB218" s="17"/>
      <c r="OOC218" s="17"/>
      <c r="OOD218" s="17"/>
      <c r="OOE218" s="17"/>
      <c r="OOF218" s="17"/>
      <c r="OOG218" s="17"/>
      <c r="OOH218" s="17"/>
      <c r="OOI218" s="17"/>
      <c r="OOJ218" s="17"/>
      <c r="OOK218" s="17"/>
      <c r="OOL218" s="17"/>
      <c r="OOM218" s="17"/>
      <c r="OON218" s="17"/>
      <c r="OOO218" s="17"/>
      <c r="OOP218" s="17"/>
      <c r="OOQ218" s="17"/>
      <c r="OOR218" s="17"/>
      <c r="OOS218" s="17"/>
      <c r="OOT218" s="17"/>
      <c r="OOU218" s="17"/>
      <c r="OOV218" s="17"/>
      <c r="OOW218" s="17"/>
      <c r="OOX218" s="17"/>
      <c r="OOY218" s="17"/>
      <c r="OOZ218" s="17"/>
      <c r="OPA218" s="17"/>
      <c r="OPB218" s="17"/>
      <c r="OPC218" s="17"/>
      <c r="OPD218" s="17"/>
      <c r="OPE218" s="17"/>
      <c r="OPF218" s="17"/>
      <c r="OPG218" s="17"/>
      <c r="OPH218" s="17"/>
      <c r="OPI218" s="17"/>
      <c r="OPJ218" s="17"/>
      <c r="OPK218" s="17"/>
      <c r="OPL218" s="17"/>
      <c r="OPM218" s="17"/>
      <c r="OPN218" s="17"/>
      <c r="OPO218" s="17"/>
      <c r="OPP218" s="17"/>
      <c r="OPQ218" s="17"/>
      <c r="OPR218" s="17"/>
      <c r="OPS218" s="17"/>
      <c r="OPT218" s="17"/>
      <c r="OPU218" s="17"/>
      <c r="OPV218" s="17"/>
      <c r="OPW218" s="17"/>
      <c r="OPX218" s="17"/>
      <c r="OPY218" s="17"/>
      <c r="OPZ218" s="17"/>
      <c r="OQA218" s="17"/>
      <c r="OQB218" s="17"/>
      <c r="OQC218" s="17"/>
      <c r="OQD218" s="17"/>
      <c r="OQE218" s="17"/>
      <c r="OQF218" s="17"/>
      <c r="OQG218" s="17"/>
      <c r="OQH218" s="17"/>
      <c r="OQI218" s="17"/>
      <c r="OQJ218" s="17"/>
      <c r="OQK218" s="17"/>
      <c r="OQL218" s="17"/>
      <c r="OQM218" s="17"/>
      <c r="OQN218" s="17"/>
      <c r="OQO218" s="17"/>
      <c r="OQP218" s="17"/>
      <c r="OQQ218" s="17"/>
      <c r="OQR218" s="17"/>
      <c r="OQS218" s="17"/>
      <c r="OQT218" s="17"/>
      <c r="OQU218" s="17"/>
      <c r="OQV218" s="17"/>
      <c r="OQW218" s="17"/>
      <c r="OQX218" s="17"/>
      <c r="OQY218" s="17"/>
      <c r="OQZ218" s="17"/>
      <c r="ORA218" s="17"/>
      <c r="ORB218" s="17"/>
      <c r="ORC218" s="17"/>
      <c r="ORD218" s="17"/>
      <c r="ORE218" s="17"/>
      <c r="ORF218" s="17"/>
      <c r="ORG218" s="17"/>
      <c r="ORH218" s="17"/>
      <c r="ORI218" s="17"/>
      <c r="ORJ218" s="17"/>
      <c r="ORK218" s="17"/>
      <c r="ORL218" s="17"/>
      <c r="ORM218" s="17"/>
      <c r="ORN218" s="17"/>
      <c r="ORO218" s="17"/>
      <c r="ORP218" s="17"/>
      <c r="ORQ218" s="17"/>
      <c r="ORR218" s="17"/>
      <c r="ORS218" s="17"/>
      <c r="ORT218" s="17"/>
      <c r="ORU218" s="17"/>
      <c r="ORV218" s="17"/>
      <c r="ORW218" s="17"/>
      <c r="ORX218" s="17"/>
      <c r="ORY218" s="17"/>
      <c r="ORZ218" s="17"/>
      <c r="OSA218" s="17"/>
      <c r="OSB218" s="17"/>
      <c r="OSC218" s="17"/>
      <c r="OSD218" s="17"/>
      <c r="OSE218" s="17"/>
      <c r="OSF218" s="17"/>
      <c r="OSG218" s="17"/>
      <c r="OSH218" s="17"/>
      <c r="OSI218" s="17"/>
      <c r="OSJ218" s="17"/>
      <c r="OSK218" s="17"/>
      <c r="OSL218" s="17"/>
      <c r="OSM218" s="17"/>
      <c r="OSN218" s="17"/>
      <c r="OSO218" s="17"/>
      <c r="OSP218" s="17"/>
      <c r="OSQ218" s="17"/>
      <c r="OSR218" s="17"/>
      <c r="OSS218" s="17"/>
      <c r="OST218" s="17"/>
      <c r="OSU218" s="17"/>
      <c r="OSV218" s="17"/>
      <c r="OSW218" s="17"/>
      <c r="OSX218" s="17"/>
      <c r="OSY218" s="17"/>
      <c r="OSZ218" s="17"/>
      <c r="OTA218" s="17"/>
      <c r="OTB218" s="17"/>
      <c r="OTC218" s="17"/>
      <c r="OTD218" s="17"/>
      <c r="OTE218" s="17"/>
      <c r="OTF218" s="17"/>
      <c r="OTG218" s="17"/>
      <c r="OTH218" s="17"/>
      <c r="OTI218" s="17"/>
      <c r="OTJ218" s="17"/>
      <c r="OTK218" s="17"/>
      <c r="OTL218" s="17"/>
      <c r="OTM218" s="17"/>
      <c r="OTN218" s="17"/>
      <c r="OTO218" s="17"/>
      <c r="OTP218" s="17"/>
      <c r="OTQ218" s="17"/>
      <c r="OTR218" s="17"/>
      <c r="OTS218" s="17"/>
      <c r="OTT218" s="17"/>
      <c r="OTU218" s="17"/>
      <c r="OTV218" s="17"/>
      <c r="OTW218" s="17"/>
      <c r="OTX218" s="17"/>
      <c r="OTY218" s="17"/>
      <c r="OTZ218" s="17"/>
      <c r="OUA218" s="17"/>
      <c r="OUB218" s="17"/>
      <c r="OUC218" s="17"/>
      <c r="OUD218" s="17"/>
      <c r="OUE218" s="17"/>
      <c r="OUF218" s="17"/>
      <c r="OUG218" s="17"/>
      <c r="OUH218" s="17"/>
      <c r="OUI218" s="17"/>
      <c r="OUJ218" s="17"/>
      <c r="OUK218" s="17"/>
      <c r="OUL218" s="17"/>
      <c r="OUM218" s="17"/>
      <c r="OUN218" s="17"/>
      <c r="OUO218" s="17"/>
      <c r="OUP218" s="17"/>
      <c r="OUQ218" s="17"/>
      <c r="OUR218" s="17"/>
      <c r="OUS218" s="17"/>
      <c r="OUT218" s="17"/>
      <c r="OUU218" s="17"/>
      <c r="OUV218" s="17"/>
      <c r="OUW218" s="17"/>
      <c r="OUX218" s="17"/>
      <c r="OUY218" s="17"/>
      <c r="OUZ218" s="17"/>
      <c r="OVA218" s="17"/>
      <c r="OVB218" s="17"/>
      <c r="OVC218" s="17"/>
      <c r="OVD218" s="17"/>
      <c r="OVE218" s="17"/>
      <c r="OVF218" s="17"/>
      <c r="OVG218" s="17"/>
      <c r="OVH218" s="17"/>
      <c r="OVI218" s="17"/>
      <c r="OVJ218" s="17"/>
      <c r="OVK218" s="17"/>
      <c r="OVL218" s="17"/>
      <c r="OVM218" s="17"/>
      <c r="OVN218" s="17"/>
      <c r="OVO218" s="17"/>
      <c r="OVP218" s="17"/>
      <c r="OVQ218" s="17"/>
      <c r="OVR218" s="17"/>
      <c r="OVS218" s="17"/>
      <c r="OVT218" s="17"/>
      <c r="OVU218" s="17"/>
      <c r="OVV218" s="17"/>
      <c r="OVW218" s="17"/>
      <c r="OVX218" s="17"/>
      <c r="OVY218" s="17"/>
      <c r="OVZ218" s="17"/>
      <c r="OWA218" s="17"/>
      <c r="OWB218" s="17"/>
      <c r="OWC218" s="17"/>
      <c r="OWD218" s="17"/>
      <c r="OWE218" s="17"/>
      <c r="OWF218" s="17"/>
      <c r="OWG218" s="17"/>
      <c r="OWH218" s="17"/>
      <c r="OWI218" s="17"/>
      <c r="OWJ218" s="17"/>
      <c r="OWK218" s="17"/>
      <c r="OWL218" s="17"/>
      <c r="OWM218" s="17"/>
      <c r="OWN218" s="17"/>
      <c r="OWO218" s="17"/>
      <c r="OWP218" s="17"/>
      <c r="OWQ218" s="17"/>
      <c r="OWR218" s="17"/>
      <c r="OWS218" s="17"/>
      <c r="OWT218" s="17"/>
      <c r="OWU218" s="17"/>
      <c r="OWV218" s="17"/>
      <c r="OWW218" s="17"/>
      <c r="OWX218" s="17"/>
      <c r="OWY218" s="17"/>
      <c r="OWZ218" s="17"/>
      <c r="OXA218" s="17"/>
      <c r="OXB218" s="17"/>
      <c r="OXC218" s="17"/>
      <c r="OXD218" s="17"/>
      <c r="OXE218" s="17"/>
      <c r="OXF218" s="17"/>
      <c r="OXG218" s="17"/>
      <c r="OXH218" s="17"/>
      <c r="OXI218" s="17"/>
      <c r="OXJ218" s="17"/>
      <c r="OXK218" s="17"/>
      <c r="OXL218" s="17"/>
      <c r="OXM218" s="17"/>
      <c r="OXN218" s="17"/>
      <c r="OXO218" s="17"/>
      <c r="OXP218" s="17"/>
      <c r="OXQ218" s="17"/>
      <c r="OXR218" s="17"/>
      <c r="OXS218" s="17"/>
      <c r="OXT218" s="17"/>
      <c r="OXU218" s="17"/>
      <c r="OXV218" s="17"/>
      <c r="OXW218" s="17"/>
      <c r="OXX218" s="17"/>
      <c r="OXY218" s="17"/>
      <c r="OXZ218" s="17"/>
      <c r="OYA218" s="17"/>
      <c r="OYB218" s="17"/>
      <c r="OYC218" s="17"/>
      <c r="OYD218" s="17"/>
      <c r="OYE218" s="17"/>
      <c r="OYF218" s="17"/>
      <c r="OYG218" s="17"/>
      <c r="OYH218" s="17"/>
      <c r="OYI218" s="17"/>
      <c r="OYJ218" s="17"/>
      <c r="OYK218" s="17"/>
      <c r="OYL218" s="17"/>
      <c r="OYM218" s="17"/>
      <c r="OYN218" s="17"/>
      <c r="OYO218" s="17"/>
      <c r="OYP218" s="17"/>
      <c r="OYQ218" s="17"/>
      <c r="OYR218" s="17"/>
      <c r="OYS218" s="17"/>
      <c r="OYT218" s="17"/>
      <c r="OYU218" s="17"/>
      <c r="OYV218" s="17"/>
      <c r="OYW218" s="17"/>
      <c r="OYX218" s="17"/>
      <c r="OYY218" s="17"/>
      <c r="OYZ218" s="17"/>
      <c r="OZA218" s="17"/>
      <c r="OZB218" s="17"/>
      <c r="OZC218" s="17"/>
      <c r="OZD218" s="17"/>
      <c r="OZE218" s="17"/>
      <c r="OZF218" s="17"/>
      <c r="OZG218" s="17"/>
      <c r="OZH218" s="17"/>
      <c r="OZI218" s="17"/>
      <c r="OZJ218" s="17"/>
      <c r="OZK218" s="17"/>
      <c r="OZL218" s="17"/>
      <c r="OZM218" s="17"/>
      <c r="OZN218" s="17"/>
      <c r="OZO218" s="17"/>
      <c r="OZP218" s="17"/>
      <c r="OZQ218" s="17"/>
      <c r="OZR218" s="17"/>
      <c r="OZS218" s="17"/>
      <c r="OZT218" s="17"/>
      <c r="OZU218" s="17"/>
      <c r="OZV218" s="17"/>
      <c r="OZW218" s="17"/>
      <c r="OZX218" s="17"/>
      <c r="OZY218" s="17"/>
      <c r="OZZ218" s="17"/>
      <c r="PAA218" s="17"/>
      <c r="PAB218" s="17"/>
      <c r="PAC218" s="17"/>
      <c r="PAD218" s="17"/>
      <c r="PAE218" s="17"/>
      <c r="PAF218" s="17"/>
      <c r="PAG218" s="17"/>
      <c r="PAH218" s="17"/>
      <c r="PAI218" s="17"/>
      <c r="PAJ218" s="17"/>
      <c r="PAK218" s="17"/>
      <c r="PAL218" s="17"/>
      <c r="PAM218" s="17"/>
      <c r="PAN218" s="17"/>
      <c r="PAO218" s="17"/>
      <c r="PAP218" s="17"/>
      <c r="PAQ218" s="17"/>
      <c r="PAR218" s="17"/>
      <c r="PAS218" s="17"/>
      <c r="PAT218" s="17"/>
      <c r="PAU218" s="17"/>
      <c r="PAV218" s="17"/>
      <c r="PAW218" s="17"/>
      <c r="PAX218" s="17"/>
      <c r="PAY218" s="17"/>
      <c r="PAZ218" s="17"/>
      <c r="PBA218" s="17"/>
      <c r="PBB218" s="17"/>
      <c r="PBC218" s="17"/>
      <c r="PBD218" s="17"/>
      <c r="PBE218" s="17"/>
      <c r="PBF218" s="17"/>
      <c r="PBG218" s="17"/>
      <c r="PBH218" s="17"/>
      <c r="PBI218" s="17"/>
      <c r="PBJ218" s="17"/>
      <c r="PBK218" s="17"/>
      <c r="PBL218" s="17"/>
      <c r="PBM218" s="17"/>
      <c r="PBN218" s="17"/>
      <c r="PBO218" s="17"/>
      <c r="PBP218" s="17"/>
      <c r="PBQ218" s="17"/>
      <c r="PBR218" s="17"/>
      <c r="PBS218" s="17"/>
      <c r="PBT218" s="17"/>
      <c r="PBU218" s="17"/>
      <c r="PBV218" s="17"/>
      <c r="PBW218" s="17"/>
      <c r="PBX218" s="17"/>
      <c r="PBY218" s="17"/>
      <c r="PBZ218" s="17"/>
      <c r="PCA218" s="17"/>
      <c r="PCB218" s="17"/>
      <c r="PCC218" s="17"/>
      <c r="PCD218" s="17"/>
      <c r="PCE218" s="17"/>
      <c r="PCF218" s="17"/>
      <c r="PCG218" s="17"/>
      <c r="PCH218" s="17"/>
      <c r="PCI218" s="17"/>
      <c r="PCJ218" s="17"/>
      <c r="PCK218" s="17"/>
      <c r="PCL218" s="17"/>
      <c r="PCM218" s="17"/>
      <c r="PCN218" s="17"/>
      <c r="PCO218" s="17"/>
      <c r="PCP218" s="17"/>
      <c r="PCQ218" s="17"/>
      <c r="PCR218" s="17"/>
      <c r="PCS218" s="17"/>
      <c r="PCT218" s="17"/>
      <c r="PCU218" s="17"/>
      <c r="PCV218" s="17"/>
      <c r="PCW218" s="17"/>
      <c r="PCX218" s="17"/>
      <c r="PCY218" s="17"/>
      <c r="PCZ218" s="17"/>
      <c r="PDA218" s="17"/>
      <c r="PDB218" s="17"/>
      <c r="PDC218" s="17"/>
      <c r="PDD218" s="17"/>
      <c r="PDE218" s="17"/>
      <c r="PDF218" s="17"/>
      <c r="PDG218" s="17"/>
      <c r="PDH218" s="17"/>
      <c r="PDI218" s="17"/>
      <c r="PDJ218" s="17"/>
      <c r="PDK218" s="17"/>
      <c r="PDL218" s="17"/>
      <c r="PDM218" s="17"/>
      <c r="PDN218" s="17"/>
      <c r="PDO218" s="17"/>
      <c r="PDP218" s="17"/>
      <c r="PDQ218" s="17"/>
      <c r="PDR218" s="17"/>
      <c r="PDS218" s="17"/>
      <c r="PDT218" s="17"/>
      <c r="PDU218" s="17"/>
      <c r="PDV218" s="17"/>
      <c r="PDW218" s="17"/>
      <c r="PDX218" s="17"/>
      <c r="PDY218" s="17"/>
      <c r="PDZ218" s="17"/>
      <c r="PEA218" s="17"/>
      <c r="PEB218" s="17"/>
      <c r="PEC218" s="17"/>
      <c r="PED218" s="17"/>
      <c r="PEE218" s="17"/>
      <c r="PEF218" s="17"/>
      <c r="PEG218" s="17"/>
      <c r="PEH218" s="17"/>
      <c r="PEI218" s="17"/>
      <c r="PEJ218" s="17"/>
      <c r="PEK218" s="17"/>
      <c r="PEL218" s="17"/>
      <c r="PEM218" s="17"/>
      <c r="PEN218" s="17"/>
      <c r="PEO218" s="17"/>
      <c r="PEP218" s="17"/>
      <c r="PEQ218" s="17"/>
      <c r="PER218" s="17"/>
      <c r="PES218" s="17"/>
      <c r="PET218" s="17"/>
      <c r="PEU218" s="17"/>
      <c r="PEV218" s="17"/>
      <c r="PEW218" s="17"/>
      <c r="PEX218" s="17"/>
      <c r="PEY218" s="17"/>
      <c r="PEZ218" s="17"/>
      <c r="PFA218" s="17"/>
      <c r="PFB218" s="17"/>
      <c r="PFC218" s="17"/>
      <c r="PFD218" s="17"/>
      <c r="PFE218" s="17"/>
      <c r="PFF218" s="17"/>
      <c r="PFG218" s="17"/>
      <c r="PFH218" s="17"/>
      <c r="PFI218" s="17"/>
      <c r="PFJ218" s="17"/>
      <c r="PFK218" s="17"/>
      <c r="PFL218" s="17"/>
      <c r="PFM218" s="17"/>
      <c r="PFN218" s="17"/>
      <c r="PFO218" s="17"/>
      <c r="PFP218" s="17"/>
      <c r="PFQ218" s="17"/>
      <c r="PFR218" s="17"/>
      <c r="PFS218" s="17"/>
      <c r="PFT218" s="17"/>
      <c r="PFU218" s="17"/>
      <c r="PFV218" s="17"/>
      <c r="PFW218" s="17"/>
      <c r="PFX218" s="17"/>
      <c r="PFY218" s="17"/>
      <c r="PFZ218" s="17"/>
      <c r="PGA218" s="17"/>
      <c r="PGB218" s="17"/>
      <c r="PGC218" s="17"/>
      <c r="PGD218" s="17"/>
      <c r="PGE218" s="17"/>
      <c r="PGF218" s="17"/>
      <c r="PGG218" s="17"/>
      <c r="PGH218" s="17"/>
      <c r="PGI218" s="17"/>
      <c r="PGJ218" s="17"/>
      <c r="PGK218" s="17"/>
      <c r="PGL218" s="17"/>
      <c r="PGM218" s="17"/>
      <c r="PGN218" s="17"/>
      <c r="PGO218" s="17"/>
      <c r="PGP218" s="17"/>
      <c r="PGQ218" s="17"/>
      <c r="PGR218" s="17"/>
      <c r="PGS218" s="17"/>
      <c r="PGT218" s="17"/>
      <c r="PGU218" s="17"/>
      <c r="PGV218" s="17"/>
      <c r="PGW218" s="17"/>
      <c r="PGX218" s="17"/>
      <c r="PGY218" s="17"/>
      <c r="PGZ218" s="17"/>
      <c r="PHA218" s="17"/>
      <c r="PHB218" s="17"/>
      <c r="PHC218" s="17"/>
      <c r="PHD218" s="17"/>
      <c r="PHE218" s="17"/>
      <c r="PHF218" s="17"/>
      <c r="PHG218" s="17"/>
      <c r="PHH218" s="17"/>
      <c r="PHI218" s="17"/>
      <c r="PHJ218" s="17"/>
      <c r="PHK218" s="17"/>
      <c r="PHL218" s="17"/>
      <c r="PHM218" s="17"/>
      <c r="PHN218" s="17"/>
      <c r="PHO218" s="17"/>
      <c r="PHP218" s="17"/>
      <c r="PHQ218" s="17"/>
      <c r="PHR218" s="17"/>
      <c r="PHS218" s="17"/>
      <c r="PHT218" s="17"/>
      <c r="PHU218" s="17"/>
      <c r="PHV218" s="17"/>
      <c r="PHW218" s="17"/>
      <c r="PHX218" s="17"/>
      <c r="PHY218" s="17"/>
      <c r="PHZ218" s="17"/>
      <c r="PIA218" s="17"/>
      <c r="PIB218" s="17"/>
      <c r="PIC218" s="17"/>
      <c r="PID218" s="17"/>
      <c r="PIE218" s="17"/>
      <c r="PIF218" s="17"/>
      <c r="PIG218" s="17"/>
      <c r="PIH218" s="17"/>
      <c r="PII218" s="17"/>
      <c r="PIJ218" s="17"/>
      <c r="PIK218" s="17"/>
      <c r="PIL218" s="17"/>
      <c r="PIM218" s="17"/>
      <c r="PIN218" s="17"/>
      <c r="PIO218" s="17"/>
      <c r="PIP218" s="17"/>
      <c r="PIQ218" s="17"/>
      <c r="PIR218" s="17"/>
      <c r="PIS218" s="17"/>
      <c r="PIT218" s="17"/>
      <c r="PIU218" s="17"/>
      <c r="PIV218" s="17"/>
      <c r="PIW218" s="17"/>
      <c r="PIX218" s="17"/>
      <c r="PIY218" s="17"/>
      <c r="PIZ218" s="17"/>
      <c r="PJA218" s="17"/>
      <c r="PJB218" s="17"/>
      <c r="PJC218" s="17"/>
      <c r="PJD218" s="17"/>
      <c r="PJE218" s="17"/>
      <c r="PJF218" s="17"/>
      <c r="PJG218" s="17"/>
      <c r="PJH218" s="17"/>
      <c r="PJI218" s="17"/>
      <c r="PJJ218" s="17"/>
      <c r="PJK218" s="17"/>
      <c r="PJL218" s="17"/>
      <c r="PJM218" s="17"/>
      <c r="PJN218" s="17"/>
      <c r="PJO218" s="17"/>
      <c r="PJP218" s="17"/>
      <c r="PJQ218" s="17"/>
      <c r="PJR218" s="17"/>
      <c r="PJS218" s="17"/>
      <c r="PJT218" s="17"/>
      <c r="PJU218" s="17"/>
      <c r="PJV218" s="17"/>
      <c r="PJW218" s="17"/>
      <c r="PJX218" s="17"/>
      <c r="PJY218" s="17"/>
      <c r="PJZ218" s="17"/>
      <c r="PKA218" s="17"/>
      <c r="PKB218" s="17"/>
      <c r="PKC218" s="17"/>
      <c r="PKD218" s="17"/>
      <c r="PKE218" s="17"/>
      <c r="PKF218" s="17"/>
      <c r="PKG218" s="17"/>
      <c r="PKH218" s="17"/>
      <c r="PKI218" s="17"/>
      <c r="PKJ218" s="17"/>
      <c r="PKK218" s="17"/>
      <c r="PKL218" s="17"/>
      <c r="PKM218" s="17"/>
      <c r="PKN218" s="17"/>
      <c r="PKO218" s="17"/>
      <c r="PKP218" s="17"/>
      <c r="PKQ218" s="17"/>
      <c r="PKR218" s="17"/>
      <c r="PKS218" s="17"/>
      <c r="PKT218" s="17"/>
      <c r="PKU218" s="17"/>
      <c r="PKV218" s="17"/>
      <c r="PKW218" s="17"/>
      <c r="PKX218" s="17"/>
      <c r="PKY218" s="17"/>
      <c r="PKZ218" s="17"/>
      <c r="PLA218" s="17"/>
      <c r="PLB218" s="17"/>
      <c r="PLC218" s="17"/>
      <c r="PLD218" s="17"/>
      <c r="PLE218" s="17"/>
      <c r="PLF218" s="17"/>
      <c r="PLG218" s="17"/>
      <c r="PLH218" s="17"/>
      <c r="PLI218" s="17"/>
      <c r="PLJ218" s="17"/>
      <c r="PLK218" s="17"/>
      <c r="PLL218" s="17"/>
      <c r="PLM218" s="17"/>
      <c r="PLN218" s="17"/>
      <c r="PLO218" s="17"/>
      <c r="PLP218" s="17"/>
      <c r="PLQ218" s="17"/>
      <c r="PLR218" s="17"/>
      <c r="PLS218" s="17"/>
      <c r="PLT218" s="17"/>
      <c r="PLU218" s="17"/>
      <c r="PLV218" s="17"/>
      <c r="PLW218" s="17"/>
      <c r="PLX218" s="17"/>
      <c r="PLY218" s="17"/>
      <c r="PLZ218" s="17"/>
      <c r="PMA218" s="17"/>
      <c r="PMB218" s="17"/>
      <c r="PMC218" s="17"/>
      <c r="PMD218" s="17"/>
      <c r="PME218" s="17"/>
      <c r="PMF218" s="17"/>
      <c r="PMG218" s="17"/>
      <c r="PMH218" s="17"/>
      <c r="PMI218" s="17"/>
      <c r="PMJ218" s="17"/>
      <c r="PMK218" s="17"/>
      <c r="PML218" s="17"/>
      <c r="PMM218" s="17"/>
      <c r="PMN218" s="17"/>
      <c r="PMO218" s="17"/>
      <c r="PMP218" s="17"/>
      <c r="PMQ218" s="17"/>
      <c r="PMR218" s="17"/>
      <c r="PMS218" s="17"/>
      <c r="PMT218" s="17"/>
      <c r="PMU218" s="17"/>
      <c r="PMV218" s="17"/>
      <c r="PMW218" s="17"/>
      <c r="PMX218" s="17"/>
      <c r="PMY218" s="17"/>
      <c r="PMZ218" s="17"/>
      <c r="PNA218" s="17"/>
      <c r="PNB218" s="17"/>
      <c r="PNC218" s="17"/>
      <c r="PND218" s="17"/>
      <c r="PNE218" s="17"/>
      <c r="PNF218" s="17"/>
      <c r="PNG218" s="17"/>
      <c r="PNH218" s="17"/>
      <c r="PNI218" s="17"/>
      <c r="PNJ218" s="17"/>
      <c r="PNK218" s="17"/>
      <c r="PNL218" s="17"/>
      <c r="PNM218" s="17"/>
      <c r="PNN218" s="17"/>
      <c r="PNO218" s="17"/>
      <c r="PNP218" s="17"/>
      <c r="PNQ218" s="17"/>
      <c r="PNR218" s="17"/>
      <c r="PNS218" s="17"/>
      <c r="PNT218" s="17"/>
      <c r="PNU218" s="17"/>
      <c r="PNV218" s="17"/>
      <c r="PNW218" s="17"/>
      <c r="PNX218" s="17"/>
      <c r="PNY218" s="17"/>
      <c r="PNZ218" s="17"/>
      <c r="POA218" s="17"/>
      <c r="POB218" s="17"/>
      <c r="POC218" s="17"/>
      <c r="POD218" s="17"/>
      <c r="POE218" s="17"/>
      <c r="POF218" s="17"/>
      <c r="POG218" s="17"/>
      <c r="POH218" s="17"/>
      <c r="POI218" s="17"/>
      <c r="POJ218" s="17"/>
      <c r="POK218" s="17"/>
      <c r="POL218" s="17"/>
      <c r="POM218" s="17"/>
      <c r="PON218" s="17"/>
      <c r="POO218" s="17"/>
      <c r="POP218" s="17"/>
      <c r="POQ218" s="17"/>
      <c r="POR218" s="17"/>
      <c r="POS218" s="17"/>
      <c r="POT218" s="17"/>
      <c r="POU218" s="17"/>
      <c r="POV218" s="17"/>
      <c r="POW218" s="17"/>
      <c r="POX218" s="17"/>
      <c r="POY218" s="17"/>
      <c r="POZ218" s="17"/>
      <c r="PPA218" s="17"/>
      <c r="PPB218" s="17"/>
      <c r="PPC218" s="17"/>
      <c r="PPD218" s="17"/>
      <c r="PPE218" s="17"/>
      <c r="PPF218" s="17"/>
      <c r="PPG218" s="17"/>
      <c r="PPH218" s="17"/>
      <c r="PPI218" s="17"/>
      <c r="PPJ218" s="17"/>
      <c r="PPK218" s="17"/>
      <c r="PPL218" s="17"/>
      <c r="PPM218" s="17"/>
      <c r="PPN218" s="17"/>
      <c r="PPO218" s="17"/>
      <c r="PPP218" s="17"/>
      <c r="PPQ218" s="17"/>
      <c r="PPR218" s="17"/>
      <c r="PPS218" s="17"/>
      <c r="PPT218" s="17"/>
      <c r="PPU218" s="17"/>
      <c r="PPV218" s="17"/>
      <c r="PPW218" s="17"/>
      <c r="PPX218" s="17"/>
      <c r="PPY218" s="17"/>
      <c r="PPZ218" s="17"/>
      <c r="PQA218" s="17"/>
      <c r="PQB218" s="17"/>
      <c r="PQC218" s="17"/>
      <c r="PQD218" s="17"/>
      <c r="PQE218" s="17"/>
      <c r="PQF218" s="17"/>
      <c r="PQG218" s="17"/>
      <c r="PQH218" s="17"/>
      <c r="PQI218" s="17"/>
      <c r="PQJ218" s="17"/>
      <c r="PQK218" s="17"/>
      <c r="PQL218" s="17"/>
      <c r="PQM218" s="17"/>
      <c r="PQN218" s="17"/>
      <c r="PQO218" s="17"/>
      <c r="PQP218" s="17"/>
      <c r="PQQ218" s="17"/>
      <c r="PQR218" s="17"/>
      <c r="PQS218" s="17"/>
      <c r="PQT218" s="17"/>
      <c r="PQU218" s="17"/>
      <c r="PQV218" s="17"/>
      <c r="PQW218" s="17"/>
      <c r="PQX218" s="17"/>
      <c r="PQY218" s="17"/>
      <c r="PQZ218" s="17"/>
      <c r="PRA218" s="17"/>
      <c r="PRB218" s="17"/>
      <c r="PRC218" s="17"/>
      <c r="PRD218" s="17"/>
      <c r="PRE218" s="17"/>
      <c r="PRF218" s="17"/>
      <c r="PRG218" s="17"/>
      <c r="PRH218" s="17"/>
      <c r="PRI218" s="17"/>
      <c r="PRJ218" s="17"/>
      <c r="PRK218" s="17"/>
      <c r="PRL218" s="17"/>
      <c r="PRM218" s="17"/>
      <c r="PRN218" s="17"/>
      <c r="PRO218" s="17"/>
      <c r="PRP218" s="17"/>
      <c r="PRQ218" s="17"/>
      <c r="PRR218" s="17"/>
      <c r="PRS218" s="17"/>
      <c r="PRT218" s="17"/>
      <c r="PRU218" s="17"/>
      <c r="PRV218" s="17"/>
      <c r="PRW218" s="17"/>
      <c r="PRX218" s="17"/>
      <c r="PRY218" s="17"/>
      <c r="PRZ218" s="17"/>
      <c r="PSA218" s="17"/>
      <c r="PSB218" s="17"/>
      <c r="PSC218" s="17"/>
      <c r="PSD218" s="17"/>
      <c r="PSE218" s="17"/>
      <c r="PSF218" s="17"/>
      <c r="PSG218" s="17"/>
      <c r="PSH218" s="17"/>
      <c r="PSI218" s="17"/>
      <c r="PSJ218" s="17"/>
      <c r="PSK218" s="17"/>
      <c r="PSL218" s="17"/>
      <c r="PSM218" s="17"/>
      <c r="PSN218" s="17"/>
      <c r="PSO218" s="17"/>
      <c r="PSP218" s="17"/>
      <c r="PSQ218" s="17"/>
      <c r="PSR218" s="17"/>
      <c r="PSS218" s="17"/>
      <c r="PST218" s="17"/>
      <c r="PSU218" s="17"/>
      <c r="PSV218" s="17"/>
      <c r="PSW218" s="17"/>
      <c r="PSX218" s="17"/>
      <c r="PSY218" s="17"/>
      <c r="PSZ218" s="17"/>
      <c r="PTA218" s="17"/>
      <c r="PTB218" s="17"/>
      <c r="PTC218" s="17"/>
      <c r="PTD218" s="17"/>
      <c r="PTE218" s="17"/>
      <c r="PTF218" s="17"/>
      <c r="PTG218" s="17"/>
      <c r="PTH218" s="17"/>
      <c r="PTI218" s="17"/>
      <c r="PTJ218" s="17"/>
      <c r="PTK218" s="17"/>
      <c r="PTL218" s="17"/>
      <c r="PTM218" s="17"/>
      <c r="PTN218" s="17"/>
      <c r="PTO218" s="17"/>
      <c r="PTP218" s="17"/>
      <c r="PTQ218" s="17"/>
      <c r="PTR218" s="17"/>
      <c r="PTS218" s="17"/>
      <c r="PTT218" s="17"/>
      <c r="PTU218" s="17"/>
      <c r="PTV218" s="17"/>
      <c r="PTW218" s="17"/>
      <c r="PTX218" s="17"/>
      <c r="PTY218" s="17"/>
      <c r="PTZ218" s="17"/>
      <c r="PUA218" s="17"/>
      <c r="PUB218" s="17"/>
      <c r="PUC218" s="17"/>
      <c r="PUD218" s="17"/>
      <c r="PUE218" s="17"/>
      <c r="PUF218" s="17"/>
      <c r="PUG218" s="17"/>
      <c r="PUH218" s="17"/>
      <c r="PUI218" s="17"/>
      <c r="PUJ218" s="17"/>
      <c r="PUK218" s="17"/>
      <c r="PUL218" s="17"/>
      <c r="PUM218" s="17"/>
      <c r="PUN218" s="17"/>
      <c r="PUO218" s="17"/>
      <c r="PUP218" s="17"/>
      <c r="PUQ218" s="17"/>
      <c r="PUR218" s="17"/>
      <c r="PUS218" s="17"/>
      <c r="PUT218" s="17"/>
      <c r="PUU218" s="17"/>
      <c r="PUV218" s="17"/>
      <c r="PUW218" s="17"/>
      <c r="PUX218" s="17"/>
      <c r="PUY218" s="17"/>
      <c r="PUZ218" s="17"/>
      <c r="PVA218" s="17"/>
      <c r="PVB218" s="17"/>
      <c r="PVC218" s="17"/>
      <c r="PVD218" s="17"/>
      <c r="PVE218" s="17"/>
      <c r="PVF218" s="17"/>
      <c r="PVG218" s="17"/>
      <c r="PVH218" s="17"/>
      <c r="PVI218" s="17"/>
      <c r="PVJ218" s="17"/>
      <c r="PVK218" s="17"/>
      <c r="PVL218" s="17"/>
      <c r="PVM218" s="17"/>
      <c r="PVN218" s="17"/>
      <c r="PVO218" s="17"/>
      <c r="PVP218" s="17"/>
      <c r="PVQ218" s="17"/>
      <c r="PVR218" s="17"/>
      <c r="PVS218" s="17"/>
      <c r="PVT218" s="17"/>
      <c r="PVU218" s="17"/>
      <c r="PVV218" s="17"/>
      <c r="PVW218" s="17"/>
      <c r="PVX218" s="17"/>
      <c r="PVY218" s="17"/>
      <c r="PVZ218" s="17"/>
      <c r="PWA218" s="17"/>
      <c r="PWB218" s="17"/>
      <c r="PWC218" s="17"/>
      <c r="PWD218" s="17"/>
      <c r="PWE218" s="17"/>
      <c r="PWF218" s="17"/>
      <c r="PWG218" s="17"/>
      <c r="PWH218" s="17"/>
      <c r="PWI218" s="17"/>
      <c r="PWJ218" s="17"/>
      <c r="PWK218" s="17"/>
      <c r="PWL218" s="17"/>
      <c r="PWM218" s="17"/>
      <c r="PWN218" s="17"/>
      <c r="PWO218" s="17"/>
      <c r="PWP218" s="17"/>
      <c r="PWQ218" s="17"/>
      <c r="PWR218" s="17"/>
      <c r="PWS218" s="17"/>
      <c r="PWT218" s="17"/>
      <c r="PWU218" s="17"/>
      <c r="PWV218" s="17"/>
      <c r="PWW218" s="17"/>
      <c r="PWX218" s="17"/>
      <c r="PWY218" s="17"/>
      <c r="PWZ218" s="17"/>
      <c r="PXA218" s="17"/>
      <c r="PXB218" s="17"/>
      <c r="PXC218" s="17"/>
      <c r="PXD218" s="17"/>
      <c r="PXE218" s="17"/>
      <c r="PXF218" s="17"/>
      <c r="PXG218" s="17"/>
      <c r="PXH218" s="17"/>
      <c r="PXI218" s="17"/>
      <c r="PXJ218" s="17"/>
      <c r="PXK218" s="17"/>
      <c r="PXL218" s="17"/>
      <c r="PXM218" s="17"/>
      <c r="PXN218" s="17"/>
      <c r="PXO218" s="17"/>
      <c r="PXP218" s="17"/>
      <c r="PXQ218" s="17"/>
      <c r="PXR218" s="17"/>
      <c r="PXS218" s="17"/>
      <c r="PXT218" s="17"/>
      <c r="PXU218" s="17"/>
      <c r="PXV218" s="17"/>
      <c r="PXW218" s="17"/>
      <c r="PXX218" s="17"/>
      <c r="PXY218" s="17"/>
      <c r="PXZ218" s="17"/>
      <c r="PYA218" s="17"/>
      <c r="PYB218" s="17"/>
      <c r="PYC218" s="17"/>
      <c r="PYD218" s="17"/>
      <c r="PYE218" s="17"/>
      <c r="PYF218" s="17"/>
      <c r="PYG218" s="17"/>
      <c r="PYH218" s="17"/>
      <c r="PYI218" s="17"/>
      <c r="PYJ218" s="17"/>
      <c r="PYK218" s="17"/>
      <c r="PYL218" s="17"/>
      <c r="PYM218" s="17"/>
      <c r="PYN218" s="17"/>
      <c r="PYO218" s="17"/>
      <c r="PYP218" s="17"/>
      <c r="PYQ218" s="17"/>
      <c r="PYR218" s="17"/>
      <c r="PYS218" s="17"/>
      <c r="PYT218" s="17"/>
      <c r="PYU218" s="17"/>
      <c r="PYV218" s="17"/>
      <c r="PYW218" s="17"/>
      <c r="PYX218" s="17"/>
      <c r="PYY218" s="17"/>
      <c r="PYZ218" s="17"/>
      <c r="PZA218" s="17"/>
      <c r="PZB218" s="17"/>
      <c r="PZC218" s="17"/>
      <c r="PZD218" s="17"/>
      <c r="PZE218" s="17"/>
      <c r="PZF218" s="17"/>
      <c r="PZG218" s="17"/>
      <c r="PZH218" s="17"/>
      <c r="PZI218" s="17"/>
      <c r="PZJ218" s="17"/>
      <c r="PZK218" s="17"/>
      <c r="PZL218" s="17"/>
      <c r="PZM218" s="17"/>
      <c r="PZN218" s="17"/>
      <c r="PZO218" s="17"/>
      <c r="PZP218" s="17"/>
      <c r="PZQ218" s="17"/>
      <c r="PZR218" s="17"/>
      <c r="PZS218" s="17"/>
      <c r="PZT218" s="17"/>
      <c r="PZU218" s="17"/>
      <c r="PZV218" s="17"/>
      <c r="PZW218" s="17"/>
      <c r="PZX218" s="17"/>
      <c r="PZY218" s="17"/>
      <c r="PZZ218" s="17"/>
      <c r="QAA218" s="17"/>
      <c r="QAB218" s="17"/>
      <c r="QAC218" s="17"/>
      <c r="QAD218" s="17"/>
      <c r="QAE218" s="17"/>
      <c r="QAF218" s="17"/>
      <c r="QAG218" s="17"/>
      <c r="QAH218" s="17"/>
      <c r="QAI218" s="17"/>
      <c r="QAJ218" s="17"/>
      <c r="QAK218" s="17"/>
      <c r="QAL218" s="17"/>
      <c r="QAM218" s="17"/>
      <c r="QAN218" s="17"/>
      <c r="QAO218" s="17"/>
      <c r="QAP218" s="17"/>
      <c r="QAQ218" s="17"/>
      <c r="QAR218" s="17"/>
      <c r="QAS218" s="17"/>
      <c r="QAT218" s="17"/>
      <c r="QAU218" s="17"/>
      <c r="QAV218" s="17"/>
      <c r="QAW218" s="17"/>
      <c r="QAX218" s="17"/>
      <c r="QAY218" s="17"/>
      <c r="QAZ218" s="17"/>
      <c r="QBA218" s="17"/>
      <c r="QBB218" s="17"/>
      <c r="QBC218" s="17"/>
      <c r="QBD218" s="17"/>
      <c r="QBE218" s="17"/>
      <c r="QBF218" s="17"/>
      <c r="QBG218" s="17"/>
      <c r="QBH218" s="17"/>
      <c r="QBI218" s="17"/>
      <c r="QBJ218" s="17"/>
      <c r="QBK218" s="17"/>
      <c r="QBL218" s="17"/>
      <c r="QBM218" s="17"/>
      <c r="QBN218" s="17"/>
      <c r="QBO218" s="17"/>
      <c r="QBP218" s="17"/>
      <c r="QBQ218" s="17"/>
      <c r="QBR218" s="17"/>
      <c r="QBS218" s="17"/>
      <c r="QBT218" s="17"/>
      <c r="QBU218" s="17"/>
      <c r="QBV218" s="17"/>
      <c r="QBW218" s="17"/>
      <c r="QBX218" s="17"/>
      <c r="QBY218" s="17"/>
      <c r="QBZ218" s="17"/>
      <c r="QCA218" s="17"/>
      <c r="QCB218" s="17"/>
      <c r="QCC218" s="17"/>
      <c r="QCD218" s="17"/>
      <c r="QCE218" s="17"/>
      <c r="QCF218" s="17"/>
      <c r="QCG218" s="17"/>
      <c r="QCH218" s="17"/>
      <c r="QCI218" s="17"/>
      <c r="QCJ218" s="17"/>
      <c r="QCK218" s="17"/>
      <c r="QCL218" s="17"/>
      <c r="QCM218" s="17"/>
      <c r="QCN218" s="17"/>
      <c r="QCO218" s="17"/>
      <c r="QCP218" s="17"/>
      <c r="QCQ218" s="17"/>
      <c r="QCR218" s="17"/>
      <c r="QCS218" s="17"/>
      <c r="QCT218" s="17"/>
      <c r="QCU218" s="17"/>
      <c r="QCV218" s="17"/>
      <c r="QCW218" s="17"/>
      <c r="QCX218" s="17"/>
      <c r="QCY218" s="17"/>
      <c r="QCZ218" s="17"/>
      <c r="QDA218" s="17"/>
      <c r="QDB218" s="17"/>
      <c r="QDC218" s="17"/>
      <c r="QDD218" s="17"/>
      <c r="QDE218" s="17"/>
      <c r="QDF218" s="17"/>
      <c r="QDG218" s="17"/>
      <c r="QDH218" s="17"/>
      <c r="QDI218" s="17"/>
      <c r="QDJ218" s="17"/>
      <c r="QDK218" s="17"/>
      <c r="QDL218" s="17"/>
      <c r="QDM218" s="17"/>
      <c r="QDN218" s="17"/>
      <c r="QDO218" s="17"/>
      <c r="QDP218" s="17"/>
      <c r="QDQ218" s="17"/>
      <c r="QDR218" s="17"/>
      <c r="QDS218" s="17"/>
      <c r="QDT218" s="17"/>
      <c r="QDU218" s="17"/>
      <c r="QDV218" s="17"/>
      <c r="QDW218" s="17"/>
      <c r="QDX218" s="17"/>
      <c r="QDY218" s="17"/>
      <c r="QDZ218" s="17"/>
      <c r="QEA218" s="17"/>
      <c r="QEB218" s="17"/>
      <c r="QEC218" s="17"/>
      <c r="QED218" s="17"/>
      <c r="QEE218" s="17"/>
      <c r="QEF218" s="17"/>
      <c r="QEG218" s="17"/>
      <c r="QEH218" s="17"/>
      <c r="QEI218" s="17"/>
      <c r="QEJ218" s="17"/>
      <c r="QEK218" s="17"/>
      <c r="QEL218" s="17"/>
      <c r="QEM218" s="17"/>
      <c r="QEN218" s="17"/>
      <c r="QEO218" s="17"/>
      <c r="QEP218" s="17"/>
      <c r="QEQ218" s="17"/>
      <c r="QER218" s="17"/>
      <c r="QES218" s="17"/>
      <c r="QET218" s="17"/>
      <c r="QEU218" s="17"/>
      <c r="QEV218" s="17"/>
      <c r="QEW218" s="17"/>
      <c r="QEX218" s="17"/>
      <c r="QEY218" s="17"/>
      <c r="QEZ218" s="17"/>
      <c r="QFA218" s="17"/>
      <c r="QFB218" s="17"/>
      <c r="QFC218" s="17"/>
      <c r="QFD218" s="17"/>
      <c r="QFE218" s="17"/>
      <c r="QFF218" s="17"/>
      <c r="QFG218" s="17"/>
      <c r="QFH218" s="17"/>
      <c r="QFI218" s="17"/>
      <c r="QFJ218" s="17"/>
      <c r="QFK218" s="17"/>
      <c r="QFL218" s="17"/>
      <c r="QFM218" s="17"/>
      <c r="QFN218" s="17"/>
      <c r="QFO218" s="17"/>
      <c r="QFP218" s="17"/>
      <c r="QFQ218" s="17"/>
      <c r="QFR218" s="17"/>
      <c r="QFS218" s="17"/>
      <c r="QFT218" s="17"/>
      <c r="QFU218" s="17"/>
      <c r="QFV218" s="17"/>
      <c r="QFW218" s="17"/>
      <c r="QFX218" s="17"/>
      <c r="QFY218" s="17"/>
      <c r="QFZ218" s="17"/>
      <c r="QGA218" s="17"/>
      <c r="QGB218" s="17"/>
      <c r="QGC218" s="17"/>
      <c r="QGD218" s="17"/>
      <c r="QGE218" s="17"/>
      <c r="QGF218" s="17"/>
      <c r="QGG218" s="17"/>
      <c r="QGH218" s="17"/>
      <c r="QGI218" s="17"/>
      <c r="QGJ218" s="17"/>
      <c r="QGK218" s="17"/>
      <c r="QGL218" s="17"/>
      <c r="QGM218" s="17"/>
      <c r="QGN218" s="17"/>
      <c r="QGO218" s="17"/>
      <c r="QGP218" s="17"/>
      <c r="QGQ218" s="17"/>
      <c r="QGR218" s="17"/>
      <c r="QGS218" s="17"/>
      <c r="QGT218" s="17"/>
      <c r="QGU218" s="17"/>
      <c r="QGV218" s="17"/>
      <c r="QGW218" s="17"/>
      <c r="QGX218" s="17"/>
      <c r="QGY218" s="17"/>
      <c r="QGZ218" s="17"/>
      <c r="QHA218" s="17"/>
      <c r="QHB218" s="17"/>
      <c r="QHC218" s="17"/>
      <c r="QHD218" s="17"/>
      <c r="QHE218" s="17"/>
      <c r="QHF218" s="17"/>
      <c r="QHG218" s="17"/>
      <c r="QHH218" s="17"/>
      <c r="QHI218" s="17"/>
      <c r="QHJ218" s="17"/>
      <c r="QHK218" s="17"/>
      <c r="QHL218" s="17"/>
      <c r="QHM218" s="17"/>
      <c r="QHN218" s="17"/>
      <c r="QHO218" s="17"/>
      <c r="QHP218" s="17"/>
      <c r="QHQ218" s="17"/>
      <c r="QHR218" s="17"/>
      <c r="QHS218" s="17"/>
      <c r="QHT218" s="17"/>
      <c r="QHU218" s="17"/>
      <c r="QHV218" s="17"/>
      <c r="QHW218" s="17"/>
      <c r="QHX218" s="17"/>
      <c r="QHY218" s="17"/>
      <c r="QHZ218" s="17"/>
      <c r="QIA218" s="17"/>
      <c r="QIB218" s="17"/>
      <c r="QIC218" s="17"/>
      <c r="QID218" s="17"/>
      <c r="QIE218" s="17"/>
      <c r="QIF218" s="17"/>
      <c r="QIG218" s="17"/>
      <c r="QIH218" s="17"/>
      <c r="QII218" s="17"/>
      <c r="QIJ218" s="17"/>
      <c r="QIK218" s="17"/>
      <c r="QIL218" s="17"/>
      <c r="QIM218" s="17"/>
      <c r="QIN218" s="17"/>
      <c r="QIO218" s="17"/>
      <c r="QIP218" s="17"/>
      <c r="QIQ218" s="17"/>
      <c r="QIR218" s="17"/>
      <c r="QIS218" s="17"/>
      <c r="QIT218" s="17"/>
      <c r="QIU218" s="17"/>
      <c r="QIV218" s="17"/>
      <c r="QIW218" s="17"/>
      <c r="QIX218" s="17"/>
      <c r="QIY218" s="17"/>
      <c r="QIZ218" s="17"/>
      <c r="QJA218" s="17"/>
      <c r="QJB218" s="17"/>
      <c r="QJC218" s="17"/>
      <c r="QJD218" s="17"/>
      <c r="QJE218" s="17"/>
      <c r="QJF218" s="17"/>
      <c r="QJG218" s="17"/>
      <c r="QJH218" s="17"/>
      <c r="QJI218" s="17"/>
      <c r="QJJ218" s="17"/>
      <c r="QJK218" s="17"/>
      <c r="QJL218" s="17"/>
      <c r="QJM218" s="17"/>
      <c r="QJN218" s="17"/>
      <c r="QJO218" s="17"/>
      <c r="QJP218" s="17"/>
      <c r="QJQ218" s="17"/>
      <c r="QJR218" s="17"/>
      <c r="QJS218" s="17"/>
      <c r="QJT218" s="17"/>
      <c r="QJU218" s="17"/>
      <c r="QJV218" s="17"/>
      <c r="QJW218" s="17"/>
      <c r="QJX218" s="17"/>
      <c r="QJY218" s="17"/>
      <c r="QJZ218" s="17"/>
      <c r="QKA218" s="17"/>
      <c r="QKB218" s="17"/>
      <c r="QKC218" s="17"/>
      <c r="QKD218" s="17"/>
      <c r="QKE218" s="17"/>
      <c r="QKF218" s="17"/>
      <c r="QKG218" s="17"/>
      <c r="QKH218" s="17"/>
      <c r="QKI218" s="17"/>
      <c r="QKJ218" s="17"/>
      <c r="QKK218" s="17"/>
      <c r="QKL218" s="17"/>
      <c r="QKM218" s="17"/>
      <c r="QKN218" s="17"/>
      <c r="QKO218" s="17"/>
      <c r="QKP218" s="17"/>
      <c r="QKQ218" s="17"/>
      <c r="QKR218" s="17"/>
      <c r="QKS218" s="17"/>
      <c r="QKT218" s="17"/>
      <c r="QKU218" s="17"/>
      <c r="QKV218" s="17"/>
      <c r="QKW218" s="17"/>
      <c r="QKX218" s="17"/>
      <c r="QKY218" s="17"/>
      <c r="QKZ218" s="17"/>
      <c r="QLA218" s="17"/>
      <c r="QLB218" s="17"/>
      <c r="QLC218" s="17"/>
      <c r="QLD218" s="17"/>
      <c r="QLE218" s="17"/>
      <c r="QLF218" s="17"/>
      <c r="QLG218" s="17"/>
      <c r="QLH218" s="17"/>
      <c r="QLI218" s="17"/>
      <c r="QLJ218" s="17"/>
      <c r="QLK218" s="17"/>
      <c r="QLL218" s="17"/>
      <c r="QLM218" s="17"/>
      <c r="QLN218" s="17"/>
      <c r="QLO218" s="17"/>
      <c r="QLP218" s="17"/>
      <c r="QLQ218" s="17"/>
      <c r="QLR218" s="17"/>
      <c r="QLS218" s="17"/>
      <c r="QLT218" s="17"/>
      <c r="QLU218" s="17"/>
      <c r="QLV218" s="17"/>
      <c r="QLW218" s="17"/>
      <c r="QLX218" s="17"/>
      <c r="QLY218" s="17"/>
      <c r="QLZ218" s="17"/>
      <c r="QMA218" s="17"/>
      <c r="QMB218" s="17"/>
      <c r="QMC218" s="17"/>
      <c r="QMD218" s="17"/>
      <c r="QME218" s="17"/>
      <c r="QMF218" s="17"/>
      <c r="QMG218" s="17"/>
      <c r="QMH218" s="17"/>
      <c r="QMI218" s="17"/>
      <c r="QMJ218" s="17"/>
      <c r="QMK218" s="17"/>
      <c r="QML218" s="17"/>
      <c r="QMM218" s="17"/>
      <c r="QMN218" s="17"/>
      <c r="QMO218" s="17"/>
      <c r="QMP218" s="17"/>
      <c r="QMQ218" s="17"/>
      <c r="QMR218" s="17"/>
      <c r="QMS218" s="17"/>
      <c r="QMT218" s="17"/>
      <c r="QMU218" s="17"/>
      <c r="QMV218" s="17"/>
      <c r="QMW218" s="17"/>
      <c r="QMX218" s="17"/>
      <c r="QMY218" s="17"/>
      <c r="QMZ218" s="17"/>
      <c r="QNA218" s="17"/>
      <c r="QNB218" s="17"/>
      <c r="QNC218" s="17"/>
      <c r="QND218" s="17"/>
      <c r="QNE218" s="17"/>
      <c r="QNF218" s="17"/>
      <c r="QNG218" s="17"/>
      <c r="QNH218" s="17"/>
      <c r="QNI218" s="17"/>
      <c r="QNJ218" s="17"/>
      <c r="QNK218" s="17"/>
      <c r="QNL218" s="17"/>
      <c r="QNM218" s="17"/>
      <c r="QNN218" s="17"/>
      <c r="QNO218" s="17"/>
      <c r="QNP218" s="17"/>
      <c r="QNQ218" s="17"/>
      <c r="QNR218" s="17"/>
      <c r="QNS218" s="17"/>
      <c r="QNT218" s="17"/>
      <c r="QNU218" s="17"/>
      <c r="QNV218" s="17"/>
      <c r="QNW218" s="17"/>
      <c r="QNX218" s="17"/>
      <c r="QNY218" s="17"/>
      <c r="QNZ218" s="17"/>
      <c r="QOA218" s="17"/>
      <c r="QOB218" s="17"/>
      <c r="QOC218" s="17"/>
      <c r="QOD218" s="17"/>
      <c r="QOE218" s="17"/>
      <c r="QOF218" s="17"/>
      <c r="QOG218" s="17"/>
      <c r="QOH218" s="17"/>
      <c r="QOI218" s="17"/>
      <c r="QOJ218" s="17"/>
      <c r="QOK218" s="17"/>
      <c r="QOL218" s="17"/>
      <c r="QOM218" s="17"/>
      <c r="QON218" s="17"/>
      <c r="QOO218" s="17"/>
      <c r="QOP218" s="17"/>
      <c r="QOQ218" s="17"/>
      <c r="QOR218" s="17"/>
      <c r="QOS218" s="17"/>
      <c r="QOT218" s="17"/>
      <c r="QOU218" s="17"/>
      <c r="QOV218" s="17"/>
      <c r="QOW218" s="17"/>
      <c r="QOX218" s="17"/>
      <c r="QOY218" s="17"/>
      <c r="QOZ218" s="17"/>
      <c r="QPA218" s="17"/>
      <c r="QPB218" s="17"/>
      <c r="QPC218" s="17"/>
      <c r="QPD218" s="17"/>
      <c r="QPE218" s="17"/>
      <c r="QPF218" s="17"/>
      <c r="QPG218" s="17"/>
      <c r="QPH218" s="17"/>
      <c r="QPI218" s="17"/>
      <c r="QPJ218" s="17"/>
      <c r="QPK218" s="17"/>
      <c r="QPL218" s="17"/>
      <c r="QPM218" s="17"/>
      <c r="QPN218" s="17"/>
      <c r="QPO218" s="17"/>
      <c r="QPP218" s="17"/>
      <c r="QPQ218" s="17"/>
      <c r="QPR218" s="17"/>
      <c r="QPS218" s="17"/>
      <c r="QPT218" s="17"/>
      <c r="QPU218" s="17"/>
      <c r="QPV218" s="17"/>
      <c r="QPW218" s="17"/>
      <c r="QPX218" s="17"/>
      <c r="QPY218" s="17"/>
      <c r="QPZ218" s="17"/>
      <c r="QQA218" s="17"/>
      <c r="QQB218" s="17"/>
      <c r="QQC218" s="17"/>
      <c r="QQD218" s="17"/>
      <c r="QQE218" s="17"/>
      <c r="QQF218" s="17"/>
      <c r="QQG218" s="17"/>
      <c r="QQH218" s="17"/>
      <c r="QQI218" s="17"/>
      <c r="QQJ218" s="17"/>
      <c r="QQK218" s="17"/>
      <c r="QQL218" s="17"/>
      <c r="QQM218" s="17"/>
      <c r="QQN218" s="17"/>
      <c r="QQO218" s="17"/>
      <c r="QQP218" s="17"/>
      <c r="QQQ218" s="17"/>
      <c r="QQR218" s="17"/>
      <c r="QQS218" s="17"/>
      <c r="QQT218" s="17"/>
      <c r="QQU218" s="17"/>
      <c r="QQV218" s="17"/>
      <c r="QQW218" s="17"/>
      <c r="QQX218" s="17"/>
      <c r="QQY218" s="17"/>
      <c r="QQZ218" s="17"/>
      <c r="QRA218" s="17"/>
      <c r="QRB218" s="17"/>
      <c r="QRC218" s="17"/>
      <c r="QRD218" s="17"/>
      <c r="QRE218" s="17"/>
      <c r="QRF218" s="17"/>
      <c r="QRG218" s="17"/>
      <c r="QRH218" s="17"/>
      <c r="QRI218" s="17"/>
      <c r="QRJ218" s="17"/>
      <c r="QRK218" s="17"/>
      <c r="QRL218" s="17"/>
      <c r="QRM218" s="17"/>
      <c r="QRN218" s="17"/>
      <c r="QRO218" s="17"/>
      <c r="QRP218" s="17"/>
      <c r="QRQ218" s="17"/>
      <c r="QRR218" s="17"/>
      <c r="QRS218" s="17"/>
      <c r="QRT218" s="17"/>
      <c r="QRU218" s="17"/>
      <c r="QRV218" s="17"/>
      <c r="QRW218" s="17"/>
      <c r="QRX218" s="17"/>
      <c r="QRY218" s="17"/>
      <c r="QRZ218" s="17"/>
      <c r="QSA218" s="17"/>
      <c r="QSB218" s="17"/>
      <c r="QSC218" s="17"/>
      <c r="QSD218" s="17"/>
      <c r="QSE218" s="17"/>
      <c r="QSF218" s="17"/>
      <c r="QSG218" s="17"/>
      <c r="QSH218" s="17"/>
      <c r="QSI218" s="17"/>
      <c r="QSJ218" s="17"/>
      <c r="QSK218" s="17"/>
      <c r="QSL218" s="17"/>
      <c r="QSM218" s="17"/>
      <c r="QSN218" s="17"/>
      <c r="QSO218" s="17"/>
      <c r="QSP218" s="17"/>
      <c r="QSQ218" s="17"/>
      <c r="QSR218" s="17"/>
      <c r="QSS218" s="17"/>
      <c r="QST218" s="17"/>
      <c r="QSU218" s="17"/>
      <c r="QSV218" s="17"/>
      <c r="QSW218" s="17"/>
      <c r="QSX218" s="17"/>
      <c r="QSY218" s="17"/>
      <c r="QSZ218" s="17"/>
      <c r="QTA218" s="17"/>
      <c r="QTB218" s="17"/>
      <c r="QTC218" s="17"/>
      <c r="QTD218" s="17"/>
      <c r="QTE218" s="17"/>
      <c r="QTF218" s="17"/>
      <c r="QTG218" s="17"/>
      <c r="QTH218" s="17"/>
      <c r="QTI218" s="17"/>
      <c r="QTJ218" s="17"/>
      <c r="QTK218" s="17"/>
      <c r="QTL218" s="17"/>
      <c r="QTM218" s="17"/>
      <c r="QTN218" s="17"/>
      <c r="QTO218" s="17"/>
      <c r="QTP218" s="17"/>
      <c r="QTQ218" s="17"/>
      <c r="QTR218" s="17"/>
      <c r="QTS218" s="17"/>
      <c r="QTT218" s="17"/>
      <c r="QTU218" s="17"/>
      <c r="QTV218" s="17"/>
      <c r="QTW218" s="17"/>
      <c r="QTX218" s="17"/>
      <c r="QTY218" s="17"/>
      <c r="QTZ218" s="17"/>
      <c r="QUA218" s="17"/>
      <c r="QUB218" s="17"/>
      <c r="QUC218" s="17"/>
      <c r="QUD218" s="17"/>
      <c r="QUE218" s="17"/>
      <c r="QUF218" s="17"/>
      <c r="QUG218" s="17"/>
      <c r="QUH218" s="17"/>
      <c r="QUI218" s="17"/>
      <c r="QUJ218" s="17"/>
      <c r="QUK218" s="17"/>
      <c r="QUL218" s="17"/>
      <c r="QUM218" s="17"/>
      <c r="QUN218" s="17"/>
      <c r="QUO218" s="17"/>
      <c r="QUP218" s="17"/>
      <c r="QUQ218" s="17"/>
      <c r="QUR218" s="17"/>
      <c r="QUS218" s="17"/>
      <c r="QUT218" s="17"/>
      <c r="QUU218" s="17"/>
      <c r="QUV218" s="17"/>
      <c r="QUW218" s="17"/>
      <c r="QUX218" s="17"/>
      <c r="QUY218" s="17"/>
      <c r="QUZ218" s="17"/>
      <c r="QVA218" s="17"/>
      <c r="QVB218" s="17"/>
      <c r="QVC218" s="17"/>
      <c r="QVD218" s="17"/>
      <c r="QVE218" s="17"/>
      <c r="QVF218" s="17"/>
      <c r="QVG218" s="17"/>
      <c r="QVH218" s="17"/>
      <c r="QVI218" s="17"/>
      <c r="QVJ218" s="17"/>
      <c r="QVK218" s="17"/>
      <c r="QVL218" s="17"/>
      <c r="QVM218" s="17"/>
      <c r="QVN218" s="17"/>
      <c r="QVO218" s="17"/>
      <c r="QVP218" s="17"/>
      <c r="QVQ218" s="17"/>
      <c r="QVR218" s="17"/>
      <c r="QVS218" s="17"/>
      <c r="QVT218" s="17"/>
      <c r="QVU218" s="17"/>
      <c r="QVV218" s="17"/>
      <c r="QVW218" s="17"/>
      <c r="QVX218" s="17"/>
      <c r="QVY218" s="17"/>
      <c r="QVZ218" s="17"/>
      <c r="QWA218" s="17"/>
      <c r="QWB218" s="17"/>
      <c r="QWC218" s="17"/>
      <c r="QWD218" s="17"/>
      <c r="QWE218" s="17"/>
      <c r="QWF218" s="17"/>
      <c r="QWG218" s="17"/>
      <c r="QWH218" s="17"/>
      <c r="QWI218" s="17"/>
      <c r="QWJ218" s="17"/>
      <c r="QWK218" s="17"/>
      <c r="QWL218" s="17"/>
      <c r="QWM218" s="17"/>
      <c r="QWN218" s="17"/>
      <c r="QWO218" s="17"/>
      <c r="QWP218" s="17"/>
      <c r="QWQ218" s="17"/>
      <c r="QWR218" s="17"/>
      <c r="QWS218" s="17"/>
      <c r="QWT218" s="17"/>
      <c r="QWU218" s="17"/>
      <c r="QWV218" s="17"/>
      <c r="QWW218" s="17"/>
      <c r="QWX218" s="17"/>
      <c r="QWY218" s="17"/>
      <c r="QWZ218" s="17"/>
      <c r="QXA218" s="17"/>
      <c r="QXB218" s="17"/>
      <c r="QXC218" s="17"/>
      <c r="QXD218" s="17"/>
      <c r="QXE218" s="17"/>
      <c r="QXF218" s="17"/>
      <c r="QXG218" s="17"/>
      <c r="QXH218" s="17"/>
      <c r="QXI218" s="17"/>
      <c r="QXJ218" s="17"/>
      <c r="QXK218" s="17"/>
      <c r="QXL218" s="17"/>
      <c r="QXM218" s="17"/>
      <c r="QXN218" s="17"/>
      <c r="QXO218" s="17"/>
      <c r="QXP218" s="17"/>
      <c r="QXQ218" s="17"/>
      <c r="QXR218" s="17"/>
      <c r="QXS218" s="17"/>
      <c r="QXT218" s="17"/>
      <c r="QXU218" s="17"/>
      <c r="QXV218" s="17"/>
      <c r="QXW218" s="17"/>
      <c r="QXX218" s="17"/>
      <c r="QXY218" s="17"/>
      <c r="QXZ218" s="17"/>
      <c r="QYA218" s="17"/>
      <c r="QYB218" s="17"/>
      <c r="QYC218" s="17"/>
      <c r="QYD218" s="17"/>
      <c r="QYE218" s="17"/>
      <c r="QYF218" s="17"/>
      <c r="QYG218" s="17"/>
      <c r="QYH218" s="17"/>
      <c r="QYI218" s="17"/>
      <c r="QYJ218" s="17"/>
      <c r="QYK218" s="17"/>
      <c r="QYL218" s="17"/>
      <c r="QYM218" s="17"/>
      <c r="QYN218" s="17"/>
      <c r="QYO218" s="17"/>
      <c r="QYP218" s="17"/>
      <c r="QYQ218" s="17"/>
      <c r="QYR218" s="17"/>
      <c r="QYS218" s="17"/>
      <c r="QYT218" s="17"/>
      <c r="QYU218" s="17"/>
      <c r="QYV218" s="17"/>
      <c r="QYW218" s="17"/>
      <c r="QYX218" s="17"/>
      <c r="QYY218" s="17"/>
      <c r="QYZ218" s="17"/>
      <c r="QZA218" s="17"/>
      <c r="QZB218" s="17"/>
      <c r="QZC218" s="17"/>
      <c r="QZD218" s="17"/>
      <c r="QZE218" s="17"/>
      <c r="QZF218" s="17"/>
      <c r="QZG218" s="17"/>
      <c r="QZH218" s="17"/>
      <c r="QZI218" s="17"/>
      <c r="QZJ218" s="17"/>
      <c r="QZK218" s="17"/>
      <c r="QZL218" s="17"/>
      <c r="QZM218" s="17"/>
      <c r="QZN218" s="17"/>
      <c r="QZO218" s="17"/>
      <c r="QZP218" s="17"/>
      <c r="QZQ218" s="17"/>
      <c r="QZR218" s="17"/>
      <c r="QZS218" s="17"/>
      <c r="QZT218" s="17"/>
      <c r="QZU218" s="17"/>
      <c r="QZV218" s="17"/>
      <c r="QZW218" s="17"/>
      <c r="QZX218" s="17"/>
      <c r="QZY218" s="17"/>
      <c r="QZZ218" s="17"/>
      <c r="RAA218" s="17"/>
      <c r="RAB218" s="17"/>
      <c r="RAC218" s="17"/>
      <c r="RAD218" s="17"/>
      <c r="RAE218" s="17"/>
      <c r="RAF218" s="17"/>
      <c r="RAG218" s="17"/>
      <c r="RAH218" s="17"/>
      <c r="RAI218" s="17"/>
      <c r="RAJ218" s="17"/>
      <c r="RAK218" s="17"/>
      <c r="RAL218" s="17"/>
      <c r="RAM218" s="17"/>
      <c r="RAN218" s="17"/>
      <c r="RAO218" s="17"/>
      <c r="RAP218" s="17"/>
      <c r="RAQ218" s="17"/>
      <c r="RAR218" s="17"/>
      <c r="RAS218" s="17"/>
      <c r="RAT218" s="17"/>
      <c r="RAU218" s="17"/>
      <c r="RAV218" s="17"/>
      <c r="RAW218" s="17"/>
      <c r="RAX218" s="17"/>
      <c r="RAY218" s="17"/>
      <c r="RAZ218" s="17"/>
      <c r="RBA218" s="17"/>
      <c r="RBB218" s="17"/>
      <c r="RBC218" s="17"/>
      <c r="RBD218" s="17"/>
      <c r="RBE218" s="17"/>
      <c r="RBF218" s="17"/>
      <c r="RBG218" s="17"/>
      <c r="RBH218" s="17"/>
      <c r="RBI218" s="17"/>
      <c r="RBJ218" s="17"/>
      <c r="RBK218" s="17"/>
      <c r="RBL218" s="17"/>
      <c r="RBM218" s="17"/>
      <c r="RBN218" s="17"/>
      <c r="RBO218" s="17"/>
      <c r="RBP218" s="17"/>
      <c r="RBQ218" s="17"/>
      <c r="RBR218" s="17"/>
      <c r="RBS218" s="17"/>
      <c r="RBT218" s="17"/>
      <c r="RBU218" s="17"/>
      <c r="RBV218" s="17"/>
      <c r="RBW218" s="17"/>
      <c r="RBX218" s="17"/>
      <c r="RBY218" s="17"/>
      <c r="RBZ218" s="17"/>
      <c r="RCA218" s="17"/>
      <c r="RCB218" s="17"/>
      <c r="RCC218" s="17"/>
      <c r="RCD218" s="17"/>
      <c r="RCE218" s="17"/>
      <c r="RCF218" s="17"/>
      <c r="RCG218" s="17"/>
      <c r="RCH218" s="17"/>
      <c r="RCI218" s="17"/>
      <c r="RCJ218" s="17"/>
      <c r="RCK218" s="17"/>
      <c r="RCL218" s="17"/>
      <c r="RCM218" s="17"/>
      <c r="RCN218" s="17"/>
      <c r="RCO218" s="17"/>
      <c r="RCP218" s="17"/>
      <c r="RCQ218" s="17"/>
      <c r="RCR218" s="17"/>
      <c r="RCS218" s="17"/>
      <c r="RCT218" s="17"/>
      <c r="RCU218" s="17"/>
      <c r="RCV218" s="17"/>
      <c r="RCW218" s="17"/>
      <c r="RCX218" s="17"/>
      <c r="RCY218" s="17"/>
      <c r="RCZ218" s="17"/>
      <c r="RDA218" s="17"/>
      <c r="RDB218" s="17"/>
      <c r="RDC218" s="17"/>
      <c r="RDD218" s="17"/>
      <c r="RDE218" s="17"/>
      <c r="RDF218" s="17"/>
      <c r="RDG218" s="17"/>
      <c r="RDH218" s="17"/>
      <c r="RDI218" s="17"/>
      <c r="RDJ218" s="17"/>
      <c r="RDK218" s="17"/>
      <c r="RDL218" s="17"/>
      <c r="RDM218" s="17"/>
      <c r="RDN218" s="17"/>
      <c r="RDO218" s="17"/>
      <c r="RDP218" s="17"/>
      <c r="RDQ218" s="17"/>
      <c r="RDR218" s="17"/>
      <c r="RDS218" s="17"/>
      <c r="RDT218" s="17"/>
      <c r="RDU218" s="17"/>
      <c r="RDV218" s="17"/>
      <c r="RDW218" s="17"/>
      <c r="RDX218" s="17"/>
      <c r="RDY218" s="17"/>
      <c r="RDZ218" s="17"/>
      <c r="REA218" s="17"/>
      <c r="REB218" s="17"/>
      <c r="REC218" s="17"/>
      <c r="RED218" s="17"/>
      <c r="REE218" s="17"/>
      <c r="REF218" s="17"/>
      <c r="REG218" s="17"/>
      <c r="REH218" s="17"/>
      <c r="REI218" s="17"/>
      <c r="REJ218" s="17"/>
      <c r="REK218" s="17"/>
      <c r="REL218" s="17"/>
      <c r="REM218" s="17"/>
      <c r="REN218" s="17"/>
      <c r="REO218" s="17"/>
      <c r="REP218" s="17"/>
      <c r="REQ218" s="17"/>
      <c r="RER218" s="17"/>
      <c r="RES218" s="17"/>
      <c r="RET218" s="17"/>
      <c r="REU218" s="17"/>
      <c r="REV218" s="17"/>
      <c r="REW218" s="17"/>
      <c r="REX218" s="17"/>
      <c r="REY218" s="17"/>
      <c r="REZ218" s="17"/>
      <c r="RFA218" s="17"/>
      <c r="RFB218" s="17"/>
      <c r="RFC218" s="17"/>
      <c r="RFD218" s="17"/>
      <c r="RFE218" s="17"/>
      <c r="RFF218" s="17"/>
      <c r="RFG218" s="17"/>
      <c r="RFH218" s="17"/>
      <c r="RFI218" s="17"/>
      <c r="RFJ218" s="17"/>
      <c r="RFK218" s="17"/>
      <c r="RFL218" s="17"/>
      <c r="RFM218" s="17"/>
      <c r="RFN218" s="17"/>
      <c r="RFO218" s="17"/>
      <c r="RFP218" s="17"/>
      <c r="RFQ218" s="17"/>
      <c r="RFR218" s="17"/>
      <c r="RFS218" s="17"/>
      <c r="RFT218" s="17"/>
      <c r="RFU218" s="17"/>
      <c r="RFV218" s="17"/>
      <c r="RFW218" s="17"/>
      <c r="RFX218" s="17"/>
      <c r="RFY218" s="17"/>
      <c r="RFZ218" s="17"/>
      <c r="RGA218" s="17"/>
      <c r="RGB218" s="17"/>
      <c r="RGC218" s="17"/>
      <c r="RGD218" s="17"/>
      <c r="RGE218" s="17"/>
      <c r="RGF218" s="17"/>
      <c r="RGG218" s="17"/>
      <c r="RGH218" s="17"/>
      <c r="RGI218" s="17"/>
      <c r="RGJ218" s="17"/>
      <c r="RGK218" s="17"/>
      <c r="RGL218" s="17"/>
      <c r="RGM218" s="17"/>
      <c r="RGN218" s="17"/>
      <c r="RGO218" s="17"/>
      <c r="RGP218" s="17"/>
      <c r="RGQ218" s="17"/>
      <c r="RGR218" s="17"/>
      <c r="RGS218" s="17"/>
      <c r="RGT218" s="17"/>
      <c r="RGU218" s="17"/>
      <c r="RGV218" s="17"/>
      <c r="RGW218" s="17"/>
      <c r="RGX218" s="17"/>
      <c r="RGY218" s="17"/>
      <c r="RGZ218" s="17"/>
      <c r="RHA218" s="17"/>
      <c r="RHB218" s="17"/>
      <c r="RHC218" s="17"/>
      <c r="RHD218" s="17"/>
      <c r="RHE218" s="17"/>
      <c r="RHF218" s="17"/>
      <c r="RHG218" s="17"/>
      <c r="RHH218" s="17"/>
      <c r="RHI218" s="17"/>
      <c r="RHJ218" s="17"/>
      <c r="RHK218" s="17"/>
      <c r="RHL218" s="17"/>
      <c r="RHM218" s="17"/>
      <c r="RHN218" s="17"/>
      <c r="RHO218" s="17"/>
      <c r="RHP218" s="17"/>
      <c r="RHQ218" s="17"/>
      <c r="RHR218" s="17"/>
      <c r="RHS218" s="17"/>
      <c r="RHT218" s="17"/>
      <c r="RHU218" s="17"/>
      <c r="RHV218" s="17"/>
      <c r="RHW218" s="17"/>
      <c r="RHX218" s="17"/>
      <c r="RHY218" s="17"/>
      <c r="RHZ218" s="17"/>
      <c r="RIA218" s="17"/>
      <c r="RIB218" s="17"/>
      <c r="RIC218" s="17"/>
      <c r="RID218" s="17"/>
      <c r="RIE218" s="17"/>
      <c r="RIF218" s="17"/>
      <c r="RIG218" s="17"/>
      <c r="RIH218" s="17"/>
      <c r="RII218" s="17"/>
      <c r="RIJ218" s="17"/>
      <c r="RIK218" s="17"/>
      <c r="RIL218" s="17"/>
      <c r="RIM218" s="17"/>
      <c r="RIN218" s="17"/>
      <c r="RIO218" s="17"/>
      <c r="RIP218" s="17"/>
      <c r="RIQ218" s="17"/>
      <c r="RIR218" s="17"/>
      <c r="RIS218" s="17"/>
      <c r="RIT218" s="17"/>
      <c r="RIU218" s="17"/>
      <c r="RIV218" s="17"/>
      <c r="RIW218" s="17"/>
      <c r="RIX218" s="17"/>
      <c r="RIY218" s="17"/>
      <c r="RIZ218" s="17"/>
      <c r="RJA218" s="17"/>
      <c r="RJB218" s="17"/>
      <c r="RJC218" s="17"/>
      <c r="RJD218" s="17"/>
      <c r="RJE218" s="17"/>
      <c r="RJF218" s="17"/>
      <c r="RJG218" s="17"/>
      <c r="RJH218" s="17"/>
      <c r="RJI218" s="17"/>
      <c r="RJJ218" s="17"/>
      <c r="RJK218" s="17"/>
      <c r="RJL218" s="17"/>
      <c r="RJM218" s="17"/>
      <c r="RJN218" s="17"/>
      <c r="RJO218" s="17"/>
      <c r="RJP218" s="17"/>
      <c r="RJQ218" s="17"/>
      <c r="RJR218" s="17"/>
      <c r="RJS218" s="17"/>
      <c r="RJT218" s="17"/>
      <c r="RJU218" s="17"/>
      <c r="RJV218" s="17"/>
      <c r="RJW218" s="17"/>
      <c r="RJX218" s="17"/>
      <c r="RJY218" s="17"/>
      <c r="RJZ218" s="17"/>
      <c r="RKA218" s="17"/>
      <c r="RKB218" s="17"/>
      <c r="RKC218" s="17"/>
      <c r="RKD218" s="17"/>
      <c r="RKE218" s="17"/>
      <c r="RKF218" s="17"/>
      <c r="RKG218" s="17"/>
      <c r="RKH218" s="17"/>
      <c r="RKI218" s="17"/>
      <c r="RKJ218" s="17"/>
      <c r="RKK218" s="17"/>
      <c r="RKL218" s="17"/>
      <c r="RKM218" s="17"/>
      <c r="RKN218" s="17"/>
      <c r="RKO218" s="17"/>
      <c r="RKP218" s="17"/>
      <c r="RKQ218" s="17"/>
      <c r="RKR218" s="17"/>
      <c r="RKS218" s="17"/>
      <c r="RKT218" s="17"/>
      <c r="RKU218" s="17"/>
      <c r="RKV218" s="17"/>
      <c r="RKW218" s="17"/>
      <c r="RKX218" s="17"/>
      <c r="RKY218" s="17"/>
      <c r="RKZ218" s="17"/>
      <c r="RLA218" s="17"/>
      <c r="RLB218" s="17"/>
      <c r="RLC218" s="17"/>
      <c r="RLD218" s="17"/>
      <c r="RLE218" s="17"/>
      <c r="RLF218" s="17"/>
      <c r="RLG218" s="17"/>
      <c r="RLH218" s="17"/>
      <c r="RLI218" s="17"/>
      <c r="RLJ218" s="17"/>
      <c r="RLK218" s="17"/>
      <c r="RLL218" s="17"/>
      <c r="RLM218" s="17"/>
      <c r="RLN218" s="17"/>
      <c r="RLO218" s="17"/>
      <c r="RLP218" s="17"/>
      <c r="RLQ218" s="17"/>
      <c r="RLR218" s="17"/>
      <c r="RLS218" s="17"/>
      <c r="RLT218" s="17"/>
      <c r="RLU218" s="17"/>
      <c r="RLV218" s="17"/>
      <c r="RLW218" s="17"/>
      <c r="RLX218" s="17"/>
      <c r="RLY218" s="17"/>
      <c r="RLZ218" s="17"/>
      <c r="RMA218" s="17"/>
      <c r="RMB218" s="17"/>
      <c r="RMC218" s="17"/>
      <c r="RMD218" s="17"/>
      <c r="RME218" s="17"/>
      <c r="RMF218" s="17"/>
      <c r="RMG218" s="17"/>
      <c r="RMH218" s="17"/>
      <c r="RMI218" s="17"/>
      <c r="RMJ218" s="17"/>
      <c r="RMK218" s="17"/>
      <c r="RML218" s="17"/>
      <c r="RMM218" s="17"/>
      <c r="RMN218" s="17"/>
      <c r="RMO218" s="17"/>
      <c r="RMP218" s="17"/>
      <c r="RMQ218" s="17"/>
      <c r="RMR218" s="17"/>
      <c r="RMS218" s="17"/>
      <c r="RMT218" s="17"/>
      <c r="RMU218" s="17"/>
      <c r="RMV218" s="17"/>
      <c r="RMW218" s="17"/>
      <c r="RMX218" s="17"/>
      <c r="RMY218" s="17"/>
      <c r="RMZ218" s="17"/>
      <c r="RNA218" s="17"/>
      <c r="RNB218" s="17"/>
      <c r="RNC218" s="17"/>
      <c r="RND218" s="17"/>
      <c r="RNE218" s="17"/>
      <c r="RNF218" s="17"/>
      <c r="RNG218" s="17"/>
      <c r="RNH218" s="17"/>
      <c r="RNI218" s="17"/>
      <c r="RNJ218" s="17"/>
      <c r="RNK218" s="17"/>
      <c r="RNL218" s="17"/>
      <c r="RNM218" s="17"/>
      <c r="RNN218" s="17"/>
      <c r="RNO218" s="17"/>
      <c r="RNP218" s="17"/>
      <c r="RNQ218" s="17"/>
      <c r="RNR218" s="17"/>
      <c r="RNS218" s="17"/>
      <c r="RNT218" s="17"/>
      <c r="RNU218" s="17"/>
      <c r="RNV218" s="17"/>
      <c r="RNW218" s="17"/>
      <c r="RNX218" s="17"/>
      <c r="RNY218" s="17"/>
      <c r="RNZ218" s="17"/>
      <c r="ROA218" s="17"/>
      <c r="ROB218" s="17"/>
      <c r="ROC218" s="17"/>
      <c r="ROD218" s="17"/>
      <c r="ROE218" s="17"/>
      <c r="ROF218" s="17"/>
      <c r="ROG218" s="17"/>
      <c r="ROH218" s="17"/>
      <c r="ROI218" s="17"/>
      <c r="ROJ218" s="17"/>
      <c r="ROK218" s="17"/>
      <c r="ROL218" s="17"/>
      <c r="ROM218" s="17"/>
      <c r="RON218" s="17"/>
      <c r="ROO218" s="17"/>
      <c r="ROP218" s="17"/>
      <c r="ROQ218" s="17"/>
      <c r="ROR218" s="17"/>
      <c r="ROS218" s="17"/>
      <c r="ROT218" s="17"/>
      <c r="ROU218" s="17"/>
      <c r="ROV218" s="17"/>
      <c r="ROW218" s="17"/>
      <c r="ROX218" s="17"/>
      <c r="ROY218" s="17"/>
      <c r="ROZ218" s="17"/>
      <c r="RPA218" s="17"/>
      <c r="RPB218" s="17"/>
      <c r="RPC218" s="17"/>
      <c r="RPD218" s="17"/>
      <c r="RPE218" s="17"/>
      <c r="RPF218" s="17"/>
      <c r="RPG218" s="17"/>
      <c r="RPH218" s="17"/>
      <c r="RPI218" s="17"/>
      <c r="RPJ218" s="17"/>
      <c r="RPK218" s="17"/>
      <c r="RPL218" s="17"/>
      <c r="RPM218" s="17"/>
      <c r="RPN218" s="17"/>
      <c r="RPO218" s="17"/>
      <c r="RPP218" s="17"/>
      <c r="RPQ218" s="17"/>
      <c r="RPR218" s="17"/>
      <c r="RPS218" s="17"/>
      <c r="RPT218" s="17"/>
      <c r="RPU218" s="17"/>
      <c r="RPV218" s="17"/>
      <c r="RPW218" s="17"/>
      <c r="RPX218" s="17"/>
      <c r="RPY218" s="17"/>
      <c r="RPZ218" s="17"/>
      <c r="RQA218" s="17"/>
      <c r="RQB218" s="17"/>
      <c r="RQC218" s="17"/>
      <c r="RQD218" s="17"/>
      <c r="RQE218" s="17"/>
      <c r="RQF218" s="17"/>
      <c r="RQG218" s="17"/>
      <c r="RQH218" s="17"/>
      <c r="RQI218" s="17"/>
      <c r="RQJ218" s="17"/>
      <c r="RQK218" s="17"/>
      <c r="RQL218" s="17"/>
      <c r="RQM218" s="17"/>
      <c r="RQN218" s="17"/>
      <c r="RQO218" s="17"/>
      <c r="RQP218" s="17"/>
      <c r="RQQ218" s="17"/>
      <c r="RQR218" s="17"/>
      <c r="RQS218" s="17"/>
      <c r="RQT218" s="17"/>
      <c r="RQU218" s="17"/>
      <c r="RQV218" s="17"/>
      <c r="RQW218" s="17"/>
      <c r="RQX218" s="17"/>
      <c r="RQY218" s="17"/>
      <c r="RQZ218" s="17"/>
      <c r="RRA218" s="17"/>
      <c r="RRB218" s="17"/>
      <c r="RRC218" s="17"/>
      <c r="RRD218" s="17"/>
      <c r="RRE218" s="17"/>
      <c r="RRF218" s="17"/>
      <c r="RRG218" s="17"/>
      <c r="RRH218" s="17"/>
      <c r="RRI218" s="17"/>
      <c r="RRJ218" s="17"/>
      <c r="RRK218" s="17"/>
      <c r="RRL218" s="17"/>
      <c r="RRM218" s="17"/>
      <c r="RRN218" s="17"/>
      <c r="RRO218" s="17"/>
      <c r="RRP218" s="17"/>
      <c r="RRQ218" s="17"/>
      <c r="RRR218" s="17"/>
      <c r="RRS218" s="17"/>
      <c r="RRT218" s="17"/>
      <c r="RRU218" s="17"/>
      <c r="RRV218" s="17"/>
      <c r="RRW218" s="17"/>
      <c r="RRX218" s="17"/>
      <c r="RRY218" s="17"/>
      <c r="RRZ218" s="17"/>
      <c r="RSA218" s="17"/>
      <c r="RSB218" s="17"/>
      <c r="RSC218" s="17"/>
      <c r="RSD218" s="17"/>
      <c r="RSE218" s="17"/>
      <c r="RSF218" s="17"/>
      <c r="RSG218" s="17"/>
      <c r="RSH218" s="17"/>
      <c r="RSI218" s="17"/>
      <c r="RSJ218" s="17"/>
      <c r="RSK218" s="17"/>
      <c r="RSL218" s="17"/>
      <c r="RSM218" s="17"/>
      <c r="RSN218" s="17"/>
      <c r="RSO218" s="17"/>
      <c r="RSP218" s="17"/>
      <c r="RSQ218" s="17"/>
      <c r="RSR218" s="17"/>
      <c r="RSS218" s="17"/>
      <c r="RST218" s="17"/>
      <c r="RSU218" s="17"/>
      <c r="RSV218" s="17"/>
      <c r="RSW218" s="17"/>
      <c r="RSX218" s="17"/>
      <c r="RSY218" s="17"/>
      <c r="RSZ218" s="17"/>
      <c r="RTA218" s="17"/>
      <c r="RTB218" s="17"/>
      <c r="RTC218" s="17"/>
      <c r="RTD218" s="17"/>
      <c r="RTE218" s="17"/>
      <c r="RTF218" s="17"/>
      <c r="RTG218" s="17"/>
      <c r="RTH218" s="17"/>
      <c r="RTI218" s="17"/>
      <c r="RTJ218" s="17"/>
      <c r="RTK218" s="17"/>
      <c r="RTL218" s="17"/>
      <c r="RTM218" s="17"/>
      <c r="RTN218" s="17"/>
      <c r="RTO218" s="17"/>
      <c r="RTP218" s="17"/>
      <c r="RTQ218" s="17"/>
      <c r="RTR218" s="17"/>
      <c r="RTS218" s="17"/>
      <c r="RTT218" s="17"/>
      <c r="RTU218" s="17"/>
      <c r="RTV218" s="17"/>
      <c r="RTW218" s="17"/>
      <c r="RTX218" s="17"/>
      <c r="RTY218" s="17"/>
      <c r="RTZ218" s="17"/>
      <c r="RUA218" s="17"/>
      <c r="RUB218" s="17"/>
      <c r="RUC218" s="17"/>
      <c r="RUD218" s="17"/>
      <c r="RUE218" s="17"/>
      <c r="RUF218" s="17"/>
      <c r="RUG218" s="17"/>
      <c r="RUH218" s="17"/>
      <c r="RUI218" s="17"/>
      <c r="RUJ218" s="17"/>
      <c r="RUK218" s="17"/>
      <c r="RUL218" s="17"/>
      <c r="RUM218" s="17"/>
      <c r="RUN218" s="17"/>
      <c r="RUO218" s="17"/>
      <c r="RUP218" s="17"/>
      <c r="RUQ218" s="17"/>
      <c r="RUR218" s="17"/>
      <c r="RUS218" s="17"/>
      <c r="RUT218" s="17"/>
      <c r="RUU218" s="17"/>
      <c r="RUV218" s="17"/>
      <c r="RUW218" s="17"/>
      <c r="RUX218" s="17"/>
      <c r="RUY218" s="17"/>
      <c r="RUZ218" s="17"/>
      <c r="RVA218" s="17"/>
      <c r="RVB218" s="17"/>
      <c r="RVC218" s="17"/>
      <c r="RVD218" s="17"/>
      <c r="RVE218" s="17"/>
      <c r="RVF218" s="17"/>
      <c r="RVG218" s="17"/>
      <c r="RVH218" s="17"/>
      <c r="RVI218" s="17"/>
      <c r="RVJ218" s="17"/>
      <c r="RVK218" s="17"/>
      <c r="RVL218" s="17"/>
      <c r="RVM218" s="17"/>
      <c r="RVN218" s="17"/>
      <c r="RVO218" s="17"/>
      <c r="RVP218" s="17"/>
      <c r="RVQ218" s="17"/>
      <c r="RVR218" s="17"/>
      <c r="RVS218" s="17"/>
      <c r="RVT218" s="17"/>
      <c r="RVU218" s="17"/>
      <c r="RVV218" s="17"/>
      <c r="RVW218" s="17"/>
      <c r="RVX218" s="17"/>
      <c r="RVY218" s="17"/>
      <c r="RVZ218" s="17"/>
      <c r="RWA218" s="17"/>
      <c r="RWB218" s="17"/>
      <c r="RWC218" s="17"/>
      <c r="RWD218" s="17"/>
      <c r="RWE218" s="17"/>
      <c r="RWF218" s="17"/>
      <c r="RWG218" s="17"/>
      <c r="RWH218" s="17"/>
      <c r="RWI218" s="17"/>
      <c r="RWJ218" s="17"/>
      <c r="RWK218" s="17"/>
      <c r="RWL218" s="17"/>
      <c r="RWM218" s="17"/>
      <c r="RWN218" s="17"/>
      <c r="RWO218" s="17"/>
      <c r="RWP218" s="17"/>
      <c r="RWQ218" s="17"/>
      <c r="RWR218" s="17"/>
      <c r="RWS218" s="17"/>
      <c r="RWT218" s="17"/>
      <c r="RWU218" s="17"/>
      <c r="RWV218" s="17"/>
      <c r="RWW218" s="17"/>
      <c r="RWX218" s="17"/>
      <c r="RWY218" s="17"/>
      <c r="RWZ218" s="17"/>
      <c r="RXA218" s="17"/>
      <c r="RXB218" s="17"/>
      <c r="RXC218" s="17"/>
      <c r="RXD218" s="17"/>
      <c r="RXE218" s="17"/>
      <c r="RXF218" s="17"/>
      <c r="RXG218" s="17"/>
      <c r="RXH218" s="17"/>
      <c r="RXI218" s="17"/>
      <c r="RXJ218" s="17"/>
      <c r="RXK218" s="17"/>
      <c r="RXL218" s="17"/>
      <c r="RXM218" s="17"/>
      <c r="RXN218" s="17"/>
      <c r="RXO218" s="17"/>
      <c r="RXP218" s="17"/>
      <c r="RXQ218" s="17"/>
      <c r="RXR218" s="17"/>
      <c r="RXS218" s="17"/>
      <c r="RXT218" s="17"/>
      <c r="RXU218" s="17"/>
      <c r="RXV218" s="17"/>
      <c r="RXW218" s="17"/>
      <c r="RXX218" s="17"/>
      <c r="RXY218" s="17"/>
      <c r="RXZ218" s="17"/>
      <c r="RYA218" s="17"/>
      <c r="RYB218" s="17"/>
      <c r="RYC218" s="17"/>
      <c r="RYD218" s="17"/>
      <c r="RYE218" s="17"/>
      <c r="RYF218" s="17"/>
      <c r="RYG218" s="17"/>
      <c r="RYH218" s="17"/>
      <c r="RYI218" s="17"/>
      <c r="RYJ218" s="17"/>
      <c r="RYK218" s="17"/>
      <c r="RYL218" s="17"/>
      <c r="RYM218" s="17"/>
      <c r="RYN218" s="17"/>
      <c r="RYO218" s="17"/>
      <c r="RYP218" s="17"/>
      <c r="RYQ218" s="17"/>
      <c r="RYR218" s="17"/>
      <c r="RYS218" s="17"/>
      <c r="RYT218" s="17"/>
      <c r="RYU218" s="17"/>
      <c r="RYV218" s="17"/>
      <c r="RYW218" s="17"/>
      <c r="RYX218" s="17"/>
      <c r="RYY218" s="17"/>
      <c r="RYZ218" s="17"/>
      <c r="RZA218" s="17"/>
      <c r="RZB218" s="17"/>
      <c r="RZC218" s="17"/>
      <c r="RZD218" s="17"/>
      <c r="RZE218" s="17"/>
      <c r="RZF218" s="17"/>
      <c r="RZG218" s="17"/>
      <c r="RZH218" s="17"/>
      <c r="RZI218" s="17"/>
      <c r="RZJ218" s="17"/>
      <c r="RZK218" s="17"/>
      <c r="RZL218" s="17"/>
      <c r="RZM218" s="17"/>
      <c r="RZN218" s="17"/>
      <c r="RZO218" s="17"/>
      <c r="RZP218" s="17"/>
      <c r="RZQ218" s="17"/>
      <c r="RZR218" s="17"/>
      <c r="RZS218" s="17"/>
      <c r="RZT218" s="17"/>
      <c r="RZU218" s="17"/>
      <c r="RZV218" s="17"/>
      <c r="RZW218" s="17"/>
      <c r="RZX218" s="17"/>
      <c r="RZY218" s="17"/>
      <c r="RZZ218" s="17"/>
      <c r="SAA218" s="17"/>
      <c r="SAB218" s="17"/>
      <c r="SAC218" s="17"/>
      <c r="SAD218" s="17"/>
      <c r="SAE218" s="17"/>
      <c r="SAF218" s="17"/>
      <c r="SAG218" s="17"/>
      <c r="SAH218" s="17"/>
      <c r="SAI218" s="17"/>
      <c r="SAJ218" s="17"/>
      <c r="SAK218" s="17"/>
      <c r="SAL218" s="17"/>
      <c r="SAM218" s="17"/>
      <c r="SAN218" s="17"/>
      <c r="SAO218" s="17"/>
      <c r="SAP218" s="17"/>
      <c r="SAQ218" s="17"/>
      <c r="SAR218" s="17"/>
      <c r="SAS218" s="17"/>
      <c r="SAT218" s="17"/>
      <c r="SAU218" s="17"/>
      <c r="SAV218" s="17"/>
      <c r="SAW218" s="17"/>
      <c r="SAX218" s="17"/>
      <c r="SAY218" s="17"/>
      <c r="SAZ218" s="17"/>
      <c r="SBA218" s="17"/>
      <c r="SBB218" s="17"/>
      <c r="SBC218" s="17"/>
      <c r="SBD218" s="17"/>
      <c r="SBE218" s="17"/>
      <c r="SBF218" s="17"/>
      <c r="SBG218" s="17"/>
      <c r="SBH218" s="17"/>
      <c r="SBI218" s="17"/>
      <c r="SBJ218" s="17"/>
      <c r="SBK218" s="17"/>
      <c r="SBL218" s="17"/>
      <c r="SBM218" s="17"/>
      <c r="SBN218" s="17"/>
      <c r="SBO218" s="17"/>
      <c r="SBP218" s="17"/>
      <c r="SBQ218" s="17"/>
      <c r="SBR218" s="17"/>
      <c r="SBS218" s="17"/>
      <c r="SBT218" s="17"/>
      <c r="SBU218" s="17"/>
      <c r="SBV218" s="17"/>
      <c r="SBW218" s="17"/>
      <c r="SBX218" s="17"/>
      <c r="SBY218" s="17"/>
      <c r="SBZ218" s="17"/>
      <c r="SCA218" s="17"/>
      <c r="SCB218" s="17"/>
      <c r="SCC218" s="17"/>
      <c r="SCD218" s="17"/>
      <c r="SCE218" s="17"/>
      <c r="SCF218" s="17"/>
      <c r="SCG218" s="17"/>
      <c r="SCH218" s="17"/>
      <c r="SCI218" s="17"/>
      <c r="SCJ218" s="17"/>
      <c r="SCK218" s="17"/>
      <c r="SCL218" s="17"/>
      <c r="SCM218" s="17"/>
      <c r="SCN218" s="17"/>
      <c r="SCO218" s="17"/>
      <c r="SCP218" s="17"/>
      <c r="SCQ218" s="17"/>
      <c r="SCR218" s="17"/>
      <c r="SCS218" s="17"/>
      <c r="SCT218" s="17"/>
      <c r="SCU218" s="17"/>
      <c r="SCV218" s="17"/>
      <c r="SCW218" s="17"/>
      <c r="SCX218" s="17"/>
      <c r="SCY218" s="17"/>
      <c r="SCZ218" s="17"/>
      <c r="SDA218" s="17"/>
      <c r="SDB218" s="17"/>
      <c r="SDC218" s="17"/>
      <c r="SDD218" s="17"/>
      <c r="SDE218" s="17"/>
      <c r="SDF218" s="17"/>
      <c r="SDG218" s="17"/>
      <c r="SDH218" s="17"/>
      <c r="SDI218" s="17"/>
      <c r="SDJ218" s="17"/>
      <c r="SDK218" s="17"/>
      <c r="SDL218" s="17"/>
      <c r="SDM218" s="17"/>
      <c r="SDN218" s="17"/>
      <c r="SDO218" s="17"/>
      <c r="SDP218" s="17"/>
      <c r="SDQ218" s="17"/>
      <c r="SDR218" s="17"/>
      <c r="SDS218" s="17"/>
      <c r="SDT218" s="17"/>
      <c r="SDU218" s="17"/>
      <c r="SDV218" s="17"/>
      <c r="SDW218" s="17"/>
      <c r="SDX218" s="17"/>
      <c r="SDY218" s="17"/>
      <c r="SDZ218" s="17"/>
      <c r="SEA218" s="17"/>
      <c r="SEB218" s="17"/>
      <c r="SEC218" s="17"/>
      <c r="SED218" s="17"/>
      <c r="SEE218" s="17"/>
      <c r="SEF218" s="17"/>
      <c r="SEG218" s="17"/>
      <c r="SEH218" s="17"/>
      <c r="SEI218" s="17"/>
      <c r="SEJ218" s="17"/>
      <c r="SEK218" s="17"/>
      <c r="SEL218" s="17"/>
      <c r="SEM218" s="17"/>
      <c r="SEN218" s="17"/>
      <c r="SEO218" s="17"/>
      <c r="SEP218" s="17"/>
      <c r="SEQ218" s="17"/>
      <c r="SER218" s="17"/>
      <c r="SES218" s="17"/>
      <c r="SET218" s="17"/>
      <c r="SEU218" s="17"/>
      <c r="SEV218" s="17"/>
      <c r="SEW218" s="17"/>
      <c r="SEX218" s="17"/>
      <c r="SEY218" s="17"/>
      <c r="SEZ218" s="17"/>
      <c r="SFA218" s="17"/>
      <c r="SFB218" s="17"/>
      <c r="SFC218" s="17"/>
      <c r="SFD218" s="17"/>
      <c r="SFE218" s="17"/>
      <c r="SFF218" s="17"/>
      <c r="SFG218" s="17"/>
      <c r="SFH218" s="17"/>
      <c r="SFI218" s="17"/>
      <c r="SFJ218" s="17"/>
      <c r="SFK218" s="17"/>
      <c r="SFL218" s="17"/>
      <c r="SFM218" s="17"/>
      <c r="SFN218" s="17"/>
      <c r="SFO218" s="17"/>
      <c r="SFP218" s="17"/>
      <c r="SFQ218" s="17"/>
      <c r="SFR218" s="17"/>
      <c r="SFS218" s="17"/>
      <c r="SFT218" s="17"/>
      <c r="SFU218" s="17"/>
      <c r="SFV218" s="17"/>
      <c r="SFW218" s="17"/>
      <c r="SFX218" s="17"/>
      <c r="SFY218" s="17"/>
      <c r="SFZ218" s="17"/>
      <c r="SGA218" s="17"/>
      <c r="SGB218" s="17"/>
      <c r="SGC218" s="17"/>
      <c r="SGD218" s="17"/>
      <c r="SGE218" s="17"/>
      <c r="SGF218" s="17"/>
      <c r="SGG218" s="17"/>
      <c r="SGH218" s="17"/>
      <c r="SGI218" s="17"/>
      <c r="SGJ218" s="17"/>
      <c r="SGK218" s="17"/>
      <c r="SGL218" s="17"/>
      <c r="SGM218" s="17"/>
      <c r="SGN218" s="17"/>
      <c r="SGO218" s="17"/>
      <c r="SGP218" s="17"/>
      <c r="SGQ218" s="17"/>
      <c r="SGR218" s="17"/>
      <c r="SGS218" s="17"/>
      <c r="SGT218" s="17"/>
      <c r="SGU218" s="17"/>
      <c r="SGV218" s="17"/>
      <c r="SGW218" s="17"/>
      <c r="SGX218" s="17"/>
      <c r="SGY218" s="17"/>
      <c r="SGZ218" s="17"/>
      <c r="SHA218" s="17"/>
      <c r="SHB218" s="17"/>
      <c r="SHC218" s="17"/>
      <c r="SHD218" s="17"/>
      <c r="SHE218" s="17"/>
      <c r="SHF218" s="17"/>
      <c r="SHG218" s="17"/>
      <c r="SHH218" s="17"/>
      <c r="SHI218" s="17"/>
      <c r="SHJ218" s="17"/>
      <c r="SHK218" s="17"/>
      <c r="SHL218" s="17"/>
      <c r="SHM218" s="17"/>
      <c r="SHN218" s="17"/>
      <c r="SHO218" s="17"/>
      <c r="SHP218" s="17"/>
      <c r="SHQ218" s="17"/>
      <c r="SHR218" s="17"/>
      <c r="SHS218" s="17"/>
      <c r="SHT218" s="17"/>
      <c r="SHU218" s="17"/>
      <c r="SHV218" s="17"/>
      <c r="SHW218" s="17"/>
      <c r="SHX218" s="17"/>
      <c r="SHY218" s="17"/>
      <c r="SHZ218" s="17"/>
      <c r="SIA218" s="17"/>
      <c r="SIB218" s="17"/>
      <c r="SIC218" s="17"/>
      <c r="SID218" s="17"/>
      <c r="SIE218" s="17"/>
      <c r="SIF218" s="17"/>
      <c r="SIG218" s="17"/>
      <c r="SIH218" s="17"/>
      <c r="SII218" s="17"/>
      <c r="SIJ218" s="17"/>
      <c r="SIK218" s="17"/>
      <c r="SIL218" s="17"/>
      <c r="SIM218" s="17"/>
      <c r="SIN218" s="17"/>
      <c r="SIO218" s="17"/>
      <c r="SIP218" s="17"/>
      <c r="SIQ218" s="17"/>
      <c r="SIR218" s="17"/>
      <c r="SIS218" s="17"/>
      <c r="SIT218" s="17"/>
      <c r="SIU218" s="17"/>
      <c r="SIV218" s="17"/>
      <c r="SIW218" s="17"/>
      <c r="SIX218" s="17"/>
      <c r="SIY218" s="17"/>
      <c r="SIZ218" s="17"/>
      <c r="SJA218" s="17"/>
      <c r="SJB218" s="17"/>
      <c r="SJC218" s="17"/>
      <c r="SJD218" s="17"/>
      <c r="SJE218" s="17"/>
      <c r="SJF218" s="17"/>
      <c r="SJG218" s="17"/>
      <c r="SJH218" s="17"/>
      <c r="SJI218" s="17"/>
      <c r="SJJ218" s="17"/>
      <c r="SJK218" s="17"/>
      <c r="SJL218" s="17"/>
      <c r="SJM218" s="17"/>
      <c r="SJN218" s="17"/>
      <c r="SJO218" s="17"/>
      <c r="SJP218" s="17"/>
      <c r="SJQ218" s="17"/>
      <c r="SJR218" s="17"/>
      <c r="SJS218" s="17"/>
      <c r="SJT218" s="17"/>
      <c r="SJU218" s="17"/>
      <c r="SJV218" s="17"/>
      <c r="SJW218" s="17"/>
      <c r="SJX218" s="17"/>
      <c r="SJY218" s="17"/>
      <c r="SJZ218" s="17"/>
      <c r="SKA218" s="17"/>
      <c r="SKB218" s="17"/>
      <c r="SKC218" s="17"/>
      <c r="SKD218" s="17"/>
      <c r="SKE218" s="17"/>
      <c r="SKF218" s="17"/>
      <c r="SKG218" s="17"/>
      <c r="SKH218" s="17"/>
      <c r="SKI218" s="17"/>
      <c r="SKJ218" s="17"/>
      <c r="SKK218" s="17"/>
      <c r="SKL218" s="17"/>
      <c r="SKM218" s="17"/>
      <c r="SKN218" s="17"/>
      <c r="SKO218" s="17"/>
      <c r="SKP218" s="17"/>
      <c r="SKQ218" s="17"/>
      <c r="SKR218" s="17"/>
      <c r="SKS218" s="17"/>
      <c r="SKT218" s="17"/>
      <c r="SKU218" s="17"/>
      <c r="SKV218" s="17"/>
      <c r="SKW218" s="17"/>
      <c r="SKX218" s="17"/>
      <c r="SKY218" s="17"/>
      <c r="SKZ218" s="17"/>
      <c r="SLA218" s="17"/>
      <c r="SLB218" s="17"/>
      <c r="SLC218" s="17"/>
      <c r="SLD218" s="17"/>
      <c r="SLE218" s="17"/>
      <c r="SLF218" s="17"/>
      <c r="SLG218" s="17"/>
      <c r="SLH218" s="17"/>
      <c r="SLI218" s="17"/>
      <c r="SLJ218" s="17"/>
      <c r="SLK218" s="17"/>
      <c r="SLL218" s="17"/>
      <c r="SLM218" s="17"/>
      <c r="SLN218" s="17"/>
      <c r="SLO218" s="17"/>
      <c r="SLP218" s="17"/>
      <c r="SLQ218" s="17"/>
      <c r="SLR218" s="17"/>
      <c r="SLS218" s="17"/>
      <c r="SLT218" s="17"/>
      <c r="SLU218" s="17"/>
      <c r="SLV218" s="17"/>
      <c r="SLW218" s="17"/>
      <c r="SLX218" s="17"/>
      <c r="SLY218" s="17"/>
      <c r="SLZ218" s="17"/>
      <c r="SMA218" s="17"/>
      <c r="SMB218" s="17"/>
      <c r="SMC218" s="17"/>
      <c r="SMD218" s="17"/>
      <c r="SME218" s="17"/>
      <c r="SMF218" s="17"/>
      <c r="SMG218" s="17"/>
      <c r="SMH218" s="17"/>
      <c r="SMI218" s="17"/>
      <c r="SMJ218" s="17"/>
      <c r="SMK218" s="17"/>
      <c r="SML218" s="17"/>
      <c r="SMM218" s="17"/>
      <c r="SMN218" s="17"/>
      <c r="SMO218" s="17"/>
      <c r="SMP218" s="17"/>
      <c r="SMQ218" s="17"/>
      <c r="SMR218" s="17"/>
      <c r="SMS218" s="17"/>
      <c r="SMT218" s="17"/>
      <c r="SMU218" s="17"/>
      <c r="SMV218" s="17"/>
      <c r="SMW218" s="17"/>
      <c r="SMX218" s="17"/>
      <c r="SMY218" s="17"/>
      <c r="SMZ218" s="17"/>
      <c r="SNA218" s="17"/>
      <c r="SNB218" s="17"/>
      <c r="SNC218" s="17"/>
      <c r="SND218" s="17"/>
      <c r="SNE218" s="17"/>
      <c r="SNF218" s="17"/>
      <c r="SNG218" s="17"/>
      <c r="SNH218" s="17"/>
      <c r="SNI218" s="17"/>
      <c r="SNJ218" s="17"/>
      <c r="SNK218" s="17"/>
      <c r="SNL218" s="17"/>
      <c r="SNM218" s="17"/>
      <c r="SNN218" s="17"/>
      <c r="SNO218" s="17"/>
      <c r="SNP218" s="17"/>
      <c r="SNQ218" s="17"/>
      <c r="SNR218" s="17"/>
      <c r="SNS218" s="17"/>
      <c r="SNT218" s="17"/>
      <c r="SNU218" s="17"/>
      <c r="SNV218" s="17"/>
      <c r="SNW218" s="17"/>
      <c r="SNX218" s="17"/>
      <c r="SNY218" s="17"/>
      <c r="SNZ218" s="17"/>
      <c r="SOA218" s="17"/>
      <c r="SOB218" s="17"/>
      <c r="SOC218" s="17"/>
      <c r="SOD218" s="17"/>
      <c r="SOE218" s="17"/>
      <c r="SOF218" s="17"/>
      <c r="SOG218" s="17"/>
      <c r="SOH218" s="17"/>
      <c r="SOI218" s="17"/>
      <c r="SOJ218" s="17"/>
      <c r="SOK218" s="17"/>
      <c r="SOL218" s="17"/>
      <c r="SOM218" s="17"/>
      <c r="SON218" s="17"/>
      <c r="SOO218" s="17"/>
      <c r="SOP218" s="17"/>
      <c r="SOQ218" s="17"/>
      <c r="SOR218" s="17"/>
      <c r="SOS218" s="17"/>
      <c r="SOT218" s="17"/>
      <c r="SOU218" s="17"/>
      <c r="SOV218" s="17"/>
      <c r="SOW218" s="17"/>
      <c r="SOX218" s="17"/>
      <c r="SOY218" s="17"/>
      <c r="SOZ218" s="17"/>
      <c r="SPA218" s="17"/>
      <c r="SPB218" s="17"/>
      <c r="SPC218" s="17"/>
      <c r="SPD218" s="17"/>
      <c r="SPE218" s="17"/>
      <c r="SPF218" s="17"/>
      <c r="SPG218" s="17"/>
      <c r="SPH218" s="17"/>
      <c r="SPI218" s="17"/>
      <c r="SPJ218" s="17"/>
      <c r="SPK218" s="17"/>
      <c r="SPL218" s="17"/>
      <c r="SPM218" s="17"/>
      <c r="SPN218" s="17"/>
      <c r="SPO218" s="17"/>
      <c r="SPP218" s="17"/>
      <c r="SPQ218" s="17"/>
      <c r="SPR218" s="17"/>
      <c r="SPS218" s="17"/>
      <c r="SPT218" s="17"/>
      <c r="SPU218" s="17"/>
      <c r="SPV218" s="17"/>
      <c r="SPW218" s="17"/>
      <c r="SPX218" s="17"/>
      <c r="SPY218" s="17"/>
      <c r="SPZ218" s="17"/>
      <c r="SQA218" s="17"/>
      <c r="SQB218" s="17"/>
      <c r="SQC218" s="17"/>
      <c r="SQD218" s="17"/>
      <c r="SQE218" s="17"/>
      <c r="SQF218" s="17"/>
      <c r="SQG218" s="17"/>
      <c r="SQH218" s="17"/>
      <c r="SQI218" s="17"/>
      <c r="SQJ218" s="17"/>
      <c r="SQK218" s="17"/>
      <c r="SQL218" s="17"/>
      <c r="SQM218" s="17"/>
      <c r="SQN218" s="17"/>
      <c r="SQO218" s="17"/>
      <c r="SQP218" s="17"/>
      <c r="SQQ218" s="17"/>
      <c r="SQR218" s="17"/>
      <c r="SQS218" s="17"/>
      <c r="SQT218" s="17"/>
      <c r="SQU218" s="17"/>
      <c r="SQV218" s="17"/>
      <c r="SQW218" s="17"/>
      <c r="SQX218" s="17"/>
      <c r="SQY218" s="17"/>
      <c r="SQZ218" s="17"/>
      <c r="SRA218" s="17"/>
      <c r="SRB218" s="17"/>
      <c r="SRC218" s="17"/>
      <c r="SRD218" s="17"/>
      <c r="SRE218" s="17"/>
      <c r="SRF218" s="17"/>
      <c r="SRG218" s="17"/>
      <c r="SRH218" s="17"/>
      <c r="SRI218" s="17"/>
      <c r="SRJ218" s="17"/>
      <c r="SRK218" s="17"/>
      <c r="SRL218" s="17"/>
      <c r="SRM218" s="17"/>
      <c r="SRN218" s="17"/>
      <c r="SRO218" s="17"/>
      <c r="SRP218" s="17"/>
      <c r="SRQ218" s="17"/>
      <c r="SRR218" s="17"/>
      <c r="SRS218" s="17"/>
      <c r="SRT218" s="17"/>
      <c r="SRU218" s="17"/>
      <c r="SRV218" s="17"/>
      <c r="SRW218" s="17"/>
      <c r="SRX218" s="17"/>
      <c r="SRY218" s="17"/>
      <c r="SRZ218" s="17"/>
      <c r="SSA218" s="17"/>
      <c r="SSB218" s="17"/>
      <c r="SSC218" s="17"/>
      <c r="SSD218" s="17"/>
      <c r="SSE218" s="17"/>
      <c r="SSF218" s="17"/>
      <c r="SSG218" s="17"/>
      <c r="SSH218" s="17"/>
      <c r="SSI218" s="17"/>
      <c r="SSJ218" s="17"/>
      <c r="SSK218" s="17"/>
      <c r="SSL218" s="17"/>
      <c r="SSM218" s="17"/>
      <c r="SSN218" s="17"/>
      <c r="SSO218" s="17"/>
      <c r="SSP218" s="17"/>
      <c r="SSQ218" s="17"/>
      <c r="SSR218" s="17"/>
      <c r="SSS218" s="17"/>
      <c r="SST218" s="17"/>
      <c r="SSU218" s="17"/>
      <c r="SSV218" s="17"/>
      <c r="SSW218" s="17"/>
      <c r="SSX218" s="17"/>
      <c r="SSY218" s="17"/>
      <c r="SSZ218" s="17"/>
      <c r="STA218" s="17"/>
      <c r="STB218" s="17"/>
      <c r="STC218" s="17"/>
      <c r="STD218" s="17"/>
      <c r="STE218" s="17"/>
      <c r="STF218" s="17"/>
      <c r="STG218" s="17"/>
      <c r="STH218" s="17"/>
      <c r="STI218" s="17"/>
      <c r="STJ218" s="17"/>
      <c r="STK218" s="17"/>
      <c r="STL218" s="17"/>
      <c r="STM218" s="17"/>
      <c r="STN218" s="17"/>
      <c r="STO218" s="17"/>
      <c r="STP218" s="17"/>
      <c r="STQ218" s="17"/>
      <c r="STR218" s="17"/>
      <c r="STS218" s="17"/>
      <c r="STT218" s="17"/>
      <c r="STU218" s="17"/>
      <c r="STV218" s="17"/>
      <c r="STW218" s="17"/>
      <c r="STX218" s="17"/>
      <c r="STY218" s="17"/>
      <c r="STZ218" s="17"/>
      <c r="SUA218" s="17"/>
      <c r="SUB218" s="17"/>
      <c r="SUC218" s="17"/>
      <c r="SUD218" s="17"/>
      <c r="SUE218" s="17"/>
      <c r="SUF218" s="17"/>
      <c r="SUG218" s="17"/>
      <c r="SUH218" s="17"/>
      <c r="SUI218" s="17"/>
      <c r="SUJ218" s="17"/>
      <c r="SUK218" s="17"/>
      <c r="SUL218" s="17"/>
      <c r="SUM218" s="17"/>
      <c r="SUN218" s="17"/>
      <c r="SUO218" s="17"/>
      <c r="SUP218" s="17"/>
      <c r="SUQ218" s="17"/>
      <c r="SUR218" s="17"/>
      <c r="SUS218" s="17"/>
      <c r="SUT218" s="17"/>
      <c r="SUU218" s="17"/>
      <c r="SUV218" s="17"/>
      <c r="SUW218" s="17"/>
      <c r="SUX218" s="17"/>
      <c r="SUY218" s="17"/>
      <c r="SUZ218" s="17"/>
      <c r="SVA218" s="17"/>
      <c r="SVB218" s="17"/>
      <c r="SVC218" s="17"/>
      <c r="SVD218" s="17"/>
      <c r="SVE218" s="17"/>
      <c r="SVF218" s="17"/>
      <c r="SVG218" s="17"/>
      <c r="SVH218" s="17"/>
      <c r="SVI218" s="17"/>
      <c r="SVJ218" s="17"/>
      <c r="SVK218" s="17"/>
      <c r="SVL218" s="17"/>
      <c r="SVM218" s="17"/>
      <c r="SVN218" s="17"/>
      <c r="SVO218" s="17"/>
      <c r="SVP218" s="17"/>
      <c r="SVQ218" s="17"/>
      <c r="SVR218" s="17"/>
      <c r="SVS218" s="17"/>
      <c r="SVT218" s="17"/>
      <c r="SVU218" s="17"/>
      <c r="SVV218" s="17"/>
      <c r="SVW218" s="17"/>
      <c r="SVX218" s="17"/>
      <c r="SVY218" s="17"/>
      <c r="SVZ218" s="17"/>
      <c r="SWA218" s="17"/>
      <c r="SWB218" s="17"/>
      <c r="SWC218" s="17"/>
      <c r="SWD218" s="17"/>
      <c r="SWE218" s="17"/>
      <c r="SWF218" s="17"/>
      <c r="SWG218" s="17"/>
      <c r="SWH218" s="17"/>
      <c r="SWI218" s="17"/>
      <c r="SWJ218" s="17"/>
      <c r="SWK218" s="17"/>
      <c r="SWL218" s="17"/>
      <c r="SWM218" s="17"/>
      <c r="SWN218" s="17"/>
      <c r="SWO218" s="17"/>
      <c r="SWP218" s="17"/>
      <c r="SWQ218" s="17"/>
      <c r="SWR218" s="17"/>
      <c r="SWS218" s="17"/>
      <c r="SWT218" s="17"/>
      <c r="SWU218" s="17"/>
      <c r="SWV218" s="17"/>
      <c r="SWW218" s="17"/>
      <c r="SWX218" s="17"/>
      <c r="SWY218" s="17"/>
      <c r="SWZ218" s="17"/>
      <c r="SXA218" s="17"/>
      <c r="SXB218" s="17"/>
      <c r="SXC218" s="17"/>
      <c r="SXD218" s="17"/>
      <c r="SXE218" s="17"/>
      <c r="SXF218" s="17"/>
      <c r="SXG218" s="17"/>
      <c r="SXH218" s="17"/>
      <c r="SXI218" s="17"/>
      <c r="SXJ218" s="17"/>
      <c r="SXK218" s="17"/>
      <c r="SXL218" s="17"/>
      <c r="SXM218" s="17"/>
      <c r="SXN218" s="17"/>
      <c r="SXO218" s="17"/>
      <c r="SXP218" s="17"/>
      <c r="SXQ218" s="17"/>
      <c r="SXR218" s="17"/>
      <c r="SXS218" s="17"/>
      <c r="SXT218" s="17"/>
      <c r="SXU218" s="17"/>
      <c r="SXV218" s="17"/>
      <c r="SXW218" s="17"/>
      <c r="SXX218" s="17"/>
      <c r="SXY218" s="17"/>
      <c r="SXZ218" s="17"/>
      <c r="SYA218" s="17"/>
      <c r="SYB218" s="17"/>
      <c r="SYC218" s="17"/>
      <c r="SYD218" s="17"/>
      <c r="SYE218" s="17"/>
      <c r="SYF218" s="17"/>
      <c r="SYG218" s="17"/>
      <c r="SYH218" s="17"/>
      <c r="SYI218" s="17"/>
      <c r="SYJ218" s="17"/>
      <c r="SYK218" s="17"/>
      <c r="SYL218" s="17"/>
      <c r="SYM218" s="17"/>
      <c r="SYN218" s="17"/>
      <c r="SYO218" s="17"/>
      <c r="SYP218" s="17"/>
      <c r="SYQ218" s="17"/>
      <c r="SYR218" s="17"/>
      <c r="SYS218" s="17"/>
      <c r="SYT218" s="17"/>
      <c r="SYU218" s="17"/>
      <c r="SYV218" s="17"/>
      <c r="SYW218" s="17"/>
      <c r="SYX218" s="17"/>
      <c r="SYY218" s="17"/>
      <c r="SYZ218" s="17"/>
      <c r="SZA218" s="17"/>
      <c r="SZB218" s="17"/>
      <c r="SZC218" s="17"/>
      <c r="SZD218" s="17"/>
      <c r="SZE218" s="17"/>
      <c r="SZF218" s="17"/>
      <c r="SZG218" s="17"/>
      <c r="SZH218" s="17"/>
      <c r="SZI218" s="17"/>
      <c r="SZJ218" s="17"/>
      <c r="SZK218" s="17"/>
      <c r="SZL218" s="17"/>
      <c r="SZM218" s="17"/>
      <c r="SZN218" s="17"/>
      <c r="SZO218" s="17"/>
      <c r="SZP218" s="17"/>
      <c r="SZQ218" s="17"/>
      <c r="SZR218" s="17"/>
      <c r="SZS218" s="17"/>
      <c r="SZT218" s="17"/>
      <c r="SZU218" s="17"/>
      <c r="SZV218" s="17"/>
      <c r="SZW218" s="17"/>
      <c r="SZX218" s="17"/>
      <c r="SZY218" s="17"/>
      <c r="SZZ218" s="17"/>
      <c r="TAA218" s="17"/>
      <c r="TAB218" s="17"/>
      <c r="TAC218" s="17"/>
      <c r="TAD218" s="17"/>
      <c r="TAE218" s="17"/>
      <c r="TAF218" s="17"/>
      <c r="TAG218" s="17"/>
      <c r="TAH218" s="17"/>
      <c r="TAI218" s="17"/>
      <c r="TAJ218" s="17"/>
      <c r="TAK218" s="17"/>
      <c r="TAL218" s="17"/>
      <c r="TAM218" s="17"/>
      <c r="TAN218" s="17"/>
      <c r="TAO218" s="17"/>
      <c r="TAP218" s="17"/>
      <c r="TAQ218" s="17"/>
      <c r="TAR218" s="17"/>
      <c r="TAS218" s="17"/>
      <c r="TAT218" s="17"/>
      <c r="TAU218" s="17"/>
      <c r="TAV218" s="17"/>
      <c r="TAW218" s="17"/>
      <c r="TAX218" s="17"/>
      <c r="TAY218" s="17"/>
      <c r="TAZ218" s="17"/>
      <c r="TBA218" s="17"/>
      <c r="TBB218" s="17"/>
      <c r="TBC218" s="17"/>
      <c r="TBD218" s="17"/>
      <c r="TBE218" s="17"/>
      <c r="TBF218" s="17"/>
      <c r="TBG218" s="17"/>
      <c r="TBH218" s="17"/>
      <c r="TBI218" s="17"/>
      <c r="TBJ218" s="17"/>
      <c r="TBK218" s="17"/>
      <c r="TBL218" s="17"/>
      <c r="TBM218" s="17"/>
      <c r="TBN218" s="17"/>
      <c r="TBO218" s="17"/>
      <c r="TBP218" s="17"/>
      <c r="TBQ218" s="17"/>
      <c r="TBR218" s="17"/>
      <c r="TBS218" s="17"/>
      <c r="TBT218" s="17"/>
      <c r="TBU218" s="17"/>
      <c r="TBV218" s="17"/>
      <c r="TBW218" s="17"/>
      <c r="TBX218" s="17"/>
      <c r="TBY218" s="17"/>
      <c r="TBZ218" s="17"/>
      <c r="TCA218" s="17"/>
      <c r="TCB218" s="17"/>
      <c r="TCC218" s="17"/>
      <c r="TCD218" s="17"/>
      <c r="TCE218" s="17"/>
      <c r="TCF218" s="17"/>
      <c r="TCG218" s="17"/>
      <c r="TCH218" s="17"/>
      <c r="TCI218" s="17"/>
      <c r="TCJ218" s="17"/>
      <c r="TCK218" s="17"/>
      <c r="TCL218" s="17"/>
      <c r="TCM218" s="17"/>
      <c r="TCN218" s="17"/>
      <c r="TCO218" s="17"/>
      <c r="TCP218" s="17"/>
      <c r="TCQ218" s="17"/>
      <c r="TCR218" s="17"/>
      <c r="TCS218" s="17"/>
      <c r="TCT218" s="17"/>
      <c r="TCU218" s="17"/>
      <c r="TCV218" s="17"/>
      <c r="TCW218" s="17"/>
      <c r="TCX218" s="17"/>
      <c r="TCY218" s="17"/>
      <c r="TCZ218" s="17"/>
      <c r="TDA218" s="17"/>
      <c r="TDB218" s="17"/>
      <c r="TDC218" s="17"/>
      <c r="TDD218" s="17"/>
      <c r="TDE218" s="17"/>
      <c r="TDF218" s="17"/>
      <c r="TDG218" s="17"/>
      <c r="TDH218" s="17"/>
      <c r="TDI218" s="17"/>
      <c r="TDJ218" s="17"/>
      <c r="TDK218" s="17"/>
      <c r="TDL218" s="17"/>
      <c r="TDM218" s="17"/>
      <c r="TDN218" s="17"/>
      <c r="TDO218" s="17"/>
      <c r="TDP218" s="17"/>
      <c r="TDQ218" s="17"/>
      <c r="TDR218" s="17"/>
      <c r="TDS218" s="17"/>
      <c r="TDT218" s="17"/>
      <c r="TDU218" s="17"/>
      <c r="TDV218" s="17"/>
      <c r="TDW218" s="17"/>
      <c r="TDX218" s="17"/>
      <c r="TDY218" s="17"/>
      <c r="TDZ218" s="17"/>
      <c r="TEA218" s="17"/>
      <c r="TEB218" s="17"/>
      <c r="TEC218" s="17"/>
      <c r="TED218" s="17"/>
      <c r="TEE218" s="17"/>
      <c r="TEF218" s="17"/>
      <c r="TEG218" s="17"/>
      <c r="TEH218" s="17"/>
      <c r="TEI218" s="17"/>
      <c r="TEJ218" s="17"/>
      <c r="TEK218" s="17"/>
      <c r="TEL218" s="17"/>
      <c r="TEM218" s="17"/>
      <c r="TEN218" s="17"/>
      <c r="TEO218" s="17"/>
      <c r="TEP218" s="17"/>
      <c r="TEQ218" s="17"/>
      <c r="TER218" s="17"/>
      <c r="TES218" s="17"/>
      <c r="TET218" s="17"/>
      <c r="TEU218" s="17"/>
      <c r="TEV218" s="17"/>
      <c r="TEW218" s="17"/>
      <c r="TEX218" s="17"/>
      <c r="TEY218" s="17"/>
      <c r="TEZ218" s="17"/>
      <c r="TFA218" s="17"/>
      <c r="TFB218" s="17"/>
      <c r="TFC218" s="17"/>
      <c r="TFD218" s="17"/>
      <c r="TFE218" s="17"/>
      <c r="TFF218" s="17"/>
      <c r="TFG218" s="17"/>
      <c r="TFH218" s="17"/>
      <c r="TFI218" s="17"/>
      <c r="TFJ218" s="17"/>
      <c r="TFK218" s="17"/>
      <c r="TFL218" s="17"/>
      <c r="TFM218" s="17"/>
      <c r="TFN218" s="17"/>
      <c r="TFO218" s="17"/>
      <c r="TFP218" s="17"/>
      <c r="TFQ218" s="17"/>
      <c r="TFR218" s="17"/>
      <c r="TFS218" s="17"/>
      <c r="TFT218" s="17"/>
      <c r="TFU218" s="17"/>
      <c r="TFV218" s="17"/>
      <c r="TFW218" s="17"/>
      <c r="TFX218" s="17"/>
      <c r="TFY218" s="17"/>
      <c r="TFZ218" s="17"/>
      <c r="TGA218" s="17"/>
      <c r="TGB218" s="17"/>
      <c r="TGC218" s="17"/>
      <c r="TGD218" s="17"/>
      <c r="TGE218" s="17"/>
      <c r="TGF218" s="17"/>
      <c r="TGG218" s="17"/>
      <c r="TGH218" s="17"/>
      <c r="TGI218" s="17"/>
      <c r="TGJ218" s="17"/>
      <c r="TGK218" s="17"/>
      <c r="TGL218" s="17"/>
      <c r="TGM218" s="17"/>
      <c r="TGN218" s="17"/>
      <c r="TGO218" s="17"/>
      <c r="TGP218" s="17"/>
      <c r="TGQ218" s="17"/>
      <c r="TGR218" s="17"/>
      <c r="TGS218" s="17"/>
      <c r="TGT218" s="17"/>
      <c r="TGU218" s="17"/>
      <c r="TGV218" s="17"/>
      <c r="TGW218" s="17"/>
      <c r="TGX218" s="17"/>
      <c r="TGY218" s="17"/>
      <c r="TGZ218" s="17"/>
      <c r="THA218" s="17"/>
      <c r="THB218" s="17"/>
      <c r="THC218" s="17"/>
      <c r="THD218" s="17"/>
      <c r="THE218" s="17"/>
      <c r="THF218" s="17"/>
      <c r="THG218" s="17"/>
      <c r="THH218" s="17"/>
      <c r="THI218" s="17"/>
      <c r="THJ218" s="17"/>
      <c r="THK218" s="17"/>
      <c r="THL218" s="17"/>
      <c r="THM218" s="17"/>
      <c r="THN218" s="17"/>
      <c r="THO218" s="17"/>
      <c r="THP218" s="17"/>
      <c r="THQ218" s="17"/>
      <c r="THR218" s="17"/>
      <c r="THS218" s="17"/>
      <c r="THT218" s="17"/>
      <c r="THU218" s="17"/>
      <c r="THV218" s="17"/>
      <c r="THW218" s="17"/>
      <c r="THX218" s="17"/>
      <c r="THY218" s="17"/>
      <c r="THZ218" s="17"/>
      <c r="TIA218" s="17"/>
      <c r="TIB218" s="17"/>
      <c r="TIC218" s="17"/>
      <c r="TID218" s="17"/>
      <c r="TIE218" s="17"/>
      <c r="TIF218" s="17"/>
      <c r="TIG218" s="17"/>
      <c r="TIH218" s="17"/>
      <c r="TII218" s="17"/>
      <c r="TIJ218" s="17"/>
      <c r="TIK218" s="17"/>
      <c r="TIL218" s="17"/>
      <c r="TIM218" s="17"/>
      <c r="TIN218" s="17"/>
      <c r="TIO218" s="17"/>
      <c r="TIP218" s="17"/>
      <c r="TIQ218" s="17"/>
      <c r="TIR218" s="17"/>
      <c r="TIS218" s="17"/>
      <c r="TIT218" s="17"/>
      <c r="TIU218" s="17"/>
      <c r="TIV218" s="17"/>
      <c r="TIW218" s="17"/>
      <c r="TIX218" s="17"/>
      <c r="TIY218" s="17"/>
      <c r="TIZ218" s="17"/>
      <c r="TJA218" s="17"/>
      <c r="TJB218" s="17"/>
      <c r="TJC218" s="17"/>
      <c r="TJD218" s="17"/>
      <c r="TJE218" s="17"/>
      <c r="TJF218" s="17"/>
      <c r="TJG218" s="17"/>
      <c r="TJH218" s="17"/>
      <c r="TJI218" s="17"/>
      <c r="TJJ218" s="17"/>
      <c r="TJK218" s="17"/>
      <c r="TJL218" s="17"/>
      <c r="TJM218" s="17"/>
      <c r="TJN218" s="17"/>
      <c r="TJO218" s="17"/>
      <c r="TJP218" s="17"/>
      <c r="TJQ218" s="17"/>
      <c r="TJR218" s="17"/>
      <c r="TJS218" s="17"/>
      <c r="TJT218" s="17"/>
      <c r="TJU218" s="17"/>
      <c r="TJV218" s="17"/>
      <c r="TJW218" s="17"/>
      <c r="TJX218" s="17"/>
      <c r="TJY218" s="17"/>
      <c r="TJZ218" s="17"/>
      <c r="TKA218" s="17"/>
      <c r="TKB218" s="17"/>
      <c r="TKC218" s="17"/>
      <c r="TKD218" s="17"/>
      <c r="TKE218" s="17"/>
      <c r="TKF218" s="17"/>
      <c r="TKG218" s="17"/>
      <c r="TKH218" s="17"/>
      <c r="TKI218" s="17"/>
      <c r="TKJ218" s="17"/>
      <c r="TKK218" s="17"/>
      <c r="TKL218" s="17"/>
      <c r="TKM218" s="17"/>
      <c r="TKN218" s="17"/>
      <c r="TKO218" s="17"/>
      <c r="TKP218" s="17"/>
      <c r="TKQ218" s="17"/>
      <c r="TKR218" s="17"/>
      <c r="TKS218" s="17"/>
      <c r="TKT218" s="17"/>
      <c r="TKU218" s="17"/>
      <c r="TKV218" s="17"/>
      <c r="TKW218" s="17"/>
      <c r="TKX218" s="17"/>
      <c r="TKY218" s="17"/>
      <c r="TKZ218" s="17"/>
      <c r="TLA218" s="17"/>
      <c r="TLB218" s="17"/>
      <c r="TLC218" s="17"/>
      <c r="TLD218" s="17"/>
      <c r="TLE218" s="17"/>
      <c r="TLF218" s="17"/>
      <c r="TLG218" s="17"/>
      <c r="TLH218" s="17"/>
      <c r="TLI218" s="17"/>
      <c r="TLJ218" s="17"/>
      <c r="TLK218" s="17"/>
      <c r="TLL218" s="17"/>
      <c r="TLM218" s="17"/>
      <c r="TLN218" s="17"/>
      <c r="TLO218" s="17"/>
      <c r="TLP218" s="17"/>
      <c r="TLQ218" s="17"/>
      <c r="TLR218" s="17"/>
      <c r="TLS218" s="17"/>
      <c r="TLT218" s="17"/>
      <c r="TLU218" s="17"/>
      <c r="TLV218" s="17"/>
      <c r="TLW218" s="17"/>
      <c r="TLX218" s="17"/>
      <c r="TLY218" s="17"/>
      <c r="TLZ218" s="17"/>
      <c r="TMA218" s="17"/>
      <c r="TMB218" s="17"/>
      <c r="TMC218" s="17"/>
      <c r="TMD218" s="17"/>
      <c r="TME218" s="17"/>
      <c r="TMF218" s="17"/>
      <c r="TMG218" s="17"/>
      <c r="TMH218" s="17"/>
      <c r="TMI218" s="17"/>
      <c r="TMJ218" s="17"/>
      <c r="TMK218" s="17"/>
      <c r="TML218" s="17"/>
      <c r="TMM218" s="17"/>
      <c r="TMN218" s="17"/>
      <c r="TMO218" s="17"/>
      <c r="TMP218" s="17"/>
      <c r="TMQ218" s="17"/>
      <c r="TMR218" s="17"/>
      <c r="TMS218" s="17"/>
      <c r="TMT218" s="17"/>
      <c r="TMU218" s="17"/>
      <c r="TMV218" s="17"/>
      <c r="TMW218" s="17"/>
      <c r="TMX218" s="17"/>
      <c r="TMY218" s="17"/>
      <c r="TMZ218" s="17"/>
      <c r="TNA218" s="17"/>
      <c r="TNB218" s="17"/>
      <c r="TNC218" s="17"/>
      <c r="TND218" s="17"/>
      <c r="TNE218" s="17"/>
      <c r="TNF218" s="17"/>
      <c r="TNG218" s="17"/>
      <c r="TNH218" s="17"/>
      <c r="TNI218" s="17"/>
      <c r="TNJ218" s="17"/>
      <c r="TNK218" s="17"/>
      <c r="TNL218" s="17"/>
      <c r="TNM218" s="17"/>
      <c r="TNN218" s="17"/>
      <c r="TNO218" s="17"/>
      <c r="TNP218" s="17"/>
      <c r="TNQ218" s="17"/>
      <c r="TNR218" s="17"/>
      <c r="TNS218" s="17"/>
      <c r="TNT218" s="17"/>
      <c r="TNU218" s="17"/>
      <c r="TNV218" s="17"/>
      <c r="TNW218" s="17"/>
      <c r="TNX218" s="17"/>
      <c r="TNY218" s="17"/>
      <c r="TNZ218" s="17"/>
      <c r="TOA218" s="17"/>
      <c r="TOB218" s="17"/>
      <c r="TOC218" s="17"/>
      <c r="TOD218" s="17"/>
      <c r="TOE218" s="17"/>
      <c r="TOF218" s="17"/>
      <c r="TOG218" s="17"/>
      <c r="TOH218" s="17"/>
      <c r="TOI218" s="17"/>
      <c r="TOJ218" s="17"/>
      <c r="TOK218" s="17"/>
      <c r="TOL218" s="17"/>
      <c r="TOM218" s="17"/>
      <c r="TON218" s="17"/>
      <c r="TOO218" s="17"/>
      <c r="TOP218" s="17"/>
      <c r="TOQ218" s="17"/>
      <c r="TOR218" s="17"/>
      <c r="TOS218" s="17"/>
      <c r="TOT218" s="17"/>
      <c r="TOU218" s="17"/>
      <c r="TOV218" s="17"/>
      <c r="TOW218" s="17"/>
      <c r="TOX218" s="17"/>
      <c r="TOY218" s="17"/>
      <c r="TOZ218" s="17"/>
      <c r="TPA218" s="17"/>
      <c r="TPB218" s="17"/>
      <c r="TPC218" s="17"/>
      <c r="TPD218" s="17"/>
      <c r="TPE218" s="17"/>
      <c r="TPF218" s="17"/>
      <c r="TPG218" s="17"/>
      <c r="TPH218" s="17"/>
      <c r="TPI218" s="17"/>
      <c r="TPJ218" s="17"/>
      <c r="TPK218" s="17"/>
      <c r="TPL218" s="17"/>
      <c r="TPM218" s="17"/>
      <c r="TPN218" s="17"/>
      <c r="TPO218" s="17"/>
      <c r="TPP218" s="17"/>
      <c r="TPQ218" s="17"/>
      <c r="TPR218" s="17"/>
      <c r="TPS218" s="17"/>
      <c r="TPT218" s="17"/>
      <c r="TPU218" s="17"/>
      <c r="TPV218" s="17"/>
      <c r="TPW218" s="17"/>
      <c r="TPX218" s="17"/>
      <c r="TPY218" s="17"/>
      <c r="TPZ218" s="17"/>
      <c r="TQA218" s="17"/>
      <c r="TQB218" s="17"/>
      <c r="TQC218" s="17"/>
      <c r="TQD218" s="17"/>
      <c r="TQE218" s="17"/>
      <c r="TQF218" s="17"/>
      <c r="TQG218" s="17"/>
      <c r="TQH218" s="17"/>
      <c r="TQI218" s="17"/>
      <c r="TQJ218" s="17"/>
      <c r="TQK218" s="17"/>
      <c r="TQL218" s="17"/>
      <c r="TQM218" s="17"/>
      <c r="TQN218" s="17"/>
      <c r="TQO218" s="17"/>
      <c r="TQP218" s="17"/>
      <c r="TQQ218" s="17"/>
      <c r="TQR218" s="17"/>
      <c r="TQS218" s="17"/>
      <c r="TQT218" s="17"/>
      <c r="TQU218" s="17"/>
      <c r="TQV218" s="17"/>
      <c r="TQW218" s="17"/>
      <c r="TQX218" s="17"/>
      <c r="TQY218" s="17"/>
      <c r="TQZ218" s="17"/>
      <c r="TRA218" s="17"/>
      <c r="TRB218" s="17"/>
      <c r="TRC218" s="17"/>
      <c r="TRD218" s="17"/>
      <c r="TRE218" s="17"/>
      <c r="TRF218" s="17"/>
      <c r="TRG218" s="17"/>
      <c r="TRH218" s="17"/>
      <c r="TRI218" s="17"/>
      <c r="TRJ218" s="17"/>
      <c r="TRK218" s="17"/>
      <c r="TRL218" s="17"/>
      <c r="TRM218" s="17"/>
      <c r="TRN218" s="17"/>
      <c r="TRO218" s="17"/>
      <c r="TRP218" s="17"/>
      <c r="TRQ218" s="17"/>
      <c r="TRR218" s="17"/>
      <c r="TRS218" s="17"/>
      <c r="TRT218" s="17"/>
      <c r="TRU218" s="17"/>
      <c r="TRV218" s="17"/>
      <c r="TRW218" s="17"/>
      <c r="TRX218" s="17"/>
      <c r="TRY218" s="17"/>
      <c r="TRZ218" s="17"/>
      <c r="TSA218" s="17"/>
      <c r="TSB218" s="17"/>
      <c r="TSC218" s="17"/>
      <c r="TSD218" s="17"/>
      <c r="TSE218" s="17"/>
      <c r="TSF218" s="17"/>
      <c r="TSG218" s="17"/>
      <c r="TSH218" s="17"/>
      <c r="TSI218" s="17"/>
      <c r="TSJ218" s="17"/>
      <c r="TSK218" s="17"/>
      <c r="TSL218" s="17"/>
      <c r="TSM218" s="17"/>
      <c r="TSN218" s="17"/>
      <c r="TSO218" s="17"/>
      <c r="TSP218" s="17"/>
      <c r="TSQ218" s="17"/>
      <c r="TSR218" s="17"/>
      <c r="TSS218" s="17"/>
      <c r="TST218" s="17"/>
      <c r="TSU218" s="17"/>
      <c r="TSV218" s="17"/>
      <c r="TSW218" s="17"/>
      <c r="TSX218" s="17"/>
      <c r="TSY218" s="17"/>
      <c r="TSZ218" s="17"/>
      <c r="TTA218" s="17"/>
      <c r="TTB218" s="17"/>
      <c r="TTC218" s="17"/>
      <c r="TTD218" s="17"/>
      <c r="TTE218" s="17"/>
      <c r="TTF218" s="17"/>
      <c r="TTG218" s="17"/>
      <c r="TTH218" s="17"/>
      <c r="TTI218" s="17"/>
      <c r="TTJ218" s="17"/>
      <c r="TTK218" s="17"/>
      <c r="TTL218" s="17"/>
      <c r="TTM218" s="17"/>
      <c r="TTN218" s="17"/>
      <c r="TTO218" s="17"/>
      <c r="TTP218" s="17"/>
      <c r="TTQ218" s="17"/>
      <c r="TTR218" s="17"/>
      <c r="TTS218" s="17"/>
      <c r="TTT218" s="17"/>
      <c r="TTU218" s="17"/>
      <c r="TTV218" s="17"/>
      <c r="TTW218" s="17"/>
      <c r="TTX218" s="17"/>
      <c r="TTY218" s="17"/>
      <c r="TTZ218" s="17"/>
      <c r="TUA218" s="17"/>
      <c r="TUB218" s="17"/>
      <c r="TUC218" s="17"/>
      <c r="TUD218" s="17"/>
      <c r="TUE218" s="17"/>
      <c r="TUF218" s="17"/>
      <c r="TUG218" s="17"/>
      <c r="TUH218" s="17"/>
      <c r="TUI218" s="17"/>
      <c r="TUJ218" s="17"/>
      <c r="TUK218" s="17"/>
      <c r="TUL218" s="17"/>
      <c r="TUM218" s="17"/>
      <c r="TUN218" s="17"/>
      <c r="TUO218" s="17"/>
      <c r="TUP218" s="17"/>
      <c r="TUQ218" s="17"/>
      <c r="TUR218" s="17"/>
      <c r="TUS218" s="17"/>
      <c r="TUT218" s="17"/>
      <c r="TUU218" s="17"/>
      <c r="TUV218" s="17"/>
      <c r="TUW218" s="17"/>
      <c r="TUX218" s="17"/>
      <c r="TUY218" s="17"/>
      <c r="TUZ218" s="17"/>
      <c r="TVA218" s="17"/>
      <c r="TVB218" s="17"/>
      <c r="TVC218" s="17"/>
      <c r="TVD218" s="17"/>
      <c r="TVE218" s="17"/>
      <c r="TVF218" s="17"/>
      <c r="TVG218" s="17"/>
      <c r="TVH218" s="17"/>
      <c r="TVI218" s="17"/>
      <c r="TVJ218" s="17"/>
      <c r="TVK218" s="17"/>
      <c r="TVL218" s="17"/>
      <c r="TVM218" s="17"/>
      <c r="TVN218" s="17"/>
      <c r="TVO218" s="17"/>
      <c r="TVP218" s="17"/>
      <c r="TVQ218" s="17"/>
      <c r="TVR218" s="17"/>
      <c r="TVS218" s="17"/>
      <c r="TVT218" s="17"/>
      <c r="TVU218" s="17"/>
      <c r="TVV218" s="17"/>
      <c r="TVW218" s="17"/>
      <c r="TVX218" s="17"/>
      <c r="TVY218" s="17"/>
      <c r="TVZ218" s="17"/>
      <c r="TWA218" s="17"/>
      <c r="TWB218" s="17"/>
      <c r="TWC218" s="17"/>
      <c r="TWD218" s="17"/>
      <c r="TWE218" s="17"/>
      <c r="TWF218" s="17"/>
      <c r="TWG218" s="17"/>
      <c r="TWH218" s="17"/>
      <c r="TWI218" s="17"/>
      <c r="TWJ218" s="17"/>
      <c r="TWK218" s="17"/>
      <c r="TWL218" s="17"/>
      <c r="TWM218" s="17"/>
      <c r="TWN218" s="17"/>
      <c r="TWO218" s="17"/>
      <c r="TWP218" s="17"/>
      <c r="TWQ218" s="17"/>
      <c r="TWR218" s="17"/>
      <c r="TWS218" s="17"/>
      <c r="TWT218" s="17"/>
      <c r="TWU218" s="17"/>
      <c r="TWV218" s="17"/>
      <c r="TWW218" s="17"/>
      <c r="TWX218" s="17"/>
      <c r="TWY218" s="17"/>
      <c r="TWZ218" s="17"/>
      <c r="TXA218" s="17"/>
      <c r="TXB218" s="17"/>
      <c r="TXC218" s="17"/>
      <c r="TXD218" s="17"/>
      <c r="TXE218" s="17"/>
      <c r="TXF218" s="17"/>
      <c r="TXG218" s="17"/>
      <c r="TXH218" s="17"/>
      <c r="TXI218" s="17"/>
      <c r="TXJ218" s="17"/>
      <c r="TXK218" s="17"/>
      <c r="TXL218" s="17"/>
      <c r="TXM218" s="17"/>
      <c r="TXN218" s="17"/>
      <c r="TXO218" s="17"/>
      <c r="TXP218" s="17"/>
      <c r="TXQ218" s="17"/>
      <c r="TXR218" s="17"/>
      <c r="TXS218" s="17"/>
      <c r="TXT218" s="17"/>
      <c r="TXU218" s="17"/>
      <c r="TXV218" s="17"/>
      <c r="TXW218" s="17"/>
      <c r="TXX218" s="17"/>
      <c r="TXY218" s="17"/>
      <c r="TXZ218" s="17"/>
      <c r="TYA218" s="17"/>
      <c r="TYB218" s="17"/>
      <c r="TYC218" s="17"/>
      <c r="TYD218" s="17"/>
      <c r="TYE218" s="17"/>
      <c r="TYF218" s="17"/>
      <c r="TYG218" s="17"/>
      <c r="TYH218" s="17"/>
      <c r="TYI218" s="17"/>
      <c r="TYJ218" s="17"/>
      <c r="TYK218" s="17"/>
      <c r="TYL218" s="17"/>
      <c r="TYM218" s="17"/>
      <c r="TYN218" s="17"/>
      <c r="TYO218" s="17"/>
      <c r="TYP218" s="17"/>
      <c r="TYQ218" s="17"/>
      <c r="TYR218" s="17"/>
      <c r="TYS218" s="17"/>
      <c r="TYT218" s="17"/>
      <c r="TYU218" s="17"/>
      <c r="TYV218" s="17"/>
      <c r="TYW218" s="17"/>
      <c r="TYX218" s="17"/>
      <c r="TYY218" s="17"/>
      <c r="TYZ218" s="17"/>
      <c r="TZA218" s="17"/>
      <c r="TZB218" s="17"/>
      <c r="TZC218" s="17"/>
      <c r="TZD218" s="17"/>
      <c r="TZE218" s="17"/>
      <c r="TZF218" s="17"/>
      <c r="TZG218" s="17"/>
      <c r="TZH218" s="17"/>
      <c r="TZI218" s="17"/>
      <c r="TZJ218" s="17"/>
      <c r="TZK218" s="17"/>
      <c r="TZL218" s="17"/>
      <c r="TZM218" s="17"/>
      <c r="TZN218" s="17"/>
      <c r="TZO218" s="17"/>
      <c r="TZP218" s="17"/>
      <c r="TZQ218" s="17"/>
      <c r="TZR218" s="17"/>
      <c r="TZS218" s="17"/>
      <c r="TZT218" s="17"/>
      <c r="TZU218" s="17"/>
      <c r="TZV218" s="17"/>
      <c r="TZW218" s="17"/>
      <c r="TZX218" s="17"/>
      <c r="TZY218" s="17"/>
      <c r="TZZ218" s="17"/>
      <c r="UAA218" s="17"/>
      <c r="UAB218" s="17"/>
      <c r="UAC218" s="17"/>
      <c r="UAD218" s="17"/>
      <c r="UAE218" s="17"/>
      <c r="UAF218" s="17"/>
      <c r="UAG218" s="17"/>
      <c r="UAH218" s="17"/>
      <c r="UAI218" s="17"/>
      <c r="UAJ218" s="17"/>
      <c r="UAK218" s="17"/>
      <c r="UAL218" s="17"/>
      <c r="UAM218" s="17"/>
      <c r="UAN218" s="17"/>
      <c r="UAO218" s="17"/>
      <c r="UAP218" s="17"/>
      <c r="UAQ218" s="17"/>
      <c r="UAR218" s="17"/>
      <c r="UAS218" s="17"/>
      <c r="UAT218" s="17"/>
      <c r="UAU218" s="17"/>
      <c r="UAV218" s="17"/>
      <c r="UAW218" s="17"/>
      <c r="UAX218" s="17"/>
      <c r="UAY218" s="17"/>
      <c r="UAZ218" s="17"/>
      <c r="UBA218" s="17"/>
      <c r="UBB218" s="17"/>
      <c r="UBC218" s="17"/>
      <c r="UBD218" s="17"/>
      <c r="UBE218" s="17"/>
      <c r="UBF218" s="17"/>
      <c r="UBG218" s="17"/>
      <c r="UBH218" s="17"/>
      <c r="UBI218" s="17"/>
      <c r="UBJ218" s="17"/>
      <c r="UBK218" s="17"/>
      <c r="UBL218" s="17"/>
      <c r="UBM218" s="17"/>
      <c r="UBN218" s="17"/>
      <c r="UBO218" s="17"/>
      <c r="UBP218" s="17"/>
      <c r="UBQ218" s="17"/>
      <c r="UBR218" s="17"/>
      <c r="UBS218" s="17"/>
      <c r="UBT218" s="17"/>
      <c r="UBU218" s="17"/>
      <c r="UBV218" s="17"/>
      <c r="UBW218" s="17"/>
      <c r="UBX218" s="17"/>
      <c r="UBY218" s="17"/>
      <c r="UBZ218" s="17"/>
      <c r="UCA218" s="17"/>
      <c r="UCB218" s="17"/>
      <c r="UCC218" s="17"/>
      <c r="UCD218" s="17"/>
      <c r="UCE218" s="17"/>
      <c r="UCF218" s="17"/>
      <c r="UCG218" s="17"/>
      <c r="UCH218" s="17"/>
      <c r="UCI218" s="17"/>
      <c r="UCJ218" s="17"/>
      <c r="UCK218" s="17"/>
      <c r="UCL218" s="17"/>
      <c r="UCM218" s="17"/>
      <c r="UCN218" s="17"/>
      <c r="UCO218" s="17"/>
      <c r="UCP218" s="17"/>
      <c r="UCQ218" s="17"/>
      <c r="UCR218" s="17"/>
      <c r="UCS218" s="17"/>
      <c r="UCT218" s="17"/>
      <c r="UCU218" s="17"/>
      <c r="UCV218" s="17"/>
      <c r="UCW218" s="17"/>
      <c r="UCX218" s="17"/>
      <c r="UCY218" s="17"/>
      <c r="UCZ218" s="17"/>
      <c r="UDA218" s="17"/>
      <c r="UDB218" s="17"/>
      <c r="UDC218" s="17"/>
      <c r="UDD218" s="17"/>
      <c r="UDE218" s="17"/>
      <c r="UDF218" s="17"/>
      <c r="UDG218" s="17"/>
      <c r="UDH218" s="17"/>
      <c r="UDI218" s="17"/>
      <c r="UDJ218" s="17"/>
      <c r="UDK218" s="17"/>
      <c r="UDL218" s="17"/>
      <c r="UDM218" s="17"/>
      <c r="UDN218" s="17"/>
      <c r="UDO218" s="17"/>
      <c r="UDP218" s="17"/>
      <c r="UDQ218" s="17"/>
      <c r="UDR218" s="17"/>
      <c r="UDS218" s="17"/>
      <c r="UDT218" s="17"/>
      <c r="UDU218" s="17"/>
      <c r="UDV218" s="17"/>
      <c r="UDW218" s="17"/>
      <c r="UDX218" s="17"/>
      <c r="UDY218" s="17"/>
      <c r="UDZ218" s="17"/>
      <c r="UEA218" s="17"/>
      <c r="UEB218" s="17"/>
      <c r="UEC218" s="17"/>
      <c r="UED218" s="17"/>
      <c r="UEE218" s="17"/>
      <c r="UEF218" s="17"/>
      <c r="UEG218" s="17"/>
      <c r="UEH218" s="17"/>
      <c r="UEI218" s="17"/>
      <c r="UEJ218" s="17"/>
      <c r="UEK218" s="17"/>
      <c r="UEL218" s="17"/>
      <c r="UEM218" s="17"/>
      <c r="UEN218" s="17"/>
      <c r="UEO218" s="17"/>
      <c r="UEP218" s="17"/>
      <c r="UEQ218" s="17"/>
      <c r="UER218" s="17"/>
      <c r="UES218" s="17"/>
      <c r="UET218" s="17"/>
      <c r="UEU218" s="17"/>
      <c r="UEV218" s="17"/>
      <c r="UEW218" s="17"/>
      <c r="UEX218" s="17"/>
      <c r="UEY218" s="17"/>
      <c r="UEZ218" s="17"/>
      <c r="UFA218" s="17"/>
      <c r="UFB218" s="17"/>
      <c r="UFC218" s="17"/>
      <c r="UFD218" s="17"/>
      <c r="UFE218" s="17"/>
      <c r="UFF218" s="17"/>
      <c r="UFG218" s="17"/>
      <c r="UFH218" s="17"/>
      <c r="UFI218" s="17"/>
      <c r="UFJ218" s="17"/>
      <c r="UFK218" s="17"/>
      <c r="UFL218" s="17"/>
      <c r="UFM218" s="17"/>
      <c r="UFN218" s="17"/>
      <c r="UFO218" s="17"/>
      <c r="UFP218" s="17"/>
      <c r="UFQ218" s="17"/>
      <c r="UFR218" s="17"/>
      <c r="UFS218" s="17"/>
      <c r="UFT218" s="17"/>
      <c r="UFU218" s="17"/>
      <c r="UFV218" s="17"/>
      <c r="UFW218" s="17"/>
      <c r="UFX218" s="17"/>
      <c r="UFY218" s="17"/>
      <c r="UFZ218" s="17"/>
      <c r="UGA218" s="17"/>
      <c r="UGB218" s="17"/>
      <c r="UGC218" s="17"/>
      <c r="UGD218" s="17"/>
      <c r="UGE218" s="17"/>
      <c r="UGF218" s="17"/>
      <c r="UGG218" s="17"/>
      <c r="UGH218" s="17"/>
      <c r="UGI218" s="17"/>
      <c r="UGJ218" s="17"/>
      <c r="UGK218" s="17"/>
      <c r="UGL218" s="17"/>
      <c r="UGM218" s="17"/>
      <c r="UGN218" s="17"/>
      <c r="UGO218" s="17"/>
      <c r="UGP218" s="17"/>
      <c r="UGQ218" s="17"/>
      <c r="UGR218" s="17"/>
      <c r="UGS218" s="17"/>
      <c r="UGT218" s="17"/>
      <c r="UGU218" s="17"/>
      <c r="UGV218" s="17"/>
      <c r="UGW218" s="17"/>
      <c r="UGX218" s="17"/>
      <c r="UGY218" s="17"/>
      <c r="UGZ218" s="17"/>
      <c r="UHA218" s="17"/>
      <c r="UHB218" s="17"/>
      <c r="UHC218" s="17"/>
      <c r="UHD218" s="17"/>
      <c r="UHE218" s="17"/>
      <c r="UHF218" s="17"/>
      <c r="UHG218" s="17"/>
      <c r="UHH218" s="17"/>
      <c r="UHI218" s="17"/>
      <c r="UHJ218" s="17"/>
      <c r="UHK218" s="17"/>
      <c r="UHL218" s="17"/>
      <c r="UHM218" s="17"/>
      <c r="UHN218" s="17"/>
      <c r="UHO218" s="17"/>
      <c r="UHP218" s="17"/>
      <c r="UHQ218" s="17"/>
      <c r="UHR218" s="17"/>
      <c r="UHS218" s="17"/>
      <c r="UHT218" s="17"/>
      <c r="UHU218" s="17"/>
      <c r="UHV218" s="17"/>
      <c r="UHW218" s="17"/>
      <c r="UHX218" s="17"/>
      <c r="UHY218" s="17"/>
      <c r="UHZ218" s="17"/>
      <c r="UIA218" s="17"/>
      <c r="UIB218" s="17"/>
      <c r="UIC218" s="17"/>
      <c r="UID218" s="17"/>
      <c r="UIE218" s="17"/>
      <c r="UIF218" s="17"/>
      <c r="UIG218" s="17"/>
      <c r="UIH218" s="17"/>
      <c r="UII218" s="17"/>
      <c r="UIJ218" s="17"/>
      <c r="UIK218" s="17"/>
      <c r="UIL218" s="17"/>
      <c r="UIM218" s="17"/>
      <c r="UIN218" s="17"/>
      <c r="UIO218" s="17"/>
      <c r="UIP218" s="17"/>
      <c r="UIQ218" s="17"/>
      <c r="UIR218" s="17"/>
      <c r="UIS218" s="17"/>
      <c r="UIT218" s="17"/>
      <c r="UIU218" s="17"/>
      <c r="UIV218" s="17"/>
      <c r="UIW218" s="17"/>
      <c r="UIX218" s="17"/>
      <c r="UIY218" s="17"/>
      <c r="UIZ218" s="17"/>
      <c r="UJA218" s="17"/>
      <c r="UJB218" s="17"/>
      <c r="UJC218" s="17"/>
      <c r="UJD218" s="17"/>
      <c r="UJE218" s="17"/>
      <c r="UJF218" s="17"/>
      <c r="UJG218" s="17"/>
      <c r="UJH218" s="17"/>
      <c r="UJI218" s="17"/>
      <c r="UJJ218" s="17"/>
      <c r="UJK218" s="17"/>
      <c r="UJL218" s="17"/>
      <c r="UJM218" s="17"/>
      <c r="UJN218" s="17"/>
      <c r="UJO218" s="17"/>
      <c r="UJP218" s="17"/>
      <c r="UJQ218" s="17"/>
      <c r="UJR218" s="17"/>
      <c r="UJS218" s="17"/>
      <c r="UJT218" s="17"/>
      <c r="UJU218" s="17"/>
      <c r="UJV218" s="17"/>
      <c r="UJW218" s="17"/>
      <c r="UJX218" s="17"/>
      <c r="UJY218" s="17"/>
      <c r="UJZ218" s="17"/>
      <c r="UKA218" s="17"/>
      <c r="UKB218" s="17"/>
      <c r="UKC218" s="17"/>
      <c r="UKD218" s="17"/>
      <c r="UKE218" s="17"/>
      <c r="UKF218" s="17"/>
      <c r="UKG218" s="17"/>
      <c r="UKH218" s="17"/>
      <c r="UKI218" s="17"/>
      <c r="UKJ218" s="17"/>
      <c r="UKK218" s="17"/>
      <c r="UKL218" s="17"/>
      <c r="UKM218" s="17"/>
      <c r="UKN218" s="17"/>
      <c r="UKO218" s="17"/>
      <c r="UKP218" s="17"/>
      <c r="UKQ218" s="17"/>
      <c r="UKR218" s="17"/>
      <c r="UKS218" s="17"/>
      <c r="UKT218" s="17"/>
      <c r="UKU218" s="17"/>
      <c r="UKV218" s="17"/>
      <c r="UKW218" s="17"/>
      <c r="UKX218" s="17"/>
      <c r="UKY218" s="17"/>
      <c r="UKZ218" s="17"/>
      <c r="ULA218" s="17"/>
      <c r="ULB218" s="17"/>
      <c r="ULC218" s="17"/>
      <c r="ULD218" s="17"/>
      <c r="ULE218" s="17"/>
      <c r="ULF218" s="17"/>
      <c r="ULG218" s="17"/>
      <c r="ULH218" s="17"/>
      <c r="ULI218" s="17"/>
      <c r="ULJ218" s="17"/>
      <c r="ULK218" s="17"/>
      <c r="ULL218" s="17"/>
      <c r="ULM218" s="17"/>
      <c r="ULN218" s="17"/>
      <c r="ULO218" s="17"/>
      <c r="ULP218" s="17"/>
      <c r="ULQ218" s="17"/>
      <c r="ULR218" s="17"/>
      <c r="ULS218" s="17"/>
      <c r="ULT218" s="17"/>
      <c r="ULU218" s="17"/>
      <c r="ULV218" s="17"/>
      <c r="ULW218" s="17"/>
      <c r="ULX218" s="17"/>
      <c r="ULY218" s="17"/>
      <c r="ULZ218" s="17"/>
      <c r="UMA218" s="17"/>
      <c r="UMB218" s="17"/>
      <c r="UMC218" s="17"/>
      <c r="UMD218" s="17"/>
      <c r="UME218" s="17"/>
      <c r="UMF218" s="17"/>
      <c r="UMG218" s="17"/>
      <c r="UMH218" s="17"/>
      <c r="UMI218" s="17"/>
      <c r="UMJ218" s="17"/>
      <c r="UMK218" s="17"/>
      <c r="UML218" s="17"/>
      <c r="UMM218" s="17"/>
      <c r="UMN218" s="17"/>
      <c r="UMO218" s="17"/>
      <c r="UMP218" s="17"/>
      <c r="UMQ218" s="17"/>
      <c r="UMR218" s="17"/>
      <c r="UMS218" s="17"/>
      <c r="UMT218" s="17"/>
      <c r="UMU218" s="17"/>
      <c r="UMV218" s="17"/>
      <c r="UMW218" s="17"/>
      <c r="UMX218" s="17"/>
      <c r="UMY218" s="17"/>
      <c r="UMZ218" s="17"/>
      <c r="UNA218" s="17"/>
      <c r="UNB218" s="17"/>
      <c r="UNC218" s="17"/>
      <c r="UND218" s="17"/>
      <c r="UNE218" s="17"/>
      <c r="UNF218" s="17"/>
      <c r="UNG218" s="17"/>
      <c r="UNH218" s="17"/>
      <c r="UNI218" s="17"/>
      <c r="UNJ218" s="17"/>
      <c r="UNK218" s="17"/>
      <c r="UNL218" s="17"/>
      <c r="UNM218" s="17"/>
      <c r="UNN218" s="17"/>
      <c r="UNO218" s="17"/>
      <c r="UNP218" s="17"/>
      <c r="UNQ218" s="17"/>
      <c r="UNR218" s="17"/>
      <c r="UNS218" s="17"/>
      <c r="UNT218" s="17"/>
      <c r="UNU218" s="17"/>
      <c r="UNV218" s="17"/>
      <c r="UNW218" s="17"/>
      <c r="UNX218" s="17"/>
      <c r="UNY218" s="17"/>
      <c r="UNZ218" s="17"/>
      <c r="UOA218" s="17"/>
      <c r="UOB218" s="17"/>
      <c r="UOC218" s="17"/>
      <c r="UOD218" s="17"/>
      <c r="UOE218" s="17"/>
      <c r="UOF218" s="17"/>
      <c r="UOG218" s="17"/>
      <c r="UOH218" s="17"/>
      <c r="UOI218" s="17"/>
      <c r="UOJ218" s="17"/>
      <c r="UOK218" s="17"/>
      <c r="UOL218" s="17"/>
      <c r="UOM218" s="17"/>
      <c r="UON218" s="17"/>
      <c r="UOO218" s="17"/>
      <c r="UOP218" s="17"/>
      <c r="UOQ218" s="17"/>
      <c r="UOR218" s="17"/>
      <c r="UOS218" s="17"/>
      <c r="UOT218" s="17"/>
      <c r="UOU218" s="17"/>
      <c r="UOV218" s="17"/>
      <c r="UOW218" s="17"/>
      <c r="UOX218" s="17"/>
      <c r="UOY218" s="17"/>
      <c r="UOZ218" s="17"/>
      <c r="UPA218" s="17"/>
      <c r="UPB218" s="17"/>
      <c r="UPC218" s="17"/>
      <c r="UPD218" s="17"/>
      <c r="UPE218" s="17"/>
      <c r="UPF218" s="17"/>
      <c r="UPG218" s="17"/>
      <c r="UPH218" s="17"/>
      <c r="UPI218" s="17"/>
      <c r="UPJ218" s="17"/>
      <c r="UPK218" s="17"/>
      <c r="UPL218" s="17"/>
      <c r="UPM218" s="17"/>
      <c r="UPN218" s="17"/>
      <c r="UPO218" s="17"/>
      <c r="UPP218" s="17"/>
      <c r="UPQ218" s="17"/>
      <c r="UPR218" s="17"/>
      <c r="UPS218" s="17"/>
      <c r="UPT218" s="17"/>
      <c r="UPU218" s="17"/>
      <c r="UPV218" s="17"/>
      <c r="UPW218" s="17"/>
      <c r="UPX218" s="17"/>
      <c r="UPY218" s="17"/>
      <c r="UPZ218" s="17"/>
      <c r="UQA218" s="17"/>
      <c r="UQB218" s="17"/>
      <c r="UQC218" s="17"/>
      <c r="UQD218" s="17"/>
      <c r="UQE218" s="17"/>
      <c r="UQF218" s="17"/>
      <c r="UQG218" s="17"/>
      <c r="UQH218" s="17"/>
      <c r="UQI218" s="17"/>
      <c r="UQJ218" s="17"/>
      <c r="UQK218" s="17"/>
      <c r="UQL218" s="17"/>
      <c r="UQM218" s="17"/>
      <c r="UQN218" s="17"/>
      <c r="UQO218" s="17"/>
      <c r="UQP218" s="17"/>
      <c r="UQQ218" s="17"/>
      <c r="UQR218" s="17"/>
      <c r="UQS218" s="17"/>
      <c r="UQT218" s="17"/>
      <c r="UQU218" s="17"/>
      <c r="UQV218" s="17"/>
      <c r="UQW218" s="17"/>
      <c r="UQX218" s="17"/>
      <c r="UQY218" s="17"/>
      <c r="UQZ218" s="17"/>
      <c r="URA218" s="17"/>
      <c r="URB218" s="17"/>
      <c r="URC218" s="17"/>
      <c r="URD218" s="17"/>
      <c r="URE218" s="17"/>
      <c r="URF218" s="17"/>
      <c r="URG218" s="17"/>
      <c r="URH218" s="17"/>
      <c r="URI218" s="17"/>
      <c r="URJ218" s="17"/>
      <c r="URK218" s="17"/>
      <c r="URL218" s="17"/>
      <c r="URM218" s="17"/>
      <c r="URN218" s="17"/>
      <c r="URO218" s="17"/>
      <c r="URP218" s="17"/>
      <c r="URQ218" s="17"/>
      <c r="URR218" s="17"/>
      <c r="URS218" s="17"/>
      <c r="URT218" s="17"/>
      <c r="URU218" s="17"/>
      <c r="URV218" s="17"/>
      <c r="URW218" s="17"/>
      <c r="URX218" s="17"/>
      <c r="URY218" s="17"/>
      <c r="URZ218" s="17"/>
      <c r="USA218" s="17"/>
      <c r="USB218" s="17"/>
      <c r="USC218" s="17"/>
      <c r="USD218" s="17"/>
      <c r="USE218" s="17"/>
      <c r="USF218" s="17"/>
      <c r="USG218" s="17"/>
      <c r="USH218" s="17"/>
      <c r="USI218" s="17"/>
      <c r="USJ218" s="17"/>
      <c r="USK218" s="17"/>
      <c r="USL218" s="17"/>
      <c r="USM218" s="17"/>
      <c r="USN218" s="17"/>
      <c r="USO218" s="17"/>
      <c r="USP218" s="17"/>
      <c r="USQ218" s="17"/>
      <c r="USR218" s="17"/>
      <c r="USS218" s="17"/>
      <c r="UST218" s="17"/>
      <c r="USU218" s="17"/>
      <c r="USV218" s="17"/>
      <c r="USW218" s="17"/>
      <c r="USX218" s="17"/>
      <c r="USY218" s="17"/>
      <c r="USZ218" s="17"/>
      <c r="UTA218" s="17"/>
      <c r="UTB218" s="17"/>
      <c r="UTC218" s="17"/>
      <c r="UTD218" s="17"/>
      <c r="UTE218" s="17"/>
      <c r="UTF218" s="17"/>
      <c r="UTG218" s="17"/>
      <c r="UTH218" s="17"/>
      <c r="UTI218" s="17"/>
      <c r="UTJ218" s="17"/>
      <c r="UTK218" s="17"/>
      <c r="UTL218" s="17"/>
      <c r="UTM218" s="17"/>
      <c r="UTN218" s="17"/>
      <c r="UTO218" s="17"/>
      <c r="UTP218" s="17"/>
      <c r="UTQ218" s="17"/>
      <c r="UTR218" s="17"/>
      <c r="UTS218" s="17"/>
      <c r="UTT218" s="17"/>
      <c r="UTU218" s="17"/>
      <c r="UTV218" s="17"/>
      <c r="UTW218" s="17"/>
      <c r="UTX218" s="17"/>
      <c r="UTY218" s="17"/>
      <c r="UTZ218" s="17"/>
      <c r="UUA218" s="17"/>
      <c r="UUB218" s="17"/>
      <c r="UUC218" s="17"/>
      <c r="UUD218" s="17"/>
      <c r="UUE218" s="17"/>
      <c r="UUF218" s="17"/>
      <c r="UUG218" s="17"/>
      <c r="UUH218" s="17"/>
      <c r="UUI218" s="17"/>
      <c r="UUJ218" s="17"/>
      <c r="UUK218" s="17"/>
      <c r="UUL218" s="17"/>
      <c r="UUM218" s="17"/>
      <c r="UUN218" s="17"/>
      <c r="UUO218" s="17"/>
      <c r="UUP218" s="17"/>
      <c r="UUQ218" s="17"/>
      <c r="UUR218" s="17"/>
      <c r="UUS218" s="17"/>
      <c r="UUT218" s="17"/>
      <c r="UUU218" s="17"/>
      <c r="UUV218" s="17"/>
      <c r="UUW218" s="17"/>
      <c r="UUX218" s="17"/>
      <c r="UUY218" s="17"/>
      <c r="UUZ218" s="17"/>
      <c r="UVA218" s="17"/>
      <c r="UVB218" s="17"/>
      <c r="UVC218" s="17"/>
      <c r="UVD218" s="17"/>
      <c r="UVE218" s="17"/>
      <c r="UVF218" s="17"/>
      <c r="UVG218" s="17"/>
      <c r="UVH218" s="17"/>
      <c r="UVI218" s="17"/>
      <c r="UVJ218" s="17"/>
      <c r="UVK218" s="17"/>
      <c r="UVL218" s="17"/>
      <c r="UVM218" s="17"/>
      <c r="UVN218" s="17"/>
      <c r="UVO218" s="17"/>
      <c r="UVP218" s="17"/>
      <c r="UVQ218" s="17"/>
      <c r="UVR218" s="17"/>
      <c r="UVS218" s="17"/>
      <c r="UVT218" s="17"/>
      <c r="UVU218" s="17"/>
      <c r="UVV218" s="17"/>
      <c r="UVW218" s="17"/>
      <c r="UVX218" s="17"/>
      <c r="UVY218" s="17"/>
      <c r="UVZ218" s="17"/>
      <c r="UWA218" s="17"/>
      <c r="UWB218" s="17"/>
      <c r="UWC218" s="17"/>
      <c r="UWD218" s="17"/>
      <c r="UWE218" s="17"/>
      <c r="UWF218" s="17"/>
      <c r="UWG218" s="17"/>
      <c r="UWH218" s="17"/>
      <c r="UWI218" s="17"/>
      <c r="UWJ218" s="17"/>
      <c r="UWK218" s="17"/>
      <c r="UWL218" s="17"/>
      <c r="UWM218" s="17"/>
      <c r="UWN218" s="17"/>
      <c r="UWO218" s="17"/>
      <c r="UWP218" s="17"/>
      <c r="UWQ218" s="17"/>
      <c r="UWR218" s="17"/>
      <c r="UWS218" s="17"/>
      <c r="UWT218" s="17"/>
      <c r="UWU218" s="17"/>
      <c r="UWV218" s="17"/>
      <c r="UWW218" s="17"/>
      <c r="UWX218" s="17"/>
      <c r="UWY218" s="17"/>
      <c r="UWZ218" s="17"/>
      <c r="UXA218" s="17"/>
      <c r="UXB218" s="17"/>
      <c r="UXC218" s="17"/>
      <c r="UXD218" s="17"/>
      <c r="UXE218" s="17"/>
      <c r="UXF218" s="17"/>
      <c r="UXG218" s="17"/>
      <c r="UXH218" s="17"/>
      <c r="UXI218" s="17"/>
      <c r="UXJ218" s="17"/>
      <c r="UXK218" s="17"/>
      <c r="UXL218" s="17"/>
      <c r="UXM218" s="17"/>
      <c r="UXN218" s="17"/>
      <c r="UXO218" s="17"/>
      <c r="UXP218" s="17"/>
      <c r="UXQ218" s="17"/>
      <c r="UXR218" s="17"/>
      <c r="UXS218" s="17"/>
      <c r="UXT218" s="17"/>
      <c r="UXU218" s="17"/>
      <c r="UXV218" s="17"/>
      <c r="UXW218" s="17"/>
      <c r="UXX218" s="17"/>
      <c r="UXY218" s="17"/>
      <c r="UXZ218" s="17"/>
      <c r="UYA218" s="17"/>
      <c r="UYB218" s="17"/>
      <c r="UYC218" s="17"/>
      <c r="UYD218" s="17"/>
      <c r="UYE218" s="17"/>
      <c r="UYF218" s="17"/>
      <c r="UYG218" s="17"/>
      <c r="UYH218" s="17"/>
      <c r="UYI218" s="17"/>
      <c r="UYJ218" s="17"/>
      <c r="UYK218" s="17"/>
      <c r="UYL218" s="17"/>
      <c r="UYM218" s="17"/>
      <c r="UYN218" s="17"/>
      <c r="UYO218" s="17"/>
      <c r="UYP218" s="17"/>
      <c r="UYQ218" s="17"/>
      <c r="UYR218" s="17"/>
      <c r="UYS218" s="17"/>
      <c r="UYT218" s="17"/>
      <c r="UYU218" s="17"/>
      <c r="UYV218" s="17"/>
      <c r="UYW218" s="17"/>
      <c r="UYX218" s="17"/>
      <c r="UYY218" s="17"/>
      <c r="UYZ218" s="17"/>
      <c r="UZA218" s="17"/>
      <c r="UZB218" s="17"/>
      <c r="UZC218" s="17"/>
      <c r="UZD218" s="17"/>
      <c r="UZE218" s="17"/>
      <c r="UZF218" s="17"/>
      <c r="UZG218" s="17"/>
      <c r="UZH218" s="17"/>
      <c r="UZI218" s="17"/>
      <c r="UZJ218" s="17"/>
      <c r="UZK218" s="17"/>
      <c r="UZL218" s="17"/>
      <c r="UZM218" s="17"/>
      <c r="UZN218" s="17"/>
      <c r="UZO218" s="17"/>
      <c r="UZP218" s="17"/>
      <c r="UZQ218" s="17"/>
      <c r="UZR218" s="17"/>
      <c r="UZS218" s="17"/>
      <c r="UZT218" s="17"/>
      <c r="UZU218" s="17"/>
      <c r="UZV218" s="17"/>
      <c r="UZW218" s="17"/>
      <c r="UZX218" s="17"/>
      <c r="UZY218" s="17"/>
      <c r="UZZ218" s="17"/>
      <c r="VAA218" s="17"/>
      <c r="VAB218" s="17"/>
      <c r="VAC218" s="17"/>
      <c r="VAD218" s="17"/>
      <c r="VAE218" s="17"/>
      <c r="VAF218" s="17"/>
      <c r="VAG218" s="17"/>
      <c r="VAH218" s="17"/>
      <c r="VAI218" s="17"/>
      <c r="VAJ218" s="17"/>
      <c r="VAK218" s="17"/>
      <c r="VAL218" s="17"/>
      <c r="VAM218" s="17"/>
      <c r="VAN218" s="17"/>
      <c r="VAO218" s="17"/>
      <c r="VAP218" s="17"/>
      <c r="VAQ218" s="17"/>
      <c r="VAR218" s="17"/>
      <c r="VAS218" s="17"/>
      <c r="VAT218" s="17"/>
      <c r="VAU218" s="17"/>
      <c r="VAV218" s="17"/>
      <c r="VAW218" s="17"/>
      <c r="VAX218" s="17"/>
      <c r="VAY218" s="17"/>
      <c r="VAZ218" s="17"/>
      <c r="VBA218" s="17"/>
      <c r="VBB218" s="17"/>
      <c r="VBC218" s="17"/>
      <c r="VBD218" s="17"/>
      <c r="VBE218" s="17"/>
      <c r="VBF218" s="17"/>
      <c r="VBG218" s="17"/>
      <c r="VBH218" s="17"/>
      <c r="VBI218" s="17"/>
      <c r="VBJ218" s="17"/>
      <c r="VBK218" s="17"/>
      <c r="VBL218" s="17"/>
      <c r="VBM218" s="17"/>
      <c r="VBN218" s="17"/>
      <c r="VBO218" s="17"/>
      <c r="VBP218" s="17"/>
      <c r="VBQ218" s="17"/>
      <c r="VBR218" s="17"/>
      <c r="VBS218" s="17"/>
      <c r="VBT218" s="17"/>
      <c r="VBU218" s="17"/>
      <c r="VBV218" s="17"/>
      <c r="VBW218" s="17"/>
      <c r="VBX218" s="17"/>
      <c r="VBY218" s="17"/>
      <c r="VBZ218" s="17"/>
      <c r="VCA218" s="17"/>
      <c r="VCB218" s="17"/>
      <c r="VCC218" s="17"/>
      <c r="VCD218" s="17"/>
      <c r="VCE218" s="17"/>
      <c r="VCF218" s="17"/>
      <c r="VCG218" s="17"/>
      <c r="VCH218" s="17"/>
      <c r="VCI218" s="17"/>
      <c r="VCJ218" s="17"/>
      <c r="VCK218" s="17"/>
      <c r="VCL218" s="17"/>
      <c r="VCM218" s="17"/>
      <c r="VCN218" s="17"/>
      <c r="VCO218" s="17"/>
      <c r="VCP218" s="17"/>
      <c r="VCQ218" s="17"/>
      <c r="VCR218" s="17"/>
      <c r="VCS218" s="17"/>
      <c r="VCT218" s="17"/>
      <c r="VCU218" s="17"/>
      <c r="VCV218" s="17"/>
      <c r="VCW218" s="17"/>
      <c r="VCX218" s="17"/>
      <c r="VCY218" s="17"/>
      <c r="VCZ218" s="17"/>
      <c r="VDA218" s="17"/>
      <c r="VDB218" s="17"/>
      <c r="VDC218" s="17"/>
      <c r="VDD218" s="17"/>
      <c r="VDE218" s="17"/>
      <c r="VDF218" s="17"/>
      <c r="VDG218" s="17"/>
      <c r="VDH218" s="17"/>
      <c r="VDI218" s="17"/>
      <c r="VDJ218" s="17"/>
      <c r="VDK218" s="17"/>
      <c r="VDL218" s="17"/>
      <c r="VDM218" s="17"/>
      <c r="VDN218" s="17"/>
      <c r="VDO218" s="17"/>
      <c r="VDP218" s="17"/>
      <c r="VDQ218" s="17"/>
      <c r="VDR218" s="17"/>
      <c r="VDS218" s="17"/>
      <c r="VDT218" s="17"/>
      <c r="VDU218" s="17"/>
      <c r="VDV218" s="17"/>
      <c r="VDW218" s="17"/>
      <c r="VDX218" s="17"/>
      <c r="VDY218" s="17"/>
      <c r="VDZ218" s="17"/>
      <c r="VEA218" s="17"/>
      <c r="VEB218" s="17"/>
      <c r="VEC218" s="17"/>
      <c r="VED218" s="17"/>
      <c r="VEE218" s="17"/>
      <c r="VEF218" s="17"/>
      <c r="VEG218" s="17"/>
      <c r="VEH218" s="17"/>
      <c r="VEI218" s="17"/>
      <c r="VEJ218" s="17"/>
      <c r="VEK218" s="17"/>
      <c r="VEL218" s="17"/>
      <c r="VEM218" s="17"/>
      <c r="VEN218" s="17"/>
      <c r="VEO218" s="17"/>
      <c r="VEP218" s="17"/>
      <c r="VEQ218" s="17"/>
      <c r="VER218" s="17"/>
      <c r="VES218" s="17"/>
      <c r="VET218" s="17"/>
      <c r="VEU218" s="17"/>
      <c r="VEV218" s="17"/>
      <c r="VEW218" s="17"/>
      <c r="VEX218" s="17"/>
      <c r="VEY218" s="17"/>
      <c r="VEZ218" s="17"/>
      <c r="VFA218" s="17"/>
      <c r="VFB218" s="17"/>
      <c r="VFC218" s="17"/>
      <c r="VFD218" s="17"/>
      <c r="VFE218" s="17"/>
      <c r="VFF218" s="17"/>
      <c r="VFG218" s="17"/>
      <c r="VFH218" s="17"/>
      <c r="VFI218" s="17"/>
      <c r="VFJ218" s="17"/>
      <c r="VFK218" s="17"/>
      <c r="VFL218" s="17"/>
      <c r="VFM218" s="17"/>
      <c r="VFN218" s="17"/>
      <c r="VFO218" s="17"/>
      <c r="VFP218" s="17"/>
      <c r="VFQ218" s="17"/>
      <c r="VFR218" s="17"/>
      <c r="VFS218" s="17"/>
      <c r="VFT218" s="17"/>
      <c r="VFU218" s="17"/>
      <c r="VFV218" s="17"/>
      <c r="VFW218" s="17"/>
      <c r="VFX218" s="17"/>
      <c r="VFY218" s="17"/>
      <c r="VFZ218" s="17"/>
      <c r="VGA218" s="17"/>
      <c r="VGB218" s="17"/>
      <c r="VGC218" s="17"/>
      <c r="VGD218" s="17"/>
      <c r="VGE218" s="17"/>
      <c r="VGF218" s="17"/>
      <c r="VGG218" s="17"/>
      <c r="VGH218" s="17"/>
      <c r="VGI218" s="17"/>
      <c r="VGJ218" s="17"/>
      <c r="VGK218" s="17"/>
      <c r="VGL218" s="17"/>
      <c r="VGM218" s="17"/>
      <c r="VGN218" s="17"/>
      <c r="VGO218" s="17"/>
      <c r="VGP218" s="17"/>
      <c r="VGQ218" s="17"/>
      <c r="VGR218" s="17"/>
      <c r="VGS218" s="17"/>
      <c r="VGT218" s="17"/>
      <c r="VGU218" s="17"/>
      <c r="VGV218" s="17"/>
      <c r="VGW218" s="17"/>
      <c r="VGX218" s="17"/>
      <c r="VGY218" s="17"/>
      <c r="VGZ218" s="17"/>
      <c r="VHA218" s="17"/>
      <c r="VHB218" s="17"/>
      <c r="VHC218" s="17"/>
      <c r="VHD218" s="17"/>
      <c r="VHE218" s="17"/>
      <c r="VHF218" s="17"/>
      <c r="VHG218" s="17"/>
      <c r="VHH218" s="17"/>
      <c r="VHI218" s="17"/>
      <c r="VHJ218" s="17"/>
      <c r="VHK218" s="17"/>
      <c r="VHL218" s="17"/>
      <c r="VHM218" s="17"/>
      <c r="VHN218" s="17"/>
      <c r="VHO218" s="17"/>
      <c r="VHP218" s="17"/>
      <c r="VHQ218" s="17"/>
      <c r="VHR218" s="17"/>
      <c r="VHS218" s="17"/>
      <c r="VHT218" s="17"/>
      <c r="VHU218" s="17"/>
      <c r="VHV218" s="17"/>
      <c r="VHW218" s="17"/>
      <c r="VHX218" s="17"/>
      <c r="VHY218" s="17"/>
      <c r="VHZ218" s="17"/>
      <c r="VIA218" s="17"/>
      <c r="VIB218" s="17"/>
      <c r="VIC218" s="17"/>
      <c r="VID218" s="17"/>
      <c r="VIE218" s="17"/>
      <c r="VIF218" s="17"/>
      <c r="VIG218" s="17"/>
      <c r="VIH218" s="17"/>
      <c r="VII218" s="17"/>
      <c r="VIJ218" s="17"/>
      <c r="VIK218" s="17"/>
      <c r="VIL218" s="17"/>
      <c r="VIM218" s="17"/>
      <c r="VIN218" s="17"/>
      <c r="VIO218" s="17"/>
      <c r="VIP218" s="17"/>
      <c r="VIQ218" s="17"/>
      <c r="VIR218" s="17"/>
      <c r="VIS218" s="17"/>
      <c r="VIT218" s="17"/>
      <c r="VIU218" s="17"/>
      <c r="VIV218" s="17"/>
      <c r="VIW218" s="17"/>
      <c r="VIX218" s="17"/>
      <c r="VIY218" s="17"/>
      <c r="VIZ218" s="17"/>
      <c r="VJA218" s="17"/>
      <c r="VJB218" s="17"/>
      <c r="VJC218" s="17"/>
      <c r="VJD218" s="17"/>
      <c r="VJE218" s="17"/>
      <c r="VJF218" s="17"/>
      <c r="VJG218" s="17"/>
      <c r="VJH218" s="17"/>
      <c r="VJI218" s="17"/>
      <c r="VJJ218" s="17"/>
      <c r="VJK218" s="17"/>
      <c r="VJL218" s="17"/>
      <c r="VJM218" s="17"/>
      <c r="VJN218" s="17"/>
      <c r="VJO218" s="17"/>
      <c r="VJP218" s="17"/>
      <c r="VJQ218" s="17"/>
      <c r="VJR218" s="17"/>
      <c r="VJS218" s="17"/>
      <c r="VJT218" s="17"/>
      <c r="VJU218" s="17"/>
      <c r="VJV218" s="17"/>
      <c r="VJW218" s="17"/>
      <c r="VJX218" s="17"/>
      <c r="VJY218" s="17"/>
      <c r="VJZ218" s="17"/>
      <c r="VKA218" s="17"/>
      <c r="VKB218" s="17"/>
      <c r="VKC218" s="17"/>
      <c r="VKD218" s="17"/>
      <c r="VKE218" s="17"/>
      <c r="VKF218" s="17"/>
      <c r="VKG218" s="17"/>
      <c r="VKH218" s="17"/>
      <c r="VKI218" s="17"/>
      <c r="VKJ218" s="17"/>
      <c r="VKK218" s="17"/>
      <c r="VKL218" s="17"/>
      <c r="VKM218" s="17"/>
      <c r="VKN218" s="17"/>
      <c r="VKO218" s="17"/>
      <c r="VKP218" s="17"/>
      <c r="VKQ218" s="17"/>
      <c r="VKR218" s="17"/>
      <c r="VKS218" s="17"/>
      <c r="VKT218" s="17"/>
      <c r="VKU218" s="17"/>
      <c r="VKV218" s="17"/>
      <c r="VKW218" s="17"/>
      <c r="VKX218" s="17"/>
      <c r="VKY218" s="17"/>
      <c r="VKZ218" s="17"/>
      <c r="VLA218" s="17"/>
      <c r="VLB218" s="17"/>
      <c r="VLC218" s="17"/>
      <c r="VLD218" s="17"/>
      <c r="VLE218" s="17"/>
      <c r="VLF218" s="17"/>
      <c r="VLG218" s="17"/>
      <c r="VLH218" s="17"/>
      <c r="VLI218" s="17"/>
      <c r="VLJ218" s="17"/>
      <c r="VLK218" s="17"/>
      <c r="VLL218" s="17"/>
      <c r="VLM218" s="17"/>
      <c r="VLN218" s="17"/>
      <c r="VLO218" s="17"/>
      <c r="VLP218" s="17"/>
      <c r="VLQ218" s="17"/>
      <c r="VLR218" s="17"/>
      <c r="VLS218" s="17"/>
      <c r="VLT218" s="17"/>
      <c r="VLU218" s="17"/>
      <c r="VLV218" s="17"/>
      <c r="VLW218" s="17"/>
      <c r="VLX218" s="17"/>
      <c r="VLY218" s="17"/>
      <c r="VLZ218" s="17"/>
      <c r="VMA218" s="17"/>
      <c r="VMB218" s="17"/>
      <c r="VMC218" s="17"/>
      <c r="VMD218" s="17"/>
      <c r="VME218" s="17"/>
      <c r="VMF218" s="17"/>
      <c r="VMG218" s="17"/>
      <c r="VMH218" s="17"/>
      <c r="VMI218" s="17"/>
      <c r="VMJ218" s="17"/>
      <c r="VMK218" s="17"/>
      <c r="VML218" s="17"/>
      <c r="VMM218" s="17"/>
      <c r="VMN218" s="17"/>
      <c r="VMO218" s="17"/>
      <c r="VMP218" s="17"/>
      <c r="VMQ218" s="17"/>
      <c r="VMR218" s="17"/>
      <c r="VMS218" s="17"/>
      <c r="VMT218" s="17"/>
      <c r="VMU218" s="17"/>
      <c r="VMV218" s="17"/>
      <c r="VMW218" s="17"/>
      <c r="VMX218" s="17"/>
      <c r="VMY218" s="17"/>
      <c r="VMZ218" s="17"/>
      <c r="VNA218" s="17"/>
      <c r="VNB218" s="17"/>
      <c r="VNC218" s="17"/>
      <c r="VND218" s="17"/>
      <c r="VNE218" s="17"/>
      <c r="VNF218" s="17"/>
      <c r="VNG218" s="17"/>
      <c r="VNH218" s="17"/>
      <c r="VNI218" s="17"/>
      <c r="VNJ218" s="17"/>
      <c r="VNK218" s="17"/>
      <c r="VNL218" s="17"/>
      <c r="VNM218" s="17"/>
      <c r="VNN218" s="17"/>
      <c r="VNO218" s="17"/>
      <c r="VNP218" s="17"/>
      <c r="VNQ218" s="17"/>
      <c r="VNR218" s="17"/>
      <c r="VNS218" s="17"/>
      <c r="VNT218" s="17"/>
      <c r="VNU218" s="17"/>
      <c r="VNV218" s="17"/>
      <c r="VNW218" s="17"/>
      <c r="VNX218" s="17"/>
      <c r="VNY218" s="17"/>
      <c r="VNZ218" s="17"/>
      <c r="VOA218" s="17"/>
      <c r="VOB218" s="17"/>
      <c r="VOC218" s="17"/>
      <c r="VOD218" s="17"/>
      <c r="VOE218" s="17"/>
      <c r="VOF218" s="17"/>
      <c r="VOG218" s="17"/>
      <c r="VOH218" s="17"/>
      <c r="VOI218" s="17"/>
      <c r="VOJ218" s="17"/>
      <c r="VOK218" s="17"/>
      <c r="VOL218" s="17"/>
      <c r="VOM218" s="17"/>
      <c r="VON218" s="17"/>
      <c r="VOO218" s="17"/>
      <c r="VOP218" s="17"/>
      <c r="VOQ218" s="17"/>
      <c r="VOR218" s="17"/>
      <c r="VOS218" s="17"/>
      <c r="VOT218" s="17"/>
      <c r="VOU218" s="17"/>
      <c r="VOV218" s="17"/>
      <c r="VOW218" s="17"/>
      <c r="VOX218" s="17"/>
      <c r="VOY218" s="17"/>
      <c r="VOZ218" s="17"/>
      <c r="VPA218" s="17"/>
      <c r="VPB218" s="17"/>
      <c r="VPC218" s="17"/>
      <c r="VPD218" s="17"/>
      <c r="VPE218" s="17"/>
      <c r="VPF218" s="17"/>
      <c r="VPG218" s="17"/>
      <c r="VPH218" s="17"/>
      <c r="VPI218" s="17"/>
      <c r="VPJ218" s="17"/>
      <c r="VPK218" s="17"/>
      <c r="VPL218" s="17"/>
      <c r="VPM218" s="17"/>
      <c r="VPN218" s="17"/>
      <c r="VPO218" s="17"/>
      <c r="VPP218" s="17"/>
      <c r="VPQ218" s="17"/>
      <c r="VPR218" s="17"/>
      <c r="VPS218" s="17"/>
      <c r="VPT218" s="17"/>
      <c r="VPU218" s="17"/>
      <c r="VPV218" s="17"/>
      <c r="VPW218" s="17"/>
      <c r="VPX218" s="17"/>
      <c r="VPY218" s="17"/>
      <c r="VPZ218" s="17"/>
      <c r="VQA218" s="17"/>
      <c r="VQB218" s="17"/>
      <c r="VQC218" s="17"/>
      <c r="VQD218" s="17"/>
      <c r="VQE218" s="17"/>
      <c r="VQF218" s="17"/>
      <c r="VQG218" s="17"/>
      <c r="VQH218" s="17"/>
      <c r="VQI218" s="17"/>
      <c r="VQJ218" s="17"/>
      <c r="VQK218" s="17"/>
      <c r="VQL218" s="17"/>
      <c r="VQM218" s="17"/>
      <c r="VQN218" s="17"/>
      <c r="VQO218" s="17"/>
      <c r="VQP218" s="17"/>
      <c r="VQQ218" s="17"/>
      <c r="VQR218" s="17"/>
      <c r="VQS218" s="17"/>
      <c r="VQT218" s="17"/>
      <c r="VQU218" s="17"/>
      <c r="VQV218" s="17"/>
      <c r="VQW218" s="17"/>
      <c r="VQX218" s="17"/>
      <c r="VQY218" s="17"/>
      <c r="VQZ218" s="17"/>
      <c r="VRA218" s="17"/>
      <c r="VRB218" s="17"/>
      <c r="VRC218" s="17"/>
      <c r="VRD218" s="17"/>
      <c r="VRE218" s="17"/>
      <c r="VRF218" s="17"/>
      <c r="VRG218" s="17"/>
      <c r="VRH218" s="17"/>
      <c r="VRI218" s="17"/>
      <c r="VRJ218" s="17"/>
      <c r="VRK218" s="17"/>
      <c r="VRL218" s="17"/>
      <c r="VRM218" s="17"/>
      <c r="VRN218" s="17"/>
      <c r="VRO218" s="17"/>
      <c r="VRP218" s="17"/>
      <c r="VRQ218" s="17"/>
      <c r="VRR218" s="17"/>
      <c r="VRS218" s="17"/>
      <c r="VRT218" s="17"/>
      <c r="VRU218" s="17"/>
      <c r="VRV218" s="17"/>
      <c r="VRW218" s="17"/>
      <c r="VRX218" s="17"/>
      <c r="VRY218" s="17"/>
      <c r="VRZ218" s="17"/>
      <c r="VSA218" s="17"/>
      <c r="VSB218" s="17"/>
      <c r="VSC218" s="17"/>
      <c r="VSD218" s="17"/>
      <c r="VSE218" s="17"/>
      <c r="VSF218" s="17"/>
      <c r="VSG218" s="17"/>
      <c r="VSH218" s="17"/>
      <c r="VSI218" s="17"/>
      <c r="VSJ218" s="17"/>
      <c r="VSK218" s="17"/>
      <c r="VSL218" s="17"/>
      <c r="VSM218" s="17"/>
      <c r="VSN218" s="17"/>
      <c r="VSO218" s="17"/>
      <c r="VSP218" s="17"/>
      <c r="VSQ218" s="17"/>
      <c r="VSR218" s="17"/>
      <c r="VSS218" s="17"/>
      <c r="VST218" s="17"/>
      <c r="VSU218" s="17"/>
      <c r="VSV218" s="17"/>
      <c r="VSW218" s="17"/>
      <c r="VSX218" s="17"/>
      <c r="VSY218" s="17"/>
      <c r="VSZ218" s="17"/>
      <c r="VTA218" s="17"/>
      <c r="VTB218" s="17"/>
      <c r="VTC218" s="17"/>
      <c r="VTD218" s="17"/>
      <c r="VTE218" s="17"/>
      <c r="VTF218" s="17"/>
      <c r="VTG218" s="17"/>
      <c r="VTH218" s="17"/>
      <c r="VTI218" s="17"/>
      <c r="VTJ218" s="17"/>
      <c r="VTK218" s="17"/>
      <c r="VTL218" s="17"/>
      <c r="VTM218" s="17"/>
      <c r="VTN218" s="17"/>
      <c r="VTO218" s="17"/>
      <c r="VTP218" s="17"/>
      <c r="VTQ218" s="17"/>
      <c r="VTR218" s="17"/>
      <c r="VTS218" s="17"/>
      <c r="VTT218" s="17"/>
      <c r="VTU218" s="17"/>
      <c r="VTV218" s="17"/>
      <c r="VTW218" s="17"/>
      <c r="VTX218" s="17"/>
      <c r="VTY218" s="17"/>
      <c r="VTZ218" s="17"/>
      <c r="VUA218" s="17"/>
      <c r="VUB218" s="17"/>
      <c r="VUC218" s="17"/>
      <c r="VUD218" s="17"/>
      <c r="VUE218" s="17"/>
      <c r="VUF218" s="17"/>
      <c r="VUG218" s="17"/>
      <c r="VUH218" s="17"/>
      <c r="VUI218" s="17"/>
      <c r="VUJ218" s="17"/>
      <c r="VUK218" s="17"/>
      <c r="VUL218" s="17"/>
      <c r="VUM218" s="17"/>
      <c r="VUN218" s="17"/>
      <c r="VUO218" s="17"/>
      <c r="VUP218" s="17"/>
      <c r="VUQ218" s="17"/>
      <c r="VUR218" s="17"/>
      <c r="VUS218" s="17"/>
      <c r="VUT218" s="17"/>
      <c r="VUU218" s="17"/>
      <c r="VUV218" s="17"/>
      <c r="VUW218" s="17"/>
      <c r="VUX218" s="17"/>
      <c r="VUY218" s="17"/>
      <c r="VUZ218" s="17"/>
      <c r="VVA218" s="17"/>
      <c r="VVB218" s="17"/>
      <c r="VVC218" s="17"/>
      <c r="VVD218" s="17"/>
      <c r="VVE218" s="17"/>
      <c r="VVF218" s="17"/>
      <c r="VVG218" s="17"/>
      <c r="VVH218" s="17"/>
      <c r="VVI218" s="17"/>
      <c r="VVJ218" s="17"/>
      <c r="VVK218" s="17"/>
      <c r="VVL218" s="17"/>
      <c r="VVM218" s="17"/>
      <c r="VVN218" s="17"/>
      <c r="VVO218" s="17"/>
      <c r="VVP218" s="17"/>
      <c r="VVQ218" s="17"/>
      <c r="VVR218" s="17"/>
      <c r="VVS218" s="17"/>
      <c r="VVT218" s="17"/>
      <c r="VVU218" s="17"/>
      <c r="VVV218" s="17"/>
      <c r="VVW218" s="17"/>
      <c r="VVX218" s="17"/>
      <c r="VVY218" s="17"/>
      <c r="VVZ218" s="17"/>
      <c r="VWA218" s="17"/>
      <c r="VWB218" s="17"/>
      <c r="VWC218" s="17"/>
      <c r="VWD218" s="17"/>
      <c r="VWE218" s="17"/>
      <c r="VWF218" s="17"/>
      <c r="VWG218" s="17"/>
      <c r="VWH218" s="17"/>
      <c r="VWI218" s="17"/>
      <c r="VWJ218" s="17"/>
      <c r="VWK218" s="17"/>
      <c r="VWL218" s="17"/>
      <c r="VWM218" s="17"/>
      <c r="VWN218" s="17"/>
      <c r="VWO218" s="17"/>
      <c r="VWP218" s="17"/>
      <c r="VWQ218" s="17"/>
      <c r="VWR218" s="17"/>
      <c r="VWS218" s="17"/>
      <c r="VWT218" s="17"/>
      <c r="VWU218" s="17"/>
      <c r="VWV218" s="17"/>
      <c r="VWW218" s="17"/>
      <c r="VWX218" s="17"/>
      <c r="VWY218" s="17"/>
      <c r="VWZ218" s="17"/>
      <c r="VXA218" s="17"/>
      <c r="VXB218" s="17"/>
      <c r="VXC218" s="17"/>
      <c r="VXD218" s="17"/>
      <c r="VXE218" s="17"/>
      <c r="VXF218" s="17"/>
      <c r="VXG218" s="17"/>
      <c r="VXH218" s="17"/>
      <c r="VXI218" s="17"/>
      <c r="VXJ218" s="17"/>
      <c r="VXK218" s="17"/>
      <c r="VXL218" s="17"/>
      <c r="VXM218" s="17"/>
      <c r="VXN218" s="17"/>
      <c r="VXO218" s="17"/>
      <c r="VXP218" s="17"/>
      <c r="VXQ218" s="17"/>
      <c r="VXR218" s="17"/>
      <c r="VXS218" s="17"/>
      <c r="VXT218" s="17"/>
      <c r="VXU218" s="17"/>
      <c r="VXV218" s="17"/>
      <c r="VXW218" s="17"/>
      <c r="VXX218" s="17"/>
      <c r="VXY218" s="17"/>
      <c r="VXZ218" s="17"/>
      <c r="VYA218" s="17"/>
      <c r="VYB218" s="17"/>
      <c r="VYC218" s="17"/>
      <c r="VYD218" s="17"/>
      <c r="VYE218" s="17"/>
      <c r="VYF218" s="17"/>
      <c r="VYG218" s="17"/>
      <c r="VYH218" s="17"/>
      <c r="VYI218" s="17"/>
      <c r="VYJ218" s="17"/>
      <c r="VYK218" s="17"/>
      <c r="VYL218" s="17"/>
      <c r="VYM218" s="17"/>
      <c r="VYN218" s="17"/>
      <c r="VYO218" s="17"/>
      <c r="VYP218" s="17"/>
      <c r="VYQ218" s="17"/>
      <c r="VYR218" s="17"/>
      <c r="VYS218" s="17"/>
      <c r="VYT218" s="17"/>
      <c r="VYU218" s="17"/>
      <c r="VYV218" s="17"/>
      <c r="VYW218" s="17"/>
      <c r="VYX218" s="17"/>
      <c r="VYY218" s="17"/>
      <c r="VYZ218" s="17"/>
      <c r="VZA218" s="17"/>
      <c r="VZB218" s="17"/>
      <c r="VZC218" s="17"/>
      <c r="VZD218" s="17"/>
      <c r="VZE218" s="17"/>
      <c r="VZF218" s="17"/>
      <c r="VZG218" s="17"/>
      <c r="VZH218" s="17"/>
      <c r="VZI218" s="17"/>
      <c r="VZJ218" s="17"/>
      <c r="VZK218" s="17"/>
      <c r="VZL218" s="17"/>
      <c r="VZM218" s="17"/>
      <c r="VZN218" s="17"/>
      <c r="VZO218" s="17"/>
      <c r="VZP218" s="17"/>
      <c r="VZQ218" s="17"/>
      <c r="VZR218" s="17"/>
      <c r="VZS218" s="17"/>
      <c r="VZT218" s="17"/>
      <c r="VZU218" s="17"/>
      <c r="VZV218" s="17"/>
      <c r="VZW218" s="17"/>
      <c r="VZX218" s="17"/>
      <c r="VZY218" s="17"/>
      <c r="VZZ218" s="17"/>
      <c r="WAA218" s="17"/>
      <c r="WAB218" s="17"/>
      <c r="WAC218" s="17"/>
      <c r="WAD218" s="17"/>
      <c r="WAE218" s="17"/>
      <c r="WAF218" s="17"/>
      <c r="WAG218" s="17"/>
      <c r="WAH218" s="17"/>
      <c r="WAI218" s="17"/>
      <c r="WAJ218" s="17"/>
      <c r="WAK218" s="17"/>
      <c r="WAL218" s="17"/>
      <c r="WAM218" s="17"/>
      <c r="WAN218" s="17"/>
      <c r="WAO218" s="17"/>
      <c r="WAP218" s="17"/>
      <c r="WAQ218" s="17"/>
      <c r="WAR218" s="17"/>
      <c r="WAS218" s="17"/>
      <c r="WAT218" s="17"/>
      <c r="WAU218" s="17"/>
      <c r="WAV218" s="17"/>
      <c r="WAW218" s="17"/>
      <c r="WAX218" s="17"/>
      <c r="WAY218" s="17"/>
      <c r="WAZ218" s="17"/>
      <c r="WBA218" s="17"/>
      <c r="WBB218" s="17"/>
      <c r="WBC218" s="17"/>
      <c r="WBD218" s="17"/>
      <c r="WBE218" s="17"/>
      <c r="WBF218" s="17"/>
      <c r="WBG218" s="17"/>
      <c r="WBH218" s="17"/>
      <c r="WBI218" s="17"/>
      <c r="WBJ218" s="17"/>
      <c r="WBK218" s="17"/>
      <c r="WBL218" s="17"/>
      <c r="WBM218" s="17"/>
      <c r="WBN218" s="17"/>
      <c r="WBO218" s="17"/>
      <c r="WBP218" s="17"/>
      <c r="WBQ218" s="17"/>
      <c r="WBR218" s="17"/>
      <c r="WBS218" s="17"/>
      <c r="WBT218" s="17"/>
      <c r="WBU218" s="17"/>
      <c r="WBV218" s="17"/>
      <c r="WBW218" s="17"/>
      <c r="WBX218" s="17"/>
      <c r="WBY218" s="17"/>
      <c r="WBZ218" s="17"/>
      <c r="WCA218" s="17"/>
      <c r="WCB218" s="17"/>
      <c r="WCC218" s="17"/>
      <c r="WCD218" s="17"/>
      <c r="WCE218" s="17"/>
      <c r="WCF218" s="17"/>
      <c r="WCG218" s="17"/>
      <c r="WCH218" s="17"/>
      <c r="WCI218" s="17"/>
      <c r="WCJ218" s="17"/>
      <c r="WCK218" s="17"/>
      <c r="WCL218" s="17"/>
      <c r="WCM218" s="17"/>
      <c r="WCN218" s="17"/>
      <c r="WCO218" s="17"/>
      <c r="WCP218" s="17"/>
      <c r="WCQ218" s="17"/>
      <c r="WCR218" s="17"/>
      <c r="WCS218" s="17"/>
      <c r="WCT218" s="17"/>
      <c r="WCU218" s="17"/>
      <c r="WCV218" s="17"/>
      <c r="WCW218" s="17"/>
      <c r="WCX218" s="17"/>
      <c r="WCY218" s="17"/>
      <c r="WCZ218" s="17"/>
      <c r="WDA218" s="17"/>
      <c r="WDB218" s="17"/>
      <c r="WDC218" s="17"/>
      <c r="WDD218" s="17"/>
      <c r="WDE218" s="17"/>
      <c r="WDF218" s="17"/>
      <c r="WDG218" s="17"/>
      <c r="WDH218" s="17"/>
      <c r="WDI218" s="17"/>
      <c r="WDJ218" s="17"/>
      <c r="WDK218" s="17"/>
      <c r="WDL218" s="17"/>
      <c r="WDM218" s="17"/>
      <c r="WDN218" s="17"/>
      <c r="WDO218" s="17"/>
      <c r="WDP218" s="17"/>
      <c r="WDQ218" s="17"/>
      <c r="WDR218" s="17"/>
      <c r="WDS218" s="17"/>
      <c r="WDT218" s="17"/>
      <c r="WDU218" s="17"/>
      <c r="WDV218" s="17"/>
      <c r="WDW218" s="17"/>
      <c r="WDX218" s="17"/>
      <c r="WDY218" s="17"/>
      <c r="WDZ218" s="17"/>
      <c r="WEA218" s="17"/>
      <c r="WEB218" s="17"/>
      <c r="WEC218" s="17"/>
      <c r="WED218" s="17"/>
      <c r="WEE218" s="17"/>
      <c r="WEF218" s="17"/>
      <c r="WEG218" s="17"/>
      <c r="WEH218" s="17"/>
      <c r="WEI218" s="17"/>
      <c r="WEJ218" s="17"/>
      <c r="WEK218" s="17"/>
      <c r="WEL218" s="17"/>
      <c r="WEM218" s="17"/>
      <c r="WEN218" s="17"/>
      <c r="WEO218" s="17"/>
      <c r="WEP218" s="17"/>
      <c r="WEQ218" s="17"/>
      <c r="WER218" s="17"/>
      <c r="WES218" s="17"/>
      <c r="WET218" s="17"/>
      <c r="WEU218" s="17"/>
      <c r="WEV218" s="17"/>
      <c r="WEW218" s="17"/>
      <c r="WEX218" s="17"/>
      <c r="WEY218" s="17"/>
      <c r="WEZ218" s="17"/>
      <c r="WFA218" s="17"/>
      <c r="WFB218" s="17"/>
      <c r="WFC218" s="17"/>
      <c r="WFD218" s="17"/>
      <c r="WFE218" s="17"/>
      <c r="WFF218" s="17"/>
      <c r="WFG218" s="17"/>
      <c r="WFH218" s="17"/>
      <c r="WFI218" s="17"/>
      <c r="WFJ218" s="17"/>
      <c r="WFK218" s="17"/>
      <c r="WFL218" s="17"/>
      <c r="WFM218" s="17"/>
      <c r="WFN218" s="17"/>
      <c r="WFO218" s="17"/>
      <c r="WFP218" s="17"/>
      <c r="WFQ218" s="17"/>
      <c r="WFR218" s="17"/>
      <c r="WFS218" s="17"/>
      <c r="WFT218" s="17"/>
      <c r="WFU218" s="17"/>
      <c r="WFV218" s="17"/>
      <c r="WFW218" s="17"/>
      <c r="WFX218" s="17"/>
      <c r="WFY218" s="17"/>
      <c r="WFZ218" s="17"/>
      <c r="WGA218" s="17"/>
      <c r="WGB218" s="17"/>
      <c r="WGC218" s="17"/>
      <c r="WGD218" s="17"/>
      <c r="WGE218" s="17"/>
      <c r="WGF218" s="17"/>
      <c r="WGG218" s="17"/>
      <c r="WGH218" s="17"/>
      <c r="WGI218" s="17"/>
      <c r="WGJ218" s="17"/>
      <c r="WGK218" s="17"/>
      <c r="WGL218" s="17"/>
      <c r="WGM218" s="17"/>
      <c r="WGN218" s="17"/>
      <c r="WGO218" s="17"/>
      <c r="WGP218" s="17"/>
      <c r="WGQ218" s="17"/>
      <c r="WGR218" s="17"/>
      <c r="WGS218" s="17"/>
      <c r="WGT218" s="17"/>
      <c r="WGU218" s="17"/>
      <c r="WGV218" s="17"/>
      <c r="WGW218" s="17"/>
      <c r="WGX218" s="17"/>
      <c r="WGY218" s="17"/>
      <c r="WGZ218" s="17"/>
      <c r="WHA218" s="17"/>
      <c r="WHB218" s="17"/>
      <c r="WHC218" s="17"/>
      <c r="WHD218" s="17"/>
      <c r="WHE218" s="17"/>
      <c r="WHF218" s="17"/>
      <c r="WHG218" s="17"/>
      <c r="WHH218" s="17"/>
      <c r="WHI218" s="17"/>
      <c r="WHJ218" s="17"/>
      <c r="WHK218" s="17"/>
      <c r="WHL218" s="17"/>
      <c r="WHM218" s="17"/>
      <c r="WHN218" s="17"/>
      <c r="WHO218" s="17"/>
      <c r="WHP218" s="17"/>
      <c r="WHQ218" s="17"/>
      <c r="WHR218" s="17"/>
      <c r="WHS218" s="17"/>
      <c r="WHT218" s="17"/>
      <c r="WHU218" s="17"/>
      <c r="WHV218" s="17"/>
      <c r="WHW218" s="17"/>
      <c r="WHX218" s="17"/>
      <c r="WHY218" s="17"/>
      <c r="WHZ218" s="17"/>
      <c r="WIA218" s="17"/>
      <c r="WIB218" s="17"/>
      <c r="WIC218" s="17"/>
      <c r="WID218" s="17"/>
      <c r="WIE218" s="17"/>
      <c r="WIF218" s="17"/>
      <c r="WIG218" s="17"/>
      <c r="WIH218" s="17"/>
      <c r="WII218" s="17"/>
      <c r="WIJ218" s="17"/>
      <c r="WIK218" s="17"/>
      <c r="WIL218" s="17"/>
      <c r="WIM218" s="17"/>
      <c r="WIN218" s="17"/>
      <c r="WIO218" s="17"/>
      <c r="WIP218" s="17"/>
      <c r="WIQ218" s="17"/>
      <c r="WIR218" s="17"/>
      <c r="WIS218" s="17"/>
      <c r="WIT218" s="17"/>
      <c r="WIU218" s="17"/>
      <c r="WIV218" s="17"/>
      <c r="WIW218" s="17"/>
      <c r="WIX218" s="17"/>
      <c r="WIY218" s="17"/>
      <c r="WIZ218" s="17"/>
      <c r="WJA218" s="17"/>
      <c r="WJB218" s="17"/>
      <c r="WJC218" s="17"/>
      <c r="WJD218" s="17"/>
      <c r="WJE218" s="17"/>
      <c r="WJF218" s="17"/>
      <c r="WJG218" s="17"/>
      <c r="WJH218" s="17"/>
      <c r="WJI218" s="17"/>
      <c r="WJJ218" s="17"/>
      <c r="WJK218" s="17"/>
      <c r="WJL218" s="17"/>
      <c r="WJM218" s="17"/>
      <c r="WJN218" s="17"/>
      <c r="WJO218" s="17"/>
      <c r="WJP218" s="17"/>
      <c r="WJQ218" s="17"/>
      <c r="WJR218" s="17"/>
      <c r="WJS218" s="17"/>
      <c r="WJT218" s="17"/>
      <c r="WJU218" s="17"/>
      <c r="WJV218" s="17"/>
      <c r="WJW218" s="17"/>
      <c r="WJX218" s="17"/>
      <c r="WJY218" s="17"/>
      <c r="WJZ218" s="17"/>
      <c r="WKA218" s="17"/>
      <c r="WKB218" s="17"/>
      <c r="WKC218" s="17"/>
      <c r="WKD218" s="17"/>
      <c r="WKE218" s="17"/>
      <c r="WKF218" s="17"/>
      <c r="WKG218" s="17"/>
      <c r="WKH218" s="17"/>
      <c r="WKI218" s="17"/>
      <c r="WKJ218" s="17"/>
      <c r="WKK218" s="17"/>
      <c r="WKL218" s="17"/>
      <c r="WKM218" s="17"/>
      <c r="WKN218" s="17"/>
      <c r="WKO218" s="17"/>
      <c r="WKP218" s="17"/>
      <c r="WKQ218" s="17"/>
      <c r="WKR218" s="17"/>
      <c r="WKS218" s="17"/>
      <c r="WKT218" s="17"/>
      <c r="WKU218" s="17"/>
      <c r="WKV218" s="17"/>
      <c r="WKW218" s="17"/>
      <c r="WKX218" s="17"/>
      <c r="WKY218" s="17"/>
      <c r="WKZ218" s="17"/>
      <c r="WLA218" s="17"/>
      <c r="WLB218" s="17"/>
      <c r="WLC218" s="17"/>
      <c r="WLD218" s="17"/>
      <c r="WLE218" s="17"/>
      <c r="WLF218" s="17"/>
      <c r="WLG218" s="17"/>
      <c r="WLH218" s="17"/>
      <c r="WLI218" s="17"/>
      <c r="WLJ218" s="17"/>
      <c r="WLK218" s="17"/>
      <c r="WLL218" s="17"/>
      <c r="WLM218" s="17"/>
      <c r="WLN218" s="17"/>
      <c r="WLO218" s="17"/>
      <c r="WLP218" s="17"/>
      <c r="WLQ218" s="17"/>
      <c r="WLR218" s="17"/>
      <c r="WLS218" s="17"/>
      <c r="WLT218" s="17"/>
      <c r="WLU218" s="17"/>
      <c r="WLV218" s="17"/>
      <c r="WLW218" s="17"/>
      <c r="WLX218" s="17"/>
      <c r="WLY218" s="17"/>
      <c r="WLZ218" s="17"/>
      <c r="WMA218" s="17"/>
      <c r="WMB218" s="17"/>
      <c r="WMC218" s="17"/>
      <c r="WMD218" s="17"/>
      <c r="WME218" s="17"/>
      <c r="WMF218" s="17"/>
      <c r="WMG218" s="17"/>
      <c r="WMH218" s="17"/>
      <c r="WMI218" s="17"/>
      <c r="WMJ218" s="17"/>
      <c r="WMK218" s="17"/>
      <c r="WML218" s="17"/>
      <c r="WMM218" s="17"/>
      <c r="WMN218" s="17"/>
      <c r="WMO218" s="17"/>
      <c r="WMP218" s="17"/>
      <c r="WMQ218" s="17"/>
      <c r="WMR218" s="17"/>
      <c r="WMS218" s="17"/>
      <c r="WMT218" s="17"/>
      <c r="WMU218" s="17"/>
      <c r="WMV218" s="17"/>
      <c r="WMW218" s="17"/>
      <c r="WMX218" s="17"/>
      <c r="WMY218" s="17"/>
      <c r="WMZ218" s="17"/>
      <c r="WNA218" s="17"/>
      <c r="WNB218" s="17"/>
      <c r="WNC218" s="17"/>
      <c r="WND218" s="17"/>
      <c r="WNE218" s="17"/>
      <c r="WNF218" s="17"/>
      <c r="WNG218" s="17"/>
      <c r="WNH218" s="17"/>
      <c r="WNI218" s="17"/>
      <c r="WNJ218" s="17"/>
      <c r="WNK218" s="17"/>
      <c r="WNL218" s="17"/>
      <c r="WNM218" s="17"/>
      <c r="WNN218" s="17"/>
      <c r="WNO218" s="17"/>
      <c r="WNP218" s="17"/>
      <c r="WNQ218" s="17"/>
      <c r="WNR218" s="17"/>
      <c r="WNS218" s="17"/>
      <c r="WNT218" s="17"/>
      <c r="WNU218" s="17"/>
      <c r="WNV218" s="17"/>
      <c r="WNW218" s="17"/>
      <c r="WNX218" s="17"/>
      <c r="WNY218" s="17"/>
      <c r="WNZ218" s="17"/>
      <c r="WOA218" s="17"/>
      <c r="WOB218" s="17"/>
      <c r="WOC218" s="17"/>
      <c r="WOD218" s="17"/>
      <c r="WOE218" s="17"/>
      <c r="WOF218" s="17"/>
      <c r="WOG218" s="17"/>
      <c r="WOH218" s="17"/>
      <c r="WOI218" s="17"/>
      <c r="WOJ218" s="17"/>
      <c r="WOK218" s="17"/>
      <c r="WOL218" s="17"/>
      <c r="WOM218" s="17"/>
      <c r="WON218" s="17"/>
      <c r="WOO218" s="17"/>
      <c r="WOP218" s="17"/>
      <c r="WOQ218" s="17"/>
      <c r="WOR218" s="17"/>
      <c r="WOS218" s="17"/>
      <c r="WOT218" s="17"/>
      <c r="WOU218" s="17"/>
      <c r="WOV218" s="17"/>
      <c r="WOW218" s="17"/>
      <c r="WOX218" s="17"/>
      <c r="WOY218" s="17"/>
      <c r="WOZ218" s="17"/>
      <c r="WPA218" s="17"/>
      <c r="WPB218" s="17"/>
      <c r="WPC218" s="17"/>
      <c r="WPD218" s="17"/>
      <c r="WPE218" s="17"/>
      <c r="WPF218" s="17"/>
      <c r="WPG218" s="17"/>
      <c r="WPH218" s="17"/>
      <c r="WPI218" s="17"/>
      <c r="WPJ218" s="17"/>
      <c r="WPK218" s="17"/>
      <c r="WPL218" s="17"/>
      <c r="WPM218" s="17"/>
      <c r="WPN218" s="17"/>
      <c r="WPO218" s="17"/>
      <c r="WPP218" s="17"/>
      <c r="WPQ218" s="17"/>
      <c r="WPR218" s="17"/>
      <c r="WPS218" s="17"/>
      <c r="WPT218" s="17"/>
      <c r="WPU218" s="17"/>
      <c r="WPV218" s="17"/>
      <c r="WPW218" s="17"/>
      <c r="WPX218" s="17"/>
      <c r="WPY218" s="17"/>
      <c r="WPZ218" s="17"/>
      <c r="WQA218" s="17"/>
      <c r="WQB218" s="17"/>
      <c r="WQC218" s="17"/>
      <c r="WQD218" s="17"/>
      <c r="WQE218" s="17"/>
      <c r="WQF218" s="17"/>
      <c r="WQG218" s="17"/>
      <c r="WQH218" s="17"/>
      <c r="WQI218" s="17"/>
      <c r="WQJ218" s="17"/>
      <c r="WQK218" s="17"/>
      <c r="WQL218" s="17"/>
      <c r="WQM218" s="17"/>
      <c r="WQN218" s="17"/>
      <c r="WQO218" s="17"/>
      <c r="WQP218" s="17"/>
      <c r="WQQ218" s="17"/>
      <c r="WQR218" s="17"/>
      <c r="WQS218" s="17"/>
      <c r="WQT218" s="17"/>
      <c r="WQU218" s="17"/>
      <c r="WQV218" s="17"/>
      <c r="WQW218" s="17"/>
      <c r="WQX218" s="17"/>
      <c r="WQY218" s="17"/>
      <c r="WQZ218" s="17"/>
      <c r="WRA218" s="17"/>
      <c r="WRB218" s="17"/>
      <c r="WRC218" s="17"/>
      <c r="WRD218" s="17"/>
      <c r="WRE218" s="17"/>
      <c r="WRF218" s="17"/>
      <c r="WRG218" s="17"/>
      <c r="WRH218" s="17"/>
      <c r="WRI218" s="17"/>
      <c r="WRJ218" s="17"/>
      <c r="WRK218" s="17"/>
      <c r="WRL218" s="17"/>
      <c r="WRM218" s="17"/>
      <c r="WRN218" s="17"/>
      <c r="WRO218" s="17"/>
      <c r="WRP218" s="17"/>
      <c r="WRQ218" s="17"/>
      <c r="WRR218" s="17"/>
      <c r="WRS218" s="17"/>
      <c r="WRT218" s="17"/>
      <c r="WRU218" s="17"/>
      <c r="WRV218" s="17"/>
      <c r="WRW218" s="17"/>
      <c r="WRX218" s="17"/>
      <c r="WRY218" s="17"/>
      <c r="WRZ218" s="17"/>
      <c r="WSA218" s="17"/>
      <c r="WSB218" s="17"/>
      <c r="WSC218" s="17"/>
      <c r="WSD218" s="17"/>
      <c r="WSE218" s="17"/>
      <c r="WSF218" s="17"/>
      <c r="WSG218" s="17"/>
      <c r="WSH218" s="17"/>
      <c r="WSI218" s="17"/>
      <c r="WSJ218" s="17"/>
      <c r="WSK218" s="17"/>
      <c r="WSL218" s="17"/>
      <c r="WSM218" s="17"/>
      <c r="WSN218" s="17"/>
      <c r="WSO218" s="17"/>
      <c r="WSP218" s="17"/>
      <c r="WSQ218" s="17"/>
      <c r="WSR218" s="17"/>
      <c r="WSS218" s="17"/>
      <c r="WST218" s="17"/>
      <c r="WSU218" s="17"/>
      <c r="WSV218" s="17"/>
      <c r="WSW218" s="17"/>
      <c r="WSX218" s="17"/>
      <c r="WSY218" s="17"/>
      <c r="WSZ218" s="17"/>
      <c r="WTA218" s="17"/>
      <c r="WTB218" s="17"/>
      <c r="WTC218" s="17"/>
      <c r="WTD218" s="17"/>
      <c r="WTE218" s="17"/>
      <c r="WTF218" s="17"/>
      <c r="WTG218" s="17"/>
      <c r="WTH218" s="17"/>
      <c r="WTI218" s="17"/>
      <c r="WTJ218" s="17"/>
      <c r="WTK218" s="17"/>
      <c r="WTL218" s="17"/>
      <c r="WTM218" s="17"/>
      <c r="WTN218" s="17"/>
      <c r="WTO218" s="17"/>
      <c r="WTP218" s="17"/>
      <c r="WTQ218" s="17"/>
      <c r="WTR218" s="17"/>
      <c r="WTS218" s="17"/>
      <c r="WTT218" s="17"/>
      <c r="WTU218" s="17"/>
      <c r="WTV218" s="17"/>
      <c r="WTW218" s="17"/>
      <c r="WTX218" s="17"/>
      <c r="WTY218" s="17"/>
      <c r="WTZ218" s="17"/>
      <c r="WUA218" s="17"/>
      <c r="WUB218" s="17"/>
      <c r="WUC218" s="17"/>
      <c r="WUD218" s="17"/>
      <c r="WUE218" s="17"/>
      <c r="WUF218" s="17"/>
      <c r="WUG218" s="17"/>
      <c r="WUH218" s="17"/>
      <c r="WUI218" s="17"/>
      <c r="WUJ218" s="17"/>
      <c r="WUK218" s="17"/>
      <c r="WUL218" s="17"/>
      <c r="WUM218" s="17"/>
      <c r="WUN218" s="17"/>
      <c r="WUO218" s="17"/>
      <c r="WUP218" s="17"/>
      <c r="WUQ218" s="17"/>
      <c r="WUR218" s="17"/>
      <c r="WUS218" s="17"/>
      <c r="WUT218" s="17"/>
      <c r="WUU218" s="17"/>
      <c r="WUV218" s="17"/>
      <c r="WUW218" s="17"/>
      <c r="WUX218" s="17"/>
      <c r="WUY218" s="17"/>
      <c r="WUZ218" s="17"/>
      <c r="WVA218" s="17"/>
      <c r="WVB218" s="17"/>
      <c r="WVC218" s="17"/>
      <c r="WVD218" s="17"/>
      <c r="WVE218" s="17"/>
      <c r="WVF218" s="17"/>
      <c r="WVG218" s="17"/>
      <c r="WVH218" s="17"/>
      <c r="WVI218" s="17"/>
      <c r="WVJ218" s="17"/>
      <c r="WVK218" s="17"/>
      <c r="WVL218" s="17"/>
      <c r="WVM218" s="17"/>
      <c r="WVN218" s="17"/>
      <c r="WVO218" s="17"/>
      <c r="WVP218" s="17"/>
      <c r="WVQ218" s="17"/>
      <c r="WVR218" s="17"/>
      <c r="WVS218" s="17"/>
      <c r="WVT218" s="17"/>
      <c r="WVU218" s="17"/>
      <c r="WVV218" s="17"/>
      <c r="WVW218" s="17"/>
      <c r="WVX218" s="17"/>
      <c r="WVY218" s="17"/>
      <c r="WVZ218" s="17"/>
      <c r="WWA218" s="17"/>
      <c r="WWB218" s="17"/>
      <c r="WWC218" s="17"/>
      <c r="WWD218" s="17"/>
      <c r="WWE218" s="17"/>
      <c r="WWF218" s="17"/>
      <c r="WWG218" s="17"/>
      <c r="WWH218" s="17"/>
      <c r="WWI218" s="17"/>
      <c r="WWJ218" s="17"/>
      <c r="WWK218" s="17"/>
      <c r="WWL218" s="17"/>
      <c r="WWM218" s="17"/>
      <c r="WWN218" s="17"/>
      <c r="WWO218" s="17"/>
      <c r="WWP218" s="17"/>
      <c r="WWQ218" s="17"/>
      <c r="WWR218" s="17"/>
      <c r="WWS218" s="17"/>
      <c r="WWT218" s="17"/>
      <c r="WWU218" s="17"/>
      <c r="WWV218" s="17"/>
      <c r="WWW218" s="17"/>
      <c r="WWX218" s="17"/>
      <c r="WWY218" s="17"/>
      <c r="WWZ218" s="17"/>
      <c r="WXA218" s="17"/>
      <c r="WXB218" s="17"/>
      <c r="WXC218" s="17"/>
      <c r="WXD218" s="17"/>
      <c r="WXE218" s="17"/>
      <c r="WXF218" s="17"/>
      <c r="WXG218" s="17"/>
      <c r="WXH218" s="17"/>
      <c r="WXI218" s="17"/>
      <c r="WXJ218" s="17"/>
      <c r="WXK218" s="17"/>
      <c r="WXL218" s="17"/>
      <c r="WXM218" s="17"/>
      <c r="WXN218" s="17"/>
      <c r="WXO218" s="17"/>
      <c r="WXP218" s="17"/>
      <c r="WXQ218" s="17"/>
      <c r="WXR218" s="17"/>
      <c r="WXS218" s="17"/>
      <c r="WXT218" s="17"/>
      <c r="WXU218" s="17"/>
      <c r="WXV218" s="17"/>
      <c r="WXW218" s="17"/>
      <c r="WXX218" s="17"/>
      <c r="WXY218" s="17"/>
      <c r="WXZ218" s="17"/>
      <c r="WYA218" s="17"/>
      <c r="WYB218" s="17"/>
      <c r="WYC218" s="17"/>
    </row>
    <row r="219" spans="1:16201" ht="34.5" customHeight="1" x14ac:dyDescent="0.3">
      <c r="A219" s="71"/>
      <c r="B219" s="105"/>
      <c r="C219" s="77"/>
      <c r="D219" s="52" t="s">
        <v>10</v>
      </c>
      <c r="E219" s="46">
        <f>SUM(F219:N219)</f>
        <v>0</v>
      </c>
      <c r="F219" s="46">
        <f>F222+F227</f>
        <v>0</v>
      </c>
      <c r="G219" s="46">
        <v>0</v>
      </c>
      <c r="H219" s="85">
        <f>H222</f>
        <v>0</v>
      </c>
      <c r="I219" s="86"/>
      <c r="J219" s="86"/>
      <c r="K219" s="86"/>
      <c r="L219" s="87"/>
      <c r="M219" s="46">
        <f>M222</f>
        <v>0</v>
      </c>
      <c r="N219" s="46">
        <v>0</v>
      </c>
      <c r="O219" s="77"/>
    </row>
    <row r="220" spans="1:16201" ht="38.25" customHeight="1" x14ac:dyDescent="0.3">
      <c r="A220" s="72"/>
      <c r="B220" s="106"/>
      <c r="C220" s="78"/>
      <c r="D220" s="52" t="s">
        <v>18</v>
      </c>
      <c r="E220" s="46">
        <f>SUM(F220:N220)</f>
        <v>0</v>
      </c>
      <c r="F220" s="46">
        <f>F223</f>
        <v>0</v>
      </c>
      <c r="G220" s="46">
        <f>G223</f>
        <v>0</v>
      </c>
      <c r="H220" s="85">
        <f>H223</f>
        <v>0</v>
      </c>
      <c r="I220" s="86"/>
      <c r="J220" s="86"/>
      <c r="K220" s="86"/>
      <c r="L220" s="87"/>
      <c r="M220" s="46">
        <f>M223</f>
        <v>0</v>
      </c>
      <c r="N220" s="46">
        <v>0</v>
      </c>
      <c r="O220" s="78"/>
    </row>
    <row r="221" spans="1:16201" ht="27" customHeight="1" x14ac:dyDescent="0.3">
      <c r="A221" s="101" t="s">
        <v>28</v>
      </c>
      <c r="B221" s="104" t="s">
        <v>42</v>
      </c>
      <c r="C221" s="76" t="s">
        <v>68</v>
      </c>
      <c r="D221" s="52" t="s">
        <v>14</v>
      </c>
      <c r="E221" s="46">
        <f>F221+G221+H221+M221+N221</f>
        <v>0</v>
      </c>
      <c r="F221" s="46">
        <f>F222+F223</f>
        <v>0</v>
      </c>
      <c r="G221" s="46">
        <f>G222+G223</f>
        <v>0</v>
      </c>
      <c r="H221" s="85">
        <f>H222+H223</f>
        <v>0</v>
      </c>
      <c r="I221" s="86"/>
      <c r="J221" s="86"/>
      <c r="K221" s="86"/>
      <c r="L221" s="87"/>
      <c r="M221" s="46">
        <f>M222+M223</f>
        <v>0</v>
      </c>
      <c r="N221" s="46">
        <f>N222+N223</f>
        <v>0</v>
      </c>
      <c r="O221" s="90" t="s">
        <v>17</v>
      </c>
    </row>
    <row r="222" spans="1:16201" ht="36.75" customHeight="1" x14ac:dyDescent="0.3">
      <c r="A222" s="101"/>
      <c r="B222" s="105"/>
      <c r="C222" s="77"/>
      <c r="D222" s="52" t="s">
        <v>10</v>
      </c>
      <c r="E222" s="46">
        <v>0</v>
      </c>
      <c r="F222" s="46">
        <v>0</v>
      </c>
      <c r="G222" s="46">
        <v>0</v>
      </c>
      <c r="H222" s="85">
        <v>0</v>
      </c>
      <c r="I222" s="86"/>
      <c r="J222" s="86"/>
      <c r="K222" s="86"/>
      <c r="L222" s="87"/>
      <c r="M222" s="46">
        <v>0</v>
      </c>
      <c r="N222" s="46">
        <v>0</v>
      </c>
      <c r="O222" s="90"/>
    </row>
    <row r="223" spans="1:16201" ht="57" customHeight="1" x14ac:dyDescent="0.3">
      <c r="A223" s="101"/>
      <c r="B223" s="106"/>
      <c r="C223" s="78"/>
      <c r="D223" s="52" t="s">
        <v>11</v>
      </c>
      <c r="E223" s="46">
        <f>F223+G223+H223+M223+N223</f>
        <v>0</v>
      </c>
      <c r="F223" s="46">
        <v>0</v>
      </c>
      <c r="G223" s="46">
        <v>0</v>
      </c>
      <c r="H223" s="85">
        <v>0</v>
      </c>
      <c r="I223" s="86"/>
      <c r="J223" s="86"/>
      <c r="K223" s="86"/>
      <c r="L223" s="87"/>
      <c r="M223" s="46">
        <v>0</v>
      </c>
      <c r="N223" s="46">
        <v>0</v>
      </c>
      <c r="O223" s="90"/>
    </row>
    <row r="224" spans="1:16201" ht="23.25" customHeight="1" x14ac:dyDescent="0.3">
      <c r="A224" s="101"/>
      <c r="B224" s="97" t="s">
        <v>318</v>
      </c>
      <c r="C224" s="102" t="s">
        <v>103</v>
      </c>
      <c r="D224" s="102" t="s">
        <v>103</v>
      </c>
      <c r="E224" s="88" t="s">
        <v>104</v>
      </c>
      <c r="F224" s="88" t="s">
        <v>105</v>
      </c>
      <c r="G224" s="103" t="s">
        <v>527</v>
      </c>
      <c r="H224" s="89" t="s">
        <v>525</v>
      </c>
      <c r="I224" s="85" t="s">
        <v>336</v>
      </c>
      <c r="J224" s="86"/>
      <c r="K224" s="86"/>
      <c r="L224" s="87"/>
      <c r="M224" s="88" t="s">
        <v>107</v>
      </c>
      <c r="N224" s="88" t="s">
        <v>108</v>
      </c>
      <c r="O224" s="90"/>
    </row>
    <row r="225" spans="1:15" ht="23.25" customHeight="1" x14ac:dyDescent="0.3">
      <c r="A225" s="101"/>
      <c r="B225" s="97"/>
      <c r="C225" s="102"/>
      <c r="D225" s="102"/>
      <c r="E225" s="88"/>
      <c r="F225" s="88"/>
      <c r="G225" s="92"/>
      <c r="H225" s="88"/>
      <c r="I225" s="50" t="s">
        <v>331</v>
      </c>
      <c r="J225" s="50" t="s">
        <v>332</v>
      </c>
      <c r="K225" s="50" t="s">
        <v>333</v>
      </c>
      <c r="L225" s="50" t="s">
        <v>334</v>
      </c>
      <c r="M225" s="88"/>
      <c r="N225" s="88"/>
      <c r="O225" s="90"/>
    </row>
    <row r="226" spans="1:15" ht="24.75" customHeight="1" x14ac:dyDescent="0.3">
      <c r="A226" s="101"/>
      <c r="B226" s="97"/>
      <c r="C226" s="102"/>
      <c r="D226" s="102"/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90"/>
    </row>
    <row r="227" spans="1:15" ht="34.5" customHeight="1" x14ac:dyDescent="0.3">
      <c r="A227" s="126" t="s">
        <v>55</v>
      </c>
      <c r="B227" s="97" t="s">
        <v>41</v>
      </c>
      <c r="C227" s="101" t="s">
        <v>68</v>
      </c>
      <c r="D227" s="52" t="s">
        <v>10</v>
      </c>
      <c r="E227" s="46">
        <v>0</v>
      </c>
      <c r="F227" s="46">
        <v>0</v>
      </c>
      <c r="G227" s="46">
        <v>0</v>
      </c>
      <c r="H227" s="85">
        <v>0</v>
      </c>
      <c r="I227" s="86"/>
      <c r="J227" s="86"/>
      <c r="K227" s="86"/>
      <c r="L227" s="87"/>
      <c r="M227" s="46">
        <v>0</v>
      </c>
      <c r="N227" s="46">
        <v>0</v>
      </c>
      <c r="O227" s="90" t="s">
        <v>17</v>
      </c>
    </row>
    <row r="228" spans="1:15" ht="35.25" customHeight="1" x14ac:dyDescent="0.3">
      <c r="A228" s="126"/>
      <c r="B228" s="97"/>
      <c r="C228" s="101"/>
      <c r="D228" s="52" t="s">
        <v>18</v>
      </c>
      <c r="E228" s="46">
        <v>0</v>
      </c>
      <c r="F228" s="46">
        <v>0</v>
      </c>
      <c r="G228" s="46">
        <v>0</v>
      </c>
      <c r="H228" s="85">
        <v>0</v>
      </c>
      <c r="I228" s="86"/>
      <c r="J228" s="86"/>
      <c r="K228" s="86"/>
      <c r="L228" s="87"/>
      <c r="M228" s="46">
        <v>0</v>
      </c>
      <c r="N228" s="46">
        <v>0</v>
      </c>
      <c r="O228" s="90"/>
    </row>
    <row r="229" spans="1:15" ht="25.5" customHeight="1" x14ac:dyDescent="0.3">
      <c r="A229" s="126"/>
      <c r="B229" s="97"/>
      <c r="C229" s="101"/>
      <c r="D229" s="52" t="s">
        <v>12</v>
      </c>
      <c r="E229" s="46">
        <v>0</v>
      </c>
      <c r="F229" s="46">
        <v>0</v>
      </c>
      <c r="G229" s="46">
        <v>0</v>
      </c>
      <c r="H229" s="85">
        <v>0</v>
      </c>
      <c r="I229" s="86"/>
      <c r="J229" s="86"/>
      <c r="K229" s="86"/>
      <c r="L229" s="87"/>
      <c r="M229" s="46">
        <v>0</v>
      </c>
      <c r="N229" s="46">
        <v>0</v>
      </c>
      <c r="O229" s="90"/>
    </row>
    <row r="230" spans="1:15" ht="23.25" customHeight="1" x14ac:dyDescent="0.3">
      <c r="A230" s="126"/>
      <c r="B230" s="97" t="s">
        <v>319</v>
      </c>
      <c r="C230" s="102" t="s">
        <v>103</v>
      </c>
      <c r="D230" s="102" t="s">
        <v>103</v>
      </c>
      <c r="E230" s="88" t="s">
        <v>104</v>
      </c>
      <c r="F230" s="88" t="s">
        <v>105</v>
      </c>
      <c r="G230" s="103" t="s">
        <v>527</v>
      </c>
      <c r="H230" s="89" t="s">
        <v>525</v>
      </c>
      <c r="I230" s="85" t="s">
        <v>336</v>
      </c>
      <c r="J230" s="86"/>
      <c r="K230" s="86"/>
      <c r="L230" s="87"/>
      <c r="M230" s="88" t="s">
        <v>107</v>
      </c>
      <c r="N230" s="88" t="s">
        <v>108</v>
      </c>
      <c r="O230" s="90"/>
    </row>
    <row r="231" spans="1:15" ht="23.25" customHeight="1" x14ac:dyDescent="0.3">
      <c r="A231" s="126"/>
      <c r="B231" s="97"/>
      <c r="C231" s="102"/>
      <c r="D231" s="102"/>
      <c r="E231" s="88"/>
      <c r="F231" s="88"/>
      <c r="G231" s="92"/>
      <c r="H231" s="88"/>
      <c r="I231" s="50" t="s">
        <v>331</v>
      </c>
      <c r="J231" s="50" t="s">
        <v>332</v>
      </c>
      <c r="K231" s="50" t="s">
        <v>333</v>
      </c>
      <c r="L231" s="50" t="s">
        <v>334</v>
      </c>
      <c r="M231" s="88"/>
      <c r="N231" s="88"/>
      <c r="O231" s="90"/>
    </row>
    <row r="232" spans="1:15" ht="29.25" customHeight="1" x14ac:dyDescent="0.3">
      <c r="A232" s="126"/>
      <c r="B232" s="97"/>
      <c r="C232" s="102"/>
      <c r="D232" s="102"/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90"/>
    </row>
    <row r="233" spans="1:15" ht="35.25" customHeight="1" x14ac:dyDescent="0.3">
      <c r="A233" s="101" t="s">
        <v>191</v>
      </c>
      <c r="B233" s="97" t="s">
        <v>273</v>
      </c>
      <c r="C233" s="90" t="s">
        <v>68</v>
      </c>
      <c r="D233" s="52" t="s">
        <v>8</v>
      </c>
      <c r="E233" s="47">
        <f>E234+E235</f>
        <v>32545.846720000001</v>
      </c>
      <c r="F233" s="47">
        <f t="shared" ref="F233:N233" si="32">F234+F235</f>
        <v>100</v>
      </c>
      <c r="G233" s="47">
        <f t="shared" si="32"/>
        <v>13945.846720000001</v>
      </c>
      <c r="H233" s="79">
        <f t="shared" si="32"/>
        <v>6500</v>
      </c>
      <c r="I233" s="80"/>
      <c r="J233" s="80"/>
      <c r="K233" s="80"/>
      <c r="L233" s="81"/>
      <c r="M233" s="47">
        <f t="shared" si="32"/>
        <v>6000</v>
      </c>
      <c r="N233" s="47">
        <f t="shared" si="32"/>
        <v>6000</v>
      </c>
      <c r="O233" s="90"/>
    </row>
    <row r="234" spans="1:15" ht="36" customHeight="1" x14ac:dyDescent="0.3">
      <c r="A234" s="101"/>
      <c r="B234" s="97"/>
      <c r="C234" s="90"/>
      <c r="D234" s="52" t="s">
        <v>10</v>
      </c>
      <c r="E234" s="47">
        <f>F234+G234+H234+M234+N234</f>
        <v>0</v>
      </c>
      <c r="F234" s="47">
        <v>0</v>
      </c>
      <c r="G234" s="47">
        <v>0</v>
      </c>
      <c r="H234" s="79">
        <v>0</v>
      </c>
      <c r="I234" s="80"/>
      <c r="J234" s="80"/>
      <c r="K234" s="80"/>
      <c r="L234" s="81"/>
      <c r="M234" s="47">
        <v>0</v>
      </c>
      <c r="N234" s="47">
        <v>0</v>
      </c>
      <c r="O234" s="90"/>
    </row>
    <row r="235" spans="1:15" ht="63.75" customHeight="1" x14ac:dyDescent="0.3">
      <c r="A235" s="101"/>
      <c r="B235" s="97"/>
      <c r="C235" s="90"/>
      <c r="D235" s="52" t="s">
        <v>18</v>
      </c>
      <c r="E235" s="47">
        <f>F235+G235+H235+M235+N235</f>
        <v>32545.846720000001</v>
      </c>
      <c r="F235" s="47">
        <f>F236+F240+F244</f>
        <v>100</v>
      </c>
      <c r="G235" s="47">
        <f>G236+G240+G244</f>
        <v>13945.846720000001</v>
      </c>
      <c r="H235" s="79">
        <f>H236+H240+H244</f>
        <v>6500</v>
      </c>
      <c r="I235" s="80"/>
      <c r="J235" s="80"/>
      <c r="K235" s="80"/>
      <c r="L235" s="81"/>
      <c r="M235" s="47">
        <f t="shared" ref="M235:N235" si="33">M236+M240+M244</f>
        <v>6000</v>
      </c>
      <c r="N235" s="47">
        <f t="shared" si="33"/>
        <v>6000</v>
      </c>
      <c r="O235" s="90"/>
    </row>
    <row r="236" spans="1:15" ht="89.25" customHeight="1" x14ac:dyDescent="0.3">
      <c r="A236" s="126" t="s">
        <v>353</v>
      </c>
      <c r="B236" s="52" t="s">
        <v>556</v>
      </c>
      <c r="C236" s="48" t="s">
        <v>68</v>
      </c>
      <c r="D236" s="52" t="s">
        <v>18</v>
      </c>
      <c r="E236" s="47">
        <f>F236+G236+H236+M236+N236</f>
        <v>15452.024000000001</v>
      </c>
      <c r="F236" s="47">
        <v>0</v>
      </c>
      <c r="G236" s="47">
        <f>7000-47.976</f>
        <v>6952.0240000000003</v>
      </c>
      <c r="H236" s="89">
        <v>2500</v>
      </c>
      <c r="I236" s="89"/>
      <c r="J236" s="89"/>
      <c r="K236" s="89"/>
      <c r="L236" s="89"/>
      <c r="M236" s="47">
        <v>3000</v>
      </c>
      <c r="N236" s="47">
        <v>3000</v>
      </c>
      <c r="O236" s="90" t="s">
        <v>17</v>
      </c>
    </row>
    <row r="237" spans="1:15" ht="21" customHeight="1" x14ac:dyDescent="0.3">
      <c r="A237" s="126"/>
      <c r="B237" s="97" t="s">
        <v>122</v>
      </c>
      <c r="C237" s="102" t="s">
        <v>103</v>
      </c>
      <c r="D237" s="102" t="s">
        <v>103</v>
      </c>
      <c r="E237" s="88" t="s">
        <v>104</v>
      </c>
      <c r="F237" s="88" t="s">
        <v>105</v>
      </c>
      <c r="G237" s="89" t="s">
        <v>527</v>
      </c>
      <c r="H237" s="89" t="s">
        <v>525</v>
      </c>
      <c r="I237" s="88" t="s">
        <v>336</v>
      </c>
      <c r="J237" s="88"/>
      <c r="K237" s="88"/>
      <c r="L237" s="88"/>
      <c r="M237" s="88" t="s">
        <v>107</v>
      </c>
      <c r="N237" s="88" t="s">
        <v>108</v>
      </c>
      <c r="O237" s="90"/>
    </row>
    <row r="238" spans="1:15" ht="21" customHeight="1" x14ac:dyDescent="0.3">
      <c r="A238" s="126"/>
      <c r="B238" s="97"/>
      <c r="C238" s="102"/>
      <c r="D238" s="102"/>
      <c r="E238" s="88"/>
      <c r="F238" s="88"/>
      <c r="G238" s="88"/>
      <c r="H238" s="88"/>
      <c r="I238" s="46" t="s">
        <v>331</v>
      </c>
      <c r="J238" s="46" t="s">
        <v>332</v>
      </c>
      <c r="K238" s="46" t="s">
        <v>333</v>
      </c>
      <c r="L238" s="46" t="s">
        <v>334</v>
      </c>
      <c r="M238" s="88"/>
      <c r="N238" s="88"/>
      <c r="O238" s="90"/>
    </row>
    <row r="239" spans="1:15" ht="21.75" customHeight="1" x14ac:dyDescent="0.3">
      <c r="A239" s="126"/>
      <c r="B239" s="97"/>
      <c r="C239" s="102"/>
      <c r="D239" s="102"/>
      <c r="E239" s="14">
        <v>5</v>
      </c>
      <c r="F239" s="14">
        <v>1</v>
      </c>
      <c r="G239" s="14">
        <v>1</v>
      </c>
      <c r="H239" s="14">
        <v>1</v>
      </c>
      <c r="I239" s="14">
        <v>0</v>
      </c>
      <c r="J239" s="14">
        <v>0</v>
      </c>
      <c r="K239" s="14">
        <v>0</v>
      </c>
      <c r="L239" s="14">
        <v>1</v>
      </c>
      <c r="M239" s="14">
        <v>1</v>
      </c>
      <c r="N239" s="14">
        <v>1</v>
      </c>
      <c r="O239" s="90"/>
    </row>
    <row r="240" spans="1:15" ht="89.25" customHeight="1" x14ac:dyDescent="0.3">
      <c r="A240" s="126" t="s">
        <v>354</v>
      </c>
      <c r="B240" s="52" t="s">
        <v>557</v>
      </c>
      <c r="C240" s="48" t="s">
        <v>68</v>
      </c>
      <c r="D240" s="52" t="s">
        <v>18</v>
      </c>
      <c r="E240" s="47">
        <f>F240+G240+H240+M240+N240</f>
        <v>1500</v>
      </c>
      <c r="F240" s="47">
        <v>0</v>
      </c>
      <c r="G240" s="47">
        <v>0</v>
      </c>
      <c r="H240" s="89">
        <v>1500</v>
      </c>
      <c r="I240" s="89"/>
      <c r="J240" s="89"/>
      <c r="K240" s="89"/>
      <c r="L240" s="89"/>
      <c r="M240" s="47">
        <v>0</v>
      </c>
      <c r="N240" s="47">
        <v>0</v>
      </c>
      <c r="O240" s="90" t="s">
        <v>31</v>
      </c>
    </row>
    <row r="241" spans="1:16" ht="23.25" customHeight="1" x14ac:dyDescent="0.3">
      <c r="A241" s="126"/>
      <c r="B241" s="97" t="s">
        <v>124</v>
      </c>
      <c r="C241" s="102" t="s">
        <v>103</v>
      </c>
      <c r="D241" s="102" t="s">
        <v>103</v>
      </c>
      <c r="E241" s="88" t="s">
        <v>104</v>
      </c>
      <c r="F241" s="88" t="s">
        <v>105</v>
      </c>
      <c r="G241" s="89" t="s">
        <v>527</v>
      </c>
      <c r="H241" s="89" t="s">
        <v>525</v>
      </c>
      <c r="I241" s="88" t="s">
        <v>336</v>
      </c>
      <c r="J241" s="88"/>
      <c r="K241" s="88"/>
      <c r="L241" s="88"/>
      <c r="M241" s="88" t="s">
        <v>107</v>
      </c>
      <c r="N241" s="88" t="s">
        <v>108</v>
      </c>
      <c r="O241" s="90"/>
    </row>
    <row r="242" spans="1:16" ht="23.25" customHeight="1" x14ac:dyDescent="0.3">
      <c r="A242" s="126"/>
      <c r="B242" s="97"/>
      <c r="C242" s="102"/>
      <c r="D242" s="102"/>
      <c r="E242" s="88"/>
      <c r="F242" s="88"/>
      <c r="G242" s="88"/>
      <c r="H242" s="88"/>
      <c r="I242" s="46" t="s">
        <v>331</v>
      </c>
      <c r="J242" s="46" t="s">
        <v>332</v>
      </c>
      <c r="K242" s="46" t="s">
        <v>333</v>
      </c>
      <c r="L242" s="46" t="s">
        <v>334</v>
      </c>
      <c r="M242" s="88"/>
      <c r="N242" s="88"/>
      <c r="O242" s="90"/>
    </row>
    <row r="243" spans="1:16" ht="39.75" customHeight="1" x14ac:dyDescent="0.3">
      <c r="A243" s="126"/>
      <c r="B243" s="97"/>
      <c r="C243" s="102"/>
      <c r="D243" s="102"/>
      <c r="E243" s="14">
        <v>5</v>
      </c>
      <c r="F243" s="14">
        <v>1</v>
      </c>
      <c r="G243" s="14">
        <v>1</v>
      </c>
      <c r="H243" s="14">
        <v>1</v>
      </c>
      <c r="I243" s="14">
        <v>0</v>
      </c>
      <c r="J243" s="14">
        <v>0</v>
      </c>
      <c r="K243" s="14">
        <v>0</v>
      </c>
      <c r="L243" s="14">
        <v>1</v>
      </c>
      <c r="M243" s="14">
        <v>1</v>
      </c>
      <c r="N243" s="14">
        <v>1</v>
      </c>
      <c r="O243" s="90"/>
    </row>
    <row r="244" spans="1:16" ht="118.5" customHeight="1" x14ac:dyDescent="0.3">
      <c r="A244" s="126" t="s">
        <v>355</v>
      </c>
      <c r="B244" s="52" t="s">
        <v>558</v>
      </c>
      <c r="C244" s="48" t="s">
        <v>68</v>
      </c>
      <c r="D244" s="52" t="s">
        <v>18</v>
      </c>
      <c r="E244" s="47">
        <f>F244+G244+H244+M244+N244</f>
        <v>15593.82272</v>
      </c>
      <c r="F244" s="47">
        <v>100</v>
      </c>
      <c r="G244" s="47">
        <f>7000-6.17728</f>
        <v>6993.8227200000001</v>
      </c>
      <c r="H244" s="79">
        <v>2500</v>
      </c>
      <c r="I244" s="80"/>
      <c r="J244" s="80"/>
      <c r="K244" s="80"/>
      <c r="L244" s="81"/>
      <c r="M244" s="47">
        <v>3000</v>
      </c>
      <c r="N244" s="47">
        <v>3000</v>
      </c>
      <c r="O244" s="90" t="s">
        <v>31</v>
      </c>
    </row>
    <row r="245" spans="1:16" ht="20.25" customHeight="1" x14ac:dyDescent="0.3">
      <c r="A245" s="126"/>
      <c r="B245" s="97" t="s">
        <v>123</v>
      </c>
      <c r="C245" s="102" t="s">
        <v>103</v>
      </c>
      <c r="D245" s="102" t="s">
        <v>103</v>
      </c>
      <c r="E245" s="88" t="s">
        <v>104</v>
      </c>
      <c r="F245" s="88" t="s">
        <v>105</v>
      </c>
      <c r="G245" s="103" t="s">
        <v>527</v>
      </c>
      <c r="H245" s="89" t="s">
        <v>525</v>
      </c>
      <c r="I245" s="85" t="s">
        <v>336</v>
      </c>
      <c r="J245" s="86"/>
      <c r="K245" s="86"/>
      <c r="L245" s="87"/>
      <c r="M245" s="88" t="s">
        <v>107</v>
      </c>
      <c r="N245" s="88" t="s">
        <v>108</v>
      </c>
      <c r="O245" s="90"/>
    </row>
    <row r="246" spans="1:16" ht="24" customHeight="1" x14ac:dyDescent="0.3">
      <c r="A246" s="126"/>
      <c r="B246" s="97"/>
      <c r="C246" s="102"/>
      <c r="D246" s="102"/>
      <c r="E246" s="88"/>
      <c r="F246" s="88"/>
      <c r="G246" s="92"/>
      <c r="H246" s="88"/>
      <c r="I246" s="50" t="s">
        <v>331</v>
      </c>
      <c r="J246" s="50" t="s">
        <v>332</v>
      </c>
      <c r="K246" s="50" t="s">
        <v>333</v>
      </c>
      <c r="L246" s="50" t="s">
        <v>334</v>
      </c>
      <c r="M246" s="88"/>
      <c r="N246" s="88"/>
      <c r="O246" s="90"/>
    </row>
    <row r="247" spans="1:16" ht="47.25" customHeight="1" x14ac:dyDescent="0.3">
      <c r="A247" s="126"/>
      <c r="B247" s="97"/>
      <c r="C247" s="102"/>
      <c r="D247" s="102"/>
      <c r="E247" s="14">
        <v>5</v>
      </c>
      <c r="F247" s="14">
        <v>1</v>
      </c>
      <c r="G247" s="14">
        <v>1</v>
      </c>
      <c r="H247" s="14">
        <v>1</v>
      </c>
      <c r="I247" s="14">
        <v>0</v>
      </c>
      <c r="J247" s="14">
        <v>0</v>
      </c>
      <c r="K247" s="14">
        <v>0</v>
      </c>
      <c r="L247" s="14">
        <v>1</v>
      </c>
      <c r="M247" s="14">
        <v>1</v>
      </c>
      <c r="N247" s="14">
        <v>1</v>
      </c>
      <c r="O247" s="90"/>
      <c r="P247" s="24"/>
    </row>
    <row r="248" spans="1:16" ht="23.25" customHeight="1" x14ac:dyDescent="0.3">
      <c r="A248" s="101" t="s">
        <v>534</v>
      </c>
      <c r="B248" s="97" t="s">
        <v>553</v>
      </c>
      <c r="C248" s="101" t="s">
        <v>68</v>
      </c>
      <c r="D248" s="52" t="s">
        <v>14</v>
      </c>
      <c r="E248" s="46">
        <f>SUM(E250:E252)</f>
        <v>0</v>
      </c>
      <c r="F248" s="46">
        <f>SUM(F250:F252)</f>
        <v>0</v>
      </c>
      <c r="G248" s="46">
        <f>SUM(G250:G252)</f>
        <v>0</v>
      </c>
      <c r="H248" s="85">
        <f>SUM(H250:H252)</f>
        <v>0</v>
      </c>
      <c r="I248" s="86"/>
      <c r="J248" s="86"/>
      <c r="K248" s="86"/>
      <c r="L248" s="87"/>
      <c r="M248" s="46">
        <f>SUM(M251:M252)</f>
        <v>0</v>
      </c>
      <c r="N248" s="46">
        <f>SUM(N251:N252)</f>
        <v>0</v>
      </c>
      <c r="O248" s="90"/>
    </row>
    <row r="249" spans="1:16" ht="23.25" customHeight="1" x14ac:dyDescent="0.3">
      <c r="A249" s="101"/>
      <c r="B249" s="97"/>
      <c r="C249" s="101"/>
      <c r="D249" s="52" t="s">
        <v>9</v>
      </c>
      <c r="E249" s="46">
        <v>0</v>
      </c>
      <c r="F249" s="46">
        <v>0</v>
      </c>
      <c r="G249" s="46">
        <v>0</v>
      </c>
      <c r="H249" s="85">
        <v>0</v>
      </c>
      <c r="I249" s="86"/>
      <c r="J249" s="86"/>
      <c r="K249" s="86"/>
      <c r="L249" s="87"/>
      <c r="M249" s="46">
        <v>0</v>
      </c>
      <c r="N249" s="46">
        <v>0</v>
      </c>
      <c r="O249" s="90"/>
    </row>
    <row r="250" spans="1:16" ht="36" customHeight="1" x14ac:dyDescent="0.3">
      <c r="A250" s="101"/>
      <c r="B250" s="97"/>
      <c r="C250" s="101"/>
      <c r="D250" s="52" t="s">
        <v>10</v>
      </c>
      <c r="E250" s="46">
        <f>F250+G250+H250+M250+N250</f>
        <v>0</v>
      </c>
      <c r="F250" s="46">
        <v>0</v>
      </c>
      <c r="G250" s="46">
        <v>0</v>
      </c>
      <c r="H250" s="85">
        <v>0</v>
      </c>
      <c r="I250" s="86"/>
      <c r="J250" s="86"/>
      <c r="K250" s="86"/>
      <c r="L250" s="87"/>
      <c r="M250" s="46">
        <v>0</v>
      </c>
      <c r="N250" s="46">
        <v>0</v>
      </c>
      <c r="O250" s="90"/>
    </row>
    <row r="251" spans="1:16" ht="35.25" customHeight="1" x14ac:dyDescent="0.3">
      <c r="A251" s="101"/>
      <c r="B251" s="97"/>
      <c r="C251" s="101"/>
      <c r="D251" s="52" t="s">
        <v>18</v>
      </c>
      <c r="E251" s="46">
        <f>SUM(F251:N251)</f>
        <v>0</v>
      </c>
      <c r="F251" s="46">
        <f>F256</f>
        <v>0</v>
      </c>
      <c r="G251" s="46">
        <f t="shared" ref="G251:H251" si="34">G256</f>
        <v>0</v>
      </c>
      <c r="H251" s="85">
        <f t="shared" si="34"/>
        <v>0</v>
      </c>
      <c r="I251" s="86"/>
      <c r="J251" s="86"/>
      <c r="K251" s="86"/>
      <c r="L251" s="87"/>
      <c r="M251" s="46">
        <f t="shared" ref="M251:N251" si="35">M256</f>
        <v>0</v>
      </c>
      <c r="N251" s="46">
        <f t="shared" si="35"/>
        <v>0</v>
      </c>
      <c r="O251" s="147"/>
    </row>
    <row r="252" spans="1:16" ht="24.75" customHeight="1" x14ac:dyDescent="0.3">
      <c r="A252" s="101"/>
      <c r="B252" s="97"/>
      <c r="C252" s="101"/>
      <c r="D252" s="52" t="s">
        <v>12</v>
      </c>
      <c r="E252" s="46">
        <f>SUM(F252:N252)</f>
        <v>0</v>
      </c>
      <c r="F252" s="46">
        <v>0</v>
      </c>
      <c r="G252" s="46">
        <v>0</v>
      </c>
      <c r="H252" s="85">
        <v>0</v>
      </c>
      <c r="I252" s="86"/>
      <c r="J252" s="86"/>
      <c r="K252" s="86"/>
      <c r="L252" s="87"/>
      <c r="M252" s="46">
        <v>0</v>
      </c>
      <c r="N252" s="46">
        <v>0</v>
      </c>
      <c r="O252" s="147"/>
    </row>
    <row r="253" spans="1:16" ht="24.75" customHeight="1" x14ac:dyDescent="0.3">
      <c r="A253" s="70" t="s">
        <v>536</v>
      </c>
      <c r="B253" s="104" t="s">
        <v>535</v>
      </c>
      <c r="C253" s="76" t="s">
        <v>68</v>
      </c>
      <c r="D253" s="52" t="s">
        <v>14</v>
      </c>
      <c r="E253" s="46">
        <v>0</v>
      </c>
      <c r="F253" s="46">
        <v>0</v>
      </c>
      <c r="G253" s="46">
        <v>0</v>
      </c>
      <c r="H253" s="85">
        <v>0</v>
      </c>
      <c r="I253" s="86"/>
      <c r="J253" s="86"/>
      <c r="K253" s="86"/>
      <c r="L253" s="87"/>
      <c r="M253" s="46">
        <v>0</v>
      </c>
      <c r="N253" s="46">
        <v>0</v>
      </c>
      <c r="O253" s="76" t="s">
        <v>17</v>
      </c>
    </row>
    <row r="254" spans="1:16" ht="24.75" customHeight="1" x14ac:dyDescent="0.3">
      <c r="A254" s="71"/>
      <c r="B254" s="105"/>
      <c r="C254" s="77"/>
      <c r="D254" s="52" t="s">
        <v>9</v>
      </c>
      <c r="E254" s="46">
        <v>0</v>
      </c>
      <c r="F254" s="46">
        <v>0</v>
      </c>
      <c r="G254" s="46">
        <v>0</v>
      </c>
      <c r="H254" s="85">
        <v>0</v>
      </c>
      <c r="I254" s="86"/>
      <c r="J254" s="86"/>
      <c r="K254" s="86"/>
      <c r="L254" s="87"/>
      <c r="M254" s="46">
        <v>0</v>
      </c>
      <c r="N254" s="46">
        <v>0</v>
      </c>
      <c r="O254" s="77"/>
    </row>
    <row r="255" spans="1:16" ht="36.75" customHeight="1" x14ac:dyDescent="0.3">
      <c r="A255" s="71"/>
      <c r="B255" s="105"/>
      <c r="C255" s="77"/>
      <c r="D255" s="52" t="s">
        <v>10</v>
      </c>
      <c r="E255" s="46">
        <v>0</v>
      </c>
      <c r="F255" s="46">
        <v>0</v>
      </c>
      <c r="G255" s="46">
        <v>0</v>
      </c>
      <c r="H255" s="85">
        <v>0</v>
      </c>
      <c r="I255" s="86"/>
      <c r="J255" s="86"/>
      <c r="K255" s="86"/>
      <c r="L255" s="87"/>
      <c r="M255" s="46">
        <v>0</v>
      </c>
      <c r="N255" s="46">
        <v>0</v>
      </c>
      <c r="O255" s="77"/>
    </row>
    <row r="256" spans="1:16" ht="47.25" customHeight="1" x14ac:dyDescent="0.3">
      <c r="A256" s="71"/>
      <c r="B256" s="105"/>
      <c r="C256" s="77"/>
      <c r="D256" s="52" t="s">
        <v>18</v>
      </c>
      <c r="E256" s="47">
        <f>F256+G256+H256+M256+N256</f>
        <v>0</v>
      </c>
      <c r="F256" s="47">
        <v>0</v>
      </c>
      <c r="G256" s="47">
        <v>0</v>
      </c>
      <c r="H256" s="79">
        <v>0</v>
      </c>
      <c r="I256" s="80"/>
      <c r="J256" s="80"/>
      <c r="K256" s="80"/>
      <c r="L256" s="81"/>
      <c r="M256" s="47">
        <v>0</v>
      </c>
      <c r="N256" s="47">
        <v>0</v>
      </c>
      <c r="O256" s="77"/>
      <c r="P256" s="67"/>
    </row>
    <row r="257" spans="1:16" ht="30" customHeight="1" x14ac:dyDescent="0.3">
      <c r="A257" s="71"/>
      <c r="B257" s="106"/>
      <c r="C257" s="78"/>
      <c r="D257" s="52" t="s">
        <v>12</v>
      </c>
      <c r="E257" s="47">
        <v>0</v>
      </c>
      <c r="F257" s="47">
        <v>0</v>
      </c>
      <c r="G257" s="55">
        <v>0</v>
      </c>
      <c r="H257" s="79">
        <v>0</v>
      </c>
      <c r="I257" s="80"/>
      <c r="J257" s="80"/>
      <c r="K257" s="80"/>
      <c r="L257" s="81"/>
      <c r="M257" s="47">
        <v>0</v>
      </c>
      <c r="N257" s="47">
        <v>0</v>
      </c>
      <c r="O257" s="77"/>
      <c r="P257" s="67"/>
    </row>
    <row r="258" spans="1:16" ht="42.75" customHeight="1" x14ac:dyDescent="0.3">
      <c r="A258" s="71"/>
      <c r="B258" s="97" t="s">
        <v>545</v>
      </c>
      <c r="C258" s="102" t="s">
        <v>103</v>
      </c>
      <c r="D258" s="102" t="s">
        <v>103</v>
      </c>
      <c r="E258" s="88" t="s">
        <v>104</v>
      </c>
      <c r="F258" s="88" t="s">
        <v>105</v>
      </c>
      <c r="G258" s="103" t="s">
        <v>527</v>
      </c>
      <c r="H258" s="89" t="s">
        <v>525</v>
      </c>
      <c r="I258" s="85" t="s">
        <v>336</v>
      </c>
      <c r="J258" s="86"/>
      <c r="K258" s="86"/>
      <c r="L258" s="87"/>
      <c r="M258" s="88" t="s">
        <v>107</v>
      </c>
      <c r="N258" s="88" t="s">
        <v>108</v>
      </c>
      <c r="O258" s="77"/>
    </row>
    <row r="259" spans="1:16" ht="42.75" customHeight="1" x14ac:dyDescent="0.3">
      <c r="A259" s="71"/>
      <c r="B259" s="97"/>
      <c r="C259" s="102"/>
      <c r="D259" s="102"/>
      <c r="E259" s="88"/>
      <c r="F259" s="88"/>
      <c r="G259" s="92"/>
      <c r="H259" s="88"/>
      <c r="I259" s="50" t="s">
        <v>331</v>
      </c>
      <c r="J259" s="50" t="s">
        <v>332</v>
      </c>
      <c r="K259" s="50" t="s">
        <v>333</v>
      </c>
      <c r="L259" s="50" t="s">
        <v>334</v>
      </c>
      <c r="M259" s="88"/>
      <c r="N259" s="88"/>
      <c r="O259" s="77"/>
    </row>
    <row r="260" spans="1:16" ht="43.5" customHeight="1" x14ac:dyDescent="0.3">
      <c r="A260" s="72"/>
      <c r="B260" s="97"/>
      <c r="C260" s="102"/>
      <c r="D260" s="102"/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78"/>
    </row>
    <row r="261" spans="1:16" ht="32.25" customHeight="1" x14ac:dyDescent="0.3">
      <c r="A261" s="70" t="s">
        <v>538</v>
      </c>
      <c r="B261" s="104" t="s">
        <v>537</v>
      </c>
      <c r="C261" s="76" t="s">
        <v>68</v>
      </c>
      <c r="D261" s="52" t="s">
        <v>14</v>
      </c>
      <c r="E261" s="14">
        <v>0</v>
      </c>
      <c r="F261" s="14">
        <v>0</v>
      </c>
      <c r="G261" s="14">
        <v>0</v>
      </c>
      <c r="H261" s="148">
        <v>0</v>
      </c>
      <c r="I261" s="149"/>
      <c r="J261" s="149"/>
      <c r="K261" s="149"/>
      <c r="L261" s="150"/>
      <c r="M261" s="14">
        <v>0</v>
      </c>
      <c r="N261" s="14">
        <v>0</v>
      </c>
      <c r="O261" s="76" t="s">
        <v>17</v>
      </c>
    </row>
    <row r="262" spans="1:16" ht="28.5" customHeight="1" x14ac:dyDescent="0.3">
      <c r="A262" s="71"/>
      <c r="B262" s="105"/>
      <c r="C262" s="77"/>
      <c r="D262" s="52" t="s">
        <v>9</v>
      </c>
      <c r="E262" s="14">
        <v>0</v>
      </c>
      <c r="F262" s="14">
        <v>0</v>
      </c>
      <c r="G262" s="14">
        <v>0</v>
      </c>
      <c r="H262" s="148">
        <v>0</v>
      </c>
      <c r="I262" s="149"/>
      <c r="J262" s="149"/>
      <c r="K262" s="149"/>
      <c r="L262" s="150"/>
      <c r="M262" s="14">
        <v>0</v>
      </c>
      <c r="N262" s="14">
        <v>0</v>
      </c>
      <c r="O262" s="77"/>
    </row>
    <row r="263" spans="1:16" ht="36" customHeight="1" x14ac:dyDescent="0.3">
      <c r="A263" s="71"/>
      <c r="B263" s="105"/>
      <c r="C263" s="77"/>
      <c r="D263" s="52" t="s">
        <v>10</v>
      </c>
      <c r="E263" s="14">
        <v>0</v>
      </c>
      <c r="F263" s="14">
        <v>0</v>
      </c>
      <c r="G263" s="14">
        <v>0</v>
      </c>
      <c r="H263" s="148">
        <v>0</v>
      </c>
      <c r="I263" s="149"/>
      <c r="J263" s="149"/>
      <c r="K263" s="149"/>
      <c r="L263" s="150"/>
      <c r="M263" s="14">
        <v>0</v>
      </c>
      <c r="N263" s="14">
        <v>0</v>
      </c>
      <c r="O263" s="77"/>
    </row>
    <row r="264" spans="1:16" ht="38.25" customHeight="1" x14ac:dyDescent="0.3">
      <c r="A264" s="71"/>
      <c r="B264" s="105"/>
      <c r="C264" s="77"/>
      <c r="D264" s="52" t="s">
        <v>18</v>
      </c>
      <c r="E264" s="14">
        <v>0</v>
      </c>
      <c r="F264" s="14">
        <v>0</v>
      </c>
      <c r="G264" s="14">
        <v>0</v>
      </c>
      <c r="H264" s="148">
        <v>0</v>
      </c>
      <c r="I264" s="149"/>
      <c r="J264" s="149"/>
      <c r="K264" s="149"/>
      <c r="L264" s="150"/>
      <c r="M264" s="14">
        <v>0</v>
      </c>
      <c r="N264" s="14">
        <v>0</v>
      </c>
      <c r="O264" s="77"/>
    </row>
    <row r="265" spans="1:16" ht="31.5" customHeight="1" x14ac:dyDescent="0.3">
      <c r="A265" s="71"/>
      <c r="B265" s="106"/>
      <c r="C265" s="78"/>
      <c r="D265" s="52" t="s">
        <v>12</v>
      </c>
      <c r="E265" s="47">
        <f>F265+G265+H265+M265+N265</f>
        <v>0</v>
      </c>
      <c r="F265" s="47">
        <v>0</v>
      </c>
      <c r="G265" s="47">
        <v>0</v>
      </c>
      <c r="H265" s="79">
        <v>0</v>
      </c>
      <c r="I265" s="80"/>
      <c r="J265" s="80"/>
      <c r="K265" s="80"/>
      <c r="L265" s="81"/>
      <c r="M265" s="47">
        <v>0</v>
      </c>
      <c r="N265" s="47">
        <v>0</v>
      </c>
      <c r="O265" s="77"/>
      <c r="P265" s="67"/>
    </row>
    <row r="266" spans="1:16" ht="32.25" customHeight="1" x14ac:dyDescent="0.3">
      <c r="A266" s="71"/>
      <c r="B266" s="97" t="s">
        <v>544</v>
      </c>
      <c r="C266" s="102" t="s">
        <v>103</v>
      </c>
      <c r="D266" s="102" t="s">
        <v>103</v>
      </c>
      <c r="E266" s="88" t="s">
        <v>104</v>
      </c>
      <c r="F266" s="88" t="s">
        <v>105</v>
      </c>
      <c r="G266" s="103" t="s">
        <v>527</v>
      </c>
      <c r="H266" s="89" t="s">
        <v>525</v>
      </c>
      <c r="I266" s="85" t="s">
        <v>336</v>
      </c>
      <c r="J266" s="86"/>
      <c r="K266" s="86"/>
      <c r="L266" s="87"/>
      <c r="M266" s="88" t="s">
        <v>107</v>
      </c>
      <c r="N266" s="88" t="s">
        <v>108</v>
      </c>
      <c r="O266" s="77"/>
    </row>
    <row r="267" spans="1:16" ht="37.5" customHeight="1" x14ac:dyDescent="0.3">
      <c r="A267" s="71"/>
      <c r="B267" s="97"/>
      <c r="C267" s="102"/>
      <c r="D267" s="102"/>
      <c r="E267" s="88"/>
      <c r="F267" s="88"/>
      <c r="G267" s="92"/>
      <c r="H267" s="88"/>
      <c r="I267" s="50" t="s">
        <v>331</v>
      </c>
      <c r="J267" s="50" t="s">
        <v>332</v>
      </c>
      <c r="K267" s="50" t="s">
        <v>333</v>
      </c>
      <c r="L267" s="50" t="s">
        <v>334</v>
      </c>
      <c r="M267" s="88"/>
      <c r="N267" s="88"/>
      <c r="O267" s="77"/>
    </row>
    <row r="268" spans="1:16" ht="36" customHeight="1" x14ac:dyDescent="0.3">
      <c r="A268" s="72"/>
      <c r="B268" s="97"/>
      <c r="C268" s="102"/>
      <c r="D268" s="102"/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78"/>
    </row>
    <row r="269" spans="1:16" ht="27.75" customHeight="1" x14ac:dyDescent="0.3">
      <c r="A269" s="118"/>
      <c r="B269" s="110" t="s">
        <v>320</v>
      </c>
      <c r="C269" s="101"/>
      <c r="D269" s="25" t="s">
        <v>321</v>
      </c>
      <c r="E269" s="40">
        <f t="shared" ref="E269:N269" si="36">SUM(E271:E273)</f>
        <v>8476259.9100499991</v>
      </c>
      <c r="F269" s="40">
        <f>F271+F272+F273</f>
        <v>161844.41252000001</v>
      </c>
      <c r="G269" s="40">
        <f>SUM(G271:G273)</f>
        <v>1320163.1375299999</v>
      </c>
      <c r="H269" s="82">
        <f>SUM(H271:H273)</f>
        <v>4695490.5599999996</v>
      </c>
      <c r="I269" s="83"/>
      <c r="J269" s="83"/>
      <c r="K269" s="83"/>
      <c r="L269" s="84"/>
      <c r="M269" s="40">
        <f t="shared" si="36"/>
        <v>1542881.02</v>
      </c>
      <c r="N269" s="40">
        <f t="shared" si="36"/>
        <v>755880.78</v>
      </c>
      <c r="O269" s="90"/>
    </row>
    <row r="270" spans="1:16" ht="34.5" customHeight="1" x14ac:dyDescent="0.3">
      <c r="A270" s="118"/>
      <c r="B270" s="110"/>
      <c r="C270" s="101"/>
      <c r="D270" s="25" t="s">
        <v>9</v>
      </c>
      <c r="E270" s="40">
        <v>0</v>
      </c>
      <c r="F270" s="40">
        <v>0</v>
      </c>
      <c r="G270" s="40">
        <v>0</v>
      </c>
      <c r="H270" s="82">
        <v>0</v>
      </c>
      <c r="I270" s="83"/>
      <c r="J270" s="83"/>
      <c r="K270" s="83"/>
      <c r="L270" s="84"/>
      <c r="M270" s="40">
        <v>0</v>
      </c>
      <c r="N270" s="40">
        <v>0</v>
      </c>
      <c r="O270" s="90"/>
    </row>
    <row r="271" spans="1:16" ht="34.5" customHeight="1" x14ac:dyDescent="0.3">
      <c r="A271" s="118"/>
      <c r="B271" s="110"/>
      <c r="C271" s="101"/>
      <c r="D271" s="64" t="s">
        <v>10</v>
      </c>
      <c r="E271" s="40">
        <f>SUM(F271:N271)</f>
        <v>5273683.3499999996</v>
      </c>
      <c r="F271" s="40">
        <f>F219+F114+F155</f>
        <v>81852.08</v>
      </c>
      <c r="G271" s="40">
        <f>G219+G114+G155</f>
        <v>791536.89</v>
      </c>
      <c r="H271" s="82">
        <f>H219+H114+H155</f>
        <v>3050436.7899999996</v>
      </c>
      <c r="I271" s="83"/>
      <c r="J271" s="83"/>
      <c r="K271" s="83"/>
      <c r="L271" s="84"/>
      <c r="M271" s="40">
        <f>M219+M114+M155</f>
        <v>1282830.79</v>
      </c>
      <c r="N271" s="40">
        <f>N219+N114+N155</f>
        <v>67026.8</v>
      </c>
      <c r="O271" s="90"/>
    </row>
    <row r="272" spans="1:16" ht="37.5" customHeight="1" x14ac:dyDescent="0.3">
      <c r="A272" s="118"/>
      <c r="B272" s="110"/>
      <c r="C272" s="101"/>
      <c r="D272" s="25" t="s">
        <v>18</v>
      </c>
      <c r="E272" s="40">
        <f>SUM(F272:N272)</f>
        <v>3202576.5600499995</v>
      </c>
      <c r="F272" s="40">
        <f>F220+F115+F156+F235</f>
        <v>79992.332519999996</v>
      </c>
      <c r="G272" s="40">
        <f>G220+G115+G156+G235</f>
        <v>528626.24753000005</v>
      </c>
      <c r="H272" s="82">
        <f>H220+H115+H156+H233</f>
        <v>1645053.7699999998</v>
      </c>
      <c r="I272" s="83"/>
      <c r="J272" s="83"/>
      <c r="K272" s="83"/>
      <c r="L272" s="84"/>
      <c r="M272" s="40">
        <f>M220+M115+M156+M233</f>
        <v>260050.22999999998</v>
      </c>
      <c r="N272" s="40">
        <f>N220+N115+N156+N233</f>
        <v>688853.98</v>
      </c>
      <c r="O272" s="90"/>
    </row>
    <row r="273" spans="1:15" ht="31.5" customHeight="1" x14ac:dyDescent="0.3">
      <c r="A273" s="118"/>
      <c r="B273" s="110"/>
      <c r="C273" s="101"/>
      <c r="D273" s="25" t="s">
        <v>12</v>
      </c>
      <c r="E273" s="40">
        <f>SUM(F273:N273)</f>
        <v>0</v>
      </c>
      <c r="F273" s="40">
        <f>F157</f>
        <v>0</v>
      </c>
      <c r="G273" s="40">
        <f>G157</f>
        <v>0</v>
      </c>
      <c r="H273" s="82">
        <f t="shared" ref="H273:L273" si="37">H157</f>
        <v>0</v>
      </c>
      <c r="I273" s="83">
        <f t="shared" si="37"/>
        <v>0</v>
      </c>
      <c r="J273" s="83">
        <f t="shared" si="37"/>
        <v>0</v>
      </c>
      <c r="K273" s="83">
        <f t="shared" si="37"/>
        <v>0</v>
      </c>
      <c r="L273" s="84">
        <f t="shared" si="37"/>
        <v>0</v>
      </c>
      <c r="M273" s="40">
        <f>M157</f>
        <v>0</v>
      </c>
      <c r="N273" s="40">
        <f>N157</f>
        <v>0</v>
      </c>
      <c r="O273" s="90"/>
    </row>
    <row r="274" spans="1:15" ht="24.75" customHeight="1" x14ac:dyDescent="0.3">
      <c r="A274" s="125" t="s">
        <v>136</v>
      </c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1:15" ht="33" customHeight="1" x14ac:dyDescent="0.3">
      <c r="A275" s="118" t="s">
        <v>6</v>
      </c>
      <c r="B275" s="97" t="s">
        <v>81</v>
      </c>
      <c r="C275" s="101" t="s">
        <v>68</v>
      </c>
      <c r="D275" s="52" t="s">
        <v>14</v>
      </c>
      <c r="E275" s="47">
        <f>E276+E277+E278</f>
        <v>0</v>
      </c>
      <c r="F275" s="47">
        <f t="shared" ref="F275:N275" si="38">F276+F277+F278</f>
        <v>0</v>
      </c>
      <c r="G275" s="43">
        <f t="shared" si="38"/>
        <v>0</v>
      </c>
      <c r="H275" s="79">
        <f t="shared" si="38"/>
        <v>0</v>
      </c>
      <c r="I275" s="80"/>
      <c r="J275" s="80"/>
      <c r="K275" s="80"/>
      <c r="L275" s="81"/>
      <c r="M275" s="47">
        <f t="shared" si="38"/>
        <v>0</v>
      </c>
      <c r="N275" s="47">
        <f t="shared" si="38"/>
        <v>0</v>
      </c>
      <c r="O275" s="90"/>
    </row>
    <row r="276" spans="1:15" ht="33" customHeight="1" x14ac:dyDescent="0.3">
      <c r="A276" s="118"/>
      <c r="B276" s="97"/>
      <c r="C276" s="101"/>
      <c r="D276" s="52" t="s">
        <v>10</v>
      </c>
      <c r="E276" s="47">
        <f>F276+G276+H276+M276+N276</f>
        <v>0</v>
      </c>
      <c r="F276" s="47">
        <f>F280</f>
        <v>0</v>
      </c>
      <c r="G276" s="43">
        <f t="shared" ref="G276:N276" si="39">G280</f>
        <v>0</v>
      </c>
      <c r="H276" s="79">
        <f t="shared" si="39"/>
        <v>0</v>
      </c>
      <c r="I276" s="80"/>
      <c r="J276" s="80"/>
      <c r="K276" s="80"/>
      <c r="L276" s="81"/>
      <c r="M276" s="47">
        <f t="shared" si="39"/>
        <v>0</v>
      </c>
      <c r="N276" s="47">
        <f t="shared" si="39"/>
        <v>0</v>
      </c>
      <c r="O276" s="90"/>
    </row>
    <row r="277" spans="1:15" ht="33" customHeight="1" x14ac:dyDescent="0.3">
      <c r="A277" s="118"/>
      <c r="B277" s="97"/>
      <c r="C277" s="101"/>
      <c r="D277" s="52" t="s">
        <v>18</v>
      </c>
      <c r="E277" s="47">
        <f>F277+G277+H277+M277+N277</f>
        <v>0</v>
      </c>
      <c r="F277" s="47">
        <f>F281</f>
        <v>0</v>
      </c>
      <c r="G277" s="43">
        <f t="shared" ref="G277:N277" si="40">G281</f>
        <v>0</v>
      </c>
      <c r="H277" s="79">
        <f t="shared" si="40"/>
        <v>0</v>
      </c>
      <c r="I277" s="80"/>
      <c r="J277" s="80"/>
      <c r="K277" s="80"/>
      <c r="L277" s="81"/>
      <c r="M277" s="47">
        <f t="shared" si="40"/>
        <v>0</v>
      </c>
      <c r="N277" s="47">
        <f t="shared" si="40"/>
        <v>0</v>
      </c>
      <c r="O277" s="90"/>
    </row>
    <row r="278" spans="1:15" ht="33" customHeight="1" x14ac:dyDescent="0.3">
      <c r="A278" s="118"/>
      <c r="B278" s="97"/>
      <c r="C278" s="101"/>
      <c r="D278" s="52" t="s">
        <v>12</v>
      </c>
      <c r="E278" s="47">
        <f>F278+G278+H278+M278+N278</f>
        <v>0</v>
      </c>
      <c r="F278" s="47">
        <f>F282</f>
        <v>0</v>
      </c>
      <c r="G278" s="43">
        <f t="shared" ref="G278:N278" si="41">G282</f>
        <v>0</v>
      </c>
      <c r="H278" s="79">
        <f t="shared" si="41"/>
        <v>0</v>
      </c>
      <c r="I278" s="80"/>
      <c r="J278" s="80"/>
      <c r="K278" s="80"/>
      <c r="L278" s="81"/>
      <c r="M278" s="47">
        <f t="shared" si="41"/>
        <v>0</v>
      </c>
      <c r="N278" s="47">
        <f t="shared" si="41"/>
        <v>0</v>
      </c>
      <c r="O278" s="90"/>
    </row>
    <row r="279" spans="1:15" ht="21.75" customHeight="1" x14ac:dyDescent="0.3">
      <c r="A279" s="118" t="s">
        <v>13</v>
      </c>
      <c r="B279" s="97" t="s">
        <v>82</v>
      </c>
      <c r="C279" s="101" t="s">
        <v>68</v>
      </c>
      <c r="D279" s="52" t="s">
        <v>14</v>
      </c>
      <c r="E279" s="47">
        <f>E280+E281+E282</f>
        <v>0</v>
      </c>
      <c r="F279" s="47">
        <f t="shared" ref="F279:N279" si="42">F280+F281+F282</f>
        <v>0</v>
      </c>
      <c r="G279" s="47">
        <f t="shared" si="42"/>
        <v>0</v>
      </c>
      <c r="H279" s="79">
        <f t="shared" si="42"/>
        <v>0</v>
      </c>
      <c r="I279" s="80"/>
      <c r="J279" s="80"/>
      <c r="K279" s="80"/>
      <c r="L279" s="81"/>
      <c r="M279" s="47">
        <f t="shared" si="42"/>
        <v>0</v>
      </c>
      <c r="N279" s="47">
        <f t="shared" si="42"/>
        <v>0</v>
      </c>
      <c r="O279" s="90" t="s">
        <v>31</v>
      </c>
    </row>
    <row r="280" spans="1:15" ht="32.25" customHeight="1" x14ac:dyDescent="0.3">
      <c r="A280" s="118"/>
      <c r="B280" s="97"/>
      <c r="C280" s="101"/>
      <c r="D280" s="52" t="s">
        <v>10</v>
      </c>
      <c r="E280" s="47">
        <f>F280+G280+H280+M280+N280</f>
        <v>0</v>
      </c>
      <c r="F280" s="47">
        <v>0</v>
      </c>
      <c r="G280" s="47">
        <v>0</v>
      </c>
      <c r="H280" s="79">
        <v>0</v>
      </c>
      <c r="I280" s="80"/>
      <c r="J280" s="80"/>
      <c r="K280" s="80"/>
      <c r="L280" s="81"/>
      <c r="M280" s="47">
        <v>0</v>
      </c>
      <c r="N280" s="47">
        <v>0</v>
      </c>
      <c r="O280" s="90"/>
    </row>
    <row r="281" spans="1:15" ht="32.25" customHeight="1" x14ac:dyDescent="0.3">
      <c r="A281" s="118"/>
      <c r="B281" s="97"/>
      <c r="C281" s="101"/>
      <c r="D281" s="52" t="s">
        <v>18</v>
      </c>
      <c r="E281" s="47">
        <f>F281+G281+H281+M281+N281</f>
        <v>0</v>
      </c>
      <c r="F281" s="47">
        <v>0</v>
      </c>
      <c r="G281" s="47">
        <v>0</v>
      </c>
      <c r="H281" s="79">
        <v>0</v>
      </c>
      <c r="I281" s="80"/>
      <c r="J281" s="80"/>
      <c r="K281" s="80"/>
      <c r="L281" s="81"/>
      <c r="M281" s="47">
        <v>0</v>
      </c>
      <c r="N281" s="47">
        <v>0</v>
      </c>
      <c r="O281" s="90"/>
    </row>
    <row r="282" spans="1:15" ht="32.25" customHeight="1" x14ac:dyDescent="0.3">
      <c r="A282" s="118"/>
      <c r="B282" s="97"/>
      <c r="C282" s="101"/>
      <c r="D282" s="52" t="s">
        <v>12</v>
      </c>
      <c r="E282" s="47">
        <f>F282+G282+H282+M282+N282</f>
        <v>0</v>
      </c>
      <c r="F282" s="47">
        <v>0</v>
      </c>
      <c r="G282" s="47">
        <v>0</v>
      </c>
      <c r="H282" s="79">
        <v>0</v>
      </c>
      <c r="I282" s="80"/>
      <c r="J282" s="80"/>
      <c r="K282" s="80"/>
      <c r="L282" s="81"/>
      <c r="M282" s="47">
        <v>0</v>
      </c>
      <c r="N282" s="47">
        <v>0</v>
      </c>
      <c r="O282" s="90"/>
    </row>
    <row r="283" spans="1:15" ht="23.25" customHeight="1" x14ac:dyDescent="0.3">
      <c r="A283" s="118"/>
      <c r="B283" s="97" t="s">
        <v>322</v>
      </c>
      <c r="C283" s="102" t="s">
        <v>103</v>
      </c>
      <c r="D283" s="102" t="s">
        <v>103</v>
      </c>
      <c r="E283" s="88" t="s">
        <v>104</v>
      </c>
      <c r="F283" s="88" t="s">
        <v>105</v>
      </c>
      <c r="G283" s="103" t="s">
        <v>527</v>
      </c>
      <c r="H283" s="89" t="s">
        <v>525</v>
      </c>
      <c r="I283" s="85" t="s">
        <v>336</v>
      </c>
      <c r="J283" s="86"/>
      <c r="K283" s="86"/>
      <c r="L283" s="87"/>
      <c r="M283" s="88" t="s">
        <v>107</v>
      </c>
      <c r="N283" s="88" t="s">
        <v>108</v>
      </c>
      <c r="O283" s="90"/>
    </row>
    <row r="284" spans="1:15" ht="23.25" customHeight="1" x14ac:dyDescent="0.3">
      <c r="A284" s="118"/>
      <c r="B284" s="97"/>
      <c r="C284" s="102"/>
      <c r="D284" s="102"/>
      <c r="E284" s="88"/>
      <c r="F284" s="88"/>
      <c r="G284" s="92"/>
      <c r="H284" s="88"/>
      <c r="I284" s="50" t="s">
        <v>331</v>
      </c>
      <c r="J284" s="50" t="s">
        <v>332</v>
      </c>
      <c r="K284" s="50" t="s">
        <v>333</v>
      </c>
      <c r="L284" s="50" t="s">
        <v>334</v>
      </c>
      <c r="M284" s="88"/>
      <c r="N284" s="88"/>
      <c r="O284" s="90"/>
    </row>
    <row r="285" spans="1:15" ht="36.75" customHeight="1" x14ac:dyDescent="0.3">
      <c r="A285" s="118"/>
      <c r="B285" s="97"/>
      <c r="C285" s="102"/>
      <c r="D285" s="102"/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90"/>
    </row>
    <row r="286" spans="1:15" ht="33" customHeight="1" x14ac:dyDescent="0.3">
      <c r="A286" s="118"/>
      <c r="B286" s="110" t="s">
        <v>323</v>
      </c>
      <c r="C286" s="101"/>
      <c r="D286" s="64" t="s">
        <v>312</v>
      </c>
      <c r="E286" s="40">
        <f>E287+E288+E289</f>
        <v>0</v>
      </c>
      <c r="F286" s="40">
        <f t="shared" ref="F286:N286" si="43">F287+F288+F289</f>
        <v>0</v>
      </c>
      <c r="G286" s="40">
        <f t="shared" si="43"/>
        <v>0</v>
      </c>
      <c r="H286" s="82">
        <f t="shared" si="43"/>
        <v>0</v>
      </c>
      <c r="I286" s="83"/>
      <c r="J286" s="83"/>
      <c r="K286" s="83"/>
      <c r="L286" s="84"/>
      <c r="M286" s="40">
        <f t="shared" si="43"/>
        <v>0</v>
      </c>
      <c r="N286" s="40">
        <f t="shared" si="43"/>
        <v>0</v>
      </c>
      <c r="O286" s="90"/>
    </row>
    <row r="287" spans="1:15" ht="32.25" customHeight="1" x14ac:dyDescent="0.3">
      <c r="A287" s="118"/>
      <c r="B287" s="110"/>
      <c r="C287" s="101"/>
      <c r="D287" s="64" t="s">
        <v>10</v>
      </c>
      <c r="E287" s="40">
        <f>F287+G287+H287+M287+N287</f>
        <v>0</v>
      </c>
      <c r="F287" s="40">
        <f t="shared" ref="F287:H289" si="44">F276</f>
        <v>0</v>
      </c>
      <c r="G287" s="40">
        <f t="shared" si="44"/>
        <v>0</v>
      </c>
      <c r="H287" s="82">
        <f t="shared" si="44"/>
        <v>0</v>
      </c>
      <c r="I287" s="83"/>
      <c r="J287" s="83"/>
      <c r="K287" s="83"/>
      <c r="L287" s="84"/>
      <c r="M287" s="40">
        <f t="shared" ref="M287:N289" si="45">M276</f>
        <v>0</v>
      </c>
      <c r="N287" s="40">
        <f t="shared" si="45"/>
        <v>0</v>
      </c>
      <c r="O287" s="90"/>
    </row>
    <row r="288" spans="1:15" ht="32.25" customHeight="1" x14ac:dyDescent="0.3">
      <c r="A288" s="118"/>
      <c r="B288" s="110"/>
      <c r="C288" s="101"/>
      <c r="D288" s="64" t="s">
        <v>18</v>
      </c>
      <c r="E288" s="40">
        <f>F288+G288+H288+M288+N288</f>
        <v>0</v>
      </c>
      <c r="F288" s="40">
        <f t="shared" si="44"/>
        <v>0</v>
      </c>
      <c r="G288" s="40">
        <f t="shared" si="44"/>
        <v>0</v>
      </c>
      <c r="H288" s="82">
        <f t="shared" si="44"/>
        <v>0</v>
      </c>
      <c r="I288" s="83"/>
      <c r="J288" s="83"/>
      <c r="K288" s="83"/>
      <c r="L288" s="84"/>
      <c r="M288" s="40">
        <f t="shared" si="45"/>
        <v>0</v>
      </c>
      <c r="N288" s="40">
        <f t="shared" si="45"/>
        <v>0</v>
      </c>
      <c r="O288" s="90"/>
    </row>
    <row r="289" spans="1:15" ht="32.25" customHeight="1" x14ac:dyDescent="0.3">
      <c r="A289" s="118"/>
      <c r="B289" s="110"/>
      <c r="C289" s="101"/>
      <c r="D289" s="64" t="s">
        <v>12</v>
      </c>
      <c r="E289" s="40">
        <f>F289+G289+H289+M289+N289</f>
        <v>0</v>
      </c>
      <c r="F289" s="40">
        <f t="shared" si="44"/>
        <v>0</v>
      </c>
      <c r="G289" s="40">
        <f t="shared" si="44"/>
        <v>0</v>
      </c>
      <c r="H289" s="82">
        <f t="shared" si="44"/>
        <v>0</v>
      </c>
      <c r="I289" s="83"/>
      <c r="J289" s="83"/>
      <c r="K289" s="83"/>
      <c r="L289" s="84"/>
      <c r="M289" s="40">
        <f t="shared" si="45"/>
        <v>0</v>
      </c>
      <c r="N289" s="40">
        <f t="shared" si="45"/>
        <v>0</v>
      </c>
      <c r="O289" s="90"/>
    </row>
    <row r="290" spans="1:15" ht="33" customHeight="1" x14ac:dyDescent="0.3">
      <c r="A290" s="117" t="s">
        <v>137</v>
      </c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1:15" ht="34.5" customHeight="1" x14ac:dyDescent="0.3">
      <c r="A291" s="101" t="s">
        <v>6</v>
      </c>
      <c r="B291" s="97" t="s">
        <v>64</v>
      </c>
      <c r="C291" s="101" t="s">
        <v>68</v>
      </c>
      <c r="D291" s="20" t="s">
        <v>8</v>
      </c>
      <c r="E291" s="46">
        <f t="shared" ref="E291:N291" si="46">E292</f>
        <v>0</v>
      </c>
      <c r="F291" s="45">
        <f t="shared" si="46"/>
        <v>0</v>
      </c>
      <c r="G291" s="45">
        <f t="shared" si="46"/>
        <v>0</v>
      </c>
      <c r="H291" s="85">
        <f t="shared" si="46"/>
        <v>0</v>
      </c>
      <c r="I291" s="86"/>
      <c r="J291" s="86"/>
      <c r="K291" s="86"/>
      <c r="L291" s="87"/>
      <c r="M291" s="46">
        <f t="shared" si="46"/>
        <v>0</v>
      </c>
      <c r="N291" s="46">
        <f t="shared" si="46"/>
        <v>0</v>
      </c>
      <c r="O291" s="90"/>
    </row>
    <row r="292" spans="1:15" ht="41.25" customHeight="1" x14ac:dyDescent="0.3">
      <c r="A292" s="101"/>
      <c r="B292" s="97"/>
      <c r="C292" s="101"/>
      <c r="D292" s="26" t="s">
        <v>18</v>
      </c>
      <c r="E292" s="46">
        <f>F292+G292+H292</f>
        <v>0</v>
      </c>
      <c r="F292" s="45">
        <f>F293+F297+F301+F305+F309+F313+F317+F321+F325+F329</f>
        <v>0</v>
      </c>
      <c r="G292" s="45">
        <f t="shared" ref="G292:N292" si="47">G293+G297+G301+G305+G309+G313+G317+G321+G325+G329</f>
        <v>0</v>
      </c>
      <c r="H292" s="85">
        <f t="shared" si="47"/>
        <v>0</v>
      </c>
      <c r="I292" s="86"/>
      <c r="J292" s="86"/>
      <c r="K292" s="86"/>
      <c r="L292" s="87"/>
      <c r="M292" s="46">
        <f t="shared" si="47"/>
        <v>0</v>
      </c>
      <c r="N292" s="46">
        <f t="shared" si="47"/>
        <v>0</v>
      </c>
      <c r="O292" s="90"/>
    </row>
    <row r="293" spans="1:15" ht="75.75" hidden="1" customHeight="1" x14ac:dyDescent="0.3">
      <c r="A293" s="101" t="s">
        <v>13</v>
      </c>
      <c r="B293" s="52" t="s">
        <v>43</v>
      </c>
      <c r="C293" s="53" t="s">
        <v>68</v>
      </c>
      <c r="D293" s="26" t="s">
        <v>18</v>
      </c>
      <c r="E293" s="46">
        <f>G293</f>
        <v>0</v>
      </c>
      <c r="F293" s="46">
        <v>0</v>
      </c>
      <c r="G293" s="45">
        <v>0</v>
      </c>
      <c r="H293" s="46">
        <v>0</v>
      </c>
      <c r="I293" s="46"/>
      <c r="J293" s="46"/>
      <c r="K293" s="46"/>
      <c r="L293" s="46"/>
      <c r="M293" s="46">
        <v>0</v>
      </c>
      <c r="N293" s="46">
        <v>0</v>
      </c>
      <c r="O293" s="107" t="s">
        <v>58</v>
      </c>
    </row>
    <row r="294" spans="1:15" ht="27.75" hidden="1" customHeight="1" x14ac:dyDescent="0.3">
      <c r="A294" s="101"/>
      <c r="B294" s="97" t="s">
        <v>111</v>
      </c>
      <c r="C294" s="102" t="s">
        <v>103</v>
      </c>
      <c r="D294" s="102" t="s">
        <v>103</v>
      </c>
      <c r="E294" s="88" t="s">
        <v>104</v>
      </c>
      <c r="F294" s="88" t="s">
        <v>105</v>
      </c>
      <c r="G294" s="103" t="s">
        <v>335</v>
      </c>
      <c r="H294" s="88" t="s">
        <v>106</v>
      </c>
      <c r="I294" s="46"/>
      <c r="J294" s="46"/>
      <c r="K294" s="46"/>
      <c r="L294" s="46"/>
      <c r="M294" s="88" t="s">
        <v>107</v>
      </c>
      <c r="N294" s="88" t="s">
        <v>108</v>
      </c>
      <c r="O294" s="107"/>
    </row>
    <row r="295" spans="1:15" ht="23.25" hidden="1" customHeight="1" x14ac:dyDescent="0.3">
      <c r="A295" s="101"/>
      <c r="B295" s="97"/>
      <c r="C295" s="102"/>
      <c r="D295" s="102"/>
      <c r="E295" s="88"/>
      <c r="F295" s="88"/>
      <c r="G295" s="92"/>
      <c r="H295" s="88"/>
      <c r="I295" s="46"/>
      <c r="J295" s="46"/>
      <c r="K295" s="46"/>
      <c r="L295" s="46"/>
      <c r="M295" s="88"/>
      <c r="N295" s="88"/>
      <c r="O295" s="107"/>
    </row>
    <row r="296" spans="1:15" ht="24" hidden="1" customHeight="1" x14ac:dyDescent="0.3">
      <c r="A296" s="101"/>
      <c r="B296" s="97"/>
      <c r="C296" s="102"/>
      <c r="D296" s="102"/>
      <c r="E296" s="14">
        <v>0</v>
      </c>
      <c r="F296" s="14">
        <v>0</v>
      </c>
      <c r="G296" s="14">
        <v>0</v>
      </c>
      <c r="H296" s="14">
        <v>0</v>
      </c>
      <c r="I296" s="14"/>
      <c r="J296" s="14"/>
      <c r="K296" s="14"/>
      <c r="L296" s="14"/>
      <c r="M296" s="14">
        <v>0</v>
      </c>
      <c r="N296" s="14">
        <v>0</v>
      </c>
      <c r="O296" s="107"/>
    </row>
    <row r="297" spans="1:15" ht="69.75" hidden="1" customHeight="1" x14ac:dyDescent="0.3">
      <c r="A297" s="101" t="s">
        <v>16</v>
      </c>
      <c r="B297" s="52" t="s">
        <v>44</v>
      </c>
      <c r="C297" s="53" t="s">
        <v>68</v>
      </c>
      <c r="D297" s="26" t="s">
        <v>18</v>
      </c>
      <c r="E297" s="46">
        <v>0</v>
      </c>
      <c r="F297" s="46">
        <v>0</v>
      </c>
      <c r="G297" s="45">
        <v>0</v>
      </c>
      <c r="H297" s="46">
        <v>0</v>
      </c>
      <c r="I297" s="46"/>
      <c r="J297" s="46"/>
      <c r="K297" s="46"/>
      <c r="L297" s="46"/>
      <c r="M297" s="46">
        <v>0</v>
      </c>
      <c r="N297" s="46">
        <v>0</v>
      </c>
      <c r="O297" s="107" t="s">
        <v>58</v>
      </c>
    </row>
    <row r="298" spans="1:15" ht="27" hidden="1" customHeight="1" x14ac:dyDescent="0.3">
      <c r="A298" s="101"/>
      <c r="B298" s="97" t="s">
        <v>112</v>
      </c>
      <c r="C298" s="102" t="s">
        <v>103</v>
      </c>
      <c r="D298" s="102" t="s">
        <v>103</v>
      </c>
      <c r="E298" s="88" t="s">
        <v>104</v>
      </c>
      <c r="F298" s="88" t="s">
        <v>105</v>
      </c>
      <c r="G298" s="103" t="s">
        <v>335</v>
      </c>
      <c r="H298" s="88" t="s">
        <v>106</v>
      </c>
      <c r="I298" s="46"/>
      <c r="J298" s="46"/>
      <c r="K298" s="46"/>
      <c r="L298" s="46"/>
      <c r="M298" s="88" t="s">
        <v>107</v>
      </c>
      <c r="N298" s="88" t="s">
        <v>108</v>
      </c>
      <c r="O298" s="107"/>
    </row>
    <row r="299" spans="1:15" ht="27" hidden="1" customHeight="1" x14ac:dyDescent="0.3">
      <c r="A299" s="101"/>
      <c r="B299" s="97"/>
      <c r="C299" s="102"/>
      <c r="D299" s="102"/>
      <c r="E299" s="88"/>
      <c r="F299" s="88"/>
      <c r="G299" s="92"/>
      <c r="H299" s="88"/>
      <c r="I299" s="46"/>
      <c r="J299" s="46"/>
      <c r="K299" s="46"/>
      <c r="L299" s="46"/>
      <c r="M299" s="88"/>
      <c r="N299" s="88"/>
      <c r="O299" s="107"/>
    </row>
    <row r="300" spans="1:15" ht="24.75" hidden="1" customHeight="1" x14ac:dyDescent="0.3">
      <c r="A300" s="101"/>
      <c r="B300" s="97"/>
      <c r="C300" s="102"/>
      <c r="D300" s="102"/>
      <c r="E300" s="14">
        <v>0</v>
      </c>
      <c r="F300" s="14">
        <v>0</v>
      </c>
      <c r="G300" s="14">
        <v>0</v>
      </c>
      <c r="H300" s="14">
        <v>0</v>
      </c>
      <c r="I300" s="14"/>
      <c r="J300" s="14"/>
      <c r="K300" s="14"/>
      <c r="L300" s="14"/>
      <c r="M300" s="14">
        <v>0</v>
      </c>
      <c r="N300" s="14">
        <v>0</v>
      </c>
      <c r="O300" s="107"/>
    </row>
    <row r="301" spans="1:15" ht="60" hidden="1" customHeight="1" x14ac:dyDescent="0.3">
      <c r="A301" s="70" t="s">
        <v>22</v>
      </c>
      <c r="B301" s="52" t="s">
        <v>45</v>
      </c>
      <c r="C301" s="53" t="s">
        <v>68</v>
      </c>
      <c r="D301" s="26" t="s">
        <v>18</v>
      </c>
      <c r="E301" s="46">
        <v>0</v>
      </c>
      <c r="F301" s="45">
        <v>0</v>
      </c>
      <c r="G301" s="45">
        <v>0</v>
      </c>
      <c r="H301" s="46">
        <v>0</v>
      </c>
      <c r="I301" s="46"/>
      <c r="J301" s="46"/>
      <c r="K301" s="46"/>
      <c r="L301" s="46"/>
      <c r="M301" s="46">
        <v>0</v>
      </c>
      <c r="N301" s="46">
        <v>0</v>
      </c>
      <c r="O301" s="98" t="s">
        <v>58</v>
      </c>
    </row>
    <row r="302" spans="1:15" ht="24.75" hidden="1" customHeight="1" x14ac:dyDescent="0.3">
      <c r="A302" s="71"/>
      <c r="B302" s="104" t="s">
        <v>113</v>
      </c>
      <c r="C302" s="102" t="s">
        <v>103</v>
      </c>
      <c r="D302" s="120" t="s">
        <v>103</v>
      </c>
      <c r="E302" s="91" t="s">
        <v>104</v>
      </c>
      <c r="F302" s="91" t="s">
        <v>105</v>
      </c>
      <c r="G302" s="103" t="s">
        <v>335</v>
      </c>
      <c r="H302" s="91" t="s">
        <v>106</v>
      </c>
      <c r="I302" s="49"/>
      <c r="J302" s="49"/>
      <c r="K302" s="49"/>
      <c r="L302" s="49"/>
      <c r="M302" s="91" t="s">
        <v>107</v>
      </c>
      <c r="N302" s="91" t="s">
        <v>108</v>
      </c>
      <c r="O302" s="99"/>
    </row>
    <row r="303" spans="1:15" ht="20.25" hidden="1" customHeight="1" x14ac:dyDescent="0.3">
      <c r="A303" s="71"/>
      <c r="B303" s="105"/>
      <c r="C303" s="102"/>
      <c r="D303" s="121"/>
      <c r="E303" s="92"/>
      <c r="F303" s="92"/>
      <c r="G303" s="92"/>
      <c r="H303" s="92"/>
      <c r="I303" s="50"/>
      <c r="J303" s="50"/>
      <c r="K303" s="50"/>
      <c r="L303" s="50"/>
      <c r="M303" s="92"/>
      <c r="N303" s="92"/>
      <c r="O303" s="99"/>
    </row>
    <row r="304" spans="1:15" ht="24.75" hidden="1" customHeight="1" x14ac:dyDescent="0.3">
      <c r="A304" s="72"/>
      <c r="B304" s="106"/>
      <c r="C304" s="102"/>
      <c r="D304" s="122"/>
      <c r="E304" s="14">
        <v>0</v>
      </c>
      <c r="F304" s="19">
        <v>0</v>
      </c>
      <c r="G304" s="19">
        <v>0</v>
      </c>
      <c r="H304" s="19">
        <v>0</v>
      </c>
      <c r="I304" s="19"/>
      <c r="J304" s="19"/>
      <c r="K304" s="19"/>
      <c r="L304" s="19"/>
      <c r="M304" s="19">
        <v>0</v>
      </c>
      <c r="N304" s="19">
        <v>0</v>
      </c>
      <c r="O304" s="100"/>
    </row>
    <row r="305" spans="1:15" ht="53.25" hidden="1" customHeight="1" x14ac:dyDescent="0.3">
      <c r="A305" s="101" t="s">
        <v>19</v>
      </c>
      <c r="B305" s="52" t="s">
        <v>46</v>
      </c>
      <c r="C305" s="53" t="s">
        <v>68</v>
      </c>
      <c r="D305" s="26" t="s">
        <v>18</v>
      </c>
      <c r="E305" s="46">
        <v>0</v>
      </c>
      <c r="F305" s="46">
        <v>0</v>
      </c>
      <c r="G305" s="45">
        <v>0</v>
      </c>
      <c r="H305" s="46">
        <v>0</v>
      </c>
      <c r="I305" s="46"/>
      <c r="J305" s="46"/>
      <c r="K305" s="46"/>
      <c r="L305" s="46"/>
      <c r="M305" s="46">
        <v>0</v>
      </c>
      <c r="N305" s="46">
        <v>0</v>
      </c>
      <c r="O305" s="107" t="s">
        <v>58</v>
      </c>
    </row>
    <row r="306" spans="1:15" ht="24.75" hidden="1" customHeight="1" x14ac:dyDescent="0.3">
      <c r="A306" s="101"/>
      <c r="B306" s="97" t="s">
        <v>114</v>
      </c>
      <c r="C306" s="102" t="s">
        <v>103</v>
      </c>
      <c r="D306" s="102" t="s">
        <v>103</v>
      </c>
      <c r="E306" s="88" t="s">
        <v>104</v>
      </c>
      <c r="F306" s="88" t="s">
        <v>105</v>
      </c>
      <c r="G306" s="103" t="s">
        <v>335</v>
      </c>
      <c r="H306" s="88" t="s">
        <v>106</v>
      </c>
      <c r="I306" s="46"/>
      <c r="J306" s="46"/>
      <c r="K306" s="46"/>
      <c r="L306" s="46"/>
      <c r="M306" s="88" t="s">
        <v>107</v>
      </c>
      <c r="N306" s="88" t="s">
        <v>108</v>
      </c>
      <c r="O306" s="107"/>
    </row>
    <row r="307" spans="1:15" ht="24.75" hidden="1" customHeight="1" x14ac:dyDescent="0.3">
      <c r="A307" s="101"/>
      <c r="B307" s="97"/>
      <c r="C307" s="102"/>
      <c r="D307" s="102"/>
      <c r="E307" s="88"/>
      <c r="F307" s="88"/>
      <c r="G307" s="92"/>
      <c r="H307" s="88"/>
      <c r="I307" s="46"/>
      <c r="J307" s="46"/>
      <c r="K307" s="46"/>
      <c r="L307" s="46"/>
      <c r="M307" s="88"/>
      <c r="N307" s="88"/>
      <c r="O307" s="107"/>
    </row>
    <row r="308" spans="1:15" ht="27.75" hidden="1" customHeight="1" x14ac:dyDescent="0.3">
      <c r="A308" s="101"/>
      <c r="B308" s="97"/>
      <c r="C308" s="102"/>
      <c r="D308" s="102"/>
      <c r="E308" s="14">
        <v>0</v>
      </c>
      <c r="F308" s="14">
        <v>0</v>
      </c>
      <c r="G308" s="14">
        <v>0</v>
      </c>
      <c r="H308" s="14">
        <v>0</v>
      </c>
      <c r="I308" s="14"/>
      <c r="J308" s="14"/>
      <c r="K308" s="14"/>
      <c r="L308" s="14"/>
      <c r="M308" s="14">
        <v>0</v>
      </c>
      <c r="N308" s="14">
        <v>0</v>
      </c>
      <c r="O308" s="107"/>
    </row>
    <row r="309" spans="1:15" ht="73.5" hidden="1" customHeight="1" x14ac:dyDescent="0.3">
      <c r="A309" s="101" t="s">
        <v>30</v>
      </c>
      <c r="B309" s="52" t="s">
        <v>47</v>
      </c>
      <c r="C309" s="53" t="s">
        <v>68</v>
      </c>
      <c r="D309" s="26" t="s">
        <v>18</v>
      </c>
      <c r="E309" s="46">
        <v>0</v>
      </c>
      <c r="F309" s="46">
        <v>0</v>
      </c>
      <c r="G309" s="45">
        <v>0</v>
      </c>
      <c r="H309" s="46">
        <v>0</v>
      </c>
      <c r="I309" s="46"/>
      <c r="J309" s="46"/>
      <c r="K309" s="46"/>
      <c r="L309" s="46"/>
      <c r="M309" s="46">
        <v>0</v>
      </c>
      <c r="N309" s="46">
        <v>0</v>
      </c>
      <c r="O309" s="107" t="s">
        <v>58</v>
      </c>
    </row>
    <row r="310" spans="1:15" ht="25.5" hidden="1" customHeight="1" x14ac:dyDescent="0.3">
      <c r="A310" s="101"/>
      <c r="B310" s="97" t="s">
        <v>115</v>
      </c>
      <c r="C310" s="102" t="s">
        <v>103</v>
      </c>
      <c r="D310" s="102" t="s">
        <v>103</v>
      </c>
      <c r="E310" s="88" t="s">
        <v>104</v>
      </c>
      <c r="F310" s="88" t="s">
        <v>105</v>
      </c>
      <c r="G310" s="103" t="s">
        <v>335</v>
      </c>
      <c r="H310" s="88" t="s">
        <v>106</v>
      </c>
      <c r="I310" s="46"/>
      <c r="J310" s="46"/>
      <c r="K310" s="46"/>
      <c r="L310" s="46"/>
      <c r="M310" s="88" t="s">
        <v>107</v>
      </c>
      <c r="N310" s="88" t="s">
        <v>108</v>
      </c>
      <c r="O310" s="107"/>
    </row>
    <row r="311" spans="1:15" ht="24" hidden="1" customHeight="1" x14ac:dyDescent="0.3">
      <c r="A311" s="101"/>
      <c r="B311" s="97"/>
      <c r="C311" s="102"/>
      <c r="D311" s="102"/>
      <c r="E311" s="88"/>
      <c r="F311" s="88"/>
      <c r="G311" s="92"/>
      <c r="H311" s="88"/>
      <c r="I311" s="46"/>
      <c r="J311" s="46"/>
      <c r="K311" s="46"/>
      <c r="L311" s="46"/>
      <c r="M311" s="88"/>
      <c r="N311" s="88"/>
      <c r="O311" s="107"/>
    </row>
    <row r="312" spans="1:15" ht="30.75" hidden="1" customHeight="1" x14ac:dyDescent="0.3">
      <c r="A312" s="101"/>
      <c r="B312" s="97"/>
      <c r="C312" s="102"/>
      <c r="D312" s="102"/>
      <c r="E312" s="14">
        <v>0</v>
      </c>
      <c r="F312" s="14">
        <v>0</v>
      </c>
      <c r="G312" s="14">
        <v>0</v>
      </c>
      <c r="H312" s="14">
        <v>0</v>
      </c>
      <c r="I312" s="14"/>
      <c r="J312" s="14"/>
      <c r="K312" s="14"/>
      <c r="L312" s="14"/>
      <c r="M312" s="14">
        <v>0</v>
      </c>
      <c r="N312" s="14">
        <v>0</v>
      </c>
      <c r="O312" s="107"/>
    </row>
    <row r="313" spans="1:15" ht="57.75" hidden="1" customHeight="1" x14ac:dyDescent="0.3">
      <c r="A313" s="101" t="s">
        <v>34</v>
      </c>
      <c r="B313" s="52" t="s">
        <v>48</v>
      </c>
      <c r="C313" s="53" t="s">
        <v>68</v>
      </c>
      <c r="D313" s="26" t="s">
        <v>18</v>
      </c>
      <c r="E313" s="46">
        <v>0</v>
      </c>
      <c r="F313" s="46">
        <v>0</v>
      </c>
      <c r="G313" s="45">
        <v>0</v>
      </c>
      <c r="H313" s="46">
        <v>0</v>
      </c>
      <c r="I313" s="46"/>
      <c r="J313" s="46"/>
      <c r="K313" s="46"/>
      <c r="L313" s="46"/>
      <c r="M313" s="46">
        <v>0</v>
      </c>
      <c r="N313" s="46">
        <v>0</v>
      </c>
      <c r="O313" s="107" t="s">
        <v>58</v>
      </c>
    </row>
    <row r="314" spans="1:15" ht="27" hidden="1" customHeight="1" x14ac:dyDescent="0.3">
      <c r="A314" s="101"/>
      <c r="B314" s="97" t="s">
        <v>116</v>
      </c>
      <c r="C314" s="102" t="s">
        <v>103</v>
      </c>
      <c r="D314" s="102" t="s">
        <v>103</v>
      </c>
      <c r="E314" s="88" t="s">
        <v>104</v>
      </c>
      <c r="F314" s="88" t="s">
        <v>105</v>
      </c>
      <c r="G314" s="103" t="s">
        <v>335</v>
      </c>
      <c r="H314" s="88" t="s">
        <v>106</v>
      </c>
      <c r="I314" s="46"/>
      <c r="J314" s="46"/>
      <c r="K314" s="46"/>
      <c r="L314" s="46"/>
      <c r="M314" s="88" t="s">
        <v>107</v>
      </c>
      <c r="N314" s="88" t="s">
        <v>108</v>
      </c>
      <c r="O314" s="107"/>
    </row>
    <row r="315" spans="1:15" ht="27" hidden="1" customHeight="1" x14ac:dyDescent="0.3">
      <c r="A315" s="101"/>
      <c r="B315" s="97"/>
      <c r="C315" s="102"/>
      <c r="D315" s="102"/>
      <c r="E315" s="88"/>
      <c r="F315" s="88"/>
      <c r="G315" s="92"/>
      <c r="H315" s="88"/>
      <c r="I315" s="46"/>
      <c r="J315" s="46"/>
      <c r="K315" s="46"/>
      <c r="L315" s="46"/>
      <c r="M315" s="88"/>
      <c r="N315" s="88"/>
      <c r="O315" s="107"/>
    </row>
    <row r="316" spans="1:15" ht="27" hidden="1" customHeight="1" x14ac:dyDescent="0.3">
      <c r="A316" s="101"/>
      <c r="B316" s="97"/>
      <c r="C316" s="102"/>
      <c r="D316" s="102"/>
      <c r="E316" s="14">
        <v>0</v>
      </c>
      <c r="F316" s="14">
        <v>0</v>
      </c>
      <c r="G316" s="14">
        <v>0</v>
      </c>
      <c r="H316" s="14">
        <v>0</v>
      </c>
      <c r="I316" s="14"/>
      <c r="J316" s="14"/>
      <c r="K316" s="14"/>
      <c r="L316" s="14"/>
      <c r="M316" s="14">
        <v>0</v>
      </c>
      <c r="N316" s="14">
        <v>0</v>
      </c>
      <c r="O316" s="107"/>
    </row>
    <row r="317" spans="1:15" ht="75.75" hidden="1" customHeight="1" x14ac:dyDescent="0.3">
      <c r="A317" s="101" t="s">
        <v>35</v>
      </c>
      <c r="B317" s="52" t="s">
        <v>49</v>
      </c>
      <c r="C317" s="53" t="s">
        <v>68</v>
      </c>
      <c r="D317" s="26" t="s">
        <v>18</v>
      </c>
      <c r="E317" s="46">
        <v>0</v>
      </c>
      <c r="F317" s="46">
        <v>0</v>
      </c>
      <c r="G317" s="45">
        <v>0</v>
      </c>
      <c r="H317" s="46">
        <v>0</v>
      </c>
      <c r="I317" s="46"/>
      <c r="J317" s="46"/>
      <c r="K317" s="46"/>
      <c r="L317" s="46"/>
      <c r="M317" s="46">
        <v>0</v>
      </c>
      <c r="N317" s="46">
        <v>0</v>
      </c>
      <c r="O317" s="107" t="s">
        <v>58</v>
      </c>
    </row>
    <row r="318" spans="1:15" ht="27" hidden="1" customHeight="1" x14ac:dyDescent="0.3">
      <c r="A318" s="101"/>
      <c r="B318" s="97" t="s">
        <v>117</v>
      </c>
      <c r="C318" s="102" t="s">
        <v>103</v>
      </c>
      <c r="D318" s="102" t="s">
        <v>103</v>
      </c>
      <c r="E318" s="88" t="s">
        <v>104</v>
      </c>
      <c r="F318" s="88" t="s">
        <v>105</v>
      </c>
      <c r="G318" s="103" t="s">
        <v>335</v>
      </c>
      <c r="H318" s="88" t="s">
        <v>106</v>
      </c>
      <c r="I318" s="46"/>
      <c r="J318" s="46"/>
      <c r="K318" s="46"/>
      <c r="L318" s="46"/>
      <c r="M318" s="88" t="s">
        <v>107</v>
      </c>
      <c r="N318" s="88" t="s">
        <v>108</v>
      </c>
      <c r="O318" s="107"/>
    </row>
    <row r="319" spans="1:15" ht="27" hidden="1" customHeight="1" x14ac:dyDescent="0.3">
      <c r="A319" s="101"/>
      <c r="B319" s="97"/>
      <c r="C319" s="102"/>
      <c r="D319" s="102"/>
      <c r="E319" s="88"/>
      <c r="F319" s="88"/>
      <c r="G319" s="92"/>
      <c r="H319" s="88"/>
      <c r="I319" s="46"/>
      <c r="J319" s="46"/>
      <c r="K319" s="46"/>
      <c r="L319" s="46"/>
      <c r="M319" s="88"/>
      <c r="N319" s="88"/>
      <c r="O319" s="107"/>
    </row>
    <row r="320" spans="1:15" ht="27" hidden="1" customHeight="1" x14ac:dyDescent="0.3">
      <c r="A320" s="101"/>
      <c r="B320" s="97"/>
      <c r="C320" s="102"/>
      <c r="D320" s="102"/>
      <c r="E320" s="14">
        <v>0</v>
      </c>
      <c r="F320" s="14">
        <v>0</v>
      </c>
      <c r="G320" s="14">
        <v>0</v>
      </c>
      <c r="H320" s="14">
        <v>0</v>
      </c>
      <c r="I320" s="14"/>
      <c r="J320" s="14"/>
      <c r="K320" s="14"/>
      <c r="L320" s="14"/>
      <c r="M320" s="14">
        <v>0</v>
      </c>
      <c r="N320" s="14">
        <v>0</v>
      </c>
      <c r="O320" s="107"/>
    </row>
    <row r="321" spans="1:15" ht="58.5" hidden="1" customHeight="1" x14ac:dyDescent="0.3">
      <c r="A321" s="101" t="s">
        <v>36</v>
      </c>
      <c r="B321" s="52" t="s">
        <v>50</v>
      </c>
      <c r="C321" s="53" t="s">
        <v>68</v>
      </c>
      <c r="D321" s="26" t="s">
        <v>18</v>
      </c>
      <c r="E321" s="46">
        <v>0</v>
      </c>
      <c r="F321" s="46">
        <v>0</v>
      </c>
      <c r="G321" s="45">
        <v>0</v>
      </c>
      <c r="H321" s="46">
        <v>0</v>
      </c>
      <c r="I321" s="46"/>
      <c r="J321" s="46"/>
      <c r="K321" s="46"/>
      <c r="L321" s="46"/>
      <c r="M321" s="46">
        <v>0</v>
      </c>
      <c r="N321" s="46">
        <v>0</v>
      </c>
      <c r="O321" s="107" t="s">
        <v>58</v>
      </c>
    </row>
    <row r="322" spans="1:15" ht="24.75" hidden="1" customHeight="1" x14ac:dyDescent="0.3">
      <c r="A322" s="101"/>
      <c r="B322" s="97" t="s">
        <v>118</v>
      </c>
      <c r="C322" s="102" t="s">
        <v>103</v>
      </c>
      <c r="D322" s="102" t="s">
        <v>103</v>
      </c>
      <c r="E322" s="88" t="s">
        <v>104</v>
      </c>
      <c r="F322" s="88" t="s">
        <v>105</v>
      </c>
      <c r="G322" s="103" t="s">
        <v>335</v>
      </c>
      <c r="H322" s="88" t="s">
        <v>106</v>
      </c>
      <c r="I322" s="46"/>
      <c r="J322" s="46"/>
      <c r="K322" s="46"/>
      <c r="L322" s="46"/>
      <c r="M322" s="88" t="s">
        <v>107</v>
      </c>
      <c r="N322" s="88" t="s">
        <v>108</v>
      </c>
      <c r="O322" s="107"/>
    </row>
    <row r="323" spans="1:15" ht="24.75" hidden="1" customHeight="1" x14ac:dyDescent="0.3">
      <c r="A323" s="101"/>
      <c r="B323" s="97"/>
      <c r="C323" s="102"/>
      <c r="D323" s="102"/>
      <c r="E323" s="88"/>
      <c r="F323" s="88"/>
      <c r="G323" s="92"/>
      <c r="H323" s="88"/>
      <c r="I323" s="46"/>
      <c r="J323" s="46"/>
      <c r="K323" s="46"/>
      <c r="L323" s="46"/>
      <c r="M323" s="88"/>
      <c r="N323" s="88"/>
      <c r="O323" s="107"/>
    </row>
    <row r="324" spans="1:15" ht="24.75" hidden="1" customHeight="1" x14ac:dyDescent="0.3">
      <c r="A324" s="101"/>
      <c r="B324" s="97"/>
      <c r="C324" s="102"/>
      <c r="D324" s="102"/>
      <c r="E324" s="14">
        <v>0</v>
      </c>
      <c r="F324" s="14">
        <v>0</v>
      </c>
      <c r="G324" s="14">
        <v>0</v>
      </c>
      <c r="H324" s="14">
        <v>0</v>
      </c>
      <c r="I324" s="14"/>
      <c r="J324" s="14"/>
      <c r="K324" s="14"/>
      <c r="L324" s="14"/>
      <c r="M324" s="14">
        <v>0</v>
      </c>
      <c r="N324" s="14">
        <v>0</v>
      </c>
      <c r="O324" s="107"/>
    </row>
    <row r="325" spans="1:15" ht="43.5" hidden="1" customHeight="1" x14ac:dyDescent="0.3">
      <c r="A325" s="70" t="s">
        <v>37</v>
      </c>
      <c r="B325" s="52" t="s">
        <v>51</v>
      </c>
      <c r="C325" s="53" t="s">
        <v>68</v>
      </c>
      <c r="D325" s="26" t="s">
        <v>18</v>
      </c>
      <c r="E325" s="46">
        <v>0</v>
      </c>
      <c r="F325" s="45">
        <v>0</v>
      </c>
      <c r="G325" s="45">
        <v>0</v>
      </c>
      <c r="H325" s="46">
        <v>0</v>
      </c>
      <c r="I325" s="46"/>
      <c r="J325" s="46"/>
      <c r="K325" s="46"/>
      <c r="L325" s="46"/>
      <c r="M325" s="46">
        <v>0</v>
      </c>
      <c r="N325" s="46">
        <v>0</v>
      </c>
      <c r="O325" s="98" t="s">
        <v>58</v>
      </c>
    </row>
    <row r="326" spans="1:15" ht="24.75" hidden="1" customHeight="1" x14ac:dyDescent="0.3">
      <c r="A326" s="71"/>
      <c r="B326" s="104" t="s">
        <v>119</v>
      </c>
      <c r="C326" s="102" t="s">
        <v>103</v>
      </c>
      <c r="D326" s="120" t="s">
        <v>103</v>
      </c>
      <c r="E326" s="91" t="s">
        <v>104</v>
      </c>
      <c r="F326" s="91" t="s">
        <v>105</v>
      </c>
      <c r="G326" s="103" t="s">
        <v>335</v>
      </c>
      <c r="H326" s="91" t="s">
        <v>106</v>
      </c>
      <c r="I326" s="49"/>
      <c r="J326" s="49"/>
      <c r="K326" s="49"/>
      <c r="L326" s="49"/>
      <c r="M326" s="91" t="s">
        <v>107</v>
      </c>
      <c r="N326" s="91" t="s">
        <v>108</v>
      </c>
      <c r="O326" s="99"/>
    </row>
    <row r="327" spans="1:15" ht="24.75" hidden="1" customHeight="1" x14ac:dyDescent="0.3">
      <c r="A327" s="71"/>
      <c r="B327" s="105"/>
      <c r="C327" s="102"/>
      <c r="D327" s="121"/>
      <c r="E327" s="92"/>
      <c r="F327" s="92"/>
      <c r="G327" s="92"/>
      <c r="H327" s="92"/>
      <c r="I327" s="50"/>
      <c r="J327" s="50"/>
      <c r="K327" s="50"/>
      <c r="L327" s="50"/>
      <c r="M327" s="92"/>
      <c r="N327" s="92"/>
      <c r="O327" s="99"/>
    </row>
    <row r="328" spans="1:15" ht="24.75" hidden="1" customHeight="1" x14ac:dyDescent="0.3">
      <c r="A328" s="72"/>
      <c r="B328" s="106"/>
      <c r="C328" s="102"/>
      <c r="D328" s="122"/>
      <c r="E328" s="14">
        <v>0</v>
      </c>
      <c r="F328" s="19">
        <v>0</v>
      </c>
      <c r="G328" s="19">
        <v>0</v>
      </c>
      <c r="H328" s="19">
        <v>0</v>
      </c>
      <c r="I328" s="19"/>
      <c r="J328" s="19"/>
      <c r="K328" s="19"/>
      <c r="L328" s="19"/>
      <c r="M328" s="19">
        <v>0</v>
      </c>
      <c r="N328" s="19">
        <v>0</v>
      </c>
      <c r="O328" s="100"/>
    </row>
    <row r="329" spans="1:15" ht="61.5" customHeight="1" x14ac:dyDescent="0.3">
      <c r="A329" s="101" t="s">
        <v>13</v>
      </c>
      <c r="B329" s="52" t="s">
        <v>327</v>
      </c>
      <c r="C329" s="53" t="s">
        <v>68</v>
      </c>
      <c r="D329" s="26" t="s">
        <v>18</v>
      </c>
      <c r="E329" s="46">
        <v>0</v>
      </c>
      <c r="F329" s="46">
        <v>0</v>
      </c>
      <c r="G329" s="46">
        <v>0</v>
      </c>
      <c r="H329" s="85">
        <v>0</v>
      </c>
      <c r="I329" s="86"/>
      <c r="J329" s="86"/>
      <c r="K329" s="86"/>
      <c r="L329" s="87"/>
      <c r="M329" s="46">
        <v>0</v>
      </c>
      <c r="N329" s="46">
        <v>0</v>
      </c>
      <c r="O329" s="107" t="s">
        <v>95</v>
      </c>
    </row>
    <row r="330" spans="1:15" ht="21" customHeight="1" x14ac:dyDescent="0.3">
      <c r="A330" s="101"/>
      <c r="B330" s="97" t="s">
        <v>559</v>
      </c>
      <c r="C330" s="102" t="s">
        <v>103</v>
      </c>
      <c r="D330" s="102" t="s">
        <v>103</v>
      </c>
      <c r="E330" s="88" t="s">
        <v>104</v>
      </c>
      <c r="F330" s="88" t="s">
        <v>105</v>
      </c>
      <c r="G330" s="103" t="s">
        <v>527</v>
      </c>
      <c r="H330" s="89" t="s">
        <v>525</v>
      </c>
      <c r="I330" s="85" t="s">
        <v>336</v>
      </c>
      <c r="J330" s="86"/>
      <c r="K330" s="86"/>
      <c r="L330" s="87"/>
      <c r="M330" s="88" t="s">
        <v>107</v>
      </c>
      <c r="N330" s="88" t="s">
        <v>108</v>
      </c>
      <c r="O330" s="107"/>
    </row>
    <row r="331" spans="1:15" ht="21" customHeight="1" x14ac:dyDescent="0.3">
      <c r="A331" s="101"/>
      <c r="B331" s="97"/>
      <c r="C331" s="102"/>
      <c r="D331" s="102"/>
      <c r="E331" s="88"/>
      <c r="F331" s="88"/>
      <c r="G331" s="92"/>
      <c r="H331" s="88"/>
      <c r="I331" s="50" t="s">
        <v>331</v>
      </c>
      <c r="J331" s="50" t="s">
        <v>332</v>
      </c>
      <c r="K331" s="50" t="s">
        <v>333</v>
      </c>
      <c r="L331" s="50" t="s">
        <v>334</v>
      </c>
      <c r="M331" s="88"/>
      <c r="N331" s="88"/>
      <c r="O331" s="107"/>
    </row>
    <row r="332" spans="1:15" ht="43.5" customHeight="1" x14ac:dyDescent="0.3">
      <c r="A332" s="101"/>
      <c r="B332" s="97"/>
      <c r="C332" s="102"/>
      <c r="D332" s="102"/>
      <c r="E332" s="14">
        <v>75</v>
      </c>
      <c r="F332" s="14">
        <v>0</v>
      </c>
      <c r="G332" s="14">
        <v>75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07"/>
    </row>
    <row r="333" spans="1:15" ht="88.5" customHeight="1" x14ac:dyDescent="0.3">
      <c r="A333" s="101" t="s">
        <v>16</v>
      </c>
      <c r="B333" s="52" t="s">
        <v>328</v>
      </c>
      <c r="C333" s="53" t="s">
        <v>68</v>
      </c>
      <c r="D333" s="26" t="s">
        <v>18</v>
      </c>
      <c r="E333" s="46">
        <v>0</v>
      </c>
      <c r="F333" s="46">
        <v>0</v>
      </c>
      <c r="G333" s="46">
        <v>0</v>
      </c>
      <c r="H333" s="85">
        <v>0</v>
      </c>
      <c r="I333" s="86"/>
      <c r="J333" s="86"/>
      <c r="K333" s="86"/>
      <c r="L333" s="87"/>
      <c r="M333" s="46">
        <v>0</v>
      </c>
      <c r="N333" s="46">
        <v>0</v>
      </c>
      <c r="O333" s="107" t="s">
        <v>31</v>
      </c>
    </row>
    <row r="334" spans="1:15" ht="21" customHeight="1" x14ac:dyDescent="0.3">
      <c r="A334" s="101"/>
      <c r="B334" s="97" t="s">
        <v>560</v>
      </c>
      <c r="C334" s="102" t="s">
        <v>103</v>
      </c>
      <c r="D334" s="102" t="s">
        <v>103</v>
      </c>
      <c r="E334" s="88" t="s">
        <v>104</v>
      </c>
      <c r="F334" s="88" t="s">
        <v>105</v>
      </c>
      <c r="G334" s="103" t="s">
        <v>527</v>
      </c>
      <c r="H334" s="89" t="s">
        <v>525</v>
      </c>
      <c r="I334" s="85" t="s">
        <v>336</v>
      </c>
      <c r="J334" s="86"/>
      <c r="K334" s="86"/>
      <c r="L334" s="87"/>
      <c r="M334" s="88" t="s">
        <v>107</v>
      </c>
      <c r="N334" s="88" t="s">
        <v>108</v>
      </c>
      <c r="O334" s="107"/>
    </row>
    <row r="335" spans="1:15" ht="21" customHeight="1" x14ac:dyDescent="0.3">
      <c r="A335" s="101"/>
      <c r="B335" s="97"/>
      <c r="C335" s="102"/>
      <c r="D335" s="102"/>
      <c r="E335" s="88"/>
      <c r="F335" s="88"/>
      <c r="G335" s="92"/>
      <c r="H335" s="88"/>
      <c r="I335" s="50" t="s">
        <v>331</v>
      </c>
      <c r="J335" s="50" t="s">
        <v>332</v>
      </c>
      <c r="K335" s="50" t="s">
        <v>333</v>
      </c>
      <c r="L335" s="50" t="s">
        <v>334</v>
      </c>
      <c r="M335" s="88"/>
      <c r="N335" s="88"/>
      <c r="O335" s="107"/>
    </row>
    <row r="336" spans="1:15" ht="46.5" customHeight="1" x14ac:dyDescent="0.3">
      <c r="A336" s="101"/>
      <c r="B336" s="97"/>
      <c r="C336" s="102"/>
      <c r="D336" s="102"/>
      <c r="E336" s="14">
        <v>6</v>
      </c>
      <c r="F336" s="14">
        <v>0</v>
      </c>
      <c r="G336" s="14">
        <v>6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07"/>
    </row>
    <row r="337" spans="1:16" ht="32.25" customHeight="1" x14ac:dyDescent="0.3">
      <c r="A337" s="101" t="s">
        <v>23</v>
      </c>
      <c r="B337" s="97" t="s">
        <v>59</v>
      </c>
      <c r="C337" s="101" t="s">
        <v>68</v>
      </c>
      <c r="D337" s="20" t="s">
        <v>8</v>
      </c>
      <c r="E337" s="46">
        <f>F337+G337+H337+M337+N337</f>
        <v>30923.406130000003</v>
      </c>
      <c r="F337" s="46">
        <f>F338+F339</f>
        <v>30923.406130000003</v>
      </c>
      <c r="G337" s="45">
        <f>G338+G339</f>
        <v>0</v>
      </c>
      <c r="H337" s="85">
        <f>H338+H339</f>
        <v>0</v>
      </c>
      <c r="I337" s="86"/>
      <c r="J337" s="86"/>
      <c r="K337" s="86"/>
      <c r="L337" s="87"/>
      <c r="M337" s="46">
        <f>M338</f>
        <v>0</v>
      </c>
      <c r="N337" s="46">
        <f>N338</f>
        <v>0</v>
      </c>
      <c r="O337" s="119"/>
    </row>
    <row r="338" spans="1:16" ht="36.75" customHeight="1" x14ac:dyDescent="0.3">
      <c r="A338" s="101"/>
      <c r="B338" s="97"/>
      <c r="C338" s="101"/>
      <c r="D338" s="52" t="s">
        <v>18</v>
      </c>
      <c r="E338" s="46">
        <f>F338</f>
        <v>30923.406130000003</v>
      </c>
      <c r="F338" s="46">
        <f>F340+F347</f>
        <v>30923.406130000003</v>
      </c>
      <c r="G338" s="45">
        <f>G340</f>
        <v>0</v>
      </c>
      <c r="H338" s="85">
        <f>H340+H347</f>
        <v>0</v>
      </c>
      <c r="I338" s="86"/>
      <c r="J338" s="86"/>
      <c r="K338" s="86"/>
      <c r="L338" s="87"/>
      <c r="M338" s="46">
        <f>M340+M347</f>
        <v>0</v>
      </c>
      <c r="N338" s="46">
        <f>N340+N347</f>
        <v>0</v>
      </c>
      <c r="O338" s="119"/>
    </row>
    <row r="339" spans="1:16" ht="30" customHeight="1" x14ac:dyDescent="0.3">
      <c r="A339" s="101"/>
      <c r="B339" s="97"/>
      <c r="C339" s="101"/>
      <c r="D339" s="26" t="s">
        <v>12</v>
      </c>
      <c r="E339" s="46">
        <v>0</v>
      </c>
      <c r="F339" s="46">
        <v>0</v>
      </c>
      <c r="G339" s="45">
        <v>0</v>
      </c>
      <c r="H339" s="85">
        <v>0</v>
      </c>
      <c r="I339" s="86"/>
      <c r="J339" s="86"/>
      <c r="K339" s="86"/>
      <c r="L339" s="87"/>
      <c r="M339" s="46">
        <v>0</v>
      </c>
      <c r="N339" s="46">
        <v>0</v>
      </c>
      <c r="O339" s="119"/>
    </row>
    <row r="340" spans="1:16" ht="39" customHeight="1" x14ac:dyDescent="0.3">
      <c r="A340" s="101" t="s">
        <v>25</v>
      </c>
      <c r="B340" s="97" t="s">
        <v>52</v>
      </c>
      <c r="C340" s="101" t="s">
        <v>68</v>
      </c>
      <c r="D340" s="26" t="s">
        <v>18</v>
      </c>
      <c r="E340" s="46">
        <f>F340+G340+H340+M340+N340</f>
        <v>385.93830000000003</v>
      </c>
      <c r="F340" s="46">
        <f>400-14.0617</f>
        <v>385.93830000000003</v>
      </c>
      <c r="G340" s="46">
        <v>0</v>
      </c>
      <c r="H340" s="85">
        <v>0</v>
      </c>
      <c r="I340" s="86"/>
      <c r="J340" s="86"/>
      <c r="K340" s="86"/>
      <c r="L340" s="87"/>
      <c r="M340" s="46">
        <v>0</v>
      </c>
      <c r="N340" s="46">
        <v>0</v>
      </c>
      <c r="O340" s="119" t="s">
        <v>38</v>
      </c>
    </row>
    <row r="341" spans="1:16" ht="33" customHeight="1" x14ac:dyDescent="0.3">
      <c r="A341" s="101"/>
      <c r="B341" s="97"/>
      <c r="C341" s="101"/>
      <c r="D341" s="26" t="s">
        <v>12</v>
      </c>
      <c r="E341" s="46">
        <f>F341+G341+H341+M341+N341</f>
        <v>0</v>
      </c>
      <c r="F341" s="46">
        <v>0</v>
      </c>
      <c r="G341" s="46">
        <v>0</v>
      </c>
      <c r="H341" s="85">
        <v>0</v>
      </c>
      <c r="I341" s="86"/>
      <c r="J341" s="86"/>
      <c r="K341" s="86"/>
      <c r="L341" s="87"/>
      <c r="M341" s="46">
        <v>0</v>
      </c>
      <c r="N341" s="46">
        <v>0</v>
      </c>
      <c r="O341" s="119"/>
    </row>
    <row r="342" spans="1:16" ht="28.5" customHeight="1" x14ac:dyDescent="0.3">
      <c r="A342" s="101"/>
      <c r="B342" s="97" t="s">
        <v>561</v>
      </c>
      <c r="C342" s="102" t="s">
        <v>103</v>
      </c>
      <c r="D342" s="102" t="s">
        <v>103</v>
      </c>
      <c r="E342" s="88" t="s">
        <v>104</v>
      </c>
      <c r="F342" s="88" t="s">
        <v>105</v>
      </c>
      <c r="G342" s="103" t="s">
        <v>527</v>
      </c>
      <c r="H342" s="89" t="s">
        <v>525</v>
      </c>
      <c r="I342" s="85" t="s">
        <v>336</v>
      </c>
      <c r="J342" s="86"/>
      <c r="K342" s="86"/>
      <c r="L342" s="87"/>
      <c r="M342" s="88" t="s">
        <v>107</v>
      </c>
      <c r="N342" s="88" t="s">
        <v>108</v>
      </c>
      <c r="O342" s="119"/>
    </row>
    <row r="343" spans="1:16" ht="23.25" customHeight="1" x14ac:dyDescent="0.3">
      <c r="A343" s="101"/>
      <c r="B343" s="97"/>
      <c r="C343" s="102"/>
      <c r="D343" s="102"/>
      <c r="E343" s="88"/>
      <c r="F343" s="88"/>
      <c r="G343" s="92"/>
      <c r="H343" s="88"/>
      <c r="I343" s="50" t="s">
        <v>331</v>
      </c>
      <c r="J343" s="50" t="s">
        <v>332</v>
      </c>
      <c r="K343" s="50" t="s">
        <v>333</v>
      </c>
      <c r="L343" s="50" t="s">
        <v>334</v>
      </c>
      <c r="M343" s="88"/>
      <c r="N343" s="88"/>
      <c r="O343" s="119"/>
    </row>
    <row r="344" spans="1:16" ht="30.75" customHeight="1" x14ac:dyDescent="0.3">
      <c r="A344" s="101"/>
      <c r="B344" s="97"/>
      <c r="C344" s="102"/>
      <c r="D344" s="102"/>
      <c r="E344" s="14">
        <v>261</v>
      </c>
      <c r="F344" s="14">
        <v>50</v>
      </c>
      <c r="G344" s="14">
        <v>211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19"/>
      <c r="P344" s="24"/>
    </row>
    <row r="345" spans="1:16" ht="30" customHeight="1" x14ac:dyDescent="0.3">
      <c r="A345" s="70" t="s">
        <v>26</v>
      </c>
      <c r="B345" s="97" t="s">
        <v>343</v>
      </c>
      <c r="C345" s="101" t="s">
        <v>68</v>
      </c>
      <c r="D345" s="26" t="s">
        <v>8</v>
      </c>
      <c r="E345" s="46">
        <f>E346+E347+E348</f>
        <v>30537.467830000001</v>
      </c>
      <c r="F345" s="46">
        <f t="shared" ref="F345:N345" si="48">F346+F347+F348</f>
        <v>30537.467830000001</v>
      </c>
      <c r="G345" s="46">
        <f t="shared" si="48"/>
        <v>0</v>
      </c>
      <c r="H345" s="85">
        <f t="shared" si="48"/>
        <v>0</v>
      </c>
      <c r="I345" s="86"/>
      <c r="J345" s="86"/>
      <c r="K345" s="86"/>
      <c r="L345" s="87"/>
      <c r="M345" s="46">
        <f t="shared" si="48"/>
        <v>0</v>
      </c>
      <c r="N345" s="46">
        <f t="shared" si="48"/>
        <v>0</v>
      </c>
      <c r="O345" s="73" t="s">
        <v>97</v>
      </c>
    </row>
    <row r="346" spans="1:16" ht="33" customHeight="1" x14ac:dyDescent="0.3">
      <c r="A346" s="71"/>
      <c r="B346" s="97"/>
      <c r="C346" s="101"/>
      <c r="D346" s="26" t="s">
        <v>10</v>
      </c>
      <c r="E346" s="46">
        <f>F346+G346+H346+M346+N346</f>
        <v>0</v>
      </c>
      <c r="F346" s="46">
        <v>0</v>
      </c>
      <c r="G346" s="46">
        <v>0</v>
      </c>
      <c r="H346" s="85">
        <v>0</v>
      </c>
      <c r="I346" s="86"/>
      <c r="J346" s="86"/>
      <c r="K346" s="86"/>
      <c r="L346" s="87"/>
      <c r="M346" s="46">
        <v>0</v>
      </c>
      <c r="N346" s="46">
        <v>0</v>
      </c>
      <c r="O346" s="74"/>
    </row>
    <row r="347" spans="1:16" ht="47.25" customHeight="1" x14ac:dyDescent="0.3">
      <c r="A347" s="71"/>
      <c r="B347" s="97"/>
      <c r="C347" s="101"/>
      <c r="D347" s="26" t="s">
        <v>18</v>
      </c>
      <c r="E347" s="46">
        <f>E349</f>
        <v>30537.467830000001</v>
      </c>
      <c r="F347" s="46">
        <f t="shared" ref="F347:N347" si="49">F349</f>
        <v>30537.467830000001</v>
      </c>
      <c r="G347" s="46">
        <f t="shared" si="49"/>
        <v>0</v>
      </c>
      <c r="H347" s="85">
        <f t="shared" si="49"/>
        <v>0</v>
      </c>
      <c r="I347" s="86"/>
      <c r="J347" s="86"/>
      <c r="K347" s="86"/>
      <c r="L347" s="87"/>
      <c r="M347" s="46">
        <f t="shared" si="49"/>
        <v>0</v>
      </c>
      <c r="N347" s="46">
        <f t="shared" si="49"/>
        <v>0</v>
      </c>
      <c r="O347" s="74"/>
    </row>
    <row r="348" spans="1:16" ht="27" customHeight="1" x14ac:dyDescent="0.3">
      <c r="A348" s="71"/>
      <c r="B348" s="97"/>
      <c r="C348" s="101"/>
      <c r="D348" s="26" t="s">
        <v>12</v>
      </c>
      <c r="E348" s="46">
        <f>F348+G348+H348+M348+N348</f>
        <v>0</v>
      </c>
      <c r="F348" s="46">
        <v>0</v>
      </c>
      <c r="G348" s="46">
        <v>0</v>
      </c>
      <c r="H348" s="85">
        <v>0</v>
      </c>
      <c r="I348" s="86"/>
      <c r="J348" s="86"/>
      <c r="K348" s="86"/>
      <c r="L348" s="87"/>
      <c r="M348" s="46">
        <v>0</v>
      </c>
      <c r="N348" s="46">
        <v>0</v>
      </c>
      <c r="O348" s="74"/>
    </row>
    <row r="349" spans="1:16" ht="87.75" customHeight="1" x14ac:dyDescent="0.3">
      <c r="A349" s="72"/>
      <c r="B349" s="52" t="s">
        <v>96</v>
      </c>
      <c r="C349" s="53" t="s">
        <v>68</v>
      </c>
      <c r="D349" s="26" t="s">
        <v>18</v>
      </c>
      <c r="E349" s="46">
        <f>F349+G349+H349+M349+N349</f>
        <v>30537.467830000001</v>
      </c>
      <c r="F349" s="46">
        <v>30537.467830000001</v>
      </c>
      <c r="G349" s="46">
        <v>0</v>
      </c>
      <c r="H349" s="85">
        <v>0</v>
      </c>
      <c r="I349" s="86"/>
      <c r="J349" s="86"/>
      <c r="K349" s="86"/>
      <c r="L349" s="87"/>
      <c r="M349" s="46">
        <v>0</v>
      </c>
      <c r="N349" s="46">
        <v>0</v>
      </c>
      <c r="O349" s="75"/>
      <c r="P349" s="67"/>
    </row>
    <row r="350" spans="1:16" ht="28.5" hidden="1" customHeight="1" x14ac:dyDescent="0.3">
      <c r="A350" s="70"/>
      <c r="B350" s="97" t="s">
        <v>120</v>
      </c>
      <c r="C350" s="102" t="s">
        <v>103</v>
      </c>
      <c r="D350" s="102" t="s">
        <v>103</v>
      </c>
      <c r="E350" s="88" t="s">
        <v>104</v>
      </c>
      <c r="F350" s="88" t="s">
        <v>105</v>
      </c>
      <c r="G350" s="103" t="s">
        <v>527</v>
      </c>
      <c r="H350" s="89" t="s">
        <v>525</v>
      </c>
      <c r="I350" s="85" t="s">
        <v>336</v>
      </c>
      <c r="J350" s="86"/>
      <c r="K350" s="86"/>
      <c r="L350" s="87"/>
      <c r="M350" s="88" t="s">
        <v>107</v>
      </c>
      <c r="N350" s="88" t="s">
        <v>108</v>
      </c>
      <c r="O350" s="73"/>
    </row>
    <row r="351" spans="1:16" ht="23.25" hidden="1" customHeight="1" x14ac:dyDescent="0.3">
      <c r="A351" s="71"/>
      <c r="B351" s="97"/>
      <c r="C351" s="102"/>
      <c r="D351" s="102"/>
      <c r="E351" s="88"/>
      <c r="F351" s="88"/>
      <c r="G351" s="92"/>
      <c r="H351" s="88"/>
      <c r="I351" s="50" t="s">
        <v>331</v>
      </c>
      <c r="J351" s="50" t="s">
        <v>332</v>
      </c>
      <c r="K351" s="50" t="s">
        <v>333</v>
      </c>
      <c r="L351" s="50" t="s">
        <v>334</v>
      </c>
      <c r="M351" s="88"/>
      <c r="N351" s="88"/>
      <c r="O351" s="74"/>
    </row>
    <row r="352" spans="1:16" ht="30.75" hidden="1" customHeight="1" x14ac:dyDescent="0.3">
      <c r="A352" s="72"/>
      <c r="B352" s="97"/>
      <c r="C352" s="102"/>
      <c r="D352" s="102"/>
      <c r="E352" s="14">
        <v>5064</v>
      </c>
      <c r="F352" s="14">
        <v>5064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75"/>
    </row>
    <row r="353" spans="1:16" ht="25.5" customHeight="1" x14ac:dyDescent="0.3">
      <c r="A353" s="101" t="s">
        <v>27</v>
      </c>
      <c r="B353" s="97" t="s">
        <v>83</v>
      </c>
      <c r="C353" s="101" t="s">
        <v>68</v>
      </c>
      <c r="D353" s="20" t="s">
        <v>8</v>
      </c>
      <c r="E353" s="46">
        <f>E354</f>
        <v>0</v>
      </c>
      <c r="F353" s="46">
        <v>0</v>
      </c>
      <c r="G353" s="46">
        <f>G354</f>
        <v>0</v>
      </c>
      <c r="H353" s="85">
        <v>0</v>
      </c>
      <c r="I353" s="86"/>
      <c r="J353" s="86"/>
      <c r="K353" s="86"/>
      <c r="L353" s="87"/>
      <c r="M353" s="46">
        <v>0</v>
      </c>
      <c r="N353" s="46">
        <v>0</v>
      </c>
      <c r="O353" s="119"/>
    </row>
    <row r="354" spans="1:16" ht="37.5" customHeight="1" x14ac:dyDescent="0.3">
      <c r="A354" s="101"/>
      <c r="B354" s="97"/>
      <c r="C354" s="101"/>
      <c r="D354" s="26" t="s">
        <v>18</v>
      </c>
      <c r="E354" s="46">
        <f>G354</f>
        <v>0</v>
      </c>
      <c r="F354" s="46">
        <v>0</v>
      </c>
      <c r="G354" s="46">
        <v>0</v>
      </c>
      <c r="H354" s="85">
        <v>0</v>
      </c>
      <c r="I354" s="86"/>
      <c r="J354" s="86"/>
      <c r="K354" s="86"/>
      <c r="L354" s="87"/>
      <c r="M354" s="46">
        <v>0</v>
      </c>
      <c r="N354" s="46">
        <v>0</v>
      </c>
      <c r="O354" s="119"/>
    </row>
    <row r="355" spans="1:16" ht="75" customHeight="1" x14ac:dyDescent="0.3">
      <c r="A355" s="126" t="s">
        <v>28</v>
      </c>
      <c r="B355" s="52" t="s">
        <v>66</v>
      </c>
      <c r="C355" s="53" t="s">
        <v>68</v>
      </c>
      <c r="D355" s="26" t="s">
        <v>18</v>
      </c>
      <c r="E355" s="46">
        <v>0</v>
      </c>
      <c r="F355" s="46">
        <v>0</v>
      </c>
      <c r="G355" s="46">
        <v>0</v>
      </c>
      <c r="H355" s="85">
        <v>0</v>
      </c>
      <c r="I355" s="86"/>
      <c r="J355" s="86"/>
      <c r="K355" s="86"/>
      <c r="L355" s="87"/>
      <c r="M355" s="46">
        <v>0</v>
      </c>
      <c r="N355" s="46">
        <v>0</v>
      </c>
      <c r="O355" s="107" t="s">
        <v>58</v>
      </c>
      <c r="P355" s="67"/>
    </row>
    <row r="356" spans="1:16" ht="24" customHeight="1" x14ac:dyDescent="0.3">
      <c r="A356" s="126"/>
      <c r="B356" s="97" t="s">
        <v>562</v>
      </c>
      <c r="C356" s="102" t="s">
        <v>103</v>
      </c>
      <c r="D356" s="102" t="s">
        <v>103</v>
      </c>
      <c r="E356" s="88" t="s">
        <v>104</v>
      </c>
      <c r="F356" s="88" t="s">
        <v>105</v>
      </c>
      <c r="G356" s="103" t="s">
        <v>527</v>
      </c>
      <c r="H356" s="89" t="s">
        <v>525</v>
      </c>
      <c r="I356" s="85" t="s">
        <v>336</v>
      </c>
      <c r="J356" s="86"/>
      <c r="K356" s="86"/>
      <c r="L356" s="87"/>
      <c r="M356" s="88" t="s">
        <v>107</v>
      </c>
      <c r="N356" s="88" t="s">
        <v>108</v>
      </c>
      <c r="O356" s="107"/>
    </row>
    <row r="357" spans="1:16" ht="24" customHeight="1" x14ac:dyDescent="0.3">
      <c r="A357" s="126"/>
      <c r="B357" s="97"/>
      <c r="C357" s="102"/>
      <c r="D357" s="102"/>
      <c r="E357" s="88"/>
      <c r="F357" s="88"/>
      <c r="G357" s="92"/>
      <c r="H357" s="88"/>
      <c r="I357" s="50" t="s">
        <v>331</v>
      </c>
      <c r="J357" s="50" t="s">
        <v>332</v>
      </c>
      <c r="K357" s="50" t="s">
        <v>333</v>
      </c>
      <c r="L357" s="50" t="s">
        <v>334</v>
      </c>
      <c r="M357" s="88"/>
      <c r="N357" s="88"/>
      <c r="O357" s="107"/>
    </row>
    <row r="358" spans="1:16" ht="24" customHeight="1" x14ac:dyDescent="0.3">
      <c r="A358" s="126"/>
      <c r="B358" s="97"/>
      <c r="C358" s="102"/>
      <c r="D358" s="102"/>
      <c r="E358" s="14">
        <v>44</v>
      </c>
      <c r="F358" s="14">
        <v>19</v>
      </c>
      <c r="G358" s="14">
        <v>25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07"/>
    </row>
    <row r="359" spans="1:16" ht="30.75" customHeight="1" x14ac:dyDescent="0.3">
      <c r="A359" s="117"/>
      <c r="B359" s="110" t="s">
        <v>329</v>
      </c>
      <c r="C359" s="117"/>
      <c r="D359" s="25" t="s">
        <v>312</v>
      </c>
      <c r="E359" s="40">
        <f t="shared" ref="E359:N360" si="50">SUM(E361:E362)</f>
        <v>30923.406130000003</v>
      </c>
      <c r="F359" s="40">
        <f t="shared" si="50"/>
        <v>30923.406130000003</v>
      </c>
      <c r="G359" s="44">
        <f t="shared" si="50"/>
        <v>0</v>
      </c>
      <c r="H359" s="82">
        <f t="shared" si="50"/>
        <v>0</v>
      </c>
      <c r="I359" s="83"/>
      <c r="J359" s="83"/>
      <c r="K359" s="83"/>
      <c r="L359" s="84"/>
      <c r="M359" s="40">
        <f t="shared" si="50"/>
        <v>0</v>
      </c>
      <c r="N359" s="40">
        <f t="shared" si="50"/>
        <v>0</v>
      </c>
      <c r="O359" s="93"/>
    </row>
    <row r="360" spans="1:16" ht="35.25" customHeight="1" x14ac:dyDescent="0.3">
      <c r="A360" s="117"/>
      <c r="B360" s="110"/>
      <c r="C360" s="117"/>
      <c r="D360" s="25" t="s">
        <v>10</v>
      </c>
      <c r="E360" s="40">
        <f t="shared" si="50"/>
        <v>0</v>
      </c>
      <c r="F360" s="40">
        <v>0</v>
      </c>
      <c r="G360" s="44">
        <v>0</v>
      </c>
      <c r="H360" s="82">
        <v>0</v>
      </c>
      <c r="I360" s="83"/>
      <c r="J360" s="83"/>
      <c r="K360" s="83"/>
      <c r="L360" s="84"/>
      <c r="M360" s="40">
        <v>0</v>
      </c>
      <c r="N360" s="40">
        <v>0</v>
      </c>
      <c r="O360" s="93"/>
    </row>
    <row r="361" spans="1:16" ht="39" customHeight="1" x14ac:dyDescent="0.3">
      <c r="A361" s="117"/>
      <c r="B361" s="110"/>
      <c r="C361" s="117"/>
      <c r="D361" s="25" t="s">
        <v>18</v>
      </c>
      <c r="E361" s="40">
        <f>SUM(F361:N361)</f>
        <v>30923.406130000003</v>
      </c>
      <c r="F361" s="40">
        <f>F338</f>
        <v>30923.406130000003</v>
      </c>
      <c r="G361" s="44">
        <f t="shared" ref="G361:N361" si="51">G338</f>
        <v>0</v>
      </c>
      <c r="H361" s="82">
        <f t="shared" si="51"/>
        <v>0</v>
      </c>
      <c r="I361" s="83"/>
      <c r="J361" s="83"/>
      <c r="K361" s="83"/>
      <c r="L361" s="84"/>
      <c r="M361" s="40">
        <f t="shared" si="51"/>
        <v>0</v>
      </c>
      <c r="N361" s="40">
        <f t="shared" si="51"/>
        <v>0</v>
      </c>
      <c r="O361" s="93"/>
    </row>
    <row r="362" spans="1:16" ht="27" customHeight="1" x14ac:dyDescent="0.3">
      <c r="A362" s="117"/>
      <c r="B362" s="110"/>
      <c r="C362" s="117"/>
      <c r="D362" s="25" t="s">
        <v>12</v>
      </c>
      <c r="E362" s="40">
        <f>SUM(F362:N362)</f>
        <v>0</v>
      </c>
      <c r="F362" s="40">
        <f>F339</f>
        <v>0</v>
      </c>
      <c r="G362" s="44">
        <f>G339</f>
        <v>0</v>
      </c>
      <c r="H362" s="82">
        <f>H339</f>
        <v>0</v>
      </c>
      <c r="I362" s="83"/>
      <c r="J362" s="83"/>
      <c r="K362" s="83"/>
      <c r="L362" s="84"/>
      <c r="M362" s="40">
        <f>M339</f>
        <v>0</v>
      </c>
      <c r="N362" s="40">
        <f>N339</f>
        <v>0</v>
      </c>
      <c r="O362" s="93"/>
    </row>
    <row r="363" spans="1:16" ht="34.5" customHeight="1" x14ac:dyDescent="0.3">
      <c r="A363" s="60"/>
      <c r="B363" s="117" t="s">
        <v>130</v>
      </c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</row>
    <row r="364" spans="1:16" ht="27" customHeight="1" x14ac:dyDescent="0.3">
      <c r="A364" s="70" t="s">
        <v>6</v>
      </c>
      <c r="B364" s="104" t="s">
        <v>92</v>
      </c>
      <c r="C364" s="70" t="s">
        <v>68</v>
      </c>
      <c r="D364" s="20" t="s">
        <v>8</v>
      </c>
      <c r="E364" s="46">
        <f t="shared" ref="E364:N364" si="52">E365</f>
        <v>4724.5908999999992</v>
      </c>
      <c r="F364" s="45">
        <f t="shared" si="52"/>
        <v>574.30499999999995</v>
      </c>
      <c r="G364" s="45">
        <f t="shared" si="52"/>
        <v>868</v>
      </c>
      <c r="H364" s="85">
        <f t="shared" si="52"/>
        <v>1546.2858999999999</v>
      </c>
      <c r="I364" s="86"/>
      <c r="J364" s="86"/>
      <c r="K364" s="86"/>
      <c r="L364" s="87"/>
      <c r="M364" s="46">
        <f t="shared" si="52"/>
        <v>868</v>
      </c>
      <c r="N364" s="46">
        <f t="shared" si="52"/>
        <v>868</v>
      </c>
      <c r="O364" s="90"/>
    </row>
    <row r="365" spans="1:16" ht="43.5" customHeight="1" x14ac:dyDescent="0.3">
      <c r="A365" s="72"/>
      <c r="B365" s="106"/>
      <c r="C365" s="72"/>
      <c r="D365" s="27" t="s">
        <v>18</v>
      </c>
      <c r="E365" s="46">
        <f t="shared" ref="E365:N365" si="53">E367</f>
        <v>4724.5908999999992</v>
      </c>
      <c r="F365" s="45">
        <f t="shared" si="53"/>
        <v>574.30499999999995</v>
      </c>
      <c r="G365" s="45">
        <f t="shared" si="53"/>
        <v>868</v>
      </c>
      <c r="H365" s="85">
        <f t="shared" si="53"/>
        <v>1546.2858999999999</v>
      </c>
      <c r="I365" s="86"/>
      <c r="J365" s="86"/>
      <c r="K365" s="86"/>
      <c r="L365" s="87"/>
      <c r="M365" s="50">
        <f t="shared" si="53"/>
        <v>868</v>
      </c>
      <c r="N365" s="50">
        <f t="shared" si="53"/>
        <v>868</v>
      </c>
      <c r="O365" s="90"/>
    </row>
    <row r="366" spans="1:16" ht="64.5" customHeight="1" x14ac:dyDescent="0.3">
      <c r="A366" s="48" t="s">
        <v>13</v>
      </c>
      <c r="B366" s="52" t="s">
        <v>53</v>
      </c>
      <c r="C366" s="53" t="s">
        <v>68</v>
      </c>
      <c r="D366" s="52" t="s">
        <v>18</v>
      </c>
      <c r="E366" s="46">
        <v>0</v>
      </c>
      <c r="F366" s="46">
        <v>0</v>
      </c>
      <c r="G366" s="46">
        <v>0</v>
      </c>
      <c r="H366" s="85">
        <v>0</v>
      </c>
      <c r="I366" s="86"/>
      <c r="J366" s="86"/>
      <c r="K366" s="86"/>
      <c r="L366" s="87"/>
      <c r="M366" s="46">
        <v>0</v>
      </c>
      <c r="N366" s="46">
        <v>0</v>
      </c>
      <c r="O366" s="48" t="s">
        <v>58</v>
      </c>
    </row>
    <row r="367" spans="1:16" ht="63" customHeight="1" x14ac:dyDescent="0.3">
      <c r="A367" s="70" t="s">
        <v>16</v>
      </c>
      <c r="B367" s="52" t="s">
        <v>54</v>
      </c>
      <c r="C367" s="53" t="s">
        <v>68</v>
      </c>
      <c r="D367" s="52" t="s">
        <v>18</v>
      </c>
      <c r="E367" s="46">
        <f>SUM(F367:N367)</f>
        <v>4724.5908999999992</v>
      </c>
      <c r="F367" s="46">
        <v>574.30499999999995</v>
      </c>
      <c r="G367" s="46">
        <v>868</v>
      </c>
      <c r="H367" s="85">
        <f>825+721.2859</f>
        <v>1546.2858999999999</v>
      </c>
      <c r="I367" s="86"/>
      <c r="J367" s="86"/>
      <c r="K367" s="86"/>
      <c r="L367" s="87"/>
      <c r="M367" s="46">
        <v>868</v>
      </c>
      <c r="N367" s="46">
        <v>868</v>
      </c>
      <c r="O367" s="76" t="s">
        <v>58</v>
      </c>
    </row>
    <row r="368" spans="1:16" ht="18.75" customHeight="1" x14ac:dyDescent="0.3">
      <c r="A368" s="71"/>
      <c r="B368" s="104" t="s">
        <v>285</v>
      </c>
      <c r="C368" s="102" t="s">
        <v>103</v>
      </c>
      <c r="D368" s="120" t="s">
        <v>103</v>
      </c>
      <c r="E368" s="91" t="s">
        <v>104</v>
      </c>
      <c r="F368" s="91" t="s">
        <v>105</v>
      </c>
      <c r="G368" s="103" t="s">
        <v>527</v>
      </c>
      <c r="H368" s="89" t="s">
        <v>525</v>
      </c>
      <c r="I368" s="85" t="s">
        <v>336</v>
      </c>
      <c r="J368" s="86"/>
      <c r="K368" s="86"/>
      <c r="L368" s="87"/>
      <c r="M368" s="91" t="s">
        <v>107</v>
      </c>
      <c r="N368" s="91" t="s">
        <v>108</v>
      </c>
      <c r="O368" s="77"/>
      <c r="P368" s="29"/>
    </row>
    <row r="369" spans="1:15" ht="18.75" customHeight="1" x14ac:dyDescent="0.3">
      <c r="A369" s="71"/>
      <c r="B369" s="105"/>
      <c r="C369" s="102"/>
      <c r="D369" s="121"/>
      <c r="E369" s="92"/>
      <c r="F369" s="92"/>
      <c r="G369" s="92"/>
      <c r="H369" s="88"/>
      <c r="I369" s="50" t="s">
        <v>331</v>
      </c>
      <c r="J369" s="50" t="s">
        <v>332</v>
      </c>
      <c r="K369" s="50" t="s">
        <v>333</v>
      </c>
      <c r="L369" s="50" t="s">
        <v>334</v>
      </c>
      <c r="M369" s="92"/>
      <c r="N369" s="92"/>
      <c r="O369" s="77"/>
    </row>
    <row r="370" spans="1:15" ht="23.25" customHeight="1" x14ac:dyDescent="0.3">
      <c r="A370" s="72"/>
      <c r="B370" s="106"/>
      <c r="C370" s="102"/>
      <c r="D370" s="122"/>
      <c r="E370" s="14">
        <v>100</v>
      </c>
      <c r="F370" s="19">
        <v>100</v>
      </c>
      <c r="G370" s="19">
        <v>100</v>
      </c>
      <c r="H370" s="19">
        <v>100</v>
      </c>
      <c r="I370" s="19">
        <v>0</v>
      </c>
      <c r="J370" s="19">
        <v>0</v>
      </c>
      <c r="K370" s="19">
        <v>0</v>
      </c>
      <c r="L370" s="19">
        <v>100</v>
      </c>
      <c r="M370" s="19">
        <v>100</v>
      </c>
      <c r="N370" s="19">
        <v>100</v>
      </c>
      <c r="O370" s="78"/>
    </row>
    <row r="371" spans="1:15" ht="78.75" customHeight="1" x14ac:dyDescent="0.3">
      <c r="A371" s="117"/>
      <c r="B371" s="117"/>
      <c r="C371" s="117"/>
      <c r="D371" s="28" t="s">
        <v>94</v>
      </c>
      <c r="E371" s="40">
        <f t="shared" ref="E371:N371" si="54">E372</f>
        <v>4724.5908999999992</v>
      </c>
      <c r="F371" s="40">
        <f t="shared" si="54"/>
        <v>574.30499999999995</v>
      </c>
      <c r="G371" s="44">
        <f t="shared" si="54"/>
        <v>868</v>
      </c>
      <c r="H371" s="82">
        <f t="shared" si="54"/>
        <v>1546.2858999999999</v>
      </c>
      <c r="I371" s="83"/>
      <c r="J371" s="83"/>
      <c r="K371" s="83"/>
      <c r="L371" s="84"/>
      <c r="M371" s="40">
        <f t="shared" si="54"/>
        <v>868</v>
      </c>
      <c r="N371" s="40">
        <f t="shared" si="54"/>
        <v>868</v>
      </c>
      <c r="O371" s="93"/>
    </row>
    <row r="372" spans="1:15" ht="45" customHeight="1" x14ac:dyDescent="0.3">
      <c r="A372" s="117"/>
      <c r="B372" s="117"/>
      <c r="C372" s="117"/>
      <c r="D372" s="64" t="s">
        <v>18</v>
      </c>
      <c r="E372" s="40">
        <f>E365</f>
        <v>4724.5908999999992</v>
      </c>
      <c r="F372" s="40">
        <f>F365</f>
        <v>574.30499999999995</v>
      </c>
      <c r="G372" s="44">
        <f>G365</f>
        <v>868</v>
      </c>
      <c r="H372" s="82">
        <f>H365</f>
        <v>1546.2858999999999</v>
      </c>
      <c r="I372" s="83"/>
      <c r="J372" s="83"/>
      <c r="K372" s="83"/>
      <c r="L372" s="84"/>
      <c r="M372" s="40">
        <f>M365</f>
        <v>868</v>
      </c>
      <c r="N372" s="40">
        <f>N365</f>
        <v>868</v>
      </c>
      <c r="O372" s="93"/>
    </row>
    <row r="373" spans="1:15" ht="27" customHeight="1" x14ac:dyDescent="0.3">
      <c r="A373" s="60"/>
      <c r="B373" s="117" t="s">
        <v>131</v>
      </c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</row>
    <row r="374" spans="1:15" ht="27" customHeight="1" x14ac:dyDescent="0.3">
      <c r="A374" s="101" t="s">
        <v>6</v>
      </c>
      <c r="B374" s="97" t="s">
        <v>39</v>
      </c>
      <c r="C374" s="101" t="s">
        <v>68</v>
      </c>
      <c r="D374" s="20" t="s">
        <v>8</v>
      </c>
      <c r="E374" s="46">
        <f t="shared" ref="E374:N374" si="55">E375+E376</f>
        <v>15355.440269999999</v>
      </c>
      <c r="F374" s="46">
        <f t="shared" si="55"/>
        <v>2827.5251399999997</v>
      </c>
      <c r="G374" s="45">
        <f t="shared" si="55"/>
        <v>7845.9151299999994</v>
      </c>
      <c r="H374" s="85">
        <f t="shared" si="55"/>
        <v>1508</v>
      </c>
      <c r="I374" s="86"/>
      <c r="J374" s="86"/>
      <c r="K374" s="86"/>
      <c r="L374" s="87"/>
      <c r="M374" s="46">
        <f>M375+M376</f>
        <v>1587</v>
      </c>
      <c r="N374" s="46">
        <f t="shared" si="55"/>
        <v>1587</v>
      </c>
      <c r="O374" s="90"/>
    </row>
    <row r="375" spans="1:15" ht="33.75" customHeight="1" x14ac:dyDescent="0.3">
      <c r="A375" s="101"/>
      <c r="B375" s="97"/>
      <c r="C375" s="101"/>
      <c r="D375" s="27" t="s">
        <v>10</v>
      </c>
      <c r="E375" s="46">
        <f>F375+G375+H375+M375+N375</f>
        <v>0</v>
      </c>
      <c r="F375" s="46">
        <f>F378</f>
        <v>0</v>
      </c>
      <c r="G375" s="45">
        <f t="shared" ref="G375:N375" si="56">G378</f>
        <v>0</v>
      </c>
      <c r="H375" s="85">
        <f t="shared" si="56"/>
        <v>0</v>
      </c>
      <c r="I375" s="86"/>
      <c r="J375" s="86"/>
      <c r="K375" s="86"/>
      <c r="L375" s="87"/>
      <c r="M375" s="46">
        <f t="shared" si="56"/>
        <v>0</v>
      </c>
      <c r="N375" s="46">
        <f t="shared" si="56"/>
        <v>0</v>
      </c>
      <c r="O375" s="90"/>
    </row>
    <row r="376" spans="1:15" ht="35.25" customHeight="1" x14ac:dyDescent="0.3">
      <c r="A376" s="101"/>
      <c r="B376" s="97"/>
      <c r="C376" s="101"/>
      <c r="D376" s="27" t="s">
        <v>18</v>
      </c>
      <c r="E376" s="46">
        <f>SUM(F376:N376)</f>
        <v>15355.440269999999</v>
      </c>
      <c r="F376" s="46">
        <f>F379+F381</f>
        <v>2827.5251399999997</v>
      </c>
      <c r="G376" s="45">
        <f>G379+G381</f>
        <v>7845.9151299999994</v>
      </c>
      <c r="H376" s="85">
        <f>H379+H381</f>
        <v>1508</v>
      </c>
      <c r="I376" s="86"/>
      <c r="J376" s="86"/>
      <c r="K376" s="86"/>
      <c r="L376" s="87"/>
      <c r="M376" s="46">
        <f>M379+M381</f>
        <v>1587</v>
      </c>
      <c r="N376" s="46">
        <f>N379+N381</f>
        <v>1587</v>
      </c>
      <c r="O376" s="90"/>
    </row>
    <row r="377" spans="1:15" ht="26.25" customHeight="1" x14ac:dyDescent="0.3">
      <c r="A377" s="126" t="s">
        <v>13</v>
      </c>
      <c r="B377" s="97" t="s">
        <v>84</v>
      </c>
      <c r="C377" s="90" t="s">
        <v>68</v>
      </c>
      <c r="D377" s="26" t="s">
        <v>14</v>
      </c>
      <c r="E377" s="46">
        <f>F377+G377+H377</f>
        <v>0</v>
      </c>
      <c r="F377" s="46">
        <f>F378+F379</f>
        <v>0</v>
      </c>
      <c r="G377" s="46">
        <f>G378+G379</f>
        <v>0</v>
      </c>
      <c r="H377" s="85">
        <f>H378+H379</f>
        <v>0</v>
      </c>
      <c r="I377" s="86"/>
      <c r="J377" s="86"/>
      <c r="K377" s="86"/>
      <c r="L377" s="87"/>
      <c r="M377" s="46">
        <f>M378+M379</f>
        <v>0</v>
      </c>
      <c r="N377" s="46">
        <f>N378+N379</f>
        <v>0</v>
      </c>
      <c r="O377" s="90" t="s">
        <v>17</v>
      </c>
    </row>
    <row r="378" spans="1:15" ht="37.5" customHeight="1" x14ac:dyDescent="0.3">
      <c r="A378" s="126"/>
      <c r="B378" s="97"/>
      <c r="C378" s="90"/>
      <c r="D378" s="26" t="s">
        <v>10</v>
      </c>
      <c r="E378" s="46">
        <f>F378+G378+H378</f>
        <v>0</v>
      </c>
      <c r="F378" s="46">
        <v>0</v>
      </c>
      <c r="G378" s="46">
        <v>0</v>
      </c>
      <c r="H378" s="85">
        <v>0</v>
      </c>
      <c r="I378" s="86"/>
      <c r="J378" s="86"/>
      <c r="K378" s="86"/>
      <c r="L378" s="87"/>
      <c r="M378" s="46">
        <v>0</v>
      </c>
      <c r="N378" s="46">
        <v>0</v>
      </c>
      <c r="O378" s="90"/>
    </row>
    <row r="379" spans="1:15" ht="36.75" customHeight="1" x14ac:dyDescent="0.3">
      <c r="A379" s="126"/>
      <c r="B379" s="97"/>
      <c r="C379" s="90"/>
      <c r="D379" s="26" t="s">
        <v>18</v>
      </c>
      <c r="E379" s="46">
        <f>SUM(F379:N379)</f>
        <v>0</v>
      </c>
      <c r="F379" s="46">
        <v>0</v>
      </c>
      <c r="G379" s="46">
        <v>0</v>
      </c>
      <c r="H379" s="85">
        <v>0</v>
      </c>
      <c r="I379" s="86"/>
      <c r="J379" s="86"/>
      <c r="K379" s="86"/>
      <c r="L379" s="87"/>
      <c r="M379" s="46">
        <v>0</v>
      </c>
      <c r="N379" s="46">
        <v>0</v>
      </c>
      <c r="O379" s="90"/>
    </row>
    <row r="380" spans="1:15" ht="93" customHeight="1" x14ac:dyDescent="0.3">
      <c r="A380" s="62" t="s">
        <v>16</v>
      </c>
      <c r="B380" s="52" t="s">
        <v>85</v>
      </c>
      <c r="C380" s="48" t="s">
        <v>68</v>
      </c>
      <c r="D380" s="26" t="s">
        <v>18</v>
      </c>
      <c r="E380" s="46">
        <f>F380+G380+H380+M380+N380</f>
        <v>0</v>
      </c>
      <c r="F380" s="46">
        <v>0</v>
      </c>
      <c r="G380" s="46">
        <v>0</v>
      </c>
      <c r="H380" s="85">
        <v>0</v>
      </c>
      <c r="I380" s="86"/>
      <c r="J380" s="86"/>
      <c r="K380" s="86"/>
      <c r="L380" s="87"/>
      <c r="M380" s="46">
        <v>0</v>
      </c>
      <c r="N380" s="46">
        <v>0</v>
      </c>
      <c r="O380" s="48" t="s">
        <v>17</v>
      </c>
    </row>
    <row r="381" spans="1:15" ht="85.5" customHeight="1" x14ac:dyDescent="0.3">
      <c r="A381" s="62" t="s">
        <v>22</v>
      </c>
      <c r="B381" s="52" t="s">
        <v>86</v>
      </c>
      <c r="C381" s="48" t="s">
        <v>68</v>
      </c>
      <c r="D381" s="26" t="s">
        <v>18</v>
      </c>
      <c r="E381" s="46">
        <f>SUM(F381:N381)</f>
        <v>15355.440269999999</v>
      </c>
      <c r="F381" s="45">
        <f>F382+F2341+F383+F384+F385</f>
        <v>2827.5251399999997</v>
      </c>
      <c r="G381" s="45">
        <f>G382+G383+G386+G387</f>
        <v>7845.9151299999994</v>
      </c>
      <c r="H381" s="85">
        <f t="shared" ref="H381:N381" si="57">H382</f>
        <v>1508</v>
      </c>
      <c r="I381" s="86"/>
      <c r="J381" s="86"/>
      <c r="K381" s="86"/>
      <c r="L381" s="87"/>
      <c r="M381" s="46">
        <f t="shared" si="57"/>
        <v>1587</v>
      </c>
      <c r="N381" s="46">
        <f t="shared" si="57"/>
        <v>1587</v>
      </c>
      <c r="O381" s="48" t="s">
        <v>17</v>
      </c>
    </row>
    <row r="382" spans="1:15" ht="58.5" hidden="1" customHeight="1" x14ac:dyDescent="0.3">
      <c r="A382" s="39" t="s">
        <v>128</v>
      </c>
      <c r="B382" s="56" t="s">
        <v>63</v>
      </c>
      <c r="C382" s="42" t="s">
        <v>68</v>
      </c>
      <c r="D382" s="26" t="s">
        <v>18</v>
      </c>
      <c r="E382" s="46">
        <f>SUM(F382:N382)</f>
        <v>7771.4364800000003</v>
      </c>
      <c r="F382" s="45">
        <f>1327+153.8768</f>
        <v>1480.8768</v>
      </c>
      <c r="G382" s="45">
        <f>1481+54.15328+73.4064</f>
        <v>1608.5596800000001</v>
      </c>
      <c r="H382" s="46">
        <v>1508</v>
      </c>
      <c r="I382" s="46"/>
      <c r="J382" s="46"/>
      <c r="K382" s="46"/>
      <c r="L382" s="46"/>
      <c r="M382" s="46">
        <v>1587</v>
      </c>
      <c r="N382" s="46">
        <v>1587</v>
      </c>
      <c r="O382" s="42" t="s">
        <v>17</v>
      </c>
    </row>
    <row r="383" spans="1:15" ht="38.25" hidden="1" customHeight="1" x14ac:dyDescent="0.3">
      <c r="A383" s="62" t="s">
        <v>129</v>
      </c>
      <c r="B383" s="52" t="s">
        <v>102</v>
      </c>
      <c r="C383" s="48" t="s">
        <v>68</v>
      </c>
      <c r="D383" s="26" t="s">
        <v>18</v>
      </c>
      <c r="E383" s="46">
        <f>F383+G383+H383+M383+N383</f>
        <v>3468.4434299999998</v>
      </c>
      <c r="F383" s="46">
        <f>1202.907-77.15235</f>
        <v>1125.7546499999999</v>
      </c>
      <c r="G383" s="45">
        <f>2500-207.31122+50</f>
        <v>2342.68878</v>
      </c>
      <c r="H383" s="46">
        <v>0</v>
      </c>
      <c r="I383" s="46"/>
      <c r="J383" s="46"/>
      <c r="K383" s="46"/>
      <c r="L383" s="46"/>
      <c r="M383" s="46">
        <v>0</v>
      </c>
      <c r="N383" s="46">
        <v>0</v>
      </c>
      <c r="O383" s="48" t="s">
        <v>17</v>
      </c>
    </row>
    <row r="384" spans="1:15" ht="51" hidden="1" customHeight="1" x14ac:dyDescent="0.3">
      <c r="A384" s="62" t="s">
        <v>127</v>
      </c>
      <c r="B384" s="52" t="s">
        <v>62</v>
      </c>
      <c r="C384" s="48" t="s">
        <v>68</v>
      </c>
      <c r="D384" s="26" t="s">
        <v>18</v>
      </c>
      <c r="E384" s="46">
        <v>0</v>
      </c>
      <c r="F384" s="46">
        <v>0</v>
      </c>
      <c r="G384" s="45">
        <v>0</v>
      </c>
      <c r="H384" s="46">
        <v>0</v>
      </c>
      <c r="I384" s="46"/>
      <c r="J384" s="46"/>
      <c r="K384" s="46"/>
      <c r="L384" s="46"/>
      <c r="M384" s="46">
        <v>0</v>
      </c>
      <c r="N384" s="46">
        <v>0</v>
      </c>
      <c r="O384" s="48" t="s">
        <v>17</v>
      </c>
    </row>
    <row r="385" spans="1:15" ht="51" hidden="1" customHeight="1" x14ac:dyDescent="0.3">
      <c r="A385" s="62" t="s">
        <v>282</v>
      </c>
      <c r="B385" s="52" t="s">
        <v>287</v>
      </c>
      <c r="C385" s="48" t="s">
        <v>68</v>
      </c>
      <c r="D385" s="26" t="s">
        <v>18</v>
      </c>
      <c r="E385" s="46">
        <f>F385+G385+H385+M385+N385</f>
        <v>220.89368999999999</v>
      </c>
      <c r="F385" s="46">
        <v>220.89368999999999</v>
      </c>
      <c r="G385" s="45">
        <v>0</v>
      </c>
      <c r="H385" s="46">
        <v>0</v>
      </c>
      <c r="I385" s="46"/>
      <c r="J385" s="46"/>
      <c r="K385" s="46"/>
      <c r="L385" s="46"/>
      <c r="M385" s="46">
        <v>0</v>
      </c>
      <c r="N385" s="46">
        <v>0</v>
      </c>
      <c r="O385" s="48" t="s">
        <v>17</v>
      </c>
    </row>
    <row r="386" spans="1:15" ht="51" hidden="1" customHeight="1" x14ac:dyDescent="0.3">
      <c r="A386" s="62" t="s">
        <v>365</v>
      </c>
      <c r="B386" s="52" t="s">
        <v>366</v>
      </c>
      <c r="C386" s="48" t="s">
        <v>68</v>
      </c>
      <c r="D386" s="26" t="s">
        <v>18</v>
      </c>
      <c r="E386" s="46">
        <f>F386+G386+H386+M386+N386</f>
        <v>3450</v>
      </c>
      <c r="F386" s="46">
        <v>0</v>
      </c>
      <c r="G386" s="45">
        <v>3450</v>
      </c>
      <c r="H386" s="46">
        <v>0</v>
      </c>
      <c r="I386" s="46"/>
      <c r="J386" s="46"/>
      <c r="K386" s="46"/>
      <c r="L386" s="46"/>
      <c r="M386" s="46">
        <v>0</v>
      </c>
      <c r="N386" s="46">
        <v>0</v>
      </c>
      <c r="O386" s="48" t="s">
        <v>17</v>
      </c>
    </row>
    <row r="387" spans="1:15" ht="108" hidden="1" customHeight="1" x14ac:dyDescent="0.3">
      <c r="A387" s="62" t="s">
        <v>477</v>
      </c>
      <c r="B387" s="52" t="s">
        <v>478</v>
      </c>
      <c r="C387" s="48" t="s">
        <v>68</v>
      </c>
      <c r="D387" s="26" t="s">
        <v>18</v>
      </c>
      <c r="E387" s="46">
        <f>F387+G387+H387+M387+N387</f>
        <v>444.66667000000001</v>
      </c>
      <c r="F387" s="46">
        <v>0</v>
      </c>
      <c r="G387" s="45">
        <v>444.66667000000001</v>
      </c>
      <c r="H387" s="46">
        <v>0</v>
      </c>
      <c r="I387" s="46"/>
      <c r="J387" s="46"/>
      <c r="K387" s="46"/>
      <c r="L387" s="46"/>
      <c r="M387" s="46">
        <v>0</v>
      </c>
      <c r="N387" s="46">
        <v>0</v>
      </c>
      <c r="O387" s="48" t="s">
        <v>17</v>
      </c>
    </row>
    <row r="388" spans="1:15" ht="32.25" customHeight="1" x14ac:dyDescent="0.3">
      <c r="A388" s="117"/>
      <c r="B388" s="110" t="s">
        <v>324</v>
      </c>
      <c r="C388" s="117"/>
      <c r="D388" s="25" t="s">
        <v>312</v>
      </c>
      <c r="E388" s="40">
        <f>E389+E390</f>
        <v>15355.440269999999</v>
      </c>
      <c r="F388" s="40">
        <f t="shared" ref="F388:N388" si="58">F389+F390</f>
        <v>2827.5251399999997</v>
      </c>
      <c r="G388" s="44">
        <f t="shared" si="58"/>
        <v>7845.9151299999994</v>
      </c>
      <c r="H388" s="82">
        <f t="shared" si="58"/>
        <v>1508</v>
      </c>
      <c r="I388" s="83"/>
      <c r="J388" s="83"/>
      <c r="K388" s="83"/>
      <c r="L388" s="84"/>
      <c r="M388" s="40">
        <f t="shared" si="58"/>
        <v>1587</v>
      </c>
      <c r="N388" s="40">
        <f t="shared" si="58"/>
        <v>1587</v>
      </c>
      <c r="O388" s="93"/>
    </row>
    <row r="389" spans="1:15" ht="35.25" customHeight="1" x14ac:dyDescent="0.3">
      <c r="A389" s="117"/>
      <c r="B389" s="110"/>
      <c r="C389" s="117"/>
      <c r="D389" s="64" t="s">
        <v>10</v>
      </c>
      <c r="E389" s="40">
        <f t="shared" ref="E389:G390" si="59">E375</f>
        <v>0</v>
      </c>
      <c r="F389" s="40">
        <f t="shared" si="59"/>
        <v>0</v>
      </c>
      <c r="G389" s="44">
        <f t="shared" si="59"/>
        <v>0</v>
      </c>
      <c r="H389" s="82">
        <f t="shared" ref="H389:N390" si="60">H375</f>
        <v>0</v>
      </c>
      <c r="I389" s="83"/>
      <c r="J389" s="83"/>
      <c r="K389" s="83"/>
      <c r="L389" s="84"/>
      <c r="M389" s="40">
        <f t="shared" si="60"/>
        <v>0</v>
      </c>
      <c r="N389" s="40">
        <f t="shared" si="60"/>
        <v>0</v>
      </c>
      <c r="O389" s="93"/>
    </row>
    <row r="390" spans="1:15" ht="37.5" customHeight="1" x14ac:dyDescent="0.3">
      <c r="A390" s="117"/>
      <c r="B390" s="110"/>
      <c r="C390" s="117"/>
      <c r="D390" s="64" t="s">
        <v>18</v>
      </c>
      <c r="E390" s="40">
        <f t="shared" si="59"/>
        <v>15355.440269999999</v>
      </c>
      <c r="F390" s="40">
        <f t="shared" si="59"/>
        <v>2827.5251399999997</v>
      </c>
      <c r="G390" s="44">
        <f t="shared" si="59"/>
        <v>7845.9151299999994</v>
      </c>
      <c r="H390" s="82">
        <f t="shared" si="60"/>
        <v>1508</v>
      </c>
      <c r="I390" s="83"/>
      <c r="J390" s="83"/>
      <c r="K390" s="83"/>
      <c r="L390" s="84"/>
      <c r="M390" s="40">
        <f t="shared" si="60"/>
        <v>1587</v>
      </c>
      <c r="N390" s="40">
        <f t="shared" si="60"/>
        <v>1587</v>
      </c>
      <c r="O390" s="93"/>
    </row>
    <row r="391" spans="1:15" ht="27" customHeight="1" x14ac:dyDescent="0.3">
      <c r="A391" s="117" t="s">
        <v>132</v>
      </c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</row>
    <row r="392" spans="1:15" ht="28.5" customHeight="1" x14ac:dyDescent="0.3">
      <c r="A392" s="90" t="s">
        <v>6</v>
      </c>
      <c r="B392" s="97" t="s">
        <v>87</v>
      </c>
      <c r="C392" s="90" t="s">
        <v>68</v>
      </c>
      <c r="D392" s="52" t="s">
        <v>8</v>
      </c>
      <c r="E392" s="47">
        <f>E393+E394</f>
        <v>2984069.6942099999</v>
      </c>
      <c r="F392" s="47">
        <f t="shared" ref="F392:N392" si="61">F393+F394</f>
        <v>1074800</v>
      </c>
      <c r="G392" s="47">
        <f t="shared" si="61"/>
        <v>1752489.6942099999</v>
      </c>
      <c r="H392" s="79">
        <f t="shared" si="61"/>
        <v>47034</v>
      </c>
      <c r="I392" s="80"/>
      <c r="J392" s="80"/>
      <c r="K392" s="80"/>
      <c r="L392" s="81"/>
      <c r="M392" s="47">
        <f t="shared" si="61"/>
        <v>109746</v>
      </c>
      <c r="N392" s="47">
        <f t="shared" si="61"/>
        <v>0</v>
      </c>
      <c r="O392" s="107"/>
    </row>
    <row r="393" spans="1:15" ht="34.5" customHeight="1" x14ac:dyDescent="0.3">
      <c r="A393" s="90"/>
      <c r="B393" s="97"/>
      <c r="C393" s="90"/>
      <c r="D393" s="52" t="s">
        <v>10</v>
      </c>
      <c r="E393" s="47">
        <f>F393+G393+H393+M393+N393</f>
        <v>178580</v>
      </c>
      <c r="F393" s="47">
        <f>F396</f>
        <v>21800</v>
      </c>
      <c r="G393" s="47">
        <f>G396</f>
        <v>0</v>
      </c>
      <c r="H393" s="79">
        <f>H396+H434+H446</f>
        <v>47034</v>
      </c>
      <c r="I393" s="80"/>
      <c r="J393" s="80"/>
      <c r="K393" s="80"/>
      <c r="L393" s="81"/>
      <c r="M393" s="47">
        <f>M434+M446</f>
        <v>109746</v>
      </c>
      <c r="N393" s="47">
        <f>N396</f>
        <v>0</v>
      </c>
      <c r="O393" s="107"/>
    </row>
    <row r="394" spans="1:15" ht="36.75" customHeight="1" x14ac:dyDescent="0.3">
      <c r="A394" s="90"/>
      <c r="B394" s="97"/>
      <c r="C394" s="90"/>
      <c r="D394" s="52" t="s">
        <v>18</v>
      </c>
      <c r="E394" s="47">
        <f>F394+G394+H394+M394+N394</f>
        <v>2805489.6942099999</v>
      </c>
      <c r="F394" s="47">
        <f>F402</f>
        <v>1053000</v>
      </c>
      <c r="G394" s="47">
        <f>G402</f>
        <v>1752489.6942099999</v>
      </c>
      <c r="H394" s="79">
        <v>0</v>
      </c>
      <c r="I394" s="80"/>
      <c r="J394" s="80"/>
      <c r="K394" s="80"/>
      <c r="L394" s="81"/>
      <c r="M394" s="47">
        <v>0</v>
      </c>
      <c r="N394" s="47">
        <v>0</v>
      </c>
      <c r="O394" s="107"/>
    </row>
    <row r="395" spans="1:15" ht="42.75" customHeight="1" x14ac:dyDescent="0.3">
      <c r="A395" s="101" t="s">
        <v>13</v>
      </c>
      <c r="B395" s="97" t="s">
        <v>164</v>
      </c>
      <c r="C395" s="90" t="s">
        <v>68</v>
      </c>
      <c r="D395" s="52" t="s">
        <v>8</v>
      </c>
      <c r="E395" s="46">
        <f>E396</f>
        <v>21800</v>
      </c>
      <c r="F395" s="46">
        <f>F396</f>
        <v>21800</v>
      </c>
      <c r="G395" s="46">
        <f>G396</f>
        <v>0</v>
      </c>
      <c r="H395" s="85">
        <f t="shared" ref="H395" si="62">H396</f>
        <v>0</v>
      </c>
      <c r="I395" s="86"/>
      <c r="J395" s="86"/>
      <c r="K395" s="86"/>
      <c r="L395" s="87"/>
      <c r="M395" s="46">
        <f t="shared" ref="M395" si="63">M396</f>
        <v>0</v>
      </c>
      <c r="N395" s="46">
        <f t="shared" ref="N395" si="64">N396</f>
        <v>0</v>
      </c>
      <c r="O395" s="90" t="s">
        <v>17</v>
      </c>
    </row>
    <row r="396" spans="1:15" ht="379.5" customHeight="1" x14ac:dyDescent="0.3">
      <c r="A396" s="101"/>
      <c r="B396" s="97"/>
      <c r="C396" s="90"/>
      <c r="D396" s="52" t="s">
        <v>10</v>
      </c>
      <c r="E396" s="46">
        <f>F396+G396+H396+M396+N396</f>
        <v>21800</v>
      </c>
      <c r="F396" s="46">
        <v>21800</v>
      </c>
      <c r="G396" s="46">
        <v>0</v>
      </c>
      <c r="H396" s="85">
        <v>0</v>
      </c>
      <c r="I396" s="86"/>
      <c r="J396" s="86"/>
      <c r="K396" s="86"/>
      <c r="L396" s="87"/>
      <c r="M396" s="46">
        <v>0</v>
      </c>
      <c r="N396" s="46">
        <v>0</v>
      </c>
      <c r="O396" s="90"/>
    </row>
    <row r="397" spans="1:15" ht="42.75" customHeight="1" x14ac:dyDescent="0.3">
      <c r="A397" s="101"/>
      <c r="B397" s="97" t="s">
        <v>121</v>
      </c>
      <c r="C397" s="102" t="s">
        <v>103</v>
      </c>
      <c r="D397" s="102" t="s">
        <v>103</v>
      </c>
      <c r="E397" s="88" t="s">
        <v>104</v>
      </c>
      <c r="F397" s="88" t="s">
        <v>105</v>
      </c>
      <c r="G397" s="103" t="s">
        <v>527</v>
      </c>
      <c r="H397" s="89" t="s">
        <v>525</v>
      </c>
      <c r="I397" s="85" t="s">
        <v>336</v>
      </c>
      <c r="J397" s="86"/>
      <c r="K397" s="86"/>
      <c r="L397" s="87"/>
      <c r="M397" s="88" t="s">
        <v>107</v>
      </c>
      <c r="N397" s="88" t="s">
        <v>108</v>
      </c>
      <c r="O397" s="90"/>
    </row>
    <row r="398" spans="1:15" ht="42.75" customHeight="1" x14ac:dyDescent="0.3">
      <c r="A398" s="101"/>
      <c r="B398" s="97"/>
      <c r="C398" s="102"/>
      <c r="D398" s="102"/>
      <c r="E398" s="88"/>
      <c r="F398" s="88"/>
      <c r="G398" s="92"/>
      <c r="H398" s="88"/>
      <c r="I398" s="50" t="s">
        <v>331</v>
      </c>
      <c r="J398" s="50" t="s">
        <v>332</v>
      </c>
      <c r="K398" s="50" t="s">
        <v>333</v>
      </c>
      <c r="L398" s="50" t="s">
        <v>334</v>
      </c>
      <c r="M398" s="88"/>
      <c r="N398" s="88"/>
      <c r="O398" s="90"/>
    </row>
    <row r="399" spans="1:15" ht="42.75" customHeight="1" x14ac:dyDescent="0.3">
      <c r="A399" s="101"/>
      <c r="B399" s="97"/>
      <c r="C399" s="102"/>
      <c r="D399" s="102"/>
      <c r="E399" s="14">
        <v>21800</v>
      </c>
      <c r="F399" s="14">
        <v>21800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90"/>
    </row>
    <row r="400" spans="1:15" ht="27.75" customHeight="1" x14ac:dyDescent="0.3">
      <c r="A400" s="90" t="s">
        <v>16</v>
      </c>
      <c r="B400" s="97" t="s">
        <v>91</v>
      </c>
      <c r="C400" s="90" t="s">
        <v>68</v>
      </c>
      <c r="D400" s="52" t="s">
        <v>8</v>
      </c>
      <c r="E400" s="47">
        <f>F400+G400+H400+M400+N400</f>
        <v>2805489.6942099999</v>
      </c>
      <c r="F400" s="47">
        <f>F401+F402</f>
        <v>1053000</v>
      </c>
      <c r="G400" s="47">
        <f t="shared" ref="G400:N400" si="65">G401+G402</f>
        <v>1752489.6942099999</v>
      </c>
      <c r="H400" s="79">
        <f t="shared" si="65"/>
        <v>0</v>
      </c>
      <c r="I400" s="80"/>
      <c r="J400" s="80"/>
      <c r="K400" s="80"/>
      <c r="L400" s="81"/>
      <c r="M400" s="47">
        <f t="shared" si="65"/>
        <v>0</v>
      </c>
      <c r="N400" s="47">
        <f t="shared" si="65"/>
        <v>0</v>
      </c>
      <c r="O400" s="107" t="s">
        <v>17</v>
      </c>
    </row>
    <row r="401" spans="1:16" ht="37.5" customHeight="1" x14ac:dyDescent="0.3">
      <c r="A401" s="90"/>
      <c r="B401" s="97"/>
      <c r="C401" s="90"/>
      <c r="D401" s="52" t="s">
        <v>10</v>
      </c>
      <c r="E401" s="47">
        <f>F401+G401+H401+M401+N401</f>
        <v>0</v>
      </c>
      <c r="F401" s="47">
        <v>0</v>
      </c>
      <c r="G401" s="47">
        <v>0</v>
      </c>
      <c r="H401" s="79">
        <v>0</v>
      </c>
      <c r="I401" s="80"/>
      <c r="J401" s="80"/>
      <c r="K401" s="80"/>
      <c r="L401" s="81"/>
      <c r="M401" s="47">
        <v>0</v>
      </c>
      <c r="N401" s="47">
        <v>0</v>
      </c>
      <c r="O401" s="107"/>
    </row>
    <row r="402" spans="1:16" ht="37.5" customHeight="1" x14ac:dyDescent="0.3">
      <c r="A402" s="90"/>
      <c r="B402" s="97"/>
      <c r="C402" s="90"/>
      <c r="D402" s="52" t="s">
        <v>18</v>
      </c>
      <c r="E402" s="47">
        <f>E404+E412+E421</f>
        <v>2805489.6942099999</v>
      </c>
      <c r="F402" s="47">
        <f>F404+F412+F421</f>
        <v>1053000</v>
      </c>
      <c r="G402" s="47">
        <f>G404+G412+G421</f>
        <v>1752489.6942099999</v>
      </c>
      <c r="H402" s="79">
        <f>H404+H412+H421</f>
        <v>0</v>
      </c>
      <c r="I402" s="80"/>
      <c r="J402" s="80"/>
      <c r="K402" s="80"/>
      <c r="L402" s="81"/>
      <c r="M402" s="47">
        <f>M404+M412+M421</f>
        <v>0</v>
      </c>
      <c r="N402" s="47">
        <f>N404+N412+N421</f>
        <v>0</v>
      </c>
      <c r="O402" s="107"/>
    </row>
    <row r="403" spans="1:16" ht="23.25" customHeight="1" x14ac:dyDescent="0.3">
      <c r="A403" s="76" t="s">
        <v>21</v>
      </c>
      <c r="B403" s="123" t="s">
        <v>453</v>
      </c>
      <c r="C403" s="76" t="s">
        <v>68</v>
      </c>
      <c r="D403" s="52" t="s">
        <v>8</v>
      </c>
      <c r="E403" s="47">
        <f>F403+G403+H403+M403+N403</f>
        <v>1925788.9942099999</v>
      </c>
      <c r="F403" s="47">
        <f>F404</f>
        <v>798000</v>
      </c>
      <c r="G403" s="43">
        <f>G404</f>
        <v>1127788.9942099999</v>
      </c>
      <c r="H403" s="79">
        <f>H404</f>
        <v>0</v>
      </c>
      <c r="I403" s="80"/>
      <c r="J403" s="80"/>
      <c r="K403" s="80"/>
      <c r="L403" s="81"/>
      <c r="M403" s="47">
        <f t="shared" ref="M403:N403" si="66">M404</f>
        <v>0</v>
      </c>
      <c r="N403" s="47">
        <f t="shared" si="66"/>
        <v>0</v>
      </c>
      <c r="O403" s="98" t="s">
        <v>17</v>
      </c>
    </row>
    <row r="404" spans="1:16" ht="37.5" customHeight="1" x14ac:dyDescent="0.3">
      <c r="A404" s="77"/>
      <c r="B404" s="124"/>
      <c r="C404" s="78"/>
      <c r="D404" s="26" t="s">
        <v>18</v>
      </c>
      <c r="E404" s="47">
        <f>E405+E406+E407</f>
        <v>1925788.9942099999</v>
      </c>
      <c r="F404" s="47">
        <f>F405+F406</f>
        <v>798000</v>
      </c>
      <c r="G404" s="43">
        <f>G405+G406+G407</f>
        <v>1127788.9942099999</v>
      </c>
      <c r="H404" s="79">
        <f>H405+H406</f>
        <v>0</v>
      </c>
      <c r="I404" s="80"/>
      <c r="J404" s="80"/>
      <c r="K404" s="80"/>
      <c r="L404" s="81"/>
      <c r="M404" s="47">
        <f t="shared" ref="M404:N404" si="67">M405+M406</f>
        <v>0</v>
      </c>
      <c r="N404" s="47">
        <f t="shared" si="67"/>
        <v>0</v>
      </c>
      <c r="O404" s="99"/>
    </row>
    <row r="405" spans="1:16" ht="177" customHeight="1" x14ac:dyDescent="0.3">
      <c r="A405" s="77"/>
      <c r="B405" s="52" t="s">
        <v>100</v>
      </c>
      <c r="C405" s="48" t="s">
        <v>68</v>
      </c>
      <c r="D405" s="52" t="s">
        <v>18</v>
      </c>
      <c r="E405" s="47">
        <f>F405+G405+H405+M405+N405</f>
        <v>798000</v>
      </c>
      <c r="F405" s="47">
        <f>773000+25000</f>
        <v>798000</v>
      </c>
      <c r="G405" s="47">
        <v>0</v>
      </c>
      <c r="H405" s="79">
        <v>0</v>
      </c>
      <c r="I405" s="80"/>
      <c r="J405" s="80"/>
      <c r="K405" s="80"/>
      <c r="L405" s="81"/>
      <c r="M405" s="47">
        <v>0</v>
      </c>
      <c r="N405" s="47">
        <v>0</v>
      </c>
      <c r="O405" s="99"/>
      <c r="P405" s="24"/>
    </row>
    <row r="406" spans="1:16" ht="75" customHeight="1" x14ac:dyDescent="0.3">
      <c r="A406" s="77"/>
      <c r="B406" s="52" t="s">
        <v>368</v>
      </c>
      <c r="C406" s="48" t="s">
        <v>68</v>
      </c>
      <c r="D406" s="52" t="s">
        <v>18</v>
      </c>
      <c r="E406" s="47">
        <f>F406+G406+H406+M406+N406</f>
        <v>1103000</v>
      </c>
      <c r="F406" s="47">
        <v>0</v>
      </c>
      <c r="G406" s="47">
        <f>250000+200000+353000+200000+100000</f>
        <v>1103000</v>
      </c>
      <c r="H406" s="79">
        <v>0</v>
      </c>
      <c r="I406" s="80"/>
      <c r="J406" s="80"/>
      <c r="K406" s="80"/>
      <c r="L406" s="81"/>
      <c r="M406" s="47">
        <v>0</v>
      </c>
      <c r="N406" s="47">
        <v>0</v>
      </c>
      <c r="O406" s="99"/>
    </row>
    <row r="407" spans="1:16" ht="144" customHeight="1" x14ac:dyDescent="0.3">
      <c r="A407" s="77"/>
      <c r="B407" s="52" t="s">
        <v>518</v>
      </c>
      <c r="C407" s="48" t="s">
        <v>68</v>
      </c>
      <c r="D407" s="52" t="s">
        <v>18</v>
      </c>
      <c r="E407" s="47">
        <f>F407+G407+H407+M407+N407</f>
        <v>24788.994210000001</v>
      </c>
      <c r="F407" s="47">
        <v>0</v>
      </c>
      <c r="G407" s="47">
        <v>24788.994210000001</v>
      </c>
      <c r="H407" s="79">
        <v>0</v>
      </c>
      <c r="I407" s="80"/>
      <c r="J407" s="80"/>
      <c r="K407" s="80"/>
      <c r="L407" s="81"/>
      <c r="M407" s="47">
        <v>0</v>
      </c>
      <c r="N407" s="47">
        <v>0</v>
      </c>
      <c r="O407" s="99"/>
    </row>
    <row r="408" spans="1:16" ht="40.5" customHeight="1" x14ac:dyDescent="0.3">
      <c r="A408" s="77"/>
      <c r="B408" s="97" t="s">
        <v>138</v>
      </c>
      <c r="C408" s="102" t="s">
        <v>103</v>
      </c>
      <c r="D408" s="102" t="s">
        <v>103</v>
      </c>
      <c r="E408" s="88" t="s">
        <v>104</v>
      </c>
      <c r="F408" s="88" t="s">
        <v>105</v>
      </c>
      <c r="G408" s="103" t="s">
        <v>527</v>
      </c>
      <c r="H408" s="89" t="s">
        <v>525</v>
      </c>
      <c r="I408" s="85" t="s">
        <v>336</v>
      </c>
      <c r="J408" s="86"/>
      <c r="K408" s="86"/>
      <c r="L408" s="87"/>
      <c r="M408" s="88" t="s">
        <v>107</v>
      </c>
      <c r="N408" s="88" t="s">
        <v>108</v>
      </c>
      <c r="O408" s="99"/>
    </row>
    <row r="409" spans="1:16" ht="40.5" customHeight="1" x14ac:dyDescent="0.3">
      <c r="A409" s="77"/>
      <c r="B409" s="97"/>
      <c r="C409" s="102"/>
      <c r="D409" s="102"/>
      <c r="E409" s="88"/>
      <c r="F409" s="88"/>
      <c r="G409" s="92"/>
      <c r="H409" s="88"/>
      <c r="I409" s="50" t="s">
        <v>331</v>
      </c>
      <c r="J409" s="50" t="s">
        <v>332</v>
      </c>
      <c r="K409" s="50" t="s">
        <v>333</v>
      </c>
      <c r="L409" s="50" t="s">
        <v>334</v>
      </c>
      <c r="M409" s="88"/>
      <c r="N409" s="88"/>
      <c r="O409" s="99"/>
    </row>
    <row r="410" spans="1:16" ht="49.5" customHeight="1" x14ac:dyDescent="0.3">
      <c r="A410" s="78"/>
      <c r="B410" s="97"/>
      <c r="C410" s="102"/>
      <c r="D410" s="102"/>
      <c r="E410" s="14">
        <f>F410+G410</f>
        <v>1925788.9942099999</v>
      </c>
      <c r="F410" s="14">
        <v>798000</v>
      </c>
      <c r="G410" s="14">
        <v>1127788.9942099999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00"/>
    </row>
    <row r="411" spans="1:16" ht="23.25" customHeight="1" x14ac:dyDescent="0.3">
      <c r="A411" s="90" t="s">
        <v>294</v>
      </c>
      <c r="B411" s="141" t="s">
        <v>454</v>
      </c>
      <c r="C411" s="90" t="s">
        <v>68</v>
      </c>
      <c r="D411" s="52" t="s">
        <v>8</v>
      </c>
      <c r="E411" s="47">
        <f>E413+E414+E415+E416</f>
        <v>722820.7</v>
      </c>
      <c r="F411" s="47">
        <f>F413+F414+F415</f>
        <v>185000</v>
      </c>
      <c r="G411" s="47">
        <f>G412</f>
        <v>537820.69999999995</v>
      </c>
      <c r="H411" s="79">
        <f>H412</f>
        <v>0</v>
      </c>
      <c r="I411" s="80"/>
      <c r="J411" s="80"/>
      <c r="K411" s="80"/>
      <c r="L411" s="81"/>
      <c r="M411" s="47">
        <f t="shared" ref="M411" si="68">M412</f>
        <v>0</v>
      </c>
      <c r="N411" s="47">
        <f t="shared" ref="N411" si="69">N412</f>
        <v>0</v>
      </c>
      <c r="O411" s="107" t="s">
        <v>17</v>
      </c>
    </row>
    <row r="412" spans="1:16" ht="37.5" customHeight="1" x14ac:dyDescent="0.3">
      <c r="A412" s="90"/>
      <c r="B412" s="141"/>
      <c r="C412" s="90"/>
      <c r="D412" s="26" t="s">
        <v>18</v>
      </c>
      <c r="E412" s="47">
        <f>E413+E414+E415+E416</f>
        <v>722820.7</v>
      </c>
      <c r="F412" s="47">
        <f>F413+F414+F415</f>
        <v>185000</v>
      </c>
      <c r="G412" s="47">
        <f>G413+G414+G415+G416</f>
        <v>537820.69999999995</v>
      </c>
      <c r="H412" s="79">
        <f>H413+H414+H415</f>
        <v>0</v>
      </c>
      <c r="I412" s="80"/>
      <c r="J412" s="80"/>
      <c r="K412" s="80"/>
      <c r="L412" s="81"/>
      <c r="M412" s="47">
        <f t="shared" ref="M412:N412" si="70">M413+M414+M415</f>
        <v>0</v>
      </c>
      <c r="N412" s="47">
        <f t="shared" si="70"/>
        <v>0</v>
      </c>
      <c r="O412" s="107"/>
    </row>
    <row r="413" spans="1:16" ht="107.25" customHeight="1" x14ac:dyDescent="0.3">
      <c r="A413" s="90"/>
      <c r="B413" s="52" t="s">
        <v>292</v>
      </c>
      <c r="C413" s="48" t="s">
        <v>68</v>
      </c>
      <c r="D413" s="52" t="s">
        <v>18</v>
      </c>
      <c r="E413" s="47">
        <f>F413+G413+H413+M413+N413</f>
        <v>185000</v>
      </c>
      <c r="F413" s="47">
        <v>185000</v>
      </c>
      <c r="G413" s="47">
        <v>0</v>
      </c>
      <c r="H413" s="79">
        <v>0</v>
      </c>
      <c r="I413" s="80"/>
      <c r="J413" s="80"/>
      <c r="K413" s="80"/>
      <c r="L413" s="81"/>
      <c r="M413" s="47">
        <v>0</v>
      </c>
      <c r="N413" s="47">
        <v>0</v>
      </c>
      <c r="O413" s="107"/>
    </row>
    <row r="414" spans="1:16" ht="110.25" customHeight="1" x14ac:dyDescent="0.3">
      <c r="A414" s="90"/>
      <c r="B414" s="52" t="s">
        <v>367</v>
      </c>
      <c r="C414" s="48" t="s">
        <v>68</v>
      </c>
      <c r="D414" s="52" t="s">
        <v>18</v>
      </c>
      <c r="E414" s="47">
        <f>F414+G414+H414+M414+N414</f>
        <v>347000</v>
      </c>
      <c r="F414" s="47">
        <v>0</v>
      </c>
      <c r="G414" s="47">
        <f>150000+50000+147000</f>
        <v>347000</v>
      </c>
      <c r="H414" s="79">
        <v>0</v>
      </c>
      <c r="I414" s="80"/>
      <c r="J414" s="80"/>
      <c r="K414" s="80"/>
      <c r="L414" s="81"/>
      <c r="M414" s="47">
        <v>0</v>
      </c>
      <c r="N414" s="47">
        <v>0</v>
      </c>
      <c r="O414" s="107"/>
    </row>
    <row r="415" spans="1:16" ht="110.25" customHeight="1" x14ac:dyDescent="0.3">
      <c r="A415" s="76"/>
      <c r="B415" s="52" t="s">
        <v>452</v>
      </c>
      <c r="C415" s="48" t="s">
        <v>68</v>
      </c>
      <c r="D415" s="52" t="s">
        <v>18</v>
      </c>
      <c r="E415" s="47">
        <f>F415+G415+H415+M415+N415</f>
        <v>103000</v>
      </c>
      <c r="F415" s="47">
        <v>0</v>
      </c>
      <c r="G415" s="47">
        <v>103000</v>
      </c>
      <c r="H415" s="79">
        <v>0</v>
      </c>
      <c r="I415" s="80"/>
      <c r="J415" s="80"/>
      <c r="K415" s="80"/>
      <c r="L415" s="81"/>
      <c r="M415" s="47">
        <v>0</v>
      </c>
      <c r="N415" s="47">
        <v>0</v>
      </c>
      <c r="O415" s="98"/>
    </row>
    <row r="416" spans="1:16" ht="144" customHeight="1" x14ac:dyDescent="0.3">
      <c r="A416" s="77"/>
      <c r="B416" s="52" t="s">
        <v>519</v>
      </c>
      <c r="C416" s="48" t="s">
        <v>68</v>
      </c>
      <c r="D416" s="52" t="s">
        <v>18</v>
      </c>
      <c r="E416" s="47">
        <f>F416+G416+H416+M416+N416</f>
        <v>87820.7</v>
      </c>
      <c r="F416" s="47">
        <v>0</v>
      </c>
      <c r="G416" s="47">
        <v>87820.7</v>
      </c>
      <c r="H416" s="79">
        <v>0</v>
      </c>
      <c r="I416" s="80"/>
      <c r="J416" s="80"/>
      <c r="K416" s="80"/>
      <c r="L416" s="81"/>
      <c r="M416" s="47">
        <v>0</v>
      </c>
      <c r="N416" s="47">
        <v>0</v>
      </c>
      <c r="O416" s="99"/>
    </row>
    <row r="417" spans="1:15" ht="40.5" customHeight="1" x14ac:dyDescent="0.3">
      <c r="A417" s="77"/>
      <c r="B417" s="97" t="s">
        <v>138</v>
      </c>
      <c r="C417" s="102" t="s">
        <v>103</v>
      </c>
      <c r="D417" s="102" t="s">
        <v>103</v>
      </c>
      <c r="E417" s="88" t="s">
        <v>104</v>
      </c>
      <c r="F417" s="88" t="s">
        <v>105</v>
      </c>
      <c r="G417" s="103" t="s">
        <v>527</v>
      </c>
      <c r="H417" s="89" t="s">
        <v>525</v>
      </c>
      <c r="I417" s="85" t="s">
        <v>336</v>
      </c>
      <c r="J417" s="86"/>
      <c r="K417" s="86"/>
      <c r="L417" s="87"/>
      <c r="M417" s="88" t="s">
        <v>107</v>
      </c>
      <c r="N417" s="88" t="s">
        <v>108</v>
      </c>
      <c r="O417" s="99"/>
    </row>
    <row r="418" spans="1:15" ht="40.5" customHeight="1" x14ac:dyDescent="0.3">
      <c r="A418" s="77"/>
      <c r="B418" s="97"/>
      <c r="C418" s="102"/>
      <c r="D418" s="102"/>
      <c r="E418" s="88"/>
      <c r="F418" s="88"/>
      <c r="G418" s="92"/>
      <c r="H418" s="88"/>
      <c r="I418" s="50" t="s">
        <v>331</v>
      </c>
      <c r="J418" s="50" t="s">
        <v>332</v>
      </c>
      <c r="K418" s="50" t="s">
        <v>333</v>
      </c>
      <c r="L418" s="50" t="s">
        <v>334</v>
      </c>
      <c r="M418" s="88"/>
      <c r="N418" s="88"/>
      <c r="O418" s="99"/>
    </row>
    <row r="419" spans="1:15" ht="49.5" customHeight="1" x14ac:dyDescent="0.3">
      <c r="A419" s="78"/>
      <c r="B419" s="97"/>
      <c r="C419" s="102"/>
      <c r="D419" s="102"/>
      <c r="E419" s="14">
        <f>F419+G419</f>
        <v>722820.7</v>
      </c>
      <c r="F419" s="14">
        <v>185000</v>
      </c>
      <c r="G419" s="14">
        <v>537820.69999999995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00"/>
    </row>
    <row r="420" spans="1:15" ht="23.25" customHeight="1" x14ac:dyDescent="0.3">
      <c r="A420" s="76" t="s">
        <v>295</v>
      </c>
      <c r="B420" s="123" t="s">
        <v>455</v>
      </c>
      <c r="C420" s="76" t="s">
        <v>68</v>
      </c>
      <c r="D420" s="52" t="s">
        <v>8</v>
      </c>
      <c r="E420" s="47">
        <f>E422+E423+E424</f>
        <v>156880</v>
      </c>
      <c r="F420" s="47">
        <f>F422+F423</f>
        <v>70000</v>
      </c>
      <c r="G420" s="43">
        <f>G421</f>
        <v>86880</v>
      </c>
      <c r="H420" s="79">
        <f>H421</f>
        <v>0</v>
      </c>
      <c r="I420" s="80"/>
      <c r="J420" s="80"/>
      <c r="K420" s="80"/>
      <c r="L420" s="81"/>
      <c r="M420" s="47">
        <f t="shared" ref="M420" si="71">M421</f>
        <v>0</v>
      </c>
      <c r="N420" s="47">
        <f t="shared" ref="N420" si="72">N421</f>
        <v>0</v>
      </c>
      <c r="O420" s="98" t="s">
        <v>17</v>
      </c>
    </row>
    <row r="421" spans="1:15" ht="37.5" customHeight="1" x14ac:dyDescent="0.3">
      <c r="A421" s="77"/>
      <c r="B421" s="124"/>
      <c r="C421" s="78"/>
      <c r="D421" s="26" t="s">
        <v>18</v>
      </c>
      <c r="E421" s="47">
        <f>E422+E423+E424</f>
        <v>156880</v>
      </c>
      <c r="F421" s="47">
        <f>F422+F423</f>
        <v>70000</v>
      </c>
      <c r="G421" s="43">
        <f>G422+G423+G424</f>
        <v>86880</v>
      </c>
      <c r="H421" s="79">
        <f>H422+H423</f>
        <v>0</v>
      </c>
      <c r="I421" s="80"/>
      <c r="J421" s="80"/>
      <c r="K421" s="80"/>
      <c r="L421" s="81"/>
      <c r="M421" s="47">
        <f t="shared" ref="M421:N421" si="73">M422+M423</f>
        <v>0</v>
      </c>
      <c r="N421" s="47">
        <f t="shared" si="73"/>
        <v>0</v>
      </c>
      <c r="O421" s="99"/>
    </row>
    <row r="422" spans="1:15" ht="117" customHeight="1" x14ac:dyDescent="0.3">
      <c r="A422" s="77"/>
      <c r="B422" s="52" t="s">
        <v>293</v>
      </c>
      <c r="C422" s="48" t="s">
        <v>68</v>
      </c>
      <c r="D422" s="52" t="s">
        <v>18</v>
      </c>
      <c r="E422" s="47">
        <f>F422+G422+H422+M422+N422</f>
        <v>70000</v>
      </c>
      <c r="F422" s="47">
        <v>70000</v>
      </c>
      <c r="G422" s="47">
        <v>0</v>
      </c>
      <c r="H422" s="79">
        <v>0</v>
      </c>
      <c r="I422" s="80"/>
      <c r="J422" s="80"/>
      <c r="K422" s="80"/>
      <c r="L422" s="81"/>
      <c r="M422" s="47">
        <v>0</v>
      </c>
      <c r="N422" s="47">
        <v>0</v>
      </c>
      <c r="O422" s="99"/>
    </row>
    <row r="423" spans="1:15" ht="117" customHeight="1" x14ac:dyDescent="0.3">
      <c r="A423" s="77"/>
      <c r="B423" s="52" t="s">
        <v>293</v>
      </c>
      <c r="C423" s="48" t="s">
        <v>68</v>
      </c>
      <c r="D423" s="52" t="s">
        <v>18</v>
      </c>
      <c r="E423" s="47">
        <f>F423+G423+H423+M423+N423</f>
        <v>70000</v>
      </c>
      <c r="F423" s="47">
        <v>0</v>
      </c>
      <c r="G423" s="47">
        <v>70000</v>
      </c>
      <c r="H423" s="79">
        <v>0</v>
      </c>
      <c r="I423" s="80"/>
      <c r="J423" s="80"/>
      <c r="K423" s="80"/>
      <c r="L423" s="81"/>
      <c r="M423" s="47">
        <v>0</v>
      </c>
      <c r="N423" s="47">
        <v>0</v>
      </c>
      <c r="O423" s="99"/>
    </row>
    <row r="424" spans="1:15" ht="148.5" customHeight="1" x14ac:dyDescent="0.3">
      <c r="A424" s="77"/>
      <c r="B424" s="52" t="s">
        <v>520</v>
      </c>
      <c r="C424" s="48" t="s">
        <v>68</v>
      </c>
      <c r="D424" s="52" t="s">
        <v>18</v>
      </c>
      <c r="E424" s="47">
        <f>F424+G424+H424+M424+N424</f>
        <v>16880</v>
      </c>
      <c r="F424" s="47">
        <v>0</v>
      </c>
      <c r="G424" s="47">
        <v>16880</v>
      </c>
      <c r="H424" s="79">
        <v>0</v>
      </c>
      <c r="I424" s="80"/>
      <c r="J424" s="80"/>
      <c r="K424" s="80"/>
      <c r="L424" s="81"/>
      <c r="M424" s="47">
        <v>0</v>
      </c>
      <c r="N424" s="47">
        <v>0</v>
      </c>
      <c r="O424" s="99"/>
    </row>
    <row r="425" spans="1:15" ht="40.5" customHeight="1" x14ac:dyDescent="0.3">
      <c r="A425" s="77"/>
      <c r="B425" s="97" t="s">
        <v>138</v>
      </c>
      <c r="C425" s="102" t="s">
        <v>103</v>
      </c>
      <c r="D425" s="102" t="s">
        <v>103</v>
      </c>
      <c r="E425" s="88" t="s">
        <v>104</v>
      </c>
      <c r="F425" s="88" t="s">
        <v>105</v>
      </c>
      <c r="G425" s="103" t="s">
        <v>527</v>
      </c>
      <c r="H425" s="89" t="s">
        <v>525</v>
      </c>
      <c r="I425" s="85" t="s">
        <v>336</v>
      </c>
      <c r="J425" s="86"/>
      <c r="K425" s="86"/>
      <c r="L425" s="87"/>
      <c r="M425" s="88" t="s">
        <v>107</v>
      </c>
      <c r="N425" s="88" t="s">
        <v>108</v>
      </c>
      <c r="O425" s="99"/>
    </row>
    <row r="426" spans="1:15" ht="40.5" customHeight="1" x14ac:dyDescent="0.3">
      <c r="A426" s="77"/>
      <c r="B426" s="97"/>
      <c r="C426" s="102"/>
      <c r="D426" s="102"/>
      <c r="E426" s="88"/>
      <c r="F426" s="88"/>
      <c r="G426" s="92"/>
      <c r="H426" s="88"/>
      <c r="I426" s="50" t="s">
        <v>331</v>
      </c>
      <c r="J426" s="50" t="s">
        <v>332</v>
      </c>
      <c r="K426" s="50" t="s">
        <v>333</v>
      </c>
      <c r="L426" s="50" t="s">
        <v>334</v>
      </c>
      <c r="M426" s="88"/>
      <c r="N426" s="88"/>
      <c r="O426" s="99"/>
    </row>
    <row r="427" spans="1:15" ht="49.5" customHeight="1" x14ac:dyDescent="0.3">
      <c r="A427" s="78"/>
      <c r="B427" s="97"/>
      <c r="C427" s="102"/>
      <c r="D427" s="102"/>
      <c r="E427" s="14">
        <f>F427+G427</f>
        <v>156880</v>
      </c>
      <c r="F427" s="14">
        <v>70000</v>
      </c>
      <c r="G427" s="14">
        <v>86880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00"/>
    </row>
    <row r="428" spans="1:15" ht="33" customHeight="1" x14ac:dyDescent="0.3">
      <c r="A428" s="90" t="s">
        <v>19</v>
      </c>
      <c r="B428" s="97" t="s">
        <v>344</v>
      </c>
      <c r="C428" s="90" t="s">
        <v>68</v>
      </c>
      <c r="D428" s="52" t="s">
        <v>8</v>
      </c>
      <c r="E428" s="47">
        <f>E429+E430</f>
        <v>0</v>
      </c>
      <c r="F428" s="47">
        <f t="shared" ref="F428:G428" si="74">F429+F430</f>
        <v>0</v>
      </c>
      <c r="G428" s="47">
        <f t="shared" si="74"/>
        <v>0</v>
      </c>
      <c r="H428" s="79">
        <f t="shared" ref="H428:N428" si="75">H429+H430</f>
        <v>0</v>
      </c>
      <c r="I428" s="80"/>
      <c r="J428" s="80"/>
      <c r="K428" s="80"/>
      <c r="L428" s="81"/>
      <c r="M428" s="47">
        <f t="shared" si="75"/>
        <v>0</v>
      </c>
      <c r="N428" s="47">
        <f t="shared" si="75"/>
        <v>0</v>
      </c>
      <c r="O428" s="107" t="s">
        <v>17</v>
      </c>
    </row>
    <row r="429" spans="1:15" ht="42.75" customHeight="1" x14ac:dyDescent="0.3">
      <c r="A429" s="90"/>
      <c r="B429" s="97"/>
      <c r="C429" s="90"/>
      <c r="D429" s="52" t="s">
        <v>10</v>
      </c>
      <c r="E429" s="46">
        <f>SUM(F429:N429)</f>
        <v>0</v>
      </c>
      <c r="F429" s="46">
        <v>0</v>
      </c>
      <c r="G429" s="46">
        <v>0</v>
      </c>
      <c r="H429" s="85">
        <v>0</v>
      </c>
      <c r="I429" s="86"/>
      <c r="J429" s="86"/>
      <c r="K429" s="86"/>
      <c r="L429" s="87"/>
      <c r="M429" s="46">
        <v>0</v>
      </c>
      <c r="N429" s="46">
        <v>0</v>
      </c>
      <c r="O429" s="107"/>
    </row>
    <row r="430" spans="1:15" ht="39.75" customHeight="1" x14ac:dyDescent="0.3">
      <c r="A430" s="90"/>
      <c r="B430" s="97"/>
      <c r="C430" s="90"/>
      <c r="D430" s="52" t="s">
        <v>18</v>
      </c>
      <c r="E430" s="46">
        <f>SUM(F430:N430)</f>
        <v>0</v>
      </c>
      <c r="F430" s="47">
        <v>0</v>
      </c>
      <c r="G430" s="47">
        <v>0</v>
      </c>
      <c r="H430" s="79">
        <v>0</v>
      </c>
      <c r="I430" s="80"/>
      <c r="J430" s="80"/>
      <c r="K430" s="80"/>
      <c r="L430" s="81"/>
      <c r="M430" s="47">
        <v>0</v>
      </c>
      <c r="N430" s="47">
        <v>0</v>
      </c>
      <c r="O430" s="107"/>
    </row>
    <row r="431" spans="1:15" ht="25.5" customHeight="1" x14ac:dyDescent="0.3">
      <c r="A431" s="90"/>
      <c r="B431" s="97" t="s">
        <v>345</v>
      </c>
      <c r="C431" s="102" t="s">
        <v>103</v>
      </c>
      <c r="D431" s="102" t="s">
        <v>103</v>
      </c>
      <c r="E431" s="88" t="s">
        <v>104</v>
      </c>
      <c r="F431" s="88" t="s">
        <v>105</v>
      </c>
      <c r="G431" s="103" t="s">
        <v>527</v>
      </c>
      <c r="H431" s="89" t="s">
        <v>525</v>
      </c>
      <c r="I431" s="85" t="s">
        <v>336</v>
      </c>
      <c r="J431" s="86"/>
      <c r="K431" s="86"/>
      <c r="L431" s="87"/>
      <c r="M431" s="88" t="s">
        <v>107</v>
      </c>
      <c r="N431" s="88" t="s">
        <v>108</v>
      </c>
      <c r="O431" s="107"/>
    </row>
    <row r="432" spans="1:15" ht="27.75" customHeight="1" x14ac:dyDescent="0.3">
      <c r="A432" s="90"/>
      <c r="B432" s="97"/>
      <c r="C432" s="102"/>
      <c r="D432" s="102"/>
      <c r="E432" s="88"/>
      <c r="F432" s="88"/>
      <c r="G432" s="92"/>
      <c r="H432" s="88"/>
      <c r="I432" s="50" t="s">
        <v>331</v>
      </c>
      <c r="J432" s="50" t="s">
        <v>332</v>
      </c>
      <c r="K432" s="50" t="s">
        <v>333</v>
      </c>
      <c r="L432" s="50" t="s">
        <v>334</v>
      </c>
      <c r="M432" s="88"/>
      <c r="N432" s="88"/>
      <c r="O432" s="107"/>
    </row>
    <row r="433" spans="1:15" ht="34.5" customHeight="1" x14ac:dyDescent="0.3">
      <c r="A433" s="90"/>
      <c r="B433" s="97"/>
      <c r="C433" s="102"/>
      <c r="D433" s="102"/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07"/>
    </row>
    <row r="434" spans="1:15" ht="31.5" customHeight="1" x14ac:dyDescent="0.3">
      <c r="A434" s="76" t="s">
        <v>34</v>
      </c>
      <c r="B434" s="97" t="s">
        <v>503</v>
      </c>
      <c r="C434" s="90" t="s">
        <v>68</v>
      </c>
      <c r="D434" s="52" t="s">
        <v>8</v>
      </c>
      <c r="E434" s="47">
        <f>E435+E436</f>
        <v>13600</v>
      </c>
      <c r="F434" s="47">
        <f t="shared" ref="F434:G434" si="76">F435+F436</f>
        <v>0</v>
      </c>
      <c r="G434" s="47">
        <f t="shared" si="76"/>
        <v>0</v>
      </c>
      <c r="H434" s="79">
        <f t="shared" ref="H434:N434" si="77">H435+H436</f>
        <v>4080</v>
      </c>
      <c r="I434" s="80"/>
      <c r="J434" s="80"/>
      <c r="K434" s="80"/>
      <c r="L434" s="81"/>
      <c r="M434" s="47">
        <f t="shared" si="77"/>
        <v>9520</v>
      </c>
      <c r="N434" s="47">
        <f t="shared" si="77"/>
        <v>0</v>
      </c>
      <c r="O434" s="98" t="s">
        <v>17</v>
      </c>
    </row>
    <row r="435" spans="1:15" ht="40.5" customHeight="1" x14ac:dyDescent="0.3">
      <c r="A435" s="77"/>
      <c r="B435" s="97"/>
      <c r="C435" s="90"/>
      <c r="D435" s="52" t="s">
        <v>10</v>
      </c>
      <c r="E435" s="47">
        <f>F435+G435+H435+M435+N435</f>
        <v>13600</v>
      </c>
      <c r="F435" s="47">
        <v>0</v>
      </c>
      <c r="G435" s="47">
        <v>0</v>
      </c>
      <c r="H435" s="79">
        <v>4080</v>
      </c>
      <c r="I435" s="80"/>
      <c r="J435" s="80"/>
      <c r="K435" s="80"/>
      <c r="L435" s="81"/>
      <c r="M435" s="47">
        <v>9520</v>
      </c>
      <c r="N435" s="47">
        <v>0</v>
      </c>
      <c r="O435" s="99"/>
    </row>
    <row r="436" spans="1:15" ht="43.5" customHeight="1" x14ac:dyDescent="0.3">
      <c r="A436" s="77"/>
      <c r="B436" s="97"/>
      <c r="C436" s="90"/>
      <c r="D436" s="52" t="s">
        <v>18</v>
      </c>
      <c r="E436" s="47">
        <f>F436+G436+H436+M436+N436</f>
        <v>0</v>
      </c>
      <c r="F436" s="47">
        <v>0</v>
      </c>
      <c r="G436" s="47">
        <v>0</v>
      </c>
      <c r="H436" s="79">
        <v>0</v>
      </c>
      <c r="I436" s="80"/>
      <c r="J436" s="80"/>
      <c r="K436" s="80"/>
      <c r="L436" s="81"/>
      <c r="M436" s="47">
        <v>0</v>
      </c>
      <c r="N436" s="47">
        <v>0</v>
      </c>
      <c r="O436" s="99"/>
    </row>
    <row r="437" spans="1:15" ht="37.5" customHeight="1" x14ac:dyDescent="0.3">
      <c r="A437" s="77"/>
      <c r="B437" s="97" t="s">
        <v>539</v>
      </c>
      <c r="C437" s="102" t="s">
        <v>103</v>
      </c>
      <c r="D437" s="102" t="s">
        <v>103</v>
      </c>
      <c r="E437" s="88" t="s">
        <v>104</v>
      </c>
      <c r="F437" s="88" t="s">
        <v>105</v>
      </c>
      <c r="G437" s="103" t="s">
        <v>527</v>
      </c>
      <c r="H437" s="89" t="s">
        <v>525</v>
      </c>
      <c r="I437" s="85" t="s">
        <v>336</v>
      </c>
      <c r="J437" s="86"/>
      <c r="K437" s="86"/>
      <c r="L437" s="87"/>
      <c r="M437" s="88" t="s">
        <v>107</v>
      </c>
      <c r="N437" s="88" t="s">
        <v>108</v>
      </c>
      <c r="O437" s="99"/>
    </row>
    <row r="438" spans="1:15" ht="33" customHeight="1" x14ac:dyDescent="0.3">
      <c r="A438" s="77"/>
      <c r="B438" s="97"/>
      <c r="C438" s="102"/>
      <c r="D438" s="102"/>
      <c r="E438" s="88"/>
      <c r="F438" s="88"/>
      <c r="G438" s="92"/>
      <c r="H438" s="88"/>
      <c r="I438" s="50" t="s">
        <v>331</v>
      </c>
      <c r="J438" s="50" t="s">
        <v>332</v>
      </c>
      <c r="K438" s="50" t="s">
        <v>333</v>
      </c>
      <c r="L438" s="50" t="s">
        <v>334</v>
      </c>
      <c r="M438" s="88"/>
      <c r="N438" s="88"/>
      <c r="O438" s="99"/>
    </row>
    <row r="439" spans="1:15" ht="39.75" customHeight="1" x14ac:dyDescent="0.3">
      <c r="A439" s="78"/>
      <c r="B439" s="97"/>
      <c r="C439" s="102"/>
      <c r="D439" s="102"/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00"/>
    </row>
    <row r="440" spans="1:15" ht="31.5" customHeight="1" x14ac:dyDescent="0.3">
      <c r="A440" s="76" t="s">
        <v>35</v>
      </c>
      <c r="B440" s="97" t="s">
        <v>541</v>
      </c>
      <c r="C440" s="90" t="s">
        <v>68</v>
      </c>
      <c r="D440" s="52" t="s">
        <v>8</v>
      </c>
      <c r="E440" s="47">
        <f>E441+E442</f>
        <v>0</v>
      </c>
      <c r="F440" s="47">
        <f t="shared" ref="F440:H440" si="78">F441+F442</f>
        <v>0</v>
      </c>
      <c r="G440" s="47">
        <f t="shared" si="78"/>
        <v>0</v>
      </c>
      <c r="H440" s="79">
        <f t="shared" si="78"/>
        <v>0</v>
      </c>
      <c r="I440" s="80"/>
      <c r="J440" s="80"/>
      <c r="K440" s="80"/>
      <c r="L440" s="81"/>
      <c r="M440" s="47">
        <f t="shared" ref="M440:N440" si="79">M441+M442</f>
        <v>0</v>
      </c>
      <c r="N440" s="47">
        <f t="shared" si="79"/>
        <v>0</v>
      </c>
      <c r="O440" s="98" t="s">
        <v>17</v>
      </c>
    </row>
    <row r="441" spans="1:15" ht="40.5" customHeight="1" x14ac:dyDescent="0.3">
      <c r="A441" s="77"/>
      <c r="B441" s="97"/>
      <c r="C441" s="90"/>
      <c r="D441" s="52" t="s">
        <v>10</v>
      </c>
      <c r="E441" s="47">
        <f>F441+G441+H441+M441+N441</f>
        <v>0</v>
      </c>
      <c r="F441" s="47">
        <v>0</v>
      </c>
      <c r="G441" s="47">
        <v>0</v>
      </c>
      <c r="H441" s="79">
        <v>0</v>
      </c>
      <c r="I441" s="80"/>
      <c r="J441" s="80"/>
      <c r="K441" s="80"/>
      <c r="L441" s="81"/>
      <c r="M441" s="47">
        <v>0</v>
      </c>
      <c r="N441" s="47">
        <v>0</v>
      </c>
      <c r="O441" s="99"/>
    </row>
    <row r="442" spans="1:15" ht="43.5" customHeight="1" x14ac:dyDescent="0.3">
      <c r="A442" s="77"/>
      <c r="B442" s="97"/>
      <c r="C442" s="90"/>
      <c r="D442" s="52" t="s">
        <v>18</v>
      </c>
      <c r="E442" s="47">
        <f>F442+G442+H442+M442+N442</f>
        <v>0</v>
      </c>
      <c r="F442" s="47">
        <v>0</v>
      </c>
      <c r="G442" s="47">
        <v>0</v>
      </c>
      <c r="H442" s="79">
        <v>0</v>
      </c>
      <c r="I442" s="80"/>
      <c r="J442" s="80"/>
      <c r="K442" s="80"/>
      <c r="L442" s="81"/>
      <c r="M442" s="47">
        <v>0</v>
      </c>
      <c r="N442" s="47">
        <v>0</v>
      </c>
      <c r="O442" s="99"/>
    </row>
    <row r="443" spans="1:15" ht="37.5" customHeight="1" x14ac:dyDescent="0.3">
      <c r="A443" s="77"/>
      <c r="B443" s="97" t="s">
        <v>542</v>
      </c>
      <c r="C443" s="102" t="s">
        <v>103</v>
      </c>
      <c r="D443" s="102" t="s">
        <v>103</v>
      </c>
      <c r="E443" s="88" t="s">
        <v>104</v>
      </c>
      <c r="F443" s="88" t="s">
        <v>105</v>
      </c>
      <c r="G443" s="103" t="s">
        <v>527</v>
      </c>
      <c r="H443" s="89" t="s">
        <v>525</v>
      </c>
      <c r="I443" s="85" t="s">
        <v>336</v>
      </c>
      <c r="J443" s="86"/>
      <c r="K443" s="86"/>
      <c r="L443" s="87"/>
      <c r="M443" s="88" t="s">
        <v>107</v>
      </c>
      <c r="N443" s="88" t="s">
        <v>108</v>
      </c>
      <c r="O443" s="99"/>
    </row>
    <row r="444" spans="1:15" ht="33" customHeight="1" x14ac:dyDescent="0.3">
      <c r="A444" s="77"/>
      <c r="B444" s="97"/>
      <c r="C444" s="102"/>
      <c r="D444" s="102"/>
      <c r="E444" s="88"/>
      <c r="F444" s="88"/>
      <c r="G444" s="92"/>
      <c r="H444" s="88"/>
      <c r="I444" s="50" t="s">
        <v>331</v>
      </c>
      <c r="J444" s="50" t="s">
        <v>332</v>
      </c>
      <c r="K444" s="50" t="s">
        <v>333</v>
      </c>
      <c r="L444" s="50" t="s">
        <v>334</v>
      </c>
      <c r="M444" s="88"/>
      <c r="N444" s="88"/>
      <c r="O444" s="99"/>
    </row>
    <row r="445" spans="1:15" ht="39.75" customHeight="1" x14ac:dyDescent="0.3">
      <c r="A445" s="78"/>
      <c r="B445" s="97"/>
      <c r="C445" s="102"/>
      <c r="D445" s="102"/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00"/>
    </row>
    <row r="446" spans="1:15" ht="31.5" customHeight="1" x14ac:dyDescent="0.3">
      <c r="A446" s="76" t="s">
        <v>36</v>
      </c>
      <c r="B446" s="97" t="s">
        <v>504</v>
      </c>
      <c r="C446" s="90" t="s">
        <v>68</v>
      </c>
      <c r="D446" s="52" t="s">
        <v>8</v>
      </c>
      <c r="E446" s="47">
        <f>E447+E448</f>
        <v>143180</v>
      </c>
      <c r="F446" s="47">
        <f t="shared" ref="F446:G446" si="80">F447+F448</f>
        <v>0</v>
      </c>
      <c r="G446" s="47">
        <f t="shared" si="80"/>
        <v>0</v>
      </c>
      <c r="H446" s="79">
        <f t="shared" ref="H446:N446" si="81">H447+H448</f>
        <v>42954</v>
      </c>
      <c r="I446" s="80"/>
      <c r="J446" s="80"/>
      <c r="K446" s="80"/>
      <c r="L446" s="81"/>
      <c r="M446" s="47">
        <f t="shared" si="81"/>
        <v>100226</v>
      </c>
      <c r="N446" s="47">
        <f t="shared" si="81"/>
        <v>0</v>
      </c>
      <c r="O446" s="98" t="s">
        <v>17</v>
      </c>
    </row>
    <row r="447" spans="1:15" ht="40.5" customHeight="1" x14ac:dyDescent="0.3">
      <c r="A447" s="77"/>
      <c r="B447" s="97"/>
      <c r="C447" s="90"/>
      <c r="D447" s="52" t="s">
        <v>10</v>
      </c>
      <c r="E447" s="47">
        <f>F447+G447+H447+M447+N447</f>
        <v>143180</v>
      </c>
      <c r="F447" s="47">
        <v>0</v>
      </c>
      <c r="G447" s="47">
        <v>0</v>
      </c>
      <c r="H447" s="79">
        <v>42954</v>
      </c>
      <c r="I447" s="80"/>
      <c r="J447" s="80"/>
      <c r="K447" s="80"/>
      <c r="L447" s="81"/>
      <c r="M447" s="47">
        <v>100226</v>
      </c>
      <c r="N447" s="47">
        <v>0</v>
      </c>
      <c r="O447" s="99"/>
    </row>
    <row r="448" spans="1:15" ht="43.5" customHeight="1" x14ac:dyDescent="0.3">
      <c r="A448" s="77"/>
      <c r="B448" s="97"/>
      <c r="C448" s="90"/>
      <c r="D448" s="52" t="s">
        <v>18</v>
      </c>
      <c r="E448" s="47">
        <f>F448+G448+H448+M448+N448</f>
        <v>0</v>
      </c>
      <c r="F448" s="47">
        <v>0</v>
      </c>
      <c r="G448" s="47">
        <v>0</v>
      </c>
      <c r="H448" s="79">
        <v>0</v>
      </c>
      <c r="I448" s="80"/>
      <c r="J448" s="80"/>
      <c r="K448" s="80"/>
      <c r="L448" s="81"/>
      <c r="M448" s="47">
        <v>0</v>
      </c>
      <c r="N448" s="47">
        <v>0</v>
      </c>
      <c r="O448" s="99"/>
    </row>
    <row r="449" spans="1:17" ht="37.5" customHeight="1" x14ac:dyDescent="0.3">
      <c r="A449" s="77"/>
      <c r="B449" s="97" t="s">
        <v>540</v>
      </c>
      <c r="C449" s="102" t="s">
        <v>103</v>
      </c>
      <c r="D449" s="102" t="s">
        <v>103</v>
      </c>
      <c r="E449" s="88" t="s">
        <v>104</v>
      </c>
      <c r="F449" s="88" t="s">
        <v>105</v>
      </c>
      <c r="G449" s="103" t="s">
        <v>527</v>
      </c>
      <c r="H449" s="89" t="s">
        <v>525</v>
      </c>
      <c r="I449" s="85" t="s">
        <v>336</v>
      </c>
      <c r="J449" s="86"/>
      <c r="K449" s="86"/>
      <c r="L449" s="87"/>
      <c r="M449" s="88" t="s">
        <v>107</v>
      </c>
      <c r="N449" s="88" t="s">
        <v>108</v>
      </c>
      <c r="O449" s="99"/>
    </row>
    <row r="450" spans="1:17" ht="33" customHeight="1" x14ac:dyDescent="0.3">
      <c r="A450" s="77"/>
      <c r="B450" s="97"/>
      <c r="C450" s="102"/>
      <c r="D450" s="102"/>
      <c r="E450" s="88"/>
      <c r="F450" s="88"/>
      <c r="G450" s="92"/>
      <c r="H450" s="88"/>
      <c r="I450" s="50" t="s">
        <v>331</v>
      </c>
      <c r="J450" s="50" t="s">
        <v>332</v>
      </c>
      <c r="K450" s="50" t="s">
        <v>333</v>
      </c>
      <c r="L450" s="50" t="s">
        <v>334</v>
      </c>
      <c r="M450" s="88"/>
      <c r="N450" s="88"/>
      <c r="O450" s="99"/>
    </row>
    <row r="451" spans="1:17" ht="39.75" customHeight="1" x14ac:dyDescent="0.3">
      <c r="A451" s="78"/>
      <c r="B451" s="97"/>
      <c r="C451" s="102"/>
      <c r="D451" s="102"/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00"/>
    </row>
    <row r="452" spans="1:17" ht="30" customHeight="1" x14ac:dyDescent="0.3">
      <c r="A452" s="90" t="s">
        <v>23</v>
      </c>
      <c r="B452" s="97" t="s">
        <v>88</v>
      </c>
      <c r="C452" s="90" t="s">
        <v>68</v>
      </c>
      <c r="D452" s="52" t="s">
        <v>8</v>
      </c>
      <c r="E452" s="47">
        <f>E453+E454</f>
        <v>2190.93001</v>
      </c>
      <c r="F452" s="47">
        <f t="shared" ref="F452:N452" si="82">F453+F454</f>
        <v>2190.93001</v>
      </c>
      <c r="G452" s="47">
        <f t="shared" si="82"/>
        <v>0</v>
      </c>
      <c r="H452" s="79">
        <f t="shared" si="82"/>
        <v>0</v>
      </c>
      <c r="I452" s="80"/>
      <c r="J452" s="80"/>
      <c r="K452" s="80"/>
      <c r="L452" s="81"/>
      <c r="M452" s="47">
        <f t="shared" si="82"/>
        <v>0</v>
      </c>
      <c r="N452" s="47">
        <f t="shared" si="82"/>
        <v>0</v>
      </c>
      <c r="O452" s="107"/>
    </row>
    <row r="453" spans="1:17" ht="37.5" customHeight="1" x14ac:dyDescent="0.3">
      <c r="A453" s="90"/>
      <c r="B453" s="97"/>
      <c r="C453" s="90"/>
      <c r="D453" s="52" t="s">
        <v>10</v>
      </c>
      <c r="E453" s="47">
        <f>F453+G453+H453+M453+N453</f>
        <v>1945</v>
      </c>
      <c r="F453" s="47">
        <f>F456</f>
        <v>1945</v>
      </c>
      <c r="G453" s="47">
        <f t="shared" ref="G453:N453" si="83">G456</f>
        <v>0</v>
      </c>
      <c r="H453" s="79">
        <f t="shared" si="83"/>
        <v>0</v>
      </c>
      <c r="I453" s="80"/>
      <c r="J453" s="80"/>
      <c r="K453" s="80"/>
      <c r="L453" s="81"/>
      <c r="M453" s="47">
        <f t="shared" si="83"/>
        <v>0</v>
      </c>
      <c r="N453" s="47">
        <f t="shared" si="83"/>
        <v>0</v>
      </c>
      <c r="O453" s="107"/>
    </row>
    <row r="454" spans="1:17" ht="37.5" customHeight="1" x14ac:dyDescent="0.3">
      <c r="A454" s="90"/>
      <c r="B454" s="97"/>
      <c r="C454" s="90"/>
      <c r="D454" s="52" t="s">
        <v>18</v>
      </c>
      <c r="E454" s="47">
        <f>F454+G454+H454+M454+N454</f>
        <v>245.93001000000001</v>
      </c>
      <c r="F454" s="47">
        <f>F457</f>
        <v>245.93001000000001</v>
      </c>
      <c r="G454" s="47">
        <v>0</v>
      </c>
      <c r="H454" s="79">
        <v>0</v>
      </c>
      <c r="I454" s="80"/>
      <c r="J454" s="80"/>
      <c r="K454" s="80"/>
      <c r="L454" s="81"/>
      <c r="M454" s="47">
        <v>0</v>
      </c>
      <c r="N454" s="47">
        <v>0</v>
      </c>
      <c r="O454" s="107"/>
    </row>
    <row r="455" spans="1:17" ht="30.75" customHeight="1" x14ac:dyDescent="0.3">
      <c r="A455" s="90" t="s">
        <v>25</v>
      </c>
      <c r="B455" s="97" t="s">
        <v>89</v>
      </c>
      <c r="C455" s="90" t="s">
        <v>68</v>
      </c>
      <c r="D455" s="52" t="s">
        <v>8</v>
      </c>
      <c r="E455" s="47">
        <f>E456+E457</f>
        <v>2190.93001</v>
      </c>
      <c r="F455" s="47">
        <f t="shared" ref="F455:N455" si="84">F456+F457</f>
        <v>2190.93001</v>
      </c>
      <c r="G455" s="47">
        <f t="shared" si="84"/>
        <v>0</v>
      </c>
      <c r="H455" s="79">
        <f t="shared" si="84"/>
        <v>0</v>
      </c>
      <c r="I455" s="80"/>
      <c r="J455" s="80"/>
      <c r="K455" s="80"/>
      <c r="L455" s="81"/>
      <c r="M455" s="47">
        <f t="shared" si="84"/>
        <v>0</v>
      </c>
      <c r="N455" s="47">
        <f t="shared" si="84"/>
        <v>0</v>
      </c>
      <c r="O455" s="107" t="s">
        <v>17</v>
      </c>
    </row>
    <row r="456" spans="1:17" ht="39.75" customHeight="1" x14ac:dyDescent="0.3">
      <c r="A456" s="90"/>
      <c r="B456" s="97"/>
      <c r="C456" s="90"/>
      <c r="D456" s="52" t="s">
        <v>10</v>
      </c>
      <c r="E456" s="46">
        <f>SUM(F456:N456)</f>
        <v>1945</v>
      </c>
      <c r="F456" s="46">
        <f>2190.93001-245.93001</f>
        <v>1945</v>
      </c>
      <c r="G456" s="46">
        <v>0</v>
      </c>
      <c r="H456" s="85">
        <v>0</v>
      </c>
      <c r="I456" s="86"/>
      <c r="J456" s="86"/>
      <c r="K456" s="86"/>
      <c r="L456" s="87"/>
      <c r="M456" s="46">
        <v>0</v>
      </c>
      <c r="N456" s="46">
        <v>0</v>
      </c>
      <c r="O456" s="107"/>
    </row>
    <row r="457" spans="1:17" ht="54.75" customHeight="1" x14ac:dyDescent="0.3">
      <c r="A457" s="90"/>
      <c r="B457" s="97"/>
      <c r="C457" s="90"/>
      <c r="D457" s="52" t="s">
        <v>18</v>
      </c>
      <c r="E457" s="46">
        <f>SUM(F457:N457)</f>
        <v>245.93001000000001</v>
      </c>
      <c r="F457" s="47">
        <v>245.93001000000001</v>
      </c>
      <c r="G457" s="47">
        <v>0</v>
      </c>
      <c r="H457" s="79">
        <v>0</v>
      </c>
      <c r="I457" s="80"/>
      <c r="J457" s="80"/>
      <c r="K457" s="80"/>
      <c r="L457" s="81"/>
      <c r="M457" s="47">
        <v>0</v>
      </c>
      <c r="N457" s="47">
        <v>0</v>
      </c>
      <c r="O457" s="107"/>
    </row>
    <row r="458" spans="1:17" ht="30" customHeight="1" x14ac:dyDescent="0.3">
      <c r="A458" s="90"/>
      <c r="B458" s="97" t="s">
        <v>326</v>
      </c>
      <c r="C458" s="102" t="s">
        <v>103</v>
      </c>
      <c r="D458" s="102" t="s">
        <v>103</v>
      </c>
      <c r="E458" s="88" t="s">
        <v>104</v>
      </c>
      <c r="F458" s="88" t="s">
        <v>105</v>
      </c>
      <c r="G458" s="103" t="s">
        <v>527</v>
      </c>
      <c r="H458" s="89" t="s">
        <v>525</v>
      </c>
      <c r="I458" s="85" t="s">
        <v>336</v>
      </c>
      <c r="J458" s="86"/>
      <c r="K458" s="86"/>
      <c r="L458" s="87"/>
      <c r="M458" s="88" t="s">
        <v>107</v>
      </c>
      <c r="N458" s="88" t="s">
        <v>108</v>
      </c>
      <c r="O458" s="107"/>
    </row>
    <row r="459" spans="1:17" ht="27.75" customHeight="1" x14ac:dyDescent="0.3">
      <c r="A459" s="90"/>
      <c r="B459" s="97"/>
      <c r="C459" s="102"/>
      <c r="D459" s="102"/>
      <c r="E459" s="88"/>
      <c r="F459" s="88"/>
      <c r="G459" s="92"/>
      <c r="H459" s="88"/>
      <c r="I459" s="50" t="s">
        <v>331</v>
      </c>
      <c r="J459" s="50" t="s">
        <v>332</v>
      </c>
      <c r="K459" s="50" t="s">
        <v>333</v>
      </c>
      <c r="L459" s="50" t="s">
        <v>334</v>
      </c>
      <c r="M459" s="88"/>
      <c r="N459" s="88"/>
      <c r="O459" s="107"/>
    </row>
    <row r="460" spans="1:17" ht="27.75" customHeight="1" x14ac:dyDescent="0.3">
      <c r="A460" s="90"/>
      <c r="B460" s="97"/>
      <c r="C460" s="102"/>
      <c r="D460" s="102"/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07"/>
    </row>
    <row r="461" spans="1:17" ht="33" customHeight="1" x14ac:dyDescent="0.3">
      <c r="A461" s="76"/>
      <c r="B461" s="135" t="s">
        <v>325</v>
      </c>
      <c r="C461" s="76"/>
      <c r="D461" s="64" t="s">
        <v>312</v>
      </c>
      <c r="E461" s="40">
        <f>E462+E463</f>
        <v>2986260.6242199996</v>
      </c>
      <c r="F461" s="44">
        <f t="shared" ref="F461:N461" si="85">F462+F463</f>
        <v>1076990.93001</v>
      </c>
      <c r="G461" s="44">
        <f t="shared" si="85"/>
        <v>1752489.6942099999</v>
      </c>
      <c r="H461" s="82">
        <f t="shared" si="85"/>
        <v>47034</v>
      </c>
      <c r="I461" s="83"/>
      <c r="J461" s="83"/>
      <c r="K461" s="83"/>
      <c r="L461" s="84"/>
      <c r="M461" s="40">
        <f t="shared" si="85"/>
        <v>109746</v>
      </c>
      <c r="N461" s="40">
        <f t="shared" si="85"/>
        <v>0</v>
      </c>
      <c r="O461" s="98"/>
    </row>
    <row r="462" spans="1:17" ht="39.75" customHeight="1" x14ac:dyDescent="0.3">
      <c r="A462" s="77"/>
      <c r="B462" s="136"/>
      <c r="C462" s="77"/>
      <c r="D462" s="64" t="s">
        <v>10</v>
      </c>
      <c r="E462" s="40">
        <f>F462+G462+H462+M462+N462</f>
        <v>180525</v>
      </c>
      <c r="F462" s="44">
        <f t="shared" ref="F462:H463" si="86">F393+F453</f>
        <v>23745</v>
      </c>
      <c r="G462" s="44">
        <f t="shared" si="86"/>
        <v>0</v>
      </c>
      <c r="H462" s="82">
        <f t="shared" si="86"/>
        <v>47034</v>
      </c>
      <c r="I462" s="83"/>
      <c r="J462" s="83"/>
      <c r="K462" s="83"/>
      <c r="L462" s="84"/>
      <c r="M462" s="40">
        <f>M393+M453</f>
        <v>109746</v>
      </c>
      <c r="N462" s="40">
        <f>N393+N453</f>
        <v>0</v>
      </c>
      <c r="O462" s="99"/>
      <c r="P462" s="29"/>
      <c r="Q462" s="29"/>
    </row>
    <row r="463" spans="1:17" ht="39.75" customHeight="1" x14ac:dyDescent="0.3">
      <c r="A463" s="78"/>
      <c r="B463" s="137"/>
      <c r="C463" s="78"/>
      <c r="D463" s="64" t="s">
        <v>18</v>
      </c>
      <c r="E463" s="40">
        <f>F463+G463+H463+M463+N463</f>
        <v>2805735.6242199996</v>
      </c>
      <c r="F463" s="44">
        <f t="shared" si="86"/>
        <v>1053245.93001</v>
      </c>
      <c r="G463" s="44">
        <f t="shared" si="86"/>
        <v>1752489.6942099999</v>
      </c>
      <c r="H463" s="82">
        <f t="shared" si="86"/>
        <v>0</v>
      </c>
      <c r="I463" s="83"/>
      <c r="J463" s="83"/>
      <c r="K463" s="83"/>
      <c r="L463" s="84"/>
      <c r="M463" s="40">
        <f>M394+M454</f>
        <v>0</v>
      </c>
      <c r="N463" s="40">
        <f>N394+N454</f>
        <v>0</v>
      </c>
      <c r="O463" s="100"/>
      <c r="P463" s="29"/>
      <c r="Q463" s="29"/>
    </row>
    <row r="464" spans="1:17" ht="28.5" customHeight="1" x14ac:dyDescent="0.3">
      <c r="A464" s="132"/>
      <c r="B464" s="132"/>
      <c r="C464" s="132"/>
      <c r="D464" s="57" t="s">
        <v>40</v>
      </c>
      <c r="E464" s="41">
        <f>SUM(E465:E468)</f>
        <v>23607117.44757</v>
      </c>
      <c r="F464" s="51">
        <f>SUM(F465:F468)</f>
        <v>1839675.3227999997</v>
      </c>
      <c r="G464" s="51">
        <f t="shared" ref="G464:N464" si="87">SUM(G465:G468)</f>
        <v>4768607.00887</v>
      </c>
      <c r="H464" s="94">
        <f t="shared" si="87"/>
        <v>6358132.3658999996</v>
      </c>
      <c r="I464" s="95"/>
      <c r="J464" s="95"/>
      <c r="K464" s="95"/>
      <c r="L464" s="96"/>
      <c r="M464" s="41">
        <f>SUM(M465:M468)</f>
        <v>6171175.2000000002</v>
      </c>
      <c r="N464" s="41">
        <f t="shared" si="87"/>
        <v>4469527.55</v>
      </c>
      <c r="O464" s="138"/>
    </row>
    <row r="465" spans="1:16" ht="31.5" customHeight="1" x14ac:dyDescent="0.3">
      <c r="A465" s="133"/>
      <c r="B465" s="133"/>
      <c r="C465" s="133"/>
      <c r="D465" s="28" t="s">
        <v>9</v>
      </c>
      <c r="E465" s="41">
        <f>F465+G465+H465+M465+N465</f>
        <v>700000</v>
      </c>
      <c r="F465" s="51">
        <f>F42+F108</f>
        <v>200000</v>
      </c>
      <c r="G465" s="51">
        <f>G42+G108</f>
        <v>312943.8</v>
      </c>
      <c r="H465" s="94">
        <f>H42+H108</f>
        <v>187056.2</v>
      </c>
      <c r="I465" s="95"/>
      <c r="J465" s="95"/>
      <c r="K465" s="95"/>
      <c r="L465" s="96"/>
      <c r="M465" s="41">
        <f>M42+M108</f>
        <v>0</v>
      </c>
      <c r="N465" s="41">
        <f>N42+N108</f>
        <v>0</v>
      </c>
      <c r="O465" s="139"/>
    </row>
    <row r="466" spans="1:16" ht="35.25" customHeight="1" x14ac:dyDescent="0.3">
      <c r="A466" s="133"/>
      <c r="B466" s="133"/>
      <c r="C466" s="133"/>
      <c r="D466" s="57" t="s">
        <v>10</v>
      </c>
      <c r="E466" s="41">
        <f>F466+G466+H466+M466+N466</f>
        <v>15026640.780000001</v>
      </c>
      <c r="F466" s="51">
        <f>F271+F389+F43+F109+F462+F360</f>
        <v>414319.61</v>
      </c>
      <c r="G466" s="51">
        <f>G271+G389+G43+G109+G462+G360</f>
        <v>1957180.85</v>
      </c>
      <c r="H466" s="94">
        <f>H271+H389+H43+H109+H462+H360</f>
        <v>4314520.26</v>
      </c>
      <c r="I466" s="95"/>
      <c r="J466" s="95"/>
      <c r="K466" s="95"/>
      <c r="L466" s="96"/>
      <c r="M466" s="41">
        <f>M271+M389+M43+M109+M462+M360</f>
        <v>5335158.0600000005</v>
      </c>
      <c r="N466" s="41">
        <f>N271+N389+N43+N109+N462+N360</f>
        <v>3005462</v>
      </c>
      <c r="O466" s="139"/>
      <c r="P466" s="29"/>
    </row>
    <row r="467" spans="1:16" ht="35.25" customHeight="1" x14ac:dyDescent="0.3">
      <c r="A467" s="133"/>
      <c r="B467" s="133"/>
      <c r="C467" s="133"/>
      <c r="D467" s="64" t="s">
        <v>18</v>
      </c>
      <c r="E467" s="41">
        <f>SUM(F467:N467)</f>
        <v>7880476.6675699996</v>
      </c>
      <c r="F467" s="51">
        <f>F272+F390+F44+F110+F361+F372+F463</f>
        <v>1225355.7127999999</v>
      </c>
      <c r="G467" s="51">
        <f>G272+G390+G44+G110+G361+G372+G463</f>
        <v>2498482.3588700001</v>
      </c>
      <c r="H467" s="94">
        <f>H272+H390+H44+H110+H361+H372+H463</f>
        <v>1856555.9058999999</v>
      </c>
      <c r="I467" s="95"/>
      <c r="J467" s="95"/>
      <c r="K467" s="95"/>
      <c r="L467" s="96"/>
      <c r="M467" s="41">
        <f>M272+M390+M44+M110+M361+M372+M463</f>
        <v>836017.14</v>
      </c>
      <c r="N467" s="41">
        <f>N272+N390+N44+N110+N361+N372+N463</f>
        <v>1464065.5499999998</v>
      </c>
      <c r="O467" s="139"/>
      <c r="P467" s="29"/>
    </row>
    <row r="468" spans="1:16" ht="28.5" customHeight="1" x14ac:dyDescent="0.3">
      <c r="A468" s="134"/>
      <c r="B468" s="134"/>
      <c r="C468" s="134"/>
      <c r="D468" s="57" t="s">
        <v>12</v>
      </c>
      <c r="E468" s="41">
        <f>SUM(F468:N468)</f>
        <v>0</v>
      </c>
      <c r="F468" s="51">
        <f>F111+F273</f>
        <v>0</v>
      </c>
      <c r="G468" s="51">
        <f>G111+G273</f>
        <v>0</v>
      </c>
      <c r="H468" s="94">
        <f>H111+H273</f>
        <v>0</v>
      </c>
      <c r="I468" s="95"/>
      <c r="J468" s="95"/>
      <c r="K468" s="95"/>
      <c r="L468" s="96"/>
      <c r="M468" s="41">
        <f>M111+M273</f>
        <v>0</v>
      </c>
      <c r="N468" s="41">
        <f>N111+N273</f>
        <v>0</v>
      </c>
      <c r="O468" s="140"/>
    </row>
    <row r="469" spans="1:16" ht="28.5" customHeight="1" x14ac:dyDescent="0.3">
      <c r="A469" s="30"/>
      <c r="B469" s="30"/>
      <c r="C469" s="30"/>
      <c r="D469" s="31"/>
      <c r="E469" s="32"/>
      <c r="F469" s="33"/>
      <c r="G469" s="33"/>
      <c r="H469" s="33"/>
      <c r="I469" s="33"/>
      <c r="J469" s="33"/>
      <c r="K469" s="33"/>
      <c r="L469" s="33"/>
      <c r="M469" s="33"/>
      <c r="N469" s="33"/>
      <c r="O469" s="34" t="s">
        <v>158</v>
      </c>
    </row>
    <row r="470" spans="1:16" ht="18" customHeight="1" x14ac:dyDescent="0.3">
      <c r="B470" s="16"/>
      <c r="C470" s="16"/>
      <c r="D470" s="16"/>
      <c r="E470" s="36"/>
      <c r="F470" s="36"/>
      <c r="G470" s="37"/>
      <c r="H470" s="16"/>
      <c r="I470" s="16"/>
      <c r="J470" s="16"/>
      <c r="K470" s="16"/>
      <c r="L470" s="16"/>
      <c r="M470" s="16"/>
      <c r="N470" s="16"/>
    </row>
    <row r="471" spans="1:16" ht="21" customHeight="1" x14ac:dyDescent="0.3">
      <c r="B471" s="16" t="s">
        <v>360</v>
      </c>
      <c r="C471" s="16"/>
      <c r="D471" s="16"/>
      <c r="E471" s="36"/>
      <c r="F471" s="36"/>
      <c r="G471" s="37"/>
      <c r="H471" s="36"/>
      <c r="I471" s="36"/>
      <c r="J471" s="36"/>
      <c r="K471" s="36"/>
      <c r="L471" s="36"/>
      <c r="M471" s="36"/>
      <c r="N471" s="36"/>
      <c r="O471" s="16" t="s">
        <v>361</v>
      </c>
    </row>
    <row r="472" spans="1:16" ht="21.75" customHeight="1" x14ac:dyDescent="0.3">
      <c r="B472" s="16"/>
      <c r="C472" s="16"/>
      <c r="D472" s="16"/>
      <c r="E472" s="16"/>
      <c r="F472" s="36"/>
      <c r="G472" s="37"/>
      <c r="H472" s="36"/>
      <c r="I472" s="36"/>
      <c r="J472" s="36"/>
      <c r="K472" s="36"/>
      <c r="L472" s="36"/>
      <c r="M472" s="16"/>
      <c r="N472" s="16"/>
      <c r="O472" s="16"/>
    </row>
    <row r="473" spans="1:16" ht="23.65" customHeight="1" x14ac:dyDescent="0.3">
      <c r="B473" s="16"/>
      <c r="C473" s="16"/>
      <c r="D473" s="16"/>
      <c r="E473" s="16"/>
      <c r="F473" s="36"/>
      <c r="G473" s="37"/>
      <c r="H473" s="36"/>
      <c r="I473" s="36"/>
      <c r="J473" s="36"/>
      <c r="K473" s="36"/>
      <c r="L473" s="36"/>
      <c r="M473" s="16"/>
      <c r="N473" s="16"/>
      <c r="O473" s="16"/>
    </row>
    <row r="474" spans="1:16" ht="21" customHeight="1" x14ac:dyDescent="0.3">
      <c r="B474" s="16" t="s">
        <v>511</v>
      </c>
      <c r="C474" s="16"/>
      <c r="D474" s="16"/>
      <c r="E474" s="16"/>
      <c r="F474" s="36"/>
      <c r="G474" s="16"/>
      <c r="H474" s="16"/>
      <c r="I474" s="16"/>
      <c r="J474" s="16"/>
      <c r="K474" s="16"/>
      <c r="L474" s="16"/>
      <c r="M474" s="16"/>
      <c r="N474" s="16"/>
      <c r="O474" s="16" t="s">
        <v>512</v>
      </c>
    </row>
    <row r="475" spans="1:16" ht="21" customHeight="1" x14ac:dyDescent="0.3">
      <c r="B475" s="16"/>
      <c r="C475" s="16"/>
      <c r="D475" s="16"/>
      <c r="E475" s="16"/>
      <c r="F475" s="36"/>
      <c r="G475" s="37"/>
      <c r="H475" s="16"/>
      <c r="I475" s="16"/>
      <c r="J475" s="16"/>
      <c r="K475" s="16"/>
      <c r="L475" s="16"/>
      <c r="M475" s="16"/>
      <c r="N475" s="16"/>
      <c r="O475" s="16"/>
    </row>
    <row r="476" spans="1:16" ht="21" customHeight="1" x14ac:dyDescent="0.3">
      <c r="C476" s="16"/>
    </row>
    <row r="477" spans="1:16" ht="21" customHeight="1" x14ac:dyDescent="0.3">
      <c r="A477" s="17"/>
    </row>
    <row r="478" spans="1:16" ht="75" customHeight="1" x14ac:dyDescent="0.3">
      <c r="G478" s="38"/>
      <c r="H478" s="29"/>
      <c r="I478" s="29"/>
      <c r="J478" s="29"/>
      <c r="K478" s="29"/>
      <c r="L478" s="29"/>
    </row>
  </sheetData>
  <mergeCells count="1168">
    <mergeCell ref="O367:O370"/>
    <mergeCell ref="A367:A370"/>
    <mergeCell ref="H249:L249"/>
    <mergeCell ref="A253:A260"/>
    <mergeCell ref="H253:L253"/>
    <mergeCell ref="H254:L254"/>
    <mergeCell ref="H255:L255"/>
    <mergeCell ref="O253:O260"/>
    <mergeCell ref="B253:B257"/>
    <mergeCell ref="C253:C257"/>
    <mergeCell ref="H257:L257"/>
    <mergeCell ref="A261:A268"/>
    <mergeCell ref="B261:B265"/>
    <mergeCell ref="H261:L261"/>
    <mergeCell ref="H262:L262"/>
    <mergeCell ref="H263:L263"/>
    <mergeCell ref="H264:L264"/>
    <mergeCell ref="O261:O268"/>
    <mergeCell ref="O313:O316"/>
    <mergeCell ref="M326:M327"/>
    <mergeCell ref="A313:A316"/>
    <mergeCell ref="M318:M319"/>
    <mergeCell ref="N342:N343"/>
    <mergeCell ref="N302:N303"/>
    <mergeCell ref="C310:C312"/>
    <mergeCell ref="D310:D312"/>
    <mergeCell ref="E310:E311"/>
    <mergeCell ref="D294:D296"/>
    <mergeCell ref="D342:D344"/>
    <mergeCell ref="M310:M311"/>
    <mergeCell ref="A275:A278"/>
    <mergeCell ref="F318:F319"/>
    <mergeCell ref="M443:M444"/>
    <mergeCell ref="N443:N444"/>
    <mergeCell ref="O446:O451"/>
    <mergeCell ref="O440:O445"/>
    <mergeCell ref="O434:O439"/>
    <mergeCell ref="H437:H438"/>
    <mergeCell ref="I437:L437"/>
    <mergeCell ref="M437:M438"/>
    <mergeCell ref="N437:N438"/>
    <mergeCell ref="A434:A439"/>
    <mergeCell ref="B449:B451"/>
    <mergeCell ref="C449:C451"/>
    <mergeCell ref="D449:D451"/>
    <mergeCell ref="E449:E450"/>
    <mergeCell ref="F449:F450"/>
    <mergeCell ref="G449:G450"/>
    <mergeCell ref="H449:H450"/>
    <mergeCell ref="I449:L449"/>
    <mergeCell ref="M449:M450"/>
    <mergeCell ref="N449:N450"/>
    <mergeCell ref="A446:A451"/>
    <mergeCell ref="A440:A445"/>
    <mergeCell ref="B440:B442"/>
    <mergeCell ref="C440:C442"/>
    <mergeCell ref="H440:L440"/>
    <mergeCell ref="H441:L441"/>
    <mergeCell ref="H442:L442"/>
    <mergeCell ref="B443:B445"/>
    <mergeCell ref="C443:C445"/>
    <mergeCell ref="D443:D445"/>
    <mergeCell ref="E443:E444"/>
    <mergeCell ref="F443:F444"/>
    <mergeCell ref="G443:G444"/>
    <mergeCell ref="H443:H444"/>
    <mergeCell ref="N215:N216"/>
    <mergeCell ref="A211:A217"/>
    <mergeCell ref="H211:L211"/>
    <mergeCell ref="O211:O217"/>
    <mergeCell ref="H212:L212"/>
    <mergeCell ref="H213:L213"/>
    <mergeCell ref="H214:L214"/>
    <mergeCell ref="B215:B217"/>
    <mergeCell ref="C215:C217"/>
    <mergeCell ref="D215:D217"/>
    <mergeCell ref="A248:A252"/>
    <mergeCell ref="B248:B252"/>
    <mergeCell ref="C248:C252"/>
    <mergeCell ref="H248:L248"/>
    <mergeCell ref="O248:O252"/>
    <mergeCell ref="H250:L250"/>
    <mergeCell ref="H251:L251"/>
    <mergeCell ref="H252:L252"/>
    <mergeCell ref="A371:A372"/>
    <mergeCell ref="C359:C362"/>
    <mergeCell ref="B377:B379"/>
    <mergeCell ref="A391:O391"/>
    <mergeCell ref="A374:A376"/>
    <mergeCell ref="A359:A362"/>
    <mergeCell ref="A388:A390"/>
    <mergeCell ref="C371:C372"/>
    <mergeCell ref="A377:A379"/>
    <mergeCell ref="O364:O365"/>
    <mergeCell ref="B364:B365"/>
    <mergeCell ref="A420:A427"/>
    <mergeCell ref="A61:A67"/>
    <mergeCell ref="A85:A88"/>
    <mergeCell ref="A113:A116"/>
    <mergeCell ref="B117:B120"/>
    <mergeCell ref="G121:G122"/>
    <mergeCell ref="F93:F94"/>
    <mergeCell ref="H82:H83"/>
    <mergeCell ref="B130:B132"/>
    <mergeCell ref="C130:C132"/>
    <mergeCell ref="B93:B95"/>
    <mergeCell ref="B85:B88"/>
    <mergeCell ref="E93:E94"/>
    <mergeCell ref="B112:O112"/>
    <mergeCell ref="A130:A135"/>
    <mergeCell ref="G133:G134"/>
    <mergeCell ref="B124:B126"/>
    <mergeCell ref="C93:C95"/>
    <mergeCell ref="A78:A84"/>
    <mergeCell ref="C124:C126"/>
    <mergeCell ref="B121:B123"/>
    <mergeCell ref="B82:B84"/>
    <mergeCell ref="B107:B111"/>
    <mergeCell ref="A68:A71"/>
    <mergeCell ref="A96:A99"/>
    <mergeCell ref="B96:B99"/>
    <mergeCell ref="C96:C99"/>
    <mergeCell ref="H96:L96"/>
    <mergeCell ref="O96:O99"/>
    <mergeCell ref="H97:L97"/>
    <mergeCell ref="H98:L98"/>
    <mergeCell ref="H99:L99"/>
    <mergeCell ref="B72:B74"/>
    <mergeCell ref="O172:O175"/>
    <mergeCell ref="O154:O157"/>
    <mergeCell ref="A154:A157"/>
    <mergeCell ref="C237:C239"/>
    <mergeCell ref="C224:C226"/>
    <mergeCell ref="N169:N170"/>
    <mergeCell ref="C145:C147"/>
    <mergeCell ref="O142:O147"/>
    <mergeCell ref="E169:E170"/>
    <mergeCell ref="B172:B175"/>
    <mergeCell ref="E224:E225"/>
    <mergeCell ref="E230:E231"/>
    <mergeCell ref="B194:B196"/>
    <mergeCell ref="B165:B168"/>
    <mergeCell ref="A236:A239"/>
    <mergeCell ref="B197:B200"/>
    <mergeCell ref="O165:O171"/>
    <mergeCell ref="O158:O164"/>
    <mergeCell ref="I215:L215"/>
    <mergeCell ref="C221:C223"/>
    <mergeCell ref="A197:A203"/>
    <mergeCell ref="A218:A220"/>
    <mergeCell ref="A176:A182"/>
    <mergeCell ref="A227:A232"/>
    <mergeCell ref="A221:A226"/>
    <mergeCell ref="A172:A175"/>
    <mergeCell ref="A158:A164"/>
    <mergeCell ref="B180:B182"/>
    <mergeCell ref="C180:C182"/>
    <mergeCell ref="E201:E202"/>
    <mergeCell ref="C197:C200"/>
    <mergeCell ref="B230:B232"/>
    <mergeCell ref="E139:E140"/>
    <mergeCell ref="F139:F140"/>
    <mergeCell ref="G139:G140"/>
    <mergeCell ref="A403:A410"/>
    <mergeCell ref="O403:O410"/>
    <mergeCell ref="A72:A77"/>
    <mergeCell ref="E38:E39"/>
    <mergeCell ref="B41:B45"/>
    <mergeCell ref="C72:C74"/>
    <mergeCell ref="B54:B56"/>
    <mergeCell ref="B78:B81"/>
    <mergeCell ref="B61:B64"/>
    <mergeCell ref="D121:D123"/>
    <mergeCell ref="E121:E122"/>
    <mergeCell ref="A41:A45"/>
    <mergeCell ref="B58:B60"/>
    <mergeCell ref="B89:B92"/>
    <mergeCell ref="C117:C120"/>
    <mergeCell ref="B68:B71"/>
    <mergeCell ref="B75:B77"/>
    <mergeCell ref="C75:C77"/>
    <mergeCell ref="D75:D77"/>
    <mergeCell ref="A107:A111"/>
    <mergeCell ref="C121:C123"/>
    <mergeCell ref="C85:C88"/>
    <mergeCell ref="C89:C92"/>
    <mergeCell ref="A89:A95"/>
    <mergeCell ref="A117:A123"/>
    <mergeCell ref="C107:C111"/>
    <mergeCell ref="N162:N163"/>
    <mergeCell ref="O204:O210"/>
    <mergeCell ref="M139:M140"/>
    <mergeCell ref="B19:B21"/>
    <mergeCell ref="G19:G20"/>
    <mergeCell ref="A35:A40"/>
    <mergeCell ref="A29:A34"/>
    <mergeCell ref="A16:A21"/>
    <mergeCell ref="A51:A56"/>
    <mergeCell ref="C32:C34"/>
    <mergeCell ref="E19:E20"/>
    <mergeCell ref="D19:D21"/>
    <mergeCell ref="E26:E27"/>
    <mergeCell ref="A57:A60"/>
    <mergeCell ref="B47:B50"/>
    <mergeCell ref="B29:B31"/>
    <mergeCell ref="C26:C28"/>
    <mergeCell ref="B26:B28"/>
    <mergeCell ref="C22:C25"/>
    <mergeCell ref="E58:E59"/>
    <mergeCell ref="C58:C60"/>
    <mergeCell ref="B35:B37"/>
    <mergeCell ref="F26:F27"/>
    <mergeCell ref="G58:G59"/>
    <mergeCell ref="N2:O2"/>
    <mergeCell ref="O57:O60"/>
    <mergeCell ref="O35:O40"/>
    <mergeCell ref="D54:D56"/>
    <mergeCell ref="O41:O45"/>
    <mergeCell ref="C51:C53"/>
    <mergeCell ref="C19:C21"/>
    <mergeCell ref="B11:O11"/>
    <mergeCell ref="D26:D28"/>
    <mergeCell ref="O29:O34"/>
    <mergeCell ref="B65:B67"/>
    <mergeCell ref="D58:D60"/>
    <mergeCell ref="D32:D34"/>
    <mergeCell ref="C12:C15"/>
    <mergeCell ref="E65:E66"/>
    <mergeCell ref="B12:B15"/>
    <mergeCell ref="G26:G27"/>
    <mergeCell ref="G32:G33"/>
    <mergeCell ref="F32:F33"/>
    <mergeCell ref="E32:E33"/>
    <mergeCell ref="G38:G39"/>
    <mergeCell ref="F58:F59"/>
    <mergeCell ref="C29:C31"/>
    <mergeCell ref="C8:C9"/>
    <mergeCell ref="O8:O9"/>
    <mergeCell ref="H19:H20"/>
    <mergeCell ref="M19:M20"/>
    <mergeCell ref="C47:C50"/>
    <mergeCell ref="D38:D40"/>
    <mergeCell ref="F65:F66"/>
    <mergeCell ref="F54:F55"/>
    <mergeCell ref="C65:C67"/>
    <mergeCell ref="B113:B116"/>
    <mergeCell ref="C113:C116"/>
    <mergeCell ref="H93:H94"/>
    <mergeCell ref="C165:C168"/>
    <mergeCell ref="B154:B157"/>
    <mergeCell ref="D93:D95"/>
    <mergeCell ref="M133:M134"/>
    <mergeCell ref="N133:N134"/>
    <mergeCell ref="B133:B135"/>
    <mergeCell ref="C133:C135"/>
    <mergeCell ref="C139:C141"/>
    <mergeCell ref="H145:H146"/>
    <mergeCell ref="C158:C161"/>
    <mergeCell ref="G162:G163"/>
    <mergeCell ref="E145:E146"/>
    <mergeCell ref="F145:F146"/>
    <mergeCell ref="G127:G128"/>
    <mergeCell ref="C136:C138"/>
    <mergeCell ref="M121:M122"/>
    <mergeCell ref="N121:N122"/>
    <mergeCell ref="G93:G94"/>
    <mergeCell ref="B145:B147"/>
    <mergeCell ref="B158:B161"/>
    <mergeCell ref="H162:H163"/>
    <mergeCell ref="N139:N140"/>
    <mergeCell ref="B139:B141"/>
    <mergeCell ref="N145:N146"/>
    <mergeCell ref="B100:B103"/>
    <mergeCell ref="C100:C103"/>
    <mergeCell ref="B136:B138"/>
    <mergeCell ref="D139:D141"/>
    <mergeCell ref="H124:L124"/>
    <mergeCell ref="A461:A463"/>
    <mergeCell ref="A464:A468"/>
    <mergeCell ref="B461:B463"/>
    <mergeCell ref="B452:B454"/>
    <mergeCell ref="C464:C468"/>
    <mergeCell ref="B431:B433"/>
    <mergeCell ref="C431:C433"/>
    <mergeCell ref="C452:C454"/>
    <mergeCell ref="A395:A399"/>
    <mergeCell ref="A400:A402"/>
    <mergeCell ref="B420:B421"/>
    <mergeCell ref="C420:C421"/>
    <mergeCell ref="O420:O427"/>
    <mergeCell ref="M408:M409"/>
    <mergeCell ref="O464:O468"/>
    <mergeCell ref="O461:O463"/>
    <mergeCell ref="C461:C463"/>
    <mergeCell ref="O452:O454"/>
    <mergeCell ref="D425:D427"/>
    <mergeCell ref="E425:E426"/>
    <mergeCell ref="F425:F426"/>
    <mergeCell ref="G425:G426"/>
    <mergeCell ref="B434:B436"/>
    <mergeCell ref="C434:C436"/>
    <mergeCell ref="B446:B448"/>
    <mergeCell ref="C446:C448"/>
    <mergeCell ref="B411:B412"/>
    <mergeCell ref="B397:B399"/>
    <mergeCell ref="M417:M418"/>
    <mergeCell ref="N458:N459"/>
    <mergeCell ref="A452:A454"/>
    <mergeCell ref="O428:O430"/>
    <mergeCell ref="A8:A9"/>
    <mergeCell ref="B8:B9"/>
    <mergeCell ref="D8:D9"/>
    <mergeCell ref="H9:L9"/>
    <mergeCell ref="H10:L10"/>
    <mergeCell ref="H458:H459"/>
    <mergeCell ref="B464:B468"/>
    <mergeCell ref="N245:N246"/>
    <mergeCell ref="O218:O220"/>
    <mergeCell ref="D208:D210"/>
    <mergeCell ref="E208:E209"/>
    <mergeCell ref="F208:F209"/>
    <mergeCell ref="M208:M209"/>
    <mergeCell ref="N208:N209"/>
    <mergeCell ref="H201:H202"/>
    <mergeCell ref="G230:G231"/>
    <mergeCell ref="C230:C232"/>
    <mergeCell ref="O190:O196"/>
    <mergeCell ref="N224:N225"/>
    <mergeCell ref="N194:N195"/>
    <mergeCell ref="N180:N181"/>
    <mergeCell ref="N201:N202"/>
    <mergeCell ref="N187:N188"/>
    <mergeCell ref="C411:C412"/>
    <mergeCell ref="B425:B427"/>
    <mergeCell ref="C425:C427"/>
    <mergeCell ref="B211:B214"/>
    <mergeCell ref="C211:C214"/>
    <mergeCell ref="E215:E216"/>
    <mergeCell ref="F215:F216"/>
    <mergeCell ref="G215:G216"/>
    <mergeCell ref="H215:H216"/>
    <mergeCell ref="A12:A15"/>
    <mergeCell ref="C41:C45"/>
    <mergeCell ref="C16:C18"/>
    <mergeCell ref="C35:C37"/>
    <mergeCell ref="B46:O46"/>
    <mergeCell ref="M26:M27"/>
    <mergeCell ref="B51:B53"/>
    <mergeCell ref="C54:C56"/>
    <mergeCell ref="N32:N33"/>
    <mergeCell ref="O12:O15"/>
    <mergeCell ref="O22:O28"/>
    <mergeCell ref="N54:N55"/>
    <mergeCell ref="O51:O56"/>
    <mergeCell ref="N26:N27"/>
    <mergeCell ref="H26:H27"/>
    <mergeCell ref="B32:B34"/>
    <mergeCell ref="B22:B25"/>
    <mergeCell ref="H54:H55"/>
    <mergeCell ref="B16:B18"/>
    <mergeCell ref="F19:F20"/>
    <mergeCell ref="B38:B40"/>
    <mergeCell ref="N38:N39"/>
    <mergeCell ref="M32:M33"/>
    <mergeCell ref="C38:C40"/>
    <mergeCell ref="H36:L36"/>
    <mergeCell ref="H37:L37"/>
    <mergeCell ref="H12:L12"/>
    <mergeCell ref="H13:L13"/>
    <mergeCell ref="H14:L14"/>
    <mergeCell ref="H15:L15"/>
    <mergeCell ref="H16:L16"/>
    <mergeCell ref="H17:L17"/>
    <mergeCell ref="M82:M83"/>
    <mergeCell ref="M58:M59"/>
    <mergeCell ref="N65:N66"/>
    <mergeCell ref="O78:O84"/>
    <mergeCell ref="O107:O111"/>
    <mergeCell ref="O89:O95"/>
    <mergeCell ref="H38:H39"/>
    <mergeCell ref="N58:N59"/>
    <mergeCell ref="N75:N76"/>
    <mergeCell ref="H48:L48"/>
    <mergeCell ref="H100:L100"/>
    <mergeCell ref="O100:O106"/>
    <mergeCell ref="H101:L101"/>
    <mergeCell ref="H102:L102"/>
    <mergeCell ref="H103:L103"/>
    <mergeCell ref="H104:H105"/>
    <mergeCell ref="I104:L104"/>
    <mergeCell ref="M104:M105"/>
    <mergeCell ref="N104:N105"/>
    <mergeCell ref="M65:M66"/>
    <mergeCell ref="I38:L38"/>
    <mergeCell ref="H41:L41"/>
    <mergeCell ref="H42:L42"/>
    <mergeCell ref="H43:L43"/>
    <mergeCell ref="H44:L44"/>
    <mergeCell ref="H45:L45"/>
    <mergeCell ref="I93:L93"/>
    <mergeCell ref="H65:H66"/>
    <mergeCell ref="H75:H76"/>
    <mergeCell ref="H58:H59"/>
    <mergeCell ref="G75:G76"/>
    <mergeCell ref="H32:H33"/>
    <mergeCell ref="G54:G55"/>
    <mergeCell ref="H194:H195"/>
    <mergeCell ref="M194:M195"/>
    <mergeCell ref="D82:D84"/>
    <mergeCell ref="F162:F163"/>
    <mergeCell ref="H169:H170"/>
    <mergeCell ref="H121:H122"/>
    <mergeCell ref="G82:G83"/>
    <mergeCell ref="H127:H128"/>
    <mergeCell ref="C61:C64"/>
    <mergeCell ref="C104:C106"/>
    <mergeCell ref="D104:D106"/>
    <mergeCell ref="E104:E105"/>
    <mergeCell ref="F75:F76"/>
    <mergeCell ref="C127:C129"/>
    <mergeCell ref="D133:D135"/>
    <mergeCell ref="D65:D67"/>
    <mergeCell ref="E133:E134"/>
    <mergeCell ref="H47:L47"/>
    <mergeCell ref="G169:G170"/>
    <mergeCell ref="D145:D147"/>
    <mergeCell ref="C194:C196"/>
    <mergeCell ref="D194:D196"/>
    <mergeCell ref="D169:D171"/>
    <mergeCell ref="C162:C164"/>
    <mergeCell ref="D162:D164"/>
    <mergeCell ref="E162:E163"/>
    <mergeCell ref="H110:L110"/>
    <mergeCell ref="H111:L111"/>
    <mergeCell ref="I151:L151"/>
    <mergeCell ref="O136:O141"/>
    <mergeCell ref="O113:O116"/>
    <mergeCell ref="O130:O135"/>
    <mergeCell ref="G65:G66"/>
    <mergeCell ref="O85:O88"/>
    <mergeCell ref="O72:O77"/>
    <mergeCell ref="O61:O67"/>
    <mergeCell ref="O124:O129"/>
    <mergeCell ref="O117:O123"/>
    <mergeCell ref="N82:N83"/>
    <mergeCell ref="O68:O71"/>
    <mergeCell ref="O47:O50"/>
    <mergeCell ref="F104:F105"/>
    <mergeCell ref="G104:G105"/>
    <mergeCell ref="M169:M170"/>
    <mergeCell ref="B227:B229"/>
    <mergeCell ref="E180:E181"/>
    <mergeCell ref="F224:F225"/>
    <mergeCell ref="F194:F195"/>
    <mergeCell ref="G194:G195"/>
    <mergeCell ref="B224:B226"/>
    <mergeCell ref="C227:C229"/>
    <mergeCell ref="B176:B179"/>
    <mergeCell ref="C82:C84"/>
    <mergeCell ref="C78:C81"/>
    <mergeCell ref="H133:H134"/>
    <mergeCell ref="F133:F134"/>
    <mergeCell ref="E82:E83"/>
    <mergeCell ref="F82:F83"/>
    <mergeCell ref="B127:B129"/>
    <mergeCell ref="B162:B164"/>
    <mergeCell ref="B221:B223"/>
    <mergeCell ref="A124:A129"/>
    <mergeCell ref="A136:A141"/>
    <mergeCell ref="A100:A106"/>
    <mergeCell ref="B104:B106"/>
    <mergeCell ref="M215:M216"/>
    <mergeCell ref="O16:O21"/>
    <mergeCell ref="N19:N20"/>
    <mergeCell ref="A22:A28"/>
    <mergeCell ref="E54:E55"/>
    <mergeCell ref="N93:N94"/>
    <mergeCell ref="M93:M94"/>
    <mergeCell ref="A47:A50"/>
    <mergeCell ref="F121:F122"/>
    <mergeCell ref="M38:M39"/>
    <mergeCell ref="M75:M76"/>
    <mergeCell ref="E127:E128"/>
    <mergeCell ref="C154:C157"/>
    <mergeCell ref="D127:D129"/>
    <mergeCell ref="H25:L25"/>
    <mergeCell ref="I26:L26"/>
    <mergeCell ref="H29:L29"/>
    <mergeCell ref="H30:L30"/>
    <mergeCell ref="H31:L31"/>
    <mergeCell ref="I32:L32"/>
    <mergeCell ref="M54:M55"/>
    <mergeCell ref="F38:F39"/>
    <mergeCell ref="C68:C71"/>
    <mergeCell ref="E75:E76"/>
    <mergeCell ref="A142:A147"/>
    <mergeCell ref="G180:G181"/>
    <mergeCell ref="D201:D203"/>
    <mergeCell ref="C176:C179"/>
    <mergeCell ref="B218:B220"/>
    <mergeCell ref="A190:A196"/>
    <mergeCell ref="B190:B193"/>
    <mergeCell ref="C190:C193"/>
    <mergeCell ref="A165:A171"/>
    <mergeCell ref="D224:D226"/>
    <mergeCell ref="B204:B207"/>
    <mergeCell ref="C204:C207"/>
    <mergeCell ref="D230:D232"/>
    <mergeCell ref="B208:B210"/>
    <mergeCell ref="C208:C210"/>
    <mergeCell ref="A204:A210"/>
    <mergeCell ref="A364:A365"/>
    <mergeCell ref="G342:G343"/>
    <mergeCell ref="H326:H327"/>
    <mergeCell ref="D326:D328"/>
    <mergeCell ref="C326:C328"/>
    <mergeCell ref="A333:A336"/>
    <mergeCell ref="A355:A358"/>
    <mergeCell ref="G356:G357"/>
    <mergeCell ref="C356:C358"/>
    <mergeCell ref="A329:A332"/>
    <mergeCell ref="D330:D332"/>
    <mergeCell ref="E330:E331"/>
    <mergeCell ref="A291:A292"/>
    <mergeCell ref="A279:A285"/>
    <mergeCell ref="C318:C320"/>
    <mergeCell ref="G322:G323"/>
    <mergeCell ref="H356:H357"/>
    <mergeCell ref="F330:F331"/>
    <mergeCell ref="F326:F327"/>
    <mergeCell ref="A309:A312"/>
    <mergeCell ref="A392:A394"/>
    <mergeCell ref="O400:O402"/>
    <mergeCell ref="G408:G409"/>
    <mergeCell ref="B363:O363"/>
    <mergeCell ref="A340:A344"/>
    <mergeCell ref="A337:A339"/>
    <mergeCell ref="A353:A354"/>
    <mergeCell ref="B408:B410"/>
    <mergeCell ref="C408:C410"/>
    <mergeCell ref="D408:D410"/>
    <mergeCell ref="F408:F409"/>
    <mergeCell ref="M334:M335"/>
    <mergeCell ref="C345:C348"/>
    <mergeCell ref="N330:N331"/>
    <mergeCell ref="H330:H331"/>
    <mergeCell ref="C353:C354"/>
    <mergeCell ref="F350:F351"/>
    <mergeCell ref="B356:B358"/>
    <mergeCell ref="B371:B372"/>
    <mergeCell ref="B373:O373"/>
    <mergeCell ref="O371:O372"/>
    <mergeCell ref="H368:H369"/>
    <mergeCell ref="B359:B362"/>
    <mergeCell ref="C377:C379"/>
    <mergeCell ref="O374:O376"/>
    <mergeCell ref="B330:B332"/>
    <mergeCell ref="C330:C332"/>
    <mergeCell ref="B374:B376"/>
    <mergeCell ref="C364:C365"/>
    <mergeCell ref="B353:B354"/>
    <mergeCell ref="B345:B348"/>
    <mergeCell ref="M342:M343"/>
    <mergeCell ref="A233:A235"/>
    <mergeCell ref="B314:B316"/>
    <mergeCell ref="C314:C316"/>
    <mergeCell ref="D314:D316"/>
    <mergeCell ref="A244:A247"/>
    <mergeCell ref="A301:A304"/>
    <mergeCell ref="C233:C235"/>
    <mergeCell ref="F298:F299"/>
    <mergeCell ref="G310:G311"/>
    <mergeCell ref="C342:C344"/>
    <mergeCell ref="C337:C339"/>
    <mergeCell ref="F342:F343"/>
    <mergeCell ref="F322:F323"/>
    <mergeCell ref="A305:A308"/>
    <mergeCell ref="A325:A328"/>
    <mergeCell ref="A297:A300"/>
    <mergeCell ref="B318:B320"/>
    <mergeCell ref="G330:G331"/>
    <mergeCell ref="B306:B308"/>
    <mergeCell ref="F314:F315"/>
    <mergeCell ref="E306:E307"/>
    <mergeCell ref="D306:D308"/>
    <mergeCell ref="B302:B304"/>
    <mergeCell ref="E302:E303"/>
    <mergeCell ref="A317:A320"/>
    <mergeCell ref="A321:A324"/>
    <mergeCell ref="C322:C324"/>
    <mergeCell ref="D322:D324"/>
    <mergeCell ref="B258:B260"/>
    <mergeCell ref="C258:C260"/>
    <mergeCell ref="D258:D260"/>
    <mergeCell ref="B310:B312"/>
    <mergeCell ref="O233:O235"/>
    <mergeCell ref="N310:N311"/>
    <mergeCell ref="C298:C300"/>
    <mergeCell ref="E241:E242"/>
    <mergeCell ref="M298:M299"/>
    <mergeCell ref="B291:B292"/>
    <mergeCell ref="B279:B282"/>
    <mergeCell ref="B241:B243"/>
    <mergeCell ref="H245:H246"/>
    <mergeCell ref="C302:C304"/>
    <mergeCell ref="E283:E284"/>
    <mergeCell ref="C283:C285"/>
    <mergeCell ref="D241:D243"/>
    <mergeCell ref="B298:B300"/>
    <mergeCell ref="H256:L256"/>
    <mergeCell ref="E258:E259"/>
    <mergeCell ref="F258:F259"/>
    <mergeCell ref="G258:G259"/>
    <mergeCell ref="H258:H259"/>
    <mergeCell ref="I258:L258"/>
    <mergeCell ref="M258:M259"/>
    <mergeCell ref="N258:N259"/>
    <mergeCell ref="O305:O308"/>
    <mergeCell ref="F310:F311"/>
    <mergeCell ref="H310:H311"/>
    <mergeCell ref="O309:O312"/>
    <mergeCell ref="F306:F307"/>
    <mergeCell ref="C279:C282"/>
    <mergeCell ref="F237:F238"/>
    <mergeCell ref="B294:B296"/>
    <mergeCell ref="M283:M284"/>
    <mergeCell ref="O279:O285"/>
    <mergeCell ref="N241:N242"/>
    <mergeCell ref="O240:O243"/>
    <mergeCell ref="O286:O289"/>
    <mergeCell ref="C245:C247"/>
    <mergeCell ref="A240:A243"/>
    <mergeCell ref="A269:A273"/>
    <mergeCell ref="C294:C296"/>
    <mergeCell ref="H283:H284"/>
    <mergeCell ref="C291:C292"/>
    <mergeCell ref="A293:A296"/>
    <mergeCell ref="N283:N284"/>
    <mergeCell ref="G237:G238"/>
    <mergeCell ref="H237:H238"/>
    <mergeCell ref="M237:M238"/>
    <mergeCell ref="N237:N238"/>
    <mergeCell ref="F283:F284"/>
    <mergeCell ref="G294:G295"/>
    <mergeCell ref="H294:H295"/>
    <mergeCell ref="M294:M295"/>
    <mergeCell ref="G245:G246"/>
    <mergeCell ref="F294:F295"/>
    <mergeCell ref="B266:B268"/>
    <mergeCell ref="B237:B239"/>
    <mergeCell ref="O244:O247"/>
    <mergeCell ref="C266:C268"/>
    <mergeCell ref="F266:F267"/>
    <mergeCell ref="H266:H267"/>
    <mergeCell ref="I266:L266"/>
    <mergeCell ref="M266:M267"/>
    <mergeCell ref="N266:N267"/>
    <mergeCell ref="H292:L292"/>
    <mergeCell ref="H270:L270"/>
    <mergeCell ref="O236:O239"/>
    <mergeCell ref="O227:O232"/>
    <mergeCell ref="N230:N231"/>
    <mergeCell ref="G283:G284"/>
    <mergeCell ref="O297:O300"/>
    <mergeCell ref="H318:H319"/>
    <mergeCell ref="M230:M231"/>
    <mergeCell ref="M224:M225"/>
    <mergeCell ref="H265:L265"/>
    <mergeCell ref="D266:D268"/>
    <mergeCell ref="E266:E267"/>
    <mergeCell ref="G241:G242"/>
    <mergeCell ref="D298:D300"/>
    <mergeCell ref="F245:F246"/>
    <mergeCell ref="G298:G299"/>
    <mergeCell ref="A274:O274"/>
    <mergeCell ref="M245:M246"/>
    <mergeCell ref="E245:E246"/>
    <mergeCell ref="O291:O292"/>
    <mergeCell ref="O293:O296"/>
    <mergeCell ref="C286:C289"/>
    <mergeCell ref="B286:B289"/>
    <mergeCell ref="B283:B285"/>
    <mergeCell ref="O275:O278"/>
    <mergeCell ref="B275:B278"/>
    <mergeCell ref="C275:C278"/>
    <mergeCell ref="C269:C273"/>
    <mergeCell ref="N294:N295"/>
    <mergeCell ref="F230:F231"/>
    <mergeCell ref="G266:G267"/>
    <mergeCell ref="M241:M242"/>
    <mergeCell ref="H229:L229"/>
    <mergeCell ref="N298:N299"/>
    <mergeCell ref="N322:N323"/>
    <mergeCell ref="N314:N315"/>
    <mergeCell ref="C334:C336"/>
    <mergeCell ref="G314:G315"/>
    <mergeCell ref="G318:G319"/>
    <mergeCell ref="H314:H315"/>
    <mergeCell ref="E342:E343"/>
    <mergeCell ref="I334:L334"/>
    <mergeCell ref="O337:O339"/>
    <mergeCell ref="H342:H343"/>
    <mergeCell ref="E318:E319"/>
    <mergeCell ref="M314:M315"/>
    <mergeCell ref="E314:E315"/>
    <mergeCell ref="G334:G335"/>
    <mergeCell ref="H333:L333"/>
    <mergeCell ref="H329:L329"/>
    <mergeCell ref="D302:D304"/>
    <mergeCell ref="N350:N351"/>
    <mergeCell ref="C350:C352"/>
    <mergeCell ref="D350:D352"/>
    <mergeCell ref="E350:E351"/>
    <mergeCell ref="N326:N327"/>
    <mergeCell ref="H408:H409"/>
    <mergeCell ref="H334:H335"/>
    <mergeCell ref="N334:N335"/>
    <mergeCell ref="G326:G327"/>
    <mergeCell ref="O317:O320"/>
    <mergeCell ref="M425:M426"/>
    <mergeCell ref="N425:N426"/>
    <mergeCell ref="E417:E418"/>
    <mergeCell ref="F417:F418"/>
    <mergeCell ref="C403:C404"/>
    <mergeCell ref="E368:E369"/>
    <mergeCell ref="F368:F369"/>
    <mergeCell ref="G368:G369"/>
    <mergeCell ref="O377:O379"/>
    <mergeCell ref="N417:N418"/>
    <mergeCell ref="O355:O358"/>
    <mergeCell ref="H397:H398"/>
    <mergeCell ref="E408:E409"/>
    <mergeCell ref="D417:D419"/>
    <mergeCell ref="G417:G418"/>
    <mergeCell ref="H417:H418"/>
    <mergeCell ref="M397:M398"/>
    <mergeCell ref="C395:C396"/>
    <mergeCell ref="C400:C402"/>
    <mergeCell ref="N397:N398"/>
    <mergeCell ref="O353:O354"/>
    <mergeCell ref="G350:G351"/>
    <mergeCell ref="C392:C394"/>
    <mergeCell ref="H362:L362"/>
    <mergeCell ref="H361:L361"/>
    <mergeCell ref="H360:L360"/>
    <mergeCell ref="H359:L359"/>
    <mergeCell ref="H367:L367"/>
    <mergeCell ref="H366:L366"/>
    <mergeCell ref="H365:L365"/>
    <mergeCell ref="H364:L364"/>
    <mergeCell ref="H372:L372"/>
    <mergeCell ref="H371:L371"/>
    <mergeCell ref="D397:D399"/>
    <mergeCell ref="M356:M357"/>
    <mergeCell ref="D356:D358"/>
    <mergeCell ref="F356:F357"/>
    <mergeCell ref="G397:G398"/>
    <mergeCell ref="C388:C390"/>
    <mergeCell ref="C397:C399"/>
    <mergeCell ref="H379:L379"/>
    <mergeCell ref="H378:L378"/>
    <mergeCell ref="H377:L377"/>
    <mergeCell ref="H376:L376"/>
    <mergeCell ref="H375:L375"/>
    <mergeCell ref="H374:L374"/>
    <mergeCell ref="H390:L390"/>
    <mergeCell ref="H396:L396"/>
    <mergeCell ref="H395:L395"/>
    <mergeCell ref="H394:L394"/>
    <mergeCell ref="H393:L393"/>
    <mergeCell ref="H381:L381"/>
    <mergeCell ref="C458:C460"/>
    <mergeCell ref="D458:D460"/>
    <mergeCell ref="E458:E459"/>
    <mergeCell ref="F458:F459"/>
    <mergeCell ref="G458:G459"/>
    <mergeCell ref="B322:B324"/>
    <mergeCell ref="B417:B419"/>
    <mergeCell ref="C417:C419"/>
    <mergeCell ref="F431:F432"/>
    <mergeCell ref="C455:C457"/>
    <mergeCell ref="B368:B370"/>
    <mergeCell ref="C368:C370"/>
    <mergeCell ref="D368:D370"/>
    <mergeCell ref="D334:D336"/>
    <mergeCell ref="B458:B460"/>
    <mergeCell ref="B392:B394"/>
    <mergeCell ref="D431:D433"/>
    <mergeCell ref="E334:E335"/>
    <mergeCell ref="F334:F335"/>
    <mergeCell ref="B403:B404"/>
    <mergeCell ref="B350:B352"/>
    <mergeCell ref="B437:B439"/>
    <mergeCell ref="C437:C439"/>
    <mergeCell ref="D437:D439"/>
    <mergeCell ref="E437:E438"/>
    <mergeCell ref="F437:F438"/>
    <mergeCell ref="G437:G438"/>
    <mergeCell ref="B428:B430"/>
    <mergeCell ref="C428:C430"/>
    <mergeCell ref="C374:C376"/>
    <mergeCell ref="E397:E398"/>
    <mergeCell ref="F397:F398"/>
    <mergeCell ref="D180:D182"/>
    <mergeCell ref="B142:B144"/>
    <mergeCell ref="H302:H303"/>
    <mergeCell ref="M302:M303"/>
    <mergeCell ref="D283:D285"/>
    <mergeCell ref="F302:F303"/>
    <mergeCell ref="G306:G307"/>
    <mergeCell ref="E294:E295"/>
    <mergeCell ref="N306:N307"/>
    <mergeCell ref="H298:H299"/>
    <mergeCell ref="A290:O290"/>
    <mergeCell ref="O301:O304"/>
    <mergeCell ref="O333:O336"/>
    <mergeCell ref="A286:A289"/>
    <mergeCell ref="O269:O273"/>
    <mergeCell ref="N127:N128"/>
    <mergeCell ref="O340:O344"/>
    <mergeCell ref="C340:C341"/>
    <mergeCell ref="O325:O328"/>
    <mergeCell ref="O329:O332"/>
    <mergeCell ref="E326:E327"/>
    <mergeCell ref="B342:B344"/>
    <mergeCell ref="B337:B339"/>
    <mergeCell ref="B334:B336"/>
    <mergeCell ref="D318:D320"/>
    <mergeCell ref="M330:M331"/>
    <mergeCell ref="N318:N319"/>
    <mergeCell ref="M306:M307"/>
    <mergeCell ref="O321:O324"/>
    <mergeCell ref="M322:M323"/>
    <mergeCell ref="E322:E323"/>
    <mergeCell ref="C306:C308"/>
    <mergeCell ref="F2:G2"/>
    <mergeCell ref="A4:O4"/>
    <mergeCell ref="F241:F242"/>
    <mergeCell ref="D245:D247"/>
    <mergeCell ref="B233:B235"/>
    <mergeCell ref="A5:O5"/>
    <mergeCell ref="E237:E238"/>
    <mergeCell ref="C169:C171"/>
    <mergeCell ref="G201:G202"/>
    <mergeCell ref="C142:C144"/>
    <mergeCell ref="F169:F170"/>
    <mergeCell ref="B169:B171"/>
    <mergeCell ref="G145:G146"/>
    <mergeCell ref="E194:E195"/>
    <mergeCell ref="G208:G209"/>
    <mergeCell ref="F201:F202"/>
    <mergeCell ref="G224:G225"/>
    <mergeCell ref="M145:M146"/>
    <mergeCell ref="H208:H209"/>
    <mergeCell ref="C218:C220"/>
    <mergeCell ref="M180:M181"/>
    <mergeCell ref="O221:O226"/>
    <mergeCell ref="H180:H181"/>
    <mergeCell ref="B245:B247"/>
    <mergeCell ref="D237:D239"/>
    <mergeCell ref="A6:O6"/>
    <mergeCell ref="E8:E9"/>
    <mergeCell ref="F8:N8"/>
    <mergeCell ref="A7:O7"/>
    <mergeCell ref="M162:M163"/>
    <mergeCell ref="M127:M128"/>
    <mergeCell ref="M201:M202"/>
    <mergeCell ref="M458:M459"/>
    <mergeCell ref="M431:M432"/>
    <mergeCell ref="C172:C175"/>
    <mergeCell ref="O455:O460"/>
    <mergeCell ref="A455:A460"/>
    <mergeCell ref="P180:P182"/>
    <mergeCell ref="A183:A189"/>
    <mergeCell ref="B183:B186"/>
    <mergeCell ref="C183:C186"/>
    <mergeCell ref="O183:O189"/>
    <mergeCell ref="B187:B189"/>
    <mergeCell ref="C187:C189"/>
    <mergeCell ref="D187:D189"/>
    <mergeCell ref="E187:E188"/>
    <mergeCell ref="F187:F188"/>
    <mergeCell ref="G187:G188"/>
    <mergeCell ref="H187:H188"/>
    <mergeCell ref="M187:M188"/>
    <mergeCell ref="O392:O394"/>
    <mergeCell ref="B388:B390"/>
    <mergeCell ref="B340:B341"/>
    <mergeCell ref="H431:H432"/>
    <mergeCell ref="G431:G432"/>
    <mergeCell ref="A411:A414"/>
    <mergeCell ref="O411:O414"/>
    <mergeCell ref="O431:O433"/>
    <mergeCell ref="B455:B457"/>
    <mergeCell ref="E431:E432"/>
    <mergeCell ref="B269:B273"/>
    <mergeCell ref="B400:B402"/>
    <mergeCell ref="N408:N409"/>
    <mergeCell ref="F180:F181"/>
    <mergeCell ref="O197:O203"/>
    <mergeCell ref="B201:B203"/>
    <mergeCell ref="H24:L24"/>
    <mergeCell ref="A415:A419"/>
    <mergeCell ref="O415:O419"/>
    <mergeCell ref="A148:A153"/>
    <mergeCell ref="B148:B150"/>
    <mergeCell ref="C148:C150"/>
    <mergeCell ref="O148:O153"/>
    <mergeCell ref="B151:B153"/>
    <mergeCell ref="C151:C153"/>
    <mergeCell ref="D151:D153"/>
    <mergeCell ref="E151:E152"/>
    <mergeCell ref="F151:F152"/>
    <mergeCell ref="G151:G152"/>
    <mergeCell ref="H151:H152"/>
    <mergeCell ref="M151:M152"/>
    <mergeCell ref="N151:N152"/>
    <mergeCell ref="G302:G303"/>
    <mergeCell ref="H241:H242"/>
    <mergeCell ref="C241:C243"/>
    <mergeCell ref="B395:B396"/>
    <mergeCell ref="N368:N369"/>
    <mergeCell ref="I283:L283"/>
    <mergeCell ref="I330:L330"/>
    <mergeCell ref="C201:C203"/>
    <mergeCell ref="O176:O182"/>
    <mergeCell ref="E298:E299"/>
    <mergeCell ref="B326:B328"/>
    <mergeCell ref="H35:L35"/>
    <mergeCell ref="H109:L109"/>
    <mergeCell ref="F127:F128"/>
    <mergeCell ref="H18:L18"/>
    <mergeCell ref="I19:L19"/>
    <mergeCell ref="H22:L22"/>
    <mergeCell ref="H23:L23"/>
    <mergeCell ref="H49:L49"/>
    <mergeCell ref="H50:L50"/>
    <mergeCell ref="H51:L51"/>
    <mergeCell ref="H52:L52"/>
    <mergeCell ref="H53:L53"/>
    <mergeCell ref="I54:L54"/>
    <mergeCell ref="H57:L57"/>
    <mergeCell ref="I58:L58"/>
    <mergeCell ref="I65:L65"/>
    <mergeCell ref="I75:L75"/>
    <mergeCell ref="I82:L82"/>
    <mergeCell ref="H224:H225"/>
    <mergeCell ref="H230:H231"/>
    <mergeCell ref="H177:L177"/>
    <mergeCell ref="H176:L176"/>
    <mergeCell ref="I127:L127"/>
    <mergeCell ref="H80:L80"/>
    <mergeCell ref="H81:L81"/>
    <mergeCell ref="H85:L85"/>
    <mergeCell ref="H86:L86"/>
    <mergeCell ref="H87:L87"/>
    <mergeCell ref="H88:L88"/>
    <mergeCell ref="H89:L89"/>
    <mergeCell ref="H90:L90"/>
    <mergeCell ref="H91:L91"/>
    <mergeCell ref="H92:L92"/>
    <mergeCell ref="H107:L107"/>
    <mergeCell ref="H108:L108"/>
    <mergeCell ref="H125:L125"/>
    <mergeCell ref="H126:L126"/>
    <mergeCell ref="H130:L130"/>
    <mergeCell ref="H131:L131"/>
    <mergeCell ref="H132:L132"/>
    <mergeCell ref="H136:L136"/>
    <mergeCell ref="H137:L137"/>
    <mergeCell ref="H138:L138"/>
    <mergeCell ref="H139:H140"/>
    <mergeCell ref="H142:L142"/>
    <mergeCell ref="H143:L143"/>
    <mergeCell ref="H144:L144"/>
    <mergeCell ref="H148:L148"/>
    <mergeCell ref="H149:L149"/>
    <mergeCell ref="H150:L150"/>
    <mergeCell ref="H154:L154"/>
    <mergeCell ref="H155:L155"/>
    <mergeCell ref="H156:L156"/>
    <mergeCell ref="H157:L157"/>
    <mergeCell ref="H158:L158"/>
    <mergeCell ref="H159:L159"/>
    <mergeCell ref="H160:L160"/>
    <mergeCell ref="H161:L161"/>
    <mergeCell ref="H165:L165"/>
    <mergeCell ref="H186:L186"/>
    <mergeCell ref="H185:L185"/>
    <mergeCell ref="H184:L184"/>
    <mergeCell ref="H183:L183"/>
    <mergeCell ref="H179:L179"/>
    <mergeCell ref="H178:L178"/>
    <mergeCell ref="H166:L166"/>
    <mergeCell ref="H167:L167"/>
    <mergeCell ref="H172:L172"/>
    <mergeCell ref="H173:L173"/>
    <mergeCell ref="H174:L174"/>
    <mergeCell ref="H175:L175"/>
    <mergeCell ref="H168:L168"/>
    <mergeCell ref="I121:L121"/>
    <mergeCell ref="I180:L180"/>
    <mergeCell ref="I368:L368"/>
    <mergeCell ref="H61:L61"/>
    <mergeCell ref="H62:L62"/>
    <mergeCell ref="H63:L63"/>
    <mergeCell ref="H64:L64"/>
    <mergeCell ref="H68:L68"/>
    <mergeCell ref="H69:L69"/>
    <mergeCell ref="H70:L70"/>
    <mergeCell ref="H71:L71"/>
    <mergeCell ref="H72:L72"/>
    <mergeCell ref="H73:L73"/>
    <mergeCell ref="H74:L74"/>
    <mergeCell ref="H78:L78"/>
    <mergeCell ref="H79:L79"/>
    <mergeCell ref="I133:L133"/>
    <mergeCell ref="I139:L139"/>
    <mergeCell ref="I145:L145"/>
    <mergeCell ref="H113:L113"/>
    <mergeCell ref="H114:L114"/>
    <mergeCell ref="H115:L115"/>
    <mergeCell ref="H116:L116"/>
    <mergeCell ref="H117:L117"/>
    <mergeCell ref="H118:L118"/>
    <mergeCell ref="H119:L119"/>
    <mergeCell ref="H120:L120"/>
    <mergeCell ref="I162:L162"/>
    <mergeCell ref="I169:L169"/>
    <mergeCell ref="I187:L187"/>
    <mergeCell ref="I194:L194"/>
    <mergeCell ref="I245:L245"/>
    <mergeCell ref="H200:L200"/>
    <mergeCell ref="H199:L199"/>
    <mergeCell ref="H198:L198"/>
    <mergeCell ref="H197:L197"/>
    <mergeCell ref="H193:L193"/>
    <mergeCell ref="H192:L192"/>
    <mergeCell ref="H191:L191"/>
    <mergeCell ref="H190:L190"/>
    <mergeCell ref="H220:L220"/>
    <mergeCell ref="H218:L218"/>
    <mergeCell ref="H207:L207"/>
    <mergeCell ref="H206:L206"/>
    <mergeCell ref="H205:L205"/>
    <mergeCell ref="H204:L204"/>
    <mergeCell ref="H219:L219"/>
    <mergeCell ref="I201:L201"/>
    <mergeCell ref="I208:L208"/>
    <mergeCell ref="H228:L228"/>
    <mergeCell ref="H227:L227"/>
    <mergeCell ref="H223:L223"/>
    <mergeCell ref="H222:L222"/>
    <mergeCell ref="H221:L221"/>
    <mergeCell ref="H236:L236"/>
    <mergeCell ref="H235:L235"/>
    <mergeCell ref="H234:L234"/>
    <mergeCell ref="H233:L233"/>
    <mergeCell ref="H244:L244"/>
    <mergeCell ref="H240:L240"/>
    <mergeCell ref="H273:L273"/>
    <mergeCell ref="H272:L272"/>
    <mergeCell ref="H271:L271"/>
    <mergeCell ref="H269:L269"/>
    <mergeCell ref="H289:L289"/>
    <mergeCell ref="H288:L288"/>
    <mergeCell ref="H287:L287"/>
    <mergeCell ref="H286:L286"/>
    <mergeCell ref="H282:L282"/>
    <mergeCell ref="H281:L281"/>
    <mergeCell ref="H280:L280"/>
    <mergeCell ref="H279:L279"/>
    <mergeCell ref="H278:L278"/>
    <mergeCell ref="H277:L277"/>
    <mergeCell ref="H276:L276"/>
    <mergeCell ref="H275:L275"/>
    <mergeCell ref="I224:L224"/>
    <mergeCell ref="I230:L230"/>
    <mergeCell ref="I237:L237"/>
    <mergeCell ref="I241:L241"/>
    <mergeCell ref="H456:L456"/>
    <mergeCell ref="H455:L455"/>
    <mergeCell ref="H454:L454"/>
    <mergeCell ref="H453:L453"/>
    <mergeCell ref="H452:L452"/>
    <mergeCell ref="H415:L415"/>
    <mergeCell ref="H414:L414"/>
    <mergeCell ref="H413:L413"/>
    <mergeCell ref="H425:H426"/>
    <mergeCell ref="H468:L468"/>
    <mergeCell ref="H467:L467"/>
    <mergeCell ref="H466:L466"/>
    <mergeCell ref="H465:L465"/>
    <mergeCell ref="H464:L464"/>
    <mergeCell ref="H463:L463"/>
    <mergeCell ref="H462:L462"/>
    <mergeCell ref="H461:L461"/>
    <mergeCell ref="I417:L417"/>
    <mergeCell ref="I425:L425"/>
    <mergeCell ref="I431:L431"/>
    <mergeCell ref="I458:L458"/>
    <mergeCell ref="I443:L443"/>
    <mergeCell ref="H448:L448"/>
    <mergeCell ref="H447:L447"/>
    <mergeCell ref="H446:L446"/>
    <mergeCell ref="H436:L436"/>
    <mergeCell ref="H435:L435"/>
    <mergeCell ref="H434:L434"/>
    <mergeCell ref="H457:L457"/>
    <mergeCell ref="I408:L408"/>
    <mergeCell ref="H392:L392"/>
    <mergeCell ref="H404:L404"/>
    <mergeCell ref="H403:L403"/>
    <mergeCell ref="H402:L402"/>
    <mergeCell ref="H401:L401"/>
    <mergeCell ref="H400:L400"/>
    <mergeCell ref="H412:L412"/>
    <mergeCell ref="H411:L411"/>
    <mergeCell ref="H407:L407"/>
    <mergeCell ref="H291:L291"/>
    <mergeCell ref="H341:L341"/>
    <mergeCell ref="H340:L340"/>
    <mergeCell ref="H339:L339"/>
    <mergeCell ref="H338:L338"/>
    <mergeCell ref="H337:L337"/>
    <mergeCell ref="H349:L349"/>
    <mergeCell ref="H348:L348"/>
    <mergeCell ref="H347:L347"/>
    <mergeCell ref="H346:L346"/>
    <mergeCell ref="H345:L345"/>
    <mergeCell ref="H355:L355"/>
    <mergeCell ref="H354:L354"/>
    <mergeCell ref="H353:L353"/>
    <mergeCell ref="I342:L342"/>
    <mergeCell ref="I350:L350"/>
    <mergeCell ref="H380:L380"/>
    <mergeCell ref="A350:A352"/>
    <mergeCell ref="O350:O352"/>
    <mergeCell ref="A345:A349"/>
    <mergeCell ref="O345:O349"/>
    <mergeCell ref="C261:C265"/>
    <mergeCell ref="H406:L406"/>
    <mergeCell ref="H405:L405"/>
    <mergeCell ref="H416:L416"/>
    <mergeCell ref="H420:L420"/>
    <mergeCell ref="H421:L421"/>
    <mergeCell ref="H424:L424"/>
    <mergeCell ref="H423:L423"/>
    <mergeCell ref="H422:L422"/>
    <mergeCell ref="H428:L428"/>
    <mergeCell ref="H389:L389"/>
    <mergeCell ref="H388:L388"/>
    <mergeCell ref="H430:L430"/>
    <mergeCell ref="H429:L429"/>
    <mergeCell ref="H322:H323"/>
    <mergeCell ref="H306:H307"/>
    <mergeCell ref="H350:H351"/>
    <mergeCell ref="A428:A433"/>
    <mergeCell ref="N431:N432"/>
    <mergeCell ref="E356:E357"/>
    <mergeCell ref="M350:M351"/>
    <mergeCell ref="M368:M369"/>
    <mergeCell ref="I356:L356"/>
    <mergeCell ref="I397:L397"/>
    <mergeCell ref="O359:O362"/>
    <mergeCell ref="O395:O399"/>
    <mergeCell ref="N356:N357"/>
    <mergeCell ref="O388:O390"/>
  </mergeCells>
  <printOptions horizontalCentered="1"/>
  <pageMargins left="0.25" right="0.25" top="0.75" bottom="0.75" header="0.3" footer="0.3"/>
  <pageSetup paperSize="9" scale="44" fitToHeight="0" orientation="landscape" r:id="rId1"/>
  <headerFooter differentFirst="1">
    <oddHeader>&amp;C&amp;P</oddHeader>
  </headerFooter>
  <rowBreaks count="16" manualBreakCount="16">
    <brk id="34" max="14" man="1"/>
    <brk id="60" min="1" max="14" man="1"/>
    <brk id="88" max="14" man="1"/>
    <brk id="116" max="14" man="1"/>
    <brk id="147" max="14" man="1"/>
    <brk id="175" max="14" man="1"/>
    <brk id="210" max="14" man="1"/>
    <brk id="239" max="14" man="1"/>
    <brk id="260" max="14" man="1"/>
    <brk id="289" max="14" man="1"/>
    <brk id="354" max="14" man="1"/>
    <brk id="379" max="14" man="1"/>
    <brk id="399" max="14" man="1"/>
    <brk id="414" max="14" man="1"/>
    <brk id="427" max="14" man="1"/>
    <brk id="4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1"/>
  <sheetViews>
    <sheetView view="pageBreakPreview" topLeftCell="A268" zoomScale="55" zoomScaleNormal="55" zoomScaleSheetLayoutView="55" workbookViewId="0">
      <selection activeCell="I280" sqref="I280"/>
    </sheetView>
  </sheetViews>
  <sheetFormatPr defaultRowHeight="15" x14ac:dyDescent="0.25"/>
  <cols>
    <col min="1" max="1" width="9.140625" style="170"/>
    <col min="2" max="2" width="37" style="170" customWidth="1"/>
    <col min="3" max="3" width="22.42578125" style="170" customWidth="1"/>
    <col min="4" max="4" width="20.85546875" style="170" customWidth="1"/>
    <col min="5" max="5" width="21.7109375" style="170" customWidth="1"/>
    <col min="6" max="6" width="19.42578125" style="170" customWidth="1"/>
    <col min="7" max="7" width="18" style="170" customWidth="1"/>
    <col min="8" max="8" width="24.85546875" style="170" customWidth="1"/>
    <col min="9" max="9" width="20" style="170" customWidth="1"/>
    <col min="10" max="10" width="31.28515625" style="261" customWidth="1"/>
    <col min="11" max="11" width="26.42578125" style="170" customWidth="1"/>
    <col min="12" max="12" width="23.28515625" style="170" customWidth="1"/>
    <col min="13" max="13" width="25.5703125" style="170" customWidth="1"/>
    <col min="14" max="14" width="25.28515625" style="170" customWidth="1"/>
    <col min="15" max="15" width="22.7109375" style="170" customWidth="1"/>
    <col min="16" max="16" width="23.85546875" style="170" customWidth="1"/>
    <col min="17" max="17" width="24.42578125" style="170" customWidth="1"/>
    <col min="18" max="18" width="21.28515625" style="170" customWidth="1"/>
    <col min="19" max="19" width="28.85546875" style="170" customWidth="1"/>
    <col min="20" max="20" width="27.140625" style="170" bestFit="1" customWidth="1"/>
    <col min="21" max="21" width="35.42578125" style="170" bestFit="1" customWidth="1"/>
    <col min="22" max="262" width="9.140625" style="170"/>
    <col min="263" max="263" width="25.28515625" style="170" customWidth="1"/>
    <col min="264" max="265" width="44.7109375" style="170" customWidth="1"/>
    <col min="266" max="266" width="34.5703125" style="170" customWidth="1"/>
    <col min="267" max="267" width="36.7109375" style="170" customWidth="1"/>
    <col min="268" max="268" width="31.85546875" style="170" customWidth="1"/>
    <col min="269" max="518" width="9.140625" style="170"/>
    <col min="519" max="519" width="25.28515625" style="170" customWidth="1"/>
    <col min="520" max="521" width="44.7109375" style="170" customWidth="1"/>
    <col min="522" max="522" width="34.5703125" style="170" customWidth="1"/>
    <col min="523" max="523" width="36.7109375" style="170" customWidth="1"/>
    <col min="524" max="524" width="31.85546875" style="170" customWidth="1"/>
    <col min="525" max="774" width="9.140625" style="170"/>
    <col min="775" max="775" width="25.28515625" style="170" customWidth="1"/>
    <col min="776" max="777" width="44.7109375" style="170" customWidth="1"/>
    <col min="778" max="778" width="34.5703125" style="170" customWidth="1"/>
    <col min="779" max="779" width="36.7109375" style="170" customWidth="1"/>
    <col min="780" max="780" width="31.85546875" style="170" customWidth="1"/>
    <col min="781" max="1030" width="9.140625" style="170"/>
    <col min="1031" max="1031" width="25.28515625" style="170" customWidth="1"/>
    <col min="1032" max="1033" width="44.7109375" style="170" customWidth="1"/>
    <col min="1034" max="1034" width="34.5703125" style="170" customWidth="1"/>
    <col min="1035" max="1035" width="36.7109375" style="170" customWidth="1"/>
    <col min="1036" max="1036" width="31.85546875" style="170" customWidth="1"/>
    <col min="1037" max="1286" width="9.140625" style="170"/>
    <col min="1287" max="1287" width="25.28515625" style="170" customWidth="1"/>
    <col min="1288" max="1289" width="44.7109375" style="170" customWidth="1"/>
    <col min="1290" max="1290" width="34.5703125" style="170" customWidth="1"/>
    <col min="1291" max="1291" width="36.7109375" style="170" customWidth="1"/>
    <col min="1292" max="1292" width="31.85546875" style="170" customWidth="1"/>
    <col min="1293" max="1542" width="9.140625" style="170"/>
    <col min="1543" max="1543" width="25.28515625" style="170" customWidth="1"/>
    <col min="1544" max="1545" width="44.7109375" style="170" customWidth="1"/>
    <col min="1546" max="1546" width="34.5703125" style="170" customWidth="1"/>
    <col min="1547" max="1547" width="36.7109375" style="170" customWidth="1"/>
    <col min="1548" max="1548" width="31.85546875" style="170" customWidth="1"/>
    <col min="1549" max="1798" width="9.140625" style="170"/>
    <col min="1799" max="1799" width="25.28515625" style="170" customWidth="1"/>
    <col min="1800" max="1801" width="44.7109375" style="170" customWidth="1"/>
    <col min="1802" max="1802" width="34.5703125" style="170" customWidth="1"/>
    <col min="1803" max="1803" width="36.7109375" style="170" customWidth="1"/>
    <col min="1804" max="1804" width="31.85546875" style="170" customWidth="1"/>
    <col min="1805" max="2054" width="9.140625" style="170"/>
    <col min="2055" max="2055" width="25.28515625" style="170" customWidth="1"/>
    <col min="2056" max="2057" width="44.7109375" style="170" customWidth="1"/>
    <col min="2058" max="2058" width="34.5703125" style="170" customWidth="1"/>
    <col min="2059" max="2059" width="36.7109375" style="170" customWidth="1"/>
    <col min="2060" max="2060" width="31.85546875" style="170" customWidth="1"/>
    <col min="2061" max="2310" width="9.140625" style="170"/>
    <col min="2311" max="2311" width="25.28515625" style="170" customWidth="1"/>
    <col min="2312" max="2313" width="44.7109375" style="170" customWidth="1"/>
    <col min="2314" max="2314" width="34.5703125" style="170" customWidth="1"/>
    <col min="2315" max="2315" width="36.7109375" style="170" customWidth="1"/>
    <col min="2316" max="2316" width="31.85546875" style="170" customWidth="1"/>
    <col min="2317" max="2566" width="9.140625" style="170"/>
    <col min="2567" max="2567" width="25.28515625" style="170" customWidth="1"/>
    <col min="2568" max="2569" width="44.7109375" style="170" customWidth="1"/>
    <col min="2570" max="2570" width="34.5703125" style="170" customWidth="1"/>
    <col min="2571" max="2571" width="36.7109375" style="170" customWidth="1"/>
    <col min="2572" max="2572" width="31.85546875" style="170" customWidth="1"/>
    <col min="2573" max="2822" width="9.140625" style="170"/>
    <col min="2823" max="2823" width="25.28515625" style="170" customWidth="1"/>
    <col min="2824" max="2825" width="44.7109375" style="170" customWidth="1"/>
    <col min="2826" max="2826" width="34.5703125" style="170" customWidth="1"/>
    <col min="2827" max="2827" width="36.7109375" style="170" customWidth="1"/>
    <col min="2828" max="2828" width="31.85546875" style="170" customWidth="1"/>
    <col min="2829" max="3078" width="9.140625" style="170"/>
    <col min="3079" max="3079" width="25.28515625" style="170" customWidth="1"/>
    <col min="3080" max="3081" width="44.7109375" style="170" customWidth="1"/>
    <col min="3082" max="3082" width="34.5703125" style="170" customWidth="1"/>
    <col min="3083" max="3083" width="36.7109375" style="170" customWidth="1"/>
    <col min="3084" max="3084" width="31.85546875" style="170" customWidth="1"/>
    <col min="3085" max="3334" width="9.140625" style="170"/>
    <col min="3335" max="3335" width="25.28515625" style="170" customWidth="1"/>
    <col min="3336" max="3337" width="44.7109375" style="170" customWidth="1"/>
    <col min="3338" max="3338" width="34.5703125" style="170" customWidth="1"/>
    <col min="3339" max="3339" width="36.7109375" style="170" customWidth="1"/>
    <col min="3340" max="3340" width="31.85546875" style="170" customWidth="1"/>
    <col min="3341" max="3590" width="9.140625" style="170"/>
    <col min="3591" max="3591" width="25.28515625" style="170" customWidth="1"/>
    <col min="3592" max="3593" width="44.7109375" style="170" customWidth="1"/>
    <col min="3594" max="3594" width="34.5703125" style="170" customWidth="1"/>
    <col min="3595" max="3595" width="36.7109375" style="170" customWidth="1"/>
    <col min="3596" max="3596" width="31.85546875" style="170" customWidth="1"/>
    <col min="3597" max="3846" width="9.140625" style="170"/>
    <col min="3847" max="3847" width="25.28515625" style="170" customWidth="1"/>
    <col min="3848" max="3849" width="44.7109375" style="170" customWidth="1"/>
    <col min="3850" max="3850" width="34.5703125" style="170" customWidth="1"/>
    <col min="3851" max="3851" width="36.7109375" style="170" customWidth="1"/>
    <col min="3852" max="3852" width="31.85546875" style="170" customWidth="1"/>
    <col min="3853" max="4102" width="9.140625" style="170"/>
    <col min="4103" max="4103" width="25.28515625" style="170" customWidth="1"/>
    <col min="4104" max="4105" width="44.7109375" style="170" customWidth="1"/>
    <col min="4106" max="4106" width="34.5703125" style="170" customWidth="1"/>
    <col min="4107" max="4107" width="36.7109375" style="170" customWidth="1"/>
    <col min="4108" max="4108" width="31.85546875" style="170" customWidth="1"/>
    <col min="4109" max="4358" width="9.140625" style="170"/>
    <col min="4359" max="4359" width="25.28515625" style="170" customWidth="1"/>
    <col min="4360" max="4361" width="44.7109375" style="170" customWidth="1"/>
    <col min="4362" max="4362" width="34.5703125" style="170" customWidth="1"/>
    <col min="4363" max="4363" width="36.7109375" style="170" customWidth="1"/>
    <col min="4364" max="4364" width="31.85546875" style="170" customWidth="1"/>
    <col min="4365" max="4614" width="9.140625" style="170"/>
    <col min="4615" max="4615" width="25.28515625" style="170" customWidth="1"/>
    <col min="4616" max="4617" width="44.7109375" style="170" customWidth="1"/>
    <col min="4618" max="4618" width="34.5703125" style="170" customWidth="1"/>
    <col min="4619" max="4619" width="36.7109375" style="170" customWidth="1"/>
    <col min="4620" max="4620" width="31.85546875" style="170" customWidth="1"/>
    <col min="4621" max="4870" width="9.140625" style="170"/>
    <col min="4871" max="4871" width="25.28515625" style="170" customWidth="1"/>
    <col min="4872" max="4873" width="44.7109375" style="170" customWidth="1"/>
    <col min="4874" max="4874" width="34.5703125" style="170" customWidth="1"/>
    <col min="4875" max="4875" width="36.7109375" style="170" customWidth="1"/>
    <col min="4876" max="4876" width="31.85546875" style="170" customWidth="1"/>
    <col min="4877" max="5126" width="9.140625" style="170"/>
    <col min="5127" max="5127" width="25.28515625" style="170" customWidth="1"/>
    <col min="5128" max="5129" width="44.7109375" style="170" customWidth="1"/>
    <col min="5130" max="5130" width="34.5703125" style="170" customWidth="1"/>
    <col min="5131" max="5131" width="36.7109375" style="170" customWidth="1"/>
    <col min="5132" max="5132" width="31.85546875" style="170" customWidth="1"/>
    <col min="5133" max="5382" width="9.140625" style="170"/>
    <col min="5383" max="5383" width="25.28515625" style="170" customWidth="1"/>
    <col min="5384" max="5385" width="44.7109375" style="170" customWidth="1"/>
    <col min="5386" max="5386" width="34.5703125" style="170" customWidth="1"/>
    <col min="5387" max="5387" width="36.7109375" style="170" customWidth="1"/>
    <col min="5388" max="5388" width="31.85546875" style="170" customWidth="1"/>
    <col min="5389" max="5638" width="9.140625" style="170"/>
    <col min="5639" max="5639" width="25.28515625" style="170" customWidth="1"/>
    <col min="5640" max="5641" width="44.7109375" style="170" customWidth="1"/>
    <col min="5642" max="5642" width="34.5703125" style="170" customWidth="1"/>
    <col min="5643" max="5643" width="36.7109375" style="170" customWidth="1"/>
    <col min="5644" max="5644" width="31.85546875" style="170" customWidth="1"/>
    <col min="5645" max="5894" width="9.140625" style="170"/>
    <col min="5895" max="5895" width="25.28515625" style="170" customWidth="1"/>
    <col min="5896" max="5897" width="44.7109375" style="170" customWidth="1"/>
    <col min="5898" max="5898" width="34.5703125" style="170" customWidth="1"/>
    <col min="5899" max="5899" width="36.7109375" style="170" customWidth="1"/>
    <col min="5900" max="5900" width="31.85546875" style="170" customWidth="1"/>
    <col min="5901" max="6150" width="9.140625" style="170"/>
    <col min="6151" max="6151" width="25.28515625" style="170" customWidth="1"/>
    <col min="6152" max="6153" width="44.7109375" style="170" customWidth="1"/>
    <col min="6154" max="6154" width="34.5703125" style="170" customWidth="1"/>
    <col min="6155" max="6155" width="36.7109375" style="170" customWidth="1"/>
    <col min="6156" max="6156" width="31.85546875" style="170" customWidth="1"/>
    <col min="6157" max="6406" width="9.140625" style="170"/>
    <col min="6407" max="6407" width="25.28515625" style="170" customWidth="1"/>
    <col min="6408" max="6409" width="44.7109375" style="170" customWidth="1"/>
    <col min="6410" max="6410" width="34.5703125" style="170" customWidth="1"/>
    <col min="6411" max="6411" width="36.7109375" style="170" customWidth="1"/>
    <col min="6412" max="6412" width="31.85546875" style="170" customWidth="1"/>
    <col min="6413" max="6662" width="9.140625" style="170"/>
    <col min="6663" max="6663" width="25.28515625" style="170" customWidth="1"/>
    <col min="6664" max="6665" width="44.7109375" style="170" customWidth="1"/>
    <col min="6666" max="6666" width="34.5703125" style="170" customWidth="1"/>
    <col min="6667" max="6667" width="36.7109375" style="170" customWidth="1"/>
    <col min="6668" max="6668" width="31.85546875" style="170" customWidth="1"/>
    <col min="6669" max="6918" width="9.140625" style="170"/>
    <col min="6919" max="6919" width="25.28515625" style="170" customWidth="1"/>
    <col min="6920" max="6921" width="44.7109375" style="170" customWidth="1"/>
    <col min="6922" max="6922" width="34.5703125" style="170" customWidth="1"/>
    <col min="6923" max="6923" width="36.7109375" style="170" customWidth="1"/>
    <col min="6924" max="6924" width="31.85546875" style="170" customWidth="1"/>
    <col min="6925" max="7174" width="9.140625" style="170"/>
    <col min="7175" max="7175" width="25.28515625" style="170" customWidth="1"/>
    <col min="7176" max="7177" width="44.7109375" style="170" customWidth="1"/>
    <col min="7178" max="7178" width="34.5703125" style="170" customWidth="1"/>
    <col min="7179" max="7179" width="36.7109375" style="170" customWidth="1"/>
    <col min="7180" max="7180" width="31.85546875" style="170" customWidth="1"/>
    <col min="7181" max="7430" width="9.140625" style="170"/>
    <col min="7431" max="7431" width="25.28515625" style="170" customWidth="1"/>
    <col min="7432" max="7433" width="44.7109375" style="170" customWidth="1"/>
    <col min="7434" max="7434" width="34.5703125" style="170" customWidth="1"/>
    <col min="7435" max="7435" width="36.7109375" style="170" customWidth="1"/>
    <col min="7436" max="7436" width="31.85546875" style="170" customWidth="1"/>
    <col min="7437" max="7686" width="9.140625" style="170"/>
    <col min="7687" max="7687" width="25.28515625" style="170" customWidth="1"/>
    <col min="7688" max="7689" width="44.7109375" style="170" customWidth="1"/>
    <col min="7690" max="7690" width="34.5703125" style="170" customWidth="1"/>
    <col min="7691" max="7691" width="36.7109375" style="170" customWidth="1"/>
    <col min="7692" max="7692" width="31.85546875" style="170" customWidth="1"/>
    <col min="7693" max="7942" width="9.140625" style="170"/>
    <col min="7943" max="7943" width="25.28515625" style="170" customWidth="1"/>
    <col min="7944" max="7945" width="44.7109375" style="170" customWidth="1"/>
    <col min="7946" max="7946" width="34.5703125" style="170" customWidth="1"/>
    <col min="7947" max="7947" width="36.7109375" style="170" customWidth="1"/>
    <col min="7948" max="7948" width="31.85546875" style="170" customWidth="1"/>
    <col min="7949" max="8198" width="9.140625" style="170"/>
    <col min="8199" max="8199" width="25.28515625" style="170" customWidth="1"/>
    <col min="8200" max="8201" width="44.7109375" style="170" customWidth="1"/>
    <col min="8202" max="8202" width="34.5703125" style="170" customWidth="1"/>
    <col min="8203" max="8203" width="36.7109375" style="170" customWidth="1"/>
    <col min="8204" max="8204" width="31.85546875" style="170" customWidth="1"/>
    <col min="8205" max="8454" width="9.140625" style="170"/>
    <col min="8455" max="8455" width="25.28515625" style="170" customWidth="1"/>
    <col min="8456" max="8457" width="44.7109375" style="170" customWidth="1"/>
    <col min="8458" max="8458" width="34.5703125" style="170" customWidth="1"/>
    <col min="8459" max="8459" width="36.7109375" style="170" customWidth="1"/>
    <col min="8460" max="8460" width="31.85546875" style="170" customWidth="1"/>
    <col min="8461" max="8710" width="9.140625" style="170"/>
    <col min="8711" max="8711" width="25.28515625" style="170" customWidth="1"/>
    <col min="8712" max="8713" width="44.7109375" style="170" customWidth="1"/>
    <col min="8714" max="8714" width="34.5703125" style="170" customWidth="1"/>
    <col min="8715" max="8715" width="36.7109375" style="170" customWidth="1"/>
    <col min="8716" max="8716" width="31.85546875" style="170" customWidth="1"/>
    <col min="8717" max="8966" width="9.140625" style="170"/>
    <col min="8967" max="8967" width="25.28515625" style="170" customWidth="1"/>
    <col min="8968" max="8969" width="44.7109375" style="170" customWidth="1"/>
    <col min="8970" max="8970" width="34.5703125" style="170" customWidth="1"/>
    <col min="8971" max="8971" width="36.7109375" style="170" customWidth="1"/>
    <col min="8972" max="8972" width="31.85546875" style="170" customWidth="1"/>
    <col min="8973" max="9222" width="9.140625" style="170"/>
    <col min="9223" max="9223" width="25.28515625" style="170" customWidth="1"/>
    <col min="9224" max="9225" width="44.7109375" style="170" customWidth="1"/>
    <col min="9226" max="9226" width="34.5703125" style="170" customWidth="1"/>
    <col min="9227" max="9227" width="36.7109375" style="170" customWidth="1"/>
    <col min="9228" max="9228" width="31.85546875" style="170" customWidth="1"/>
    <col min="9229" max="9478" width="9.140625" style="170"/>
    <col min="9479" max="9479" width="25.28515625" style="170" customWidth="1"/>
    <col min="9480" max="9481" width="44.7109375" style="170" customWidth="1"/>
    <col min="9482" max="9482" width="34.5703125" style="170" customWidth="1"/>
    <col min="9483" max="9483" width="36.7109375" style="170" customWidth="1"/>
    <col min="9484" max="9484" width="31.85546875" style="170" customWidth="1"/>
    <col min="9485" max="9734" width="9.140625" style="170"/>
    <col min="9735" max="9735" width="25.28515625" style="170" customWidth="1"/>
    <col min="9736" max="9737" width="44.7109375" style="170" customWidth="1"/>
    <col min="9738" max="9738" width="34.5703125" style="170" customWidth="1"/>
    <col min="9739" max="9739" width="36.7109375" style="170" customWidth="1"/>
    <col min="9740" max="9740" width="31.85546875" style="170" customWidth="1"/>
    <col min="9741" max="9990" width="9.140625" style="170"/>
    <col min="9991" max="9991" width="25.28515625" style="170" customWidth="1"/>
    <col min="9992" max="9993" width="44.7109375" style="170" customWidth="1"/>
    <col min="9994" max="9994" width="34.5703125" style="170" customWidth="1"/>
    <col min="9995" max="9995" width="36.7109375" style="170" customWidth="1"/>
    <col min="9996" max="9996" width="31.85546875" style="170" customWidth="1"/>
    <col min="9997" max="10246" width="9.140625" style="170"/>
    <col min="10247" max="10247" width="25.28515625" style="170" customWidth="1"/>
    <col min="10248" max="10249" width="44.7109375" style="170" customWidth="1"/>
    <col min="10250" max="10250" width="34.5703125" style="170" customWidth="1"/>
    <col min="10251" max="10251" width="36.7109375" style="170" customWidth="1"/>
    <col min="10252" max="10252" width="31.85546875" style="170" customWidth="1"/>
    <col min="10253" max="10502" width="9.140625" style="170"/>
    <col min="10503" max="10503" width="25.28515625" style="170" customWidth="1"/>
    <col min="10504" max="10505" width="44.7109375" style="170" customWidth="1"/>
    <col min="10506" max="10506" width="34.5703125" style="170" customWidth="1"/>
    <col min="10507" max="10507" width="36.7109375" style="170" customWidth="1"/>
    <col min="10508" max="10508" width="31.85546875" style="170" customWidth="1"/>
    <col min="10509" max="10758" width="9.140625" style="170"/>
    <col min="10759" max="10759" width="25.28515625" style="170" customWidth="1"/>
    <col min="10760" max="10761" width="44.7109375" style="170" customWidth="1"/>
    <col min="10762" max="10762" width="34.5703125" style="170" customWidth="1"/>
    <col min="10763" max="10763" width="36.7109375" style="170" customWidth="1"/>
    <col min="10764" max="10764" width="31.85546875" style="170" customWidth="1"/>
    <col min="10765" max="11014" width="9.140625" style="170"/>
    <col min="11015" max="11015" width="25.28515625" style="170" customWidth="1"/>
    <col min="11016" max="11017" width="44.7109375" style="170" customWidth="1"/>
    <col min="11018" max="11018" width="34.5703125" style="170" customWidth="1"/>
    <col min="11019" max="11019" width="36.7109375" style="170" customWidth="1"/>
    <col min="11020" max="11020" width="31.85546875" style="170" customWidth="1"/>
    <col min="11021" max="11270" width="9.140625" style="170"/>
    <col min="11271" max="11271" width="25.28515625" style="170" customWidth="1"/>
    <col min="11272" max="11273" width="44.7109375" style="170" customWidth="1"/>
    <col min="11274" max="11274" width="34.5703125" style="170" customWidth="1"/>
    <col min="11275" max="11275" width="36.7109375" style="170" customWidth="1"/>
    <col min="11276" max="11276" width="31.85546875" style="170" customWidth="1"/>
    <col min="11277" max="11526" width="9.140625" style="170"/>
    <col min="11527" max="11527" width="25.28515625" style="170" customWidth="1"/>
    <col min="11528" max="11529" width="44.7109375" style="170" customWidth="1"/>
    <col min="11530" max="11530" width="34.5703125" style="170" customWidth="1"/>
    <col min="11531" max="11531" width="36.7109375" style="170" customWidth="1"/>
    <col min="11532" max="11532" width="31.85546875" style="170" customWidth="1"/>
    <col min="11533" max="11782" width="9.140625" style="170"/>
    <col min="11783" max="11783" width="25.28515625" style="170" customWidth="1"/>
    <col min="11784" max="11785" width="44.7109375" style="170" customWidth="1"/>
    <col min="11786" max="11786" width="34.5703125" style="170" customWidth="1"/>
    <col min="11787" max="11787" width="36.7109375" style="170" customWidth="1"/>
    <col min="11788" max="11788" width="31.85546875" style="170" customWidth="1"/>
    <col min="11789" max="12038" width="9.140625" style="170"/>
    <col min="12039" max="12039" width="25.28515625" style="170" customWidth="1"/>
    <col min="12040" max="12041" width="44.7109375" style="170" customWidth="1"/>
    <col min="12042" max="12042" width="34.5703125" style="170" customWidth="1"/>
    <col min="12043" max="12043" width="36.7109375" style="170" customWidth="1"/>
    <col min="12044" max="12044" width="31.85546875" style="170" customWidth="1"/>
    <col min="12045" max="12294" width="9.140625" style="170"/>
    <col min="12295" max="12295" width="25.28515625" style="170" customWidth="1"/>
    <col min="12296" max="12297" width="44.7109375" style="170" customWidth="1"/>
    <col min="12298" max="12298" width="34.5703125" style="170" customWidth="1"/>
    <col min="12299" max="12299" width="36.7109375" style="170" customWidth="1"/>
    <col min="12300" max="12300" width="31.85546875" style="170" customWidth="1"/>
    <col min="12301" max="12550" width="9.140625" style="170"/>
    <col min="12551" max="12551" width="25.28515625" style="170" customWidth="1"/>
    <col min="12552" max="12553" width="44.7109375" style="170" customWidth="1"/>
    <col min="12554" max="12554" width="34.5703125" style="170" customWidth="1"/>
    <col min="12555" max="12555" width="36.7109375" style="170" customWidth="1"/>
    <col min="12556" max="12556" width="31.85546875" style="170" customWidth="1"/>
    <col min="12557" max="12806" width="9.140625" style="170"/>
    <col min="12807" max="12807" width="25.28515625" style="170" customWidth="1"/>
    <col min="12808" max="12809" width="44.7109375" style="170" customWidth="1"/>
    <col min="12810" max="12810" width="34.5703125" style="170" customWidth="1"/>
    <col min="12811" max="12811" width="36.7109375" style="170" customWidth="1"/>
    <col min="12812" max="12812" width="31.85546875" style="170" customWidth="1"/>
    <col min="12813" max="13062" width="9.140625" style="170"/>
    <col min="13063" max="13063" width="25.28515625" style="170" customWidth="1"/>
    <col min="13064" max="13065" width="44.7109375" style="170" customWidth="1"/>
    <col min="13066" max="13066" width="34.5703125" style="170" customWidth="1"/>
    <col min="13067" max="13067" width="36.7109375" style="170" customWidth="1"/>
    <col min="13068" max="13068" width="31.85546875" style="170" customWidth="1"/>
    <col min="13069" max="13318" width="9.140625" style="170"/>
    <col min="13319" max="13319" width="25.28515625" style="170" customWidth="1"/>
    <col min="13320" max="13321" width="44.7109375" style="170" customWidth="1"/>
    <col min="13322" max="13322" width="34.5703125" style="170" customWidth="1"/>
    <col min="13323" max="13323" width="36.7109375" style="170" customWidth="1"/>
    <col min="13324" max="13324" width="31.85546875" style="170" customWidth="1"/>
    <col min="13325" max="13574" width="9.140625" style="170"/>
    <col min="13575" max="13575" width="25.28515625" style="170" customWidth="1"/>
    <col min="13576" max="13577" width="44.7109375" style="170" customWidth="1"/>
    <col min="13578" max="13578" width="34.5703125" style="170" customWidth="1"/>
    <col min="13579" max="13579" width="36.7109375" style="170" customWidth="1"/>
    <col min="13580" max="13580" width="31.85546875" style="170" customWidth="1"/>
    <col min="13581" max="13830" width="9.140625" style="170"/>
    <col min="13831" max="13831" width="25.28515625" style="170" customWidth="1"/>
    <col min="13832" max="13833" width="44.7109375" style="170" customWidth="1"/>
    <col min="13834" max="13834" width="34.5703125" style="170" customWidth="1"/>
    <col min="13835" max="13835" width="36.7109375" style="170" customWidth="1"/>
    <col min="13836" max="13836" width="31.85546875" style="170" customWidth="1"/>
    <col min="13837" max="14086" width="9.140625" style="170"/>
    <col min="14087" max="14087" width="25.28515625" style="170" customWidth="1"/>
    <col min="14088" max="14089" width="44.7109375" style="170" customWidth="1"/>
    <col min="14090" max="14090" width="34.5703125" style="170" customWidth="1"/>
    <col min="14091" max="14091" width="36.7109375" style="170" customWidth="1"/>
    <col min="14092" max="14092" width="31.85546875" style="170" customWidth="1"/>
    <col min="14093" max="14342" width="9.140625" style="170"/>
    <col min="14343" max="14343" width="25.28515625" style="170" customWidth="1"/>
    <col min="14344" max="14345" width="44.7109375" style="170" customWidth="1"/>
    <col min="14346" max="14346" width="34.5703125" style="170" customWidth="1"/>
    <col min="14347" max="14347" width="36.7109375" style="170" customWidth="1"/>
    <col min="14348" max="14348" width="31.85546875" style="170" customWidth="1"/>
    <col min="14349" max="14598" width="9.140625" style="170"/>
    <col min="14599" max="14599" width="25.28515625" style="170" customWidth="1"/>
    <col min="14600" max="14601" width="44.7109375" style="170" customWidth="1"/>
    <col min="14602" max="14602" width="34.5703125" style="170" customWidth="1"/>
    <col min="14603" max="14603" width="36.7109375" style="170" customWidth="1"/>
    <col min="14604" max="14604" width="31.85546875" style="170" customWidth="1"/>
    <col min="14605" max="14854" width="9.140625" style="170"/>
    <col min="14855" max="14855" width="25.28515625" style="170" customWidth="1"/>
    <col min="14856" max="14857" width="44.7109375" style="170" customWidth="1"/>
    <col min="14858" max="14858" width="34.5703125" style="170" customWidth="1"/>
    <col min="14859" max="14859" width="36.7109375" style="170" customWidth="1"/>
    <col min="14860" max="14860" width="31.85546875" style="170" customWidth="1"/>
    <col min="14861" max="15110" width="9.140625" style="170"/>
    <col min="15111" max="15111" width="25.28515625" style="170" customWidth="1"/>
    <col min="15112" max="15113" width="44.7109375" style="170" customWidth="1"/>
    <col min="15114" max="15114" width="34.5703125" style="170" customWidth="1"/>
    <col min="15115" max="15115" width="36.7109375" style="170" customWidth="1"/>
    <col min="15116" max="15116" width="31.85546875" style="170" customWidth="1"/>
    <col min="15117" max="15366" width="9.140625" style="170"/>
    <col min="15367" max="15367" width="25.28515625" style="170" customWidth="1"/>
    <col min="15368" max="15369" width="44.7109375" style="170" customWidth="1"/>
    <col min="15370" max="15370" width="34.5703125" style="170" customWidth="1"/>
    <col min="15371" max="15371" width="36.7109375" style="170" customWidth="1"/>
    <col min="15372" max="15372" width="31.85546875" style="170" customWidth="1"/>
    <col min="15373" max="15622" width="9.140625" style="170"/>
    <col min="15623" max="15623" width="25.28515625" style="170" customWidth="1"/>
    <col min="15624" max="15625" width="44.7109375" style="170" customWidth="1"/>
    <col min="15626" max="15626" width="34.5703125" style="170" customWidth="1"/>
    <col min="15627" max="15627" width="36.7109375" style="170" customWidth="1"/>
    <col min="15628" max="15628" width="31.85546875" style="170" customWidth="1"/>
    <col min="15629" max="15878" width="9.140625" style="170"/>
    <col min="15879" max="15879" width="25.28515625" style="170" customWidth="1"/>
    <col min="15880" max="15881" width="44.7109375" style="170" customWidth="1"/>
    <col min="15882" max="15882" width="34.5703125" style="170" customWidth="1"/>
    <col min="15883" max="15883" width="36.7109375" style="170" customWidth="1"/>
    <col min="15884" max="15884" width="31.85546875" style="170" customWidth="1"/>
    <col min="15885" max="16134" width="9.140625" style="170"/>
    <col min="16135" max="16135" width="25.28515625" style="170" customWidth="1"/>
    <col min="16136" max="16137" width="44.7109375" style="170" customWidth="1"/>
    <col min="16138" max="16138" width="34.5703125" style="170" customWidth="1"/>
    <col min="16139" max="16139" width="36.7109375" style="170" customWidth="1"/>
    <col min="16140" max="16140" width="31.85546875" style="170" customWidth="1"/>
    <col min="16141" max="16384" width="9.140625" style="170"/>
  </cols>
  <sheetData>
    <row r="1" spans="1:18" s="170" customFormat="1" ht="46.5" customHeight="1" x14ac:dyDescent="0.3">
      <c r="J1" s="171" t="s">
        <v>583</v>
      </c>
      <c r="P1" s="172" t="s">
        <v>563</v>
      </c>
      <c r="Q1" s="172"/>
      <c r="R1" s="172"/>
    </row>
    <row r="2" spans="1:18" s="170" customFormat="1" ht="87.75" customHeight="1" x14ac:dyDescent="0.3">
      <c r="I2" s="173"/>
      <c r="J2" s="173"/>
      <c r="P2" s="174" t="s">
        <v>582</v>
      </c>
      <c r="Q2" s="174"/>
      <c r="R2" s="174"/>
    </row>
    <row r="3" spans="1:18" s="170" customFormat="1" ht="34.5" customHeight="1" x14ac:dyDescent="0.3">
      <c r="B3" s="175"/>
      <c r="C3" s="175"/>
      <c r="D3" s="175"/>
      <c r="E3" s="175"/>
      <c r="F3" s="175"/>
      <c r="G3" s="175"/>
      <c r="H3" s="175"/>
      <c r="I3" s="176"/>
      <c r="J3" s="177"/>
      <c r="K3" s="178"/>
      <c r="L3" s="179"/>
      <c r="M3" s="178"/>
      <c r="N3" s="178"/>
      <c r="O3" s="178"/>
      <c r="P3" s="180"/>
      <c r="Q3" s="181"/>
      <c r="R3" s="180" t="s">
        <v>255</v>
      </c>
    </row>
    <row r="4" spans="1:18" s="170" customFormat="1" ht="19.5" x14ac:dyDescent="0.3">
      <c r="B4" s="175"/>
      <c r="C4" s="175"/>
      <c r="D4" s="175"/>
      <c r="E4" s="175"/>
      <c r="F4" s="175"/>
      <c r="G4" s="175"/>
      <c r="H4" s="175"/>
      <c r="I4" s="178"/>
      <c r="J4" s="182"/>
      <c r="K4" s="178"/>
      <c r="L4" s="179"/>
      <c r="M4" s="178"/>
      <c r="N4" s="178"/>
      <c r="O4" s="178"/>
      <c r="P4" s="183" t="s">
        <v>165</v>
      </c>
      <c r="Q4" s="183"/>
      <c r="R4" s="183"/>
    </row>
    <row r="5" spans="1:18" s="170" customFormat="1" ht="111" customHeight="1" x14ac:dyDescent="0.25">
      <c r="A5" s="184"/>
      <c r="B5" s="184"/>
      <c r="C5" s="185" t="s">
        <v>166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4"/>
      <c r="Q5" s="184"/>
      <c r="R5" s="184"/>
    </row>
    <row r="6" spans="1:18" s="170" customFormat="1" x14ac:dyDescent="0.25">
      <c r="A6" s="186"/>
      <c r="B6" s="187"/>
      <c r="C6" s="187"/>
      <c r="D6" s="187"/>
      <c r="E6" s="187"/>
      <c r="F6" s="187"/>
      <c r="G6" s="187"/>
      <c r="H6" s="187"/>
      <c r="I6" s="188"/>
      <c r="J6" s="189"/>
      <c r="K6" s="188"/>
      <c r="L6" s="188"/>
    </row>
    <row r="7" spans="1:18" s="170" customFormat="1" ht="42" customHeight="1" x14ac:dyDescent="0.25">
      <c r="A7" s="190" t="s">
        <v>167</v>
      </c>
      <c r="B7" s="190" t="s">
        <v>168</v>
      </c>
      <c r="C7" s="190" t="s">
        <v>169</v>
      </c>
      <c r="D7" s="190" t="s">
        <v>170</v>
      </c>
      <c r="E7" s="190" t="s">
        <v>171</v>
      </c>
      <c r="F7" s="190" t="s">
        <v>172</v>
      </c>
      <c r="G7" s="190" t="s">
        <v>173</v>
      </c>
      <c r="H7" s="190" t="s">
        <v>174</v>
      </c>
      <c r="I7" s="190" t="s">
        <v>175</v>
      </c>
      <c r="J7" s="190" t="s">
        <v>2</v>
      </c>
      <c r="K7" s="191" t="s">
        <v>176</v>
      </c>
      <c r="L7" s="192"/>
      <c r="M7" s="192"/>
      <c r="N7" s="192"/>
      <c r="O7" s="192"/>
      <c r="P7" s="193"/>
      <c r="Q7" s="190" t="s">
        <v>177</v>
      </c>
      <c r="R7" s="190" t="s">
        <v>178</v>
      </c>
    </row>
    <row r="8" spans="1:18" s="170" customFormat="1" ht="156.75" customHeight="1" x14ac:dyDescent="0.2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5" t="s">
        <v>179</v>
      </c>
      <c r="L8" s="196">
        <v>2023</v>
      </c>
      <c r="M8" s="196">
        <v>2024</v>
      </c>
      <c r="N8" s="196">
        <v>2025</v>
      </c>
      <c r="O8" s="196">
        <v>2026</v>
      </c>
      <c r="P8" s="196">
        <v>2027</v>
      </c>
      <c r="Q8" s="194"/>
      <c r="R8" s="197"/>
    </row>
    <row r="9" spans="1:18" s="170" customFormat="1" ht="23.25" customHeight="1" x14ac:dyDescent="0.25">
      <c r="A9" s="198">
        <v>1</v>
      </c>
      <c r="B9" s="198">
        <v>2</v>
      </c>
      <c r="C9" s="198">
        <v>3</v>
      </c>
      <c r="D9" s="198">
        <v>4</v>
      </c>
      <c r="E9" s="198">
        <v>5</v>
      </c>
      <c r="F9" s="198">
        <v>6</v>
      </c>
      <c r="G9" s="198">
        <v>7</v>
      </c>
      <c r="H9" s="198">
        <v>8</v>
      </c>
      <c r="I9" s="198">
        <v>9</v>
      </c>
      <c r="J9" s="198">
        <v>10</v>
      </c>
      <c r="K9" s="198">
        <v>11</v>
      </c>
      <c r="L9" s="198">
        <v>12</v>
      </c>
      <c r="M9" s="198">
        <v>13</v>
      </c>
      <c r="N9" s="198">
        <v>14</v>
      </c>
      <c r="O9" s="198">
        <v>15</v>
      </c>
      <c r="P9" s="198">
        <v>16</v>
      </c>
      <c r="Q9" s="198">
        <v>17</v>
      </c>
      <c r="R9" s="198">
        <v>18</v>
      </c>
    </row>
    <row r="10" spans="1:18" s="170" customFormat="1" ht="23.25" customHeight="1" x14ac:dyDescent="0.3">
      <c r="A10" s="199" t="s">
        <v>133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</row>
    <row r="11" spans="1:18" s="170" customFormat="1" ht="24.75" customHeight="1" x14ac:dyDescent="0.3">
      <c r="A11" s="199" t="s">
        <v>70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</row>
    <row r="12" spans="1:18" s="170" customFormat="1" ht="25.5" customHeight="1" x14ac:dyDescent="0.25">
      <c r="A12" s="202">
        <v>1</v>
      </c>
      <c r="B12" s="203" t="s">
        <v>60</v>
      </c>
      <c r="C12" s="203" t="s">
        <v>288</v>
      </c>
      <c r="D12" s="204" t="s">
        <v>197</v>
      </c>
      <c r="E12" s="204" t="s">
        <v>212</v>
      </c>
      <c r="F12" s="204" t="s">
        <v>290</v>
      </c>
      <c r="G12" s="205">
        <v>45991</v>
      </c>
      <c r="H12" s="206">
        <f>K12+I12</f>
        <v>99227.539499999999</v>
      </c>
      <c r="I12" s="68">
        <v>8473.1494999999995</v>
      </c>
      <c r="J12" s="198" t="s">
        <v>14</v>
      </c>
      <c r="K12" s="68">
        <f>L12+M12+N12+O12+P12</f>
        <v>90754.39</v>
      </c>
      <c r="L12" s="68">
        <f>L13+L14</f>
        <v>960.78</v>
      </c>
      <c r="M12" s="68">
        <f t="shared" ref="M12:P12" si="0">M13+M14</f>
        <v>43437.279999999999</v>
      </c>
      <c r="N12" s="68">
        <f t="shared" si="0"/>
        <v>46356.33</v>
      </c>
      <c r="O12" s="68">
        <f t="shared" si="0"/>
        <v>0</v>
      </c>
      <c r="P12" s="68">
        <f t="shared" si="0"/>
        <v>0</v>
      </c>
      <c r="Q12" s="207">
        <v>0</v>
      </c>
      <c r="R12" s="203" t="s">
        <v>183</v>
      </c>
    </row>
    <row r="13" spans="1:18" s="170" customFormat="1" ht="42.75" customHeight="1" x14ac:dyDescent="0.25">
      <c r="A13" s="202"/>
      <c r="B13" s="203"/>
      <c r="C13" s="203"/>
      <c r="D13" s="208"/>
      <c r="E13" s="208"/>
      <c r="F13" s="208"/>
      <c r="G13" s="208"/>
      <c r="H13" s="206"/>
      <c r="I13" s="209">
        <v>5295.7184399999996</v>
      </c>
      <c r="J13" s="196" t="s">
        <v>199</v>
      </c>
      <c r="K13" s="68">
        <f>L13+M13+N13+O13+P13</f>
        <v>53022.59</v>
      </c>
      <c r="L13" s="68">
        <v>600.49</v>
      </c>
      <c r="M13" s="68">
        <v>25350</v>
      </c>
      <c r="N13" s="69">
        <v>27072.1</v>
      </c>
      <c r="O13" s="69">
        <v>0</v>
      </c>
      <c r="P13" s="69">
        <v>0</v>
      </c>
      <c r="Q13" s="207">
        <v>0</v>
      </c>
      <c r="R13" s="203"/>
    </row>
    <row r="14" spans="1:18" s="170" customFormat="1" ht="69" customHeight="1" x14ac:dyDescent="0.25">
      <c r="A14" s="202"/>
      <c r="B14" s="203"/>
      <c r="C14" s="203"/>
      <c r="D14" s="210"/>
      <c r="E14" s="210"/>
      <c r="F14" s="210"/>
      <c r="G14" s="210"/>
      <c r="H14" s="206"/>
      <c r="I14" s="209">
        <v>3177.4310599999999</v>
      </c>
      <c r="J14" s="196" t="s">
        <v>18</v>
      </c>
      <c r="K14" s="68">
        <f t="shared" ref="K14:K32" si="1">L14+M14+N14+O14+P14</f>
        <v>37731.800000000003</v>
      </c>
      <c r="L14" s="68">
        <v>360.29</v>
      </c>
      <c r="M14" s="68">
        <f>18087.28</f>
        <v>18087.28</v>
      </c>
      <c r="N14" s="69">
        <v>19284.23</v>
      </c>
      <c r="O14" s="69">
        <v>0</v>
      </c>
      <c r="P14" s="69">
        <v>0</v>
      </c>
      <c r="Q14" s="207">
        <v>0</v>
      </c>
      <c r="R14" s="203"/>
    </row>
    <row r="15" spans="1:18" s="170" customFormat="1" ht="54" customHeight="1" x14ac:dyDescent="0.25">
      <c r="A15" s="202">
        <v>2</v>
      </c>
      <c r="B15" s="203" t="s">
        <v>492</v>
      </c>
      <c r="C15" s="203" t="s">
        <v>200</v>
      </c>
      <c r="D15" s="204" t="s">
        <v>201</v>
      </c>
      <c r="E15" s="204" t="s">
        <v>182</v>
      </c>
      <c r="F15" s="204" t="s">
        <v>289</v>
      </c>
      <c r="G15" s="205">
        <v>47087</v>
      </c>
      <c r="H15" s="206">
        <v>143175.45000000001</v>
      </c>
      <c r="I15" s="68">
        <v>0</v>
      </c>
      <c r="J15" s="198" t="s">
        <v>14</v>
      </c>
      <c r="K15" s="68">
        <f t="shared" si="1"/>
        <v>15288.510000000002</v>
      </c>
      <c r="L15" s="68">
        <v>0</v>
      </c>
      <c r="M15" s="68">
        <v>0</v>
      </c>
      <c r="N15" s="68">
        <v>0</v>
      </c>
      <c r="O15" s="68">
        <v>0</v>
      </c>
      <c r="P15" s="68">
        <v>15288.510000000002</v>
      </c>
      <c r="Q15" s="207">
        <v>0</v>
      </c>
      <c r="R15" s="203" t="s">
        <v>183</v>
      </c>
    </row>
    <row r="16" spans="1:18" s="170" customFormat="1" ht="53.25" customHeight="1" x14ac:dyDescent="0.25">
      <c r="A16" s="202"/>
      <c r="B16" s="203"/>
      <c r="C16" s="203"/>
      <c r="D16" s="208"/>
      <c r="E16" s="208"/>
      <c r="F16" s="208"/>
      <c r="G16" s="211"/>
      <c r="H16" s="206"/>
      <c r="I16" s="209">
        <v>0</v>
      </c>
      <c r="J16" s="196" t="s">
        <v>199</v>
      </c>
      <c r="K16" s="68">
        <f t="shared" si="1"/>
        <v>9601.2000000000007</v>
      </c>
      <c r="L16" s="68">
        <v>0</v>
      </c>
      <c r="M16" s="68">
        <v>0</v>
      </c>
      <c r="N16" s="69">
        <v>0</v>
      </c>
      <c r="O16" s="69">
        <v>0</v>
      </c>
      <c r="P16" s="69">
        <v>9601.2000000000007</v>
      </c>
      <c r="Q16" s="207">
        <v>0</v>
      </c>
      <c r="R16" s="203"/>
    </row>
    <row r="17" spans="1:18" s="170" customFormat="1" ht="65.45" customHeight="1" x14ac:dyDescent="0.25">
      <c r="A17" s="202"/>
      <c r="B17" s="203"/>
      <c r="C17" s="203"/>
      <c r="D17" s="210"/>
      <c r="E17" s="210"/>
      <c r="F17" s="210"/>
      <c r="G17" s="212"/>
      <c r="H17" s="206"/>
      <c r="I17" s="209">
        <v>0</v>
      </c>
      <c r="J17" s="196" t="s">
        <v>18</v>
      </c>
      <c r="K17" s="68">
        <f t="shared" si="1"/>
        <v>5687.31</v>
      </c>
      <c r="L17" s="68">
        <v>0</v>
      </c>
      <c r="M17" s="68">
        <v>0</v>
      </c>
      <c r="N17" s="69">
        <v>0</v>
      </c>
      <c r="O17" s="69">
        <v>0</v>
      </c>
      <c r="P17" s="69">
        <v>5687.31</v>
      </c>
      <c r="Q17" s="207">
        <v>0</v>
      </c>
      <c r="R17" s="203"/>
    </row>
    <row r="18" spans="1:18" s="170" customFormat="1" ht="26.25" customHeight="1" x14ac:dyDescent="0.25">
      <c r="A18" s="202">
        <v>3</v>
      </c>
      <c r="B18" s="204" t="s">
        <v>98</v>
      </c>
      <c r="C18" s="203" t="s">
        <v>185</v>
      </c>
      <c r="D18" s="204" t="s">
        <v>202</v>
      </c>
      <c r="E18" s="204" t="s">
        <v>182</v>
      </c>
      <c r="F18" s="204" t="s">
        <v>289</v>
      </c>
      <c r="G18" s="205">
        <v>47087</v>
      </c>
      <c r="H18" s="206">
        <v>53980.639999999999</v>
      </c>
      <c r="I18" s="68">
        <v>0</v>
      </c>
      <c r="J18" s="198" t="s">
        <v>14</v>
      </c>
      <c r="K18" s="68">
        <f t="shared" si="1"/>
        <v>36010</v>
      </c>
      <c r="L18" s="68">
        <v>0</v>
      </c>
      <c r="M18" s="68">
        <v>0</v>
      </c>
      <c r="N18" s="68">
        <v>0</v>
      </c>
      <c r="O18" s="68">
        <v>0</v>
      </c>
      <c r="P18" s="68">
        <v>36010</v>
      </c>
      <c r="Q18" s="207">
        <v>0</v>
      </c>
      <c r="R18" s="203" t="s">
        <v>183</v>
      </c>
    </row>
    <row r="19" spans="1:18" s="170" customFormat="1" ht="46.5" customHeight="1" x14ac:dyDescent="0.25">
      <c r="A19" s="202"/>
      <c r="B19" s="208"/>
      <c r="C19" s="203"/>
      <c r="D19" s="208"/>
      <c r="E19" s="208"/>
      <c r="F19" s="208"/>
      <c r="G19" s="208"/>
      <c r="H19" s="206"/>
      <c r="I19" s="209">
        <v>0</v>
      </c>
      <c r="J19" s="196" t="s">
        <v>199</v>
      </c>
      <c r="K19" s="68">
        <f t="shared" si="1"/>
        <v>22038.12</v>
      </c>
      <c r="L19" s="68">
        <v>0</v>
      </c>
      <c r="M19" s="68">
        <v>0</v>
      </c>
      <c r="N19" s="69">
        <v>0</v>
      </c>
      <c r="O19" s="69">
        <v>0</v>
      </c>
      <c r="P19" s="69">
        <v>22038.12</v>
      </c>
      <c r="Q19" s="207">
        <v>0</v>
      </c>
      <c r="R19" s="203"/>
    </row>
    <row r="20" spans="1:18" s="170" customFormat="1" ht="62.25" customHeight="1" x14ac:dyDescent="0.25">
      <c r="A20" s="202"/>
      <c r="B20" s="210"/>
      <c r="C20" s="203"/>
      <c r="D20" s="210"/>
      <c r="E20" s="210"/>
      <c r="F20" s="210"/>
      <c r="G20" s="210"/>
      <c r="H20" s="206"/>
      <c r="I20" s="209">
        <v>0</v>
      </c>
      <c r="J20" s="196" t="s">
        <v>18</v>
      </c>
      <c r="K20" s="68">
        <f t="shared" si="1"/>
        <v>13971.88</v>
      </c>
      <c r="L20" s="68">
        <v>0</v>
      </c>
      <c r="M20" s="68">
        <v>0</v>
      </c>
      <c r="N20" s="69">
        <v>0</v>
      </c>
      <c r="O20" s="69">
        <v>0</v>
      </c>
      <c r="P20" s="69">
        <v>13971.88</v>
      </c>
      <c r="Q20" s="207">
        <v>0</v>
      </c>
      <c r="R20" s="203"/>
    </row>
    <row r="21" spans="1:18" s="170" customFormat="1" ht="29.25" customHeight="1" x14ac:dyDescent="0.25">
      <c r="A21" s="202">
        <v>4</v>
      </c>
      <c r="B21" s="203" t="s">
        <v>139</v>
      </c>
      <c r="C21" s="203" t="s">
        <v>203</v>
      </c>
      <c r="D21" s="203" t="s">
        <v>204</v>
      </c>
      <c r="E21" s="203" t="s">
        <v>182</v>
      </c>
      <c r="F21" s="203" t="s">
        <v>289</v>
      </c>
      <c r="G21" s="213">
        <v>47087</v>
      </c>
      <c r="H21" s="206">
        <v>258497.99</v>
      </c>
      <c r="I21" s="68">
        <v>0</v>
      </c>
      <c r="J21" s="198" t="s">
        <v>14</v>
      </c>
      <c r="K21" s="68">
        <f t="shared" si="1"/>
        <v>172331.99</v>
      </c>
      <c r="L21" s="68">
        <v>0</v>
      </c>
      <c r="M21" s="68">
        <v>0</v>
      </c>
      <c r="N21" s="68">
        <v>0</v>
      </c>
      <c r="O21" s="68">
        <v>0</v>
      </c>
      <c r="P21" s="68">
        <v>172331.99</v>
      </c>
      <c r="Q21" s="207">
        <v>0</v>
      </c>
      <c r="R21" s="203" t="s">
        <v>183</v>
      </c>
    </row>
    <row r="22" spans="1:18" s="170" customFormat="1" ht="42" customHeight="1" x14ac:dyDescent="0.25">
      <c r="A22" s="202"/>
      <c r="B22" s="203"/>
      <c r="C22" s="203"/>
      <c r="D22" s="203"/>
      <c r="E22" s="203"/>
      <c r="F22" s="203"/>
      <c r="G22" s="203"/>
      <c r="H22" s="206"/>
      <c r="I22" s="209">
        <v>0</v>
      </c>
      <c r="J22" s="196" t="s">
        <v>199</v>
      </c>
      <c r="K22" s="68">
        <f t="shared" si="1"/>
        <v>105467.18</v>
      </c>
      <c r="L22" s="68">
        <v>0</v>
      </c>
      <c r="M22" s="68">
        <v>0</v>
      </c>
      <c r="N22" s="69">
        <v>0</v>
      </c>
      <c r="O22" s="69">
        <v>0</v>
      </c>
      <c r="P22" s="69">
        <v>105467.18</v>
      </c>
      <c r="Q22" s="207">
        <v>0</v>
      </c>
      <c r="R22" s="203"/>
    </row>
    <row r="23" spans="1:18" s="170" customFormat="1" ht="66.75" customHeight="1" x14ac:dyDescent="0.25">
      <c r="A23" s="202"/>
      <c r="B23" s="203"/>
      <c r="C23" s="203"/>
      <c r="D23" s="203"/>
      <c r="E23" s="203"/>
      <c r="F23" s="203"/>
      <c r="G23" s="203"/>
      <c r="H23" s="206"/>
      <c r="I23" s="209">
        <v>0</v>
      </c>
      <c r="J23" s="196" t="s">
        <v>18</v>
      </c>
      <c r="K23" s="68">
        <f t="shared" si="1"/>
        <v>66864.81</v>
      </c>
      <c r="L23" s="68">
        <v>0</v>
      </c>
      <c r="M23" s="68">
        <v>0</v>
      </c>
      <c r="N23" s="69">
        <v>0</v>
      </c>
      <c r="O23" s="69">
        <v>0</v>
      </c>
      <c r="P23" s="69">
        <v>66864.81</v>
      </c>
      <c r="Q23" s="207">
        <v>0</v>
      </c>
      <c r="R23" s="203"/>
    </row>
    <row r="24" spans="1:18" s="170" customFormat="1" ht="30" customHeight="1" x14ac:dyDescent="0.25">
      <c r="A24" s="202">
        <v>5</v>
      </c>
      <c r="B24" s="203" t="s">
        <v>491</v>
      </c>
      <c r="C24" s="203" t="s">
        <v>565</v>
      </c>
      <c r="D24" s="203" t="s">
        <v>205</v>
      </c>
      <c r="E24" s="203" t="s">
        <v>182</v>
      </c>
      <c r="F24" s="203" t="s">
        <v>289</v>
      </c>
      <c r="G24" s="213">
        <v>47087</v>
      </c>
      <c r="H24" s="206">
        <v>270590</v>
      </c>
      <c r="I24" s="68">
        <v>0</v>
      </c>
      <c r="J24" s="198" t="s">
        <v>14</v>
      </c>
      <c r="K24" s="68">
        <f t="shared" si="1"/>
        <v>135295</v>
      </c>
      <c r="L24" s="68">
        <v>0</v>
      </c>
      <c r="M24" s="68">
        <v>0</v>
      </c>
      <c r="N24" s="68">
        <v>0</v>
      </c>
      <c r="O24" s="68">
        <v>0</v>
      </c>
      <c r="P24" s="68">
        <v>135295</v>
      </c>
      <c r="Q24" s="207">
        <v>0</v>
      </c>
      <c r="R24" s="203" t="s">
        <v>183</v>
      </c>
    </row>
    <row r="25" spans="1:18" s="170" customFormat="1" ht="44.25" customHeight="1" x14ac:dyDescent="0.25">
      <c r="A25" s="202"/>
      <c r="B25" s="203"/>
      <c r="C25" s="203"/>
      <c r="D25" s="203"/>
      <c r="E25" s="203"/>
      <c r="F25" s="203"/>
      <c r="G25" s="203"/>
      <c r="H25" s="206"/>
      <c r="I25" s="209">
        <v>0</v>
      </c>
      <c r="J25" s="196" t="s">
        <v>199</v>
      </c>
      <c r="K25" s="68">
        <f t="shared" si="1"/>
        <v>82800.539999999994</v>
      </c>
      <c r="L25" s="68">
        <v>0</v>
      </c>
      <c r="M25" s="68">
        <v>0</v>
      </c>
      <c r="N25" s="69">
        <v>0</v>
      </c>
      <c r="O25" s="69">
        <v>0</v>
      </c>
      <c r="P25" s="69">
        <v>82800.539999999994</v>
      </c>
      <c r="Q25" s="207">
        <v>0</v>
      </c>
      <c r="R25" s="203"/>
    </row>
    <row r="26" spans="1:18" s="170" customFormat="1" ht="65.25" customHeight="1" x14ac:dyDescent="0.25">
      <c r="A26" s="202"/>
      <c r="B26" s="203"/>
      <c r="C26" s="203"/>
      <c r="D26" s="203"/>
      <c r="E26" s="203"/>
      <c r="F26" s="203"/>
      <c r="G26" s="203"/>
      <c r="H26" s="206"/>
      <c r="I26" s="209">
        <v>0</v>
      </c>
      <c r="J26" s="196" t="s">
        <v>18</v>
      </c>
      <c r="K26" s="68">
        <f t="shared" si="1"/>
        <v>52494.46</v>
      </c>
      <c r="L26" s="68">
        <v>0</v>
      </c>
      <c r="M26" s="68">
        <v>0</v>
      </c>
      <c r="N26" s="69">
        <v>0</v>
      </c>
      <c r="O26" s="69">
        <v>0</v>
      </c>
      <c r="P26" s="69">
        <v>52494.46</v>
      </c>
      <c r="Q26" s="207">
        <v>0</v>
      </c>
      <c r="R26" s="203"/>
    </row>
    <row r="27" spans="1:18" s="170" customFormat="1" ht="27.75" customHeight="1" x14ac:dyDescent="0.25">
      <c r="A27" s="202">
        <v>6</v>
      </c>
      <c r="B27" s="203" t="s">
        <v>489</v>
      </c>
      <c r="C27" s="203" t="s">
        <v>206</v>
      </c>
      <c r="D27" s="203" t="s">
        <v>207</v>
      </c>
      <c r="E27" s="203" t="s">
        <v>182</v>
      </c>
      <c r="F27" s="203" t="s">
        <v>289</v>
      </c>
      <c r="G27" s="213">
        <v>47087</v>
      </c>
      <c r="H27" s="206">
        <v>154000</v>
      </c>
      <c r="I27" s="68">
        <v>0</v>
      </c>
      <c r="J27" s="198" t="s">
        <v>14</v>
      </c>
      <c r="K27" s="68">
        <f t="shared" si="1"/>
        <v>77000</v>
      </c>
      <c r="L27" s="68">
        <v>0</v>
      </c>
      <c r="M27" s="68">
        <v>0</v>
      </c>
      <c r="N27" s="68">
        <v>0</v>
      </c>
      <c r="O27" s="68">
        <v>0</v>
      </c>
      <c r="P27" s="68">
        <v>77000</v>
      </c>
      <c r="Q27" s="207">
        <v>0</v>
      </c>
      <c r="R27" s="203" t="s">
        <v>183</v>
      </c>
    </row>
    <row r="28" spans="1:18" s="170" customFormat="1" ht="49.5" customHeight="1" x14ac:dyDescent="0.25">
      <c r="A28" s="202"/>
      <c r="B28" s="203"/>
      <c r="C28" s="203"/>
      <c r="D28" s="203"/>
      <c r="E28" s="203"/>
      <c r="F28" s="203"/>
      <c r="G28" s="203"/>
      <c r="H28" s="206"/>
      <c r="I28" s="209">
        <v>0</v>
      </c>
      <c r="J28" s="196" t="s">
        <v>199</v>
      </c>
      <c r="K28" s="68">
        <f t="shared" si="1"/>
        <v>47124</v>
      </c>
      <c r="L28" s="68">
        <v>0</v>
      </c>
      <c r="M28" s="68">
        <v>0</v>
      </c>
      <c r="N28" s="69">
        <v>0</v>
      </c>
      <c r="O28" s="69">
        <v>0</v>
      </c>
      <c r="P28" s="69">
        <v>47124</v>
      </c>
      <c r="Q28" s="207">
        <v>0</v>
      </c>
      <c r="R28" s="203"/>
    </row>
    <row r="29" spans="1:18" s="170" customFormat="1" ht="61.5" customHeight="1" x14ac:dyDescent="0.25">
      <c r="A29" s="202"/>
      <c r="B29" s="203"/>
      <c r="C29" s="203"/>
      <c r="D29" s="203"/>
      <c r="E29" s="203"/>
      <c r="F29" s="203"/>
      <c r="G29" s="203"/>
      <c r="H29" s="206"/>
      <c r="I29" s="209">
        <v>0</v>
      </c>
      <c r="J29" s="196" t="s">
        <v>18</v>
      </c>
      <c r="K29" s="68">
        <f t="shared" si="1"/>
        <v>29876</v>
      </c>
      <c r="L29" s="68">
        <v>0</v>
      </c>
      <c r="M29" s="68">
        <v>0</v>
      </c>
      <c r="N29" s="69">
        <v>0</v>
      </c>
      <c r="O29" s="69">
        <v>0</v>
      </c>
      <c r="P29" s="69">
        <v>29876</v>
      </c>
      <c r="Q29" s="207">
        <v>0</v>
      </c>
      <c r="R29" s="203"/>
    </row>
    <row r="30" spans="1:18" s="170" customFormat="1" ht="35.25" customHeight="1" x14ac:dyDescent="0.25">
      <c r="A30" s="202">
        <v>7</v>
      </c>
      <c r="B30" s="203" t="s">
        <v>490</v>
      </c>
      <c r="C30" s="203" t="s">
        <v>180</v>
      </c>
      <c r="D30" s="203" t="s">
        <v>208</v>
      </c>
      <c r="E30" s="203" t="s">
        <v>182</v>
      </c>
      <c r="F30" s="203" t="s">
        <v>289</v>
      </c>
      <c r="G30" s="213">
        <v>47087</v>
      </c>
      <c r="H30" s="206">
        <v>154000</v>
      </c>
      <c r="I30" s="68">
        <v>0</v>
      </c>
      <c r="J30" s="198" t="s">
        <v>14</v>
      </c>
      <c r="K30" s="68">
        <f t="shared" si="1"/>
        <v>77000</v>
      </c>
      <c r="L30" s="68">
        <v>0</v>
      </c>
      <c r="M30" s="68">
        <v>0</v>
      </c>
      <c r="N30" s="68">
        <v>0</v>
      </c>
      <c r="O30" s="68">
        <v>0</v>
      </c>
      <c r="P30" s="68">
        <v>77000</v>
      </c>
      <c r="Q30" s="207">
        <v>0</v>
      </c>
      <c r="R30" s="203" t="s">
        <v>183</v>
      </c>
    </row>
    <row r="31" spans="1:18" s="170" customFormat="1" ht="45.75" customHeight="1" x14ac:dyDescent="0.25">
      <c r="A31" s="202"/>
      <c r="B31" s="203"/>
      <c r="C31" s="203"/>
      <c r="D31" s="203"/>
      <c r="E31" s="203"/>
      <c r="F31" s="203"/>
      <c r="G31" s="203"/>
      <c r="H31" s="206"/>
      <c r="I31" s="209">
        <v>0</v>
      </c>
      <c r="J31" s="196" t="s">
        <v>199</v>
      </c>
      <c r="K31" s="68">
        <f t="shared" si="1"/>
        <v>47124</v>
      </c>
      <c r="L31" s="68">
        <v>0</v>
      </c>
      <c r="M31" s="68">
        <v>0</v>
      </c>
      <c r="N31" s="69">
        <v>0</v>
      </c>
      <c r="O31" s="69">
        <v>0</v>
      </c>
      <c r="P31" s="69">
        <v>47124</v>
      </c>
      <c r="Q31" s="207">
        <v>0</v>
      </c>
      <c r="R31" s="203"/>
    </row>
    <row r="32" spans="1:18" s="170" customFormat="1" ht="62.25" customHeight="1" x14ac:dyDescent="0.25">
      <c r="A32" s="202"/>
      <c r="B32" s="203"/>
      <c r="C32" s="203"/>
      <c r="D32" s="203"/>
      <c r="E32" s="203"/>
      <c r="F32" s="203"/>
      <c r="G32" s="203"/>
      <c r="H32" s="206"/>
      <c r="I32" s="209">
        <v>0</v>
      </c>
      <c r="J32" s="196" t="s">
        <v>18</v>
      </c>
      <c r="K32" s="68">
        <f t="shared" si="1"/>
        <v>29876</v>
      </c>
      <c r="L32" s="68">
        <v>0</v>
      </c>
      <c r="M32" s="68">
        <v>0</v>
      </c>
      <c r="N32" s="69">
        <v>0</v>
      </c>
      <c r="O32" s="69">
        <v>0</v>
      </c>
      <c r="P32" s="69">
        <v>29876</v>
      </c>
      <c r="Q32" s="207">
        <v>0</v>
      </c>
      <c r="R32" s="203"/>
    </row>
    <row r="33" spans="1:20" s="170" customFormat="1" ht="32.25" customHeight="1" x14ac:dyDescent="0.25">
      <c r="A33" s="202">
        <v>8</v>
      </c>
      <c r="B33" s="203" t="s">
        <v>488</v>
      </c>
      <c r="C33" s="203" t="s">
        <v>192</v>
      </c>
      <c r="D33" s="204" t="s">
        <v>193</v>
      </c>
      <c r="E33" s="204" t="s">
        <v>182</v>
      </c>
      <c r="F33" s="204" t="s">
        <v>289</v>
      </c>
      <c r="G33" s="205">
        <v>47087</v>
      </c>
      <c r="H33" s="214">
        <v>158169.93</v>
      </c>
      <c r="I33" s="209">
        <v>0</v>
      </c>
      <c r="J33" s="196" t="s">
        <v>8</v>
      </c>
      <c r="K33" s="68">
        <f t="shared" ref="K33" si="2">P33</f>
        <v>100169.93</v>
      </c>
      <c r="L33" s="68">
        <v>0</v>
      </c>
      <c r="M33" s="68">
        <v>0</v>
      </c>
      <c r="N33" s="68">
        <v>0</v>
      </c>
      <c r="O33" s="68">
        <v>0</v>
      </c>
      <c r="P33" s="68">
        <v>100169.93</v>
      </c>
      <c r="Q33" s="68">
        <v>0</v>
      </c>
      <c r="R33" s="203" t="s">
        <v>183</v>
      </c>
    </row>
    <row r="34" spans="1:20" s="170" customFormat="1" ht="36" customHeight="1" x14ac:dyDescent="0.25">
      <c r="A34" s="202"/>
      <c r="B34" s="203"/>
      <c r="C34" s="203"/>
      <c r="D34" s="208"/>
      <c r="E34" s="208"/>
      <c r="F34" s="208"/>
      <c r="G34" s="208"/>
      <c r="H34" s="202"/>
      <c r="I34" s="209">
        <v>0</v>
      </c>
      <c r="J34" s="196" t="s">
        <v>10</v>
      </c>
      <c r="K34" s="68">
        <f>P34</f>
        <v>61304</v>
      </c>
      <c r="L34" s="68">
        <v>0</v>
      </c>
      <c r="M34" s="68">
        <v>0</v>
      </c>
      <c r="N34" s="68">
        <v>0</v>
      </c>
      <c r="O34" s="68">
        <v>0</v>
      </c>
      <c r="P34" s="68">
        <v>61304</v>
      </c>
      <c r="Q34" s="68">
        <v>0</v>
      </c>
      <c r="R34" s="203"/>
    </row>
    <row r="35" spans="1:20" s="170" customFormat="1" ht="63" customHeight="1" x14ac:dyDescent="0.25">
      <c r="A35" s="202"/>
      <c r="B35" s="203"/>
      <c r="C35" s="203"/>
      <c r="D35" s="210"/>
      <c r="E35" s="210"/>
      <c r="F35" s="210"/>
      <c r="G35" s="210"/>
      <c r="H35" s="202"/>
      <c r="I35" s="209">
        <v>0</v>
      </c>
      <c r="J35" s="196" t="s">
        <v>11</v>
      </c>
      <c r="K35" s="68">
        <f t="shared" ref="K35" si="3">P35</f>
        <v>38865.93</v>
      </c>
      <c r="L35" s="68">
        <v>0</v>
      </c>
      <c r="M35" s="68">
        <v>0</v>
      </c>
      <c r="N35" s="68">
        <v>0</v>
      </c>
      <c r="O35" s="68">
        <v>0</v>
      </c>
      <c r="P35" s="68">
        <v>38865.93</v>
      </c>
      <c r="Q35" s="68">
        <v>0</v>
      </c>
      <c r="R35" s="203"/>
    </row>
    <row r="36" spans="1:20" s="170" customFormat="1" ht="36.75" customHeight="1" x14ac:dyDescent="0.25">
      <c r="A36" s="202">
        <v>9</v>
      </c>
      <c r="B36" s="203" t="s">
        <v>493</v>
      </c>
      <c r="C36" s="203" t="s">
        <v>194</v>
      </c>
      <c r="D36" s="203" t="s">
        <v>193</v>
      </c>
      <c r="E36" s="203" t="s">
        <v>182</v>
      </c>
      <c r="F36" s="203" t="s">
        <v>289</v>
      </c>
      <c r="G36" s="213">
        <v>47087</v>
      </c>
      <c r="H36" s="214">
        <v>150150.32999999999</v>
      </c>
      <c r="I36" s="209">
        <v>0</v>
      </c>
      <c r="J36" s="196" t="s">
        <v>8</v>
      </c>
      <c r="K36" s="68">
        <f>P36</f>
        <v>80000</v>
      </c>
      <c r="L36" s="68">
        <v>0</v>
      </c>
      <c r="M36" s="68">
        <v>0</v>
      </c>
      <c r="N36" s="68">
        <v>0</v>
      </c>
      <c r="O36" s="68">
        <v>0</v>
      </c>
      <c r="P36" s="68">
        <v>80000</v>
      </c>
      <c r="Q36" s="68">
        <v>0</v>
      </c>
      <c r="R36" s="203" t="s">
        <v>183</v>
      </c>
    </row>
    <row r="37" spans="1:20" s="170" customFormat="1" ht="48" customHeight="1" x14ac:dyDescent="0.25">
      <c r="A37" s="202"/>
      <c r="B37" s="203"/>
      <c r="C37" s="203"/>
      <c r="D37" s="203"/>
      <c r="E37" s="203"/>
      <c r="F37" s="203"/>
      <c r="G37" s="203"/>
      <c r="H37" s="202"/>
      <c r="I37" s="209">
        <v>0</v>
      </c>
      <c r="J37" s="196" t="s">
        <v>10</v>
      </c>
      <c r="K37" s="68">
        <f t="shared" ref="K37:K38" si="4">P37</f>
        <v>48960</v>
      </c>
      <c r="L37" s="68">
        <v>0</v>
      </c>
      <c r="M37" s="68">
        <v>0</v>
      </c>
      <c r="N37" s="68">
        <v>0</v>
      </c>
      <c r="O37" s="68">
        <v>0</v>
      </c>
      <c r="P37" s="68">
        <v>48960</v>
      </c>
      <c r="Q37" s="68">
        <v>0</v>
      </c>
      <c r="R37" s="203"/>
    </row>
    <row r="38" spans="1:20" s="170" customFormat="1" ht="60" customHeight="1" x14ac:dyDescent="0.25">
      <c r="A38" s="202"/>
      <c r="B38" s="203"/>
      <c r="C38" s="203"/>
      <c r="D38" s="203"/>
      <c r="E38" s="203"/>
      <c r="F38" s="203"/>
      <c r="G38" s="203"/>
      <c r="H38" s="202"/>
      <c r="I38" s="209">
        <v>0</v>
      </c>
      <c r="J38" s="196" t="s">
        <v>11</v>
      </c>
      <c r="K38" s="68">
        <f t="shared" si="4"/>
        <v>31040</v>
      </c>
      <c r="L38" s="68">
        <v>0</v>
      </c>
      <c r="M38" s="68">
        <v>0</v>
      </c>
      <c r="N38" s="68">
        <v>0</v>
      </c>
      <c r="O38" s="68">
        <v>0</v>
      </c>
      <c r="P38" s="68">
        <v>31040</v>
      </c>
      <c r="Q38" s="68">
        <v>0</v>
      </c>
      <c r="R38" s="203"/>
    </row>
    <row r="39" spans="1:20" s="170" customFormat="1" ht="34.5" customHeight="1" x14ac:dyDescent="0.25">
      <c r="A39" s="202">
        <v>10</v>
      </c>
      <c r="B39" s="203" t="s">
        <v>497</v>
      </c>
      <c r="C39" s="203" t="s">
        <v>566</v>
      </c>
      <c r="D39" s="203" t="s">
        <v>188</v>
      </c>
      <c r="E39" s="203" t="s">
        <v>182</v>
      </c>
      <c r="F39" s="203" t="s">
        <v>289</v>
      </c>
      <c r="G39" s="213">
        <v>47087</v>
      </c>
      <c r="H39" s="214">
        <v>44000</v>
      </c>
      <c r="I39" s="209">
        <v>0</v>
      </c>
      <c r="J39" s="196" t="s">
        <v>8</v>
      </c>
      <c r="K39" s="68">
        <f>P39</f>
        <v>22000</v>
      </c>
      <c r="L39" s="68">
        <v>0</v>
      </c>
      <c r="M39" s="68">
        <v>0</v>
      </c>
      <c r="N39" s="68">
        <v>0</v>
      </c>
      <c r="O39" s="68">
        <v>0</v>
      </c>
      <c r="P39" s="68">
        <v>22000</v>
      </c>
      <c r="Q39" s="68">
        <v>0</v>
      </c>
      <c r="R39" s="203" t="s">
        <v>183</v>
      </c>
    </row>
    <row r="40" spans="1:20" s="170" customFormat="1" ht="47.25" customHeight="1" x14ac:dyDescent="0.25">
      <c r="A40" s="202"/>
      <c r="B40" s="203"/>
      <c r="C40" s="203"/>
      <c r="D40" s="203"/>
      <c r="E40" s="203"/>
      <c r="F40" s="203"/>
      <c r="G40" s="203"/>
      <c r="H40" s="202"/>
      <c r="I40" s="209">
        <v>0</v>
      </c>
      <c r="J40" s="196" t="s">
        <v>10</v>
      </c>
      <c r="K40" s="68">
        <f t="shared" ref="K40:K41" si="5">P40</f>
        <v>13464</v>
      </c>
      <c r="L40" s="68">
        <v>0</v>
      </c>
      <c r="M40" s="68">
        <v>0</v>
      </c>
      <c r="N40" s="68">
        <v>0</v>
      </c>
      <c r="O40" s="68">
        <v>0</v>
      </c>
      <c r="P40" s="68">
        <v>13464</v>
      </c>
      <c r="Q40" s="68">
        <v>0</v>
      </c>
      <c r="R40" s="203"/>
    </row>
    <row r="41" spans="1:20" s="170" customFormat="1" ht="74.25" customHeight="1" x14ac:dyDescent="0.25">
      <c r="A41" s="202"/>
      <c r="B41" s="203"/>
      <c r="C41" s="203"/>
      <c r="D41" s="203"/>
      <c r="E41" s="203"/>
      <c r="F41" s="203"/>
      <c r="G41" s="203"/>
      <c r="H41" s="202"/>
      <c r="I41" s="209">
        <v>0</v>
      </c>
      <c r="J41" s="196" t="s">
        <v>11</v>
      </c>
      <c r="K41" s="68">
        <f t="shared" si="5"/>
        <v>8536</v>
      </c>
      <c r="L41" s="68">
        <v>0</v>
      </c>
      <c r="M41" s="68">
        <v>0</v>
      </c>
      <c r="N41" s="68">
        <v>0</v>
      </c>
      <c r="O41" s="68">
        <v>0</v>
      </c>
      <c r="P41" s="68">
        <v>8536</v>
      </c>
      <c r="Q41" s="68">
        <v>0</v>
      </c>
      <c r="R41" s="203"/>
    </row>
    <row r="42" spans="1:20" s="170" customFormat="1" ht="25.5" customHeight="1" x14ac:dyDescent="0.25">
      <c r="A42" s="202">
        <v>11</v>
      </c>
      <c r="B42" s="203" t="s">
        <v>297</v>
      </c>
      <c r="C42" s="203" t="s">
        <v>286</v>
      </c>
      <c r="D42" s="203" t="s">
        <v>298</v>
      </c>
      <c r="E42" s="203" t="s">
        <v>182</v>
      </c>
      <c r="F42" s="203" t="s">
        <v>568</v>
      </c>
      <c r="G42" s="213">
        <v>46356</v>
      </c>
      <c r="H42" s="206">
        <v>255000</v>
      </c>
      <c r="I42" s="68">
        <f>I43+I44</f>
        <v>0</v>
      </c>
      <c r="J42" s="198" t="s">
        <v>14</v>
      </c>
      <c r="K42" s="68">
        <f>L42+M42+N42+O42+P42</f>
        <v>255000</v>
      </c>
      <c r="L42" s="68">
        <f>L43+L44</f>
        <v>0</v>
      </c>
      <c r="M42" s="68">
        <f t="shared" ref="M42:P42" si="6">M43+M44</f>
        <v>0</v>
      </c>
      <c r="N42" s="68">
        <f>N43+N44</f>
        <v>72743.58</v>
      </c>
      <c r="O42" s="68">
        <f t="shared" si="6"/>
        <v>182256.41999999998</v>
      </c>
      <c r="P42" s="68">
        <f t="shared" si="6"/>
        <v>0</v>
      </c>
      <c r="Q42" s="207">
        <v>0</v>
      </c>
      <c r="R42" s="203" t="s">
        <v>183</v>
      </c>
      <c r="S42" s="215"/>
    </row>
    <row r="43" spans="1:20" s="170" customFormat="1" ht="42.75" customHeight="1" x14ac:dyDescent="0.25">
      <c r="A43" s="202"/>
      <c r="B43" s="203"/>
      <c r="C43" s="203"/>
      <c r="D43" s="203"/>
      <c r="E43" s="203"/>
      <c r="F43" s="203"/>
      <c r="G43" s="203"/>
      <c r="H43" s="206"/>
      <c r="I43" s="209">
        <v>0</v>
      </c>
      <c r="J43" s="196" t="s">
        <v>199</v>
      </c>
      <c r="K43" s="68">
        <f t="shared" ref="K43:K44" si="7">L43+M43+N43+O43+P43</f>
        <v>159120</v>
      </c>
      <c r="L43" s="68">
        <v>0</v>
      </c>
      <c r="M43" s="68">
        <v>0</v>
      </c>
      <c r="N43" s="69">
        <v>72016.14</v>
      </c>
      <c r="O43" s="69">
        <v>87103.86</v>
      </c>
      <c r="P43" s="69">
        <v>0</v>
      </c>
      <c r="Q43" s="207">
        <v>0</v>
      </c>
      <c r="R43" s="203"/>
      <c r="S43" s="215"/>
      <c r="T43" s="216"/>
    </row>
    <row r="44" spans="1:20" s="170" customFormat="1" ht="57" customHeight="1" x14ac:dyDescent="0.25">
      <c r="A44" s="202"/>
      <c r="B44" s="203"/>
      <c r="C44" s="203"/>
      <c r="D44" s="203"/>
      <c r="E44" s="203"/>
      <c r="F44" s="203"/>
      <c r="G44" s="203"/>
      <c r="H44" s="206"/>
      <c r="I44" s="209">
        <v>0</v>
      </c>
      <c r="J44" s="196" t="s">
        <v>18</v>
      </c>
      <c r="K44" s="68">
        <f t="shared" si="7"/>
        <v>95880</v>
      </c>
      <c r="L44" s="68">
        <v>0</v>
      </c>
      <c r="M44" s="68">
        <v>0</v>
      </c>
      <c r="N44" s="69">
        <v>727.44</v>
      </c>
      <c r="O44" s="69">
        <v>95152.56</v>
      </c>
      <c r="P44" s="69">
        <v>0</v>
      </c>
      <c r="Q44" s="207">
        <v>0</v>
      </c>
      <c r="R44" s="203"/>
      <c r="S44" s="215"/>
      <c r="T44" s="216"/>
    </row>
    <row r="45" spans="1:20" s="170" customFormat="1" ht="25.5" customHeight="1" x14ac:dyDescent="0.25">
      <c r="A45" s="202">
        <v>12</v>
      </c>
      <c r="B45" s="203" t="s">
        <v>428</v>
      </c>
      <c r="C45" s="203" t="s">
        <v>288</v>
      </c>
      <c r="D45" s="203" t="s">
        <v>296</v>
      </c>
      <c r="E45" s="203" t="s">
        <v>213</v>
      </c>
      <c r="F45" s="203" t="s">
        <v>429</v>
      </c>
      <c r="G45" s="213">
        <v>45991</v>
      </c>
      <c r="H45" s="206">
        <v>111796.1</v>
      </c>
      <c r="I45" s="68">
        <f>I46+I47</f>
        <v>0</v>
      </c>
      <c r="J45" s="198" t="s">
        <v>14</v>
      </c>
      <c r="K45" s="68">
        <f t="shared" ref="K45:K50" si="8">L45+M45+N45+O45+P45</f>
        <v>114008.48999999999</v>
      </c>
      <c r="L45" s="68">
        <f>L46+L47</f>
        <v>0</v>
      </c>
      <c r="M45" s="68">
        <f t="shared" ref="M45:P45" si="9">M46+M47</f>
        <v>2212.39</v>
      </c>
      <c r="N45" s="68">
        <f t="shared" si="9"/>
        <v>111796.09999999999</v>
      </c>
      <c r="O45" s="68">
        <f t="shared" si="9"/>
        <v>0</v>
      </c>
      <c r="P45" s="68">
        <f t="shared" si="9"/>
        <v>0</v>
      </c>
      <c r="Q45" s="207">
        <v>0</v>
      </c>
      <c r="R45" s="203" t="s">
        <v>183</v>
      </c>
      <c r="S45" s="215"/>
    </row>
    <row r="46" spans="1:20" s="170" customFormat="1" ht="42.75" customHeight="1" x14ac:dyDescent="0.25">
      <c r="A46" s="202"/>
      <c r="B46" s="203"/>
      <c r="C46" s="203"/>
      <c r="D46" s="203"/>
      <c r="E46" s="203"/>
      <c r="F46" s="203"/>
      <c r="G46" s="203"/>
      <c r="H46" s="206"/>
      <c r="I46" s="209">
        <v>0</v>
      </c>
      <c r="J46" s="196" t="s">
        <v>199</v>
      </c>
      <c r="K46" s="68">
        <f t="shared" si="8"/>
        <v>69760.759999999995</v>
      </c>
      <c r="L46" s="68">
        <v>0</v>
      </c>
      <c r="M46" s="68">
        <v>0</v>
      </c>
      <c r="N46" s="69">
        <v>69760.759999999995</v>
      </c>
      <c r="O46" s="69">
        <v>0</v>
      </c>
      <c r="P46" s="69">
        <v>0</v>
      </c>
      <c r="Q46" s="207">
        <v>0</v>
      </c>
      <c r="R46" s="203"/>
      <c r="S46" s="215"/>
    </row>
    <row r="47" spans="1:20" s="170" customFormat="1" ht="57" customHeight="1" x14ac:dyDescent="0.25">
      <c r="A47" s="202"/>
      <c r="B47" s="203"/>
      <c r="C47" s="203"/>
      <c r="D47" s="203"/>
      <c r="E47" s="203"/>
      <c r="F47" s="203"/>
      <c r="G47" s="203"/>
      <c r="H47" s="206"/>
      <c r="I47" s="209">
        <v>0</v>
      </c>
      <c r="J47" s="196" t="s">
        <v>18</v>
      </c>
      <c r="K47" s="68">
        <f t="shared" si="8"/>
        <v>44247.729999999996</v>
      </c>
      <c r="L47" s="68">
        <v>0</v>
      </c>
      <c r="M47" s="68">
        <v>2212.39</v>
      </c>
      <c r="N47" s="69">
        <v>42035.34</v>
      </c>
      <c r="O47" s="69">
        <v>0</v>
      </c>
      <c r="P47" s="69">
        <v>0</v>
      </c>
      <c r="Q47" s="207">
        <v>0</v>
      </c>
      <c r="R47" s="203"/>
      <c r="S47" s="215"/>
    </row>
    <row r="48" spans="1:20" s="170" customFormat="1" ht="25.5" customHeight="1" x14ac:dyDescent="0.25">
      <c r="A48" s="202">
        <v>13</v>
      </c>
      <c r="B48" s="203" t="s">
        <v>486</v>
      </c>
      <c r="C48" s="203" t="s">
        <v>567</v>
      </c>
      <c r="D48" s="203" t="s">
        <v>487</v>
      </c>
      <c r="E48" s="203" t="s">
        <v>213</v>
      </c>
      <c r="F48" s="203" t="s">
        <v>568</v>
      </c>
      <c r="G48" s="213">
        <v>46356</v>
      </c>
      <c r="H48" s="206">
        <v>385000</v>
      </c>
      <c r="I48" s="68">
        <f>I49+I50</f>
        <v>0</v>
      </c>
      <c r="J48" s="198" t="s">
        <v>14</v>
      </c>
      <c r="K48" s="68">
        <f>L48+M48+N48+O48+P48</f>
        <v>385000</v>
      </c>
      <c r="L48" s="68">
        <f>L49+L50</f>
        <v>0</v>
      </c>
      <c r="M48" s="68">
        <f t="shared" ref="M48:P48" si="10">M49+M50</f>
        <v>0</v>
      </c>
      <c r="N48" s="68">
        <f t="shared" si="10"/>
        <v>35000</v>
      </c>
      <c r="O48" s="68">
        <f>O49+O50</f>
        <v>350000</v>
      </c>
      <c r="P48" s="68">
        <f t="shared" si="10"/>
        <v>0</v>
      </c>
      <c r="Q48" s="207">
        <v>0</v>
      </c>
      <c r="R48" s="203" t="s">
        <v>183</v>
      </c>
      <c r="S48" s="217"/>
    </row>
    <row r="49" spans="1:19" s="170" customFormat="1" ht="42.75" customHeight="1" x14ac:dyDescent="0.25">
      <c r="A49" s="202"/>
      <c r="B49" s="203"/>
      <c r="C49" s="203"/>
      <c r="D49" s="203"/>
      <c r="E49" s="203"/>
      <c r="F49" s="203"/>
      <c r="G49" s="203"/>
      <c r="H49" s="206"/>
      <c r="I49" s="209">
        <v>0</v>
      </c>
      <c r="J49" s="196" t="s">
        <v>199</v>
      </c>
      <c r="K49" s="68">
        <f t="shared" si="8"/>
        <v>216650</v>
      </c>
      <c r="L49" s="68">
        <v>0</v>
      </c>
      <c r="M49" s="68">
        <v>0</v>
      </c>
      <c r="N49" s="69">
        <v>34650</v>
      </c>
      <c r="O49" s="69">
        <v>182000</v>
      </c>
      <c r="P49" s="69">
        <v>0</v>
      </c>
      <c r="Q49" s="207">
        <v>0</v>
      </c>
      <c r="R49" s="203"/>
      <c r="S49" s="217"/>
    </row>
    <row r="50" spans="1:19" s="170" customFormat="1" ht="57" customHeight="1" x14ac:dyDescent="0.25">
      <c r="A50" s="202"/>
      <c r="B50" s="203"/>
      <c r="C50" s="203"/>
      <c r="D50" s="203"/>
      <c r="E50" s="203"/>
      <c r="F50" s="203"/>
      <c r="G50" s="203"/>
      <c r="H50" s="206"/>
      <c r="I50" s="209">
        <v>0</v>
      </c>
      <c r="J50" s="196" t="s">
        <v>18</v>
      </c>
      <c r="K50" s="68">
        <f t="shared" si="8"/>
        <v>168350</v>
      </c>
      <c r="L50" s="68">
        <v>0</v>
      </c>
      <c r="M50" s="68">
        <v>0</v>
      </c>
      <c r="N50" s="69">
        <v>350</v>
      </c>
      <c r="O50" s="69">
        <v>168000</v>
      </c>
      <c r="P50" s="69">
        <v>0</v>
      </c>
      <c r="Q50" s="207">
        <v>0</v>
      </c>
      <c r="R50" s="203"/>
      <c r="S50" s="217"/>
    </row>
    <row r="51" spans="1:19" s="170" customFormat="1" ht="27" customHeight="1" x14ac:dyDescent="0.25">
      <c r="A51" s="202">
        <v>14</v>
      </c>
      <c r="B51" s="203" t="s">
        <v>494</v>
      </c>
      <c r="C51" s="203" t="s">
        <v>195</v>
      </c>
      <c r="D51" s="203" t="s">
        <v>196</v>
      </c>
      <c r="E51" s="203" t="s">
        <v>182</v>
      </c>
      <c r="F51" s="203" t="s">
        <v>289</v>
      </c>
      <c r="G51" s="213">
        <v>47086</v>
      </c>
      <c r="H51" s="214">
        <v>136000</v>
      </c>
      <c r="I51" s="209">
        <v>0</v>
      </c>
      <c r="J51" s="196" t="s">
        <v>8</v>
      </c>
      <c r="K51" s="68">
        <f>P51</f>
        <v>36000</v>
      </c>
      <c r="L51" s="68">
        <v>0</v>
      </c>
      <c r="M51" s="68">
        <v>0</v>
      </c>
      <c r="N51" s="68">
        <v>0</v>
      </c>
      <c r="O51" s="68">
        <v>0</v>
      </c>
      <c r="P51" s="68">
        <f>P52+P53</f>
        <v>36000</v>
      </c>
      <c r="Q51" s="68">
        <v>0</v>
      </c>
      <c r="R51" s="203" t="s">
        <v>183</v>
      </c>
    </row>
    <row r="52" spans="1:19" s="170" customFormat="1" ht="39.75" customHeight="1" x14ac:dyDescent="0.35">
      <c r="A52" s="202"/>
      <c r="B52" s="203"/>
      <c r="C52" s="203"/>
      <c r="D52" s="203"/>
      <c r="E52" s="203"/>
      <c r="F52" s="203"/>
      <c r="G52" s="203"/>
      <c r="H52" s="202"/>
      <c r="I52" s="209">
        <v>0</v>
      </c>
      <c r="J52" s="196" t="s">
        <v>10</v>
      </c>
      <c r="K52" s="68">
        <f t="shared" ref="K52:K53" si="11">P52</f>
        <v>22032</v>
      </c>
      <c r="L52" s="68">
        <v>0</v>
      </c>
      <c r="M52" s="68">
        <v>0</v>
      </c>
      <c r="N52" s="68">
        <v>0</v>
      </c>
      <c r="O52" s="68">
        <v>0</v>
      </c>
      <c r="P52" s="68">
        <v>22032</v>
      </c>
      <c r="Q52" s="68">
        <v>0</v>
      </c>
      <c r="R52" s="203"/>
      <c r="S52" s="218"/>
    </row>
    <row r="53" spans="1:19" s="170" customFormat="1" ht="60" customHeight="1" x14ac:dyDescent="0.35">
      <c r="A53" s="202"/>
      <c r="B53" s="203"/>
      <c r="C53" s="203"/>
      <c r="D53" s="203"/>
      <c r="E53" s="203"/>
      <c r="F53" s="203"/>
      <c r="G53" s="203"/>
      <c r="H53" s="202"/>
      <c r="I53" s="209">
        <v>0</v>
      </c>
      <c r="J53" s="196" t="s">
        <v>11</v>
      </c>
      <c r="K53" s="68">
        <f t="shared" si="11"/>
        <v>13968</v>
      </c>
      <c r="L53" s="68">
        <v>0</v>
      </c>
      <c r="M53" s="68">
        <v>0</v>
      </c>
      <c r="N53" s="68">
        <v>0</v>
      </c>
      <c r="O53" s="68">
        <v>0</v>
      </c>
      <c r="P53" s="68">
        <v>13968</v>
      </c>
      <c r="Q53" s="68">
        <v>0</v>
      </c>
      <c r="R53" s="203"/>
      <c r="S53" s="218"/>
    </row>
    <row r="54" spans="1:19" s="170" customFormat="1" ht="38.25" customHeight="1" x14ac:dyDescent="0.25">
      <c r="A54" s="202">
        <v>15</v>
      </c>
      <c r="B54" s="203" t="s">
        <v>496</v>
      </c>
      <c r="C54" s="203" t="s">
        <v>569</v>
      </c>
      <c r="D54" s="203" t="s">
        <v>495</v>
      </c>
      <c r="E54" s="203" t="s">
        <v>570</v>
      </c>
      <c r="F54" s="203" t="s">
        <v>571</v>
      </c>
      <c r="G54" s="213">
        <v>47087</v>
      </c>
      <c r="H54" s="206">
        <v>644861.84</v>
      </c>
      <c r="I54" s="68">
        <f>I55+I56</f>
        <v>0</v>
      </c>
      <c r="J54" s="198" t="s">
        <v>14</v>
      </c>
      <c r="K54" s="68">
        <f>L54+M54+N54+O54+P54</f>
        <v>344836.43000000005</v>
      </c>
      <c r="L54" s="68">
        <f>L55+L56</f>
        <v>0</v>
      </c>
      <c r="M54" s="68">
        <f t="shared" ref="M54" si="12">M55+M56</f>
        <v>0</v>
      </c>
      <c r="N54" s="68">
        <f>N55+N56</f>
        <v>18748.900000000001</v>
      </c>
      <c r="O54" s="68">
        <f>O55+O56</f>
        <v>93462.260000000009</v>
      </c>
      <c r="P54" s="68">
        <f>P55+P56</f>
        <v>232625.27000000002</v>
      </c>
      <c r="Q54" s="207">
        <v>0</v>
      </c>
      <c r="R54" s="203" t="s">
        <v>183</v>
      </c>
      <c r="S54" s="217"/>
    </row>
    <row r="55" spans="1:19" s="170" customFormat="1" ht="60.75" customHeight="1" x14ac:dyDescent="0.25">
      <c r="A55" s="202"/>
      <c r="B55" s="203"/>
      <c r="C55" s="203"/>
      <c r="D55" s="203"/>
      <c r="E55" s="203"/>
      <c r="F55" s="203"/>
      <c r="G55" s="203"/>
      <c r="H55" s="206"/>
      <c r="I55" s="209">
        <v>0</v>
      </c>
      <c r="J55" s="196" t="s">
        <v>199</v>
      </c>
      <c r="K55" s="68">
        <f t="shared" ref="K55:K56" si="13">L55+M55+N55+O55+P55</f>
        <v>224088.27000000002</v>
      </c>
      <c r="L55" s="68">
        <v>0</v>
      </c>
      <c r="M55" s="68">
        <v>0</v>
      </c>
      <c r="N55" s="69">
        <v>13469.82</v>
      </c>
      <c r="O55" s="69">
        <v>67349.13</v>
      </c>
      <c r="P55" s="69">
        <v>143269.32</v>
      </c>
      <c r="Q55" s="207">
        <v>0</v>
      </c>
      <c r="R55" s="203"/>
      <c r="S55" s="217"/>
    </row>
    <row r="56" spans="1:19" s="170" customFormat="1" ht="72.75" customHeight="1" x14ac:dyDescent="0.25">
      <c r="A56" s="202"/>
      <c r="B56" s="203"/>
      <c r="C56" s="203"/>
      <c r="D56" s="203"/>
      <c r="E56" s="203"/>
      <c r="F56" s="203"/>
      <c r="G56" s="203"/>
      <c r="H56" s="206"/>
      <c r="I56" s="209">
        <v>0</v>
      </c>
      <c r="J56" s="196" t="s">
        <v>18</v>
      </c>
      <c r="K56" s="68">
        <f t="shared" si="13"/>
        <v>120748.16</v>
      </c>
      <c r="L56" s="68">
        <v>0</v>
      </c>
      <c r="M56" s="68">
        <v>0</v>
      </c>
      <c r="N56" s="69">
        <v>5279.08</v>
      </c>
      <c r="O56" s="69">
        <f>680.3+25432.83</f>
        <v>26113.13</v>
      </c>
      <c r="P56" s="69">
        <v>89355.95</v>
      </c>
      <c r="Q56" s="207">
        <v>0</v>
      </c>
      <c r="R56" s="203"/>
      <c r="S56" s="217"/>
    </row>
    <row r="57" spans="1:19" s="170" customFormat="1" ht="27" customHeight="1" x14ac:dyDescent="0.25">
      <c r="A57" s="202">
        <v>16</v>
      </c>
      <c r="B57" s="203" t="s">
        <v>184</v>
      </c>
      <c r="C57" s="203" t="s">
        <v>185</v>
      </c>
      <c r="D57" s="203" t="s">
        <v>186</v>
      </c>
      <c r="E57" s="203" t="s">
        <v>182</v>
      </c>
      <c r="F57" s="203" t="s">
        <v>289</v>
      </c>
      <c r="G57" s="213">
        <v>47086</v>
      </c>
      <c r="H57" s="214">
        <v>45496.73</v>
      </c>
      <c r="I57" s="209">
        <v>0</v>
      </c>
      <c r="J57" s="196" t="s">
        <v>8</v>
      </c>
      <c r="K57" s="68">
        <f t="shared" ref="K57:K59" si="14">P57</f>
        <v>20000</v>
      </c>
      <c r="L57" s="68">
        <v>0</v>
      </c>
      <c r="M57" s="68">
        <v>0</v>
      </c>
      <c r="N57" s="68">
        <v>0</v>
      </c>
      <c r="O57" s="68">
        <v>0</v>
      </c>
      <c r="P57" s="68">
        <v>20000</v>
      </c>
      <c r="Q57" s="68">
        <v>0</v>
      </c>
      <c r="R57" s="203" t="s">
        <v>183</v>
      </c>
    </row>
    <row r="58" spans="1:19" s="170" customFormat="1" ht="49.5" customHeight="1" x14ac:dyDescent="0.35">
      <c r="A58" s="202"/>
      <c r="B58" s="203"/>
      <c r="C58" s="203"/>
      <c r="D58" s="203"/>
      <c r="E58" s="203"/>
      <c r="F58" s="203"/>
      <c r="G58" s="203"/>
      <c r="H58" s="202"/>
      <c r="I58" s="209">
        <v>0</v>
      </c>
      <c r="J58" s="196" t="s">
        <v>10</v>
      </c>
      <c r="K58" s="68">
        <f t="shared" si="14"/>
        <v>12240</v>
      </c>
      <c r="L58" s="68">
        <v>0</v>
      </c>
      <c r="M58" s="68">
        <v>0</v>
      </c>
      <c r="N58" s="68">
        <v>0</v>
      </c>
      <c r="O58" s="68">
        <v>0</v>
      </c>
      <c r="P58" s="68">
        <v>12240</v>
      </c>
      <c r="Q58" s="68">
        <v>0</v>
      </c>
      <c r="R58" s="203"/>
      <c r="S58" s="218"/>
    </row>
    <row r="59" spans="1:19" s="170" customFormat="1" ht="74.25" customHeight="1" x14ac:dyDescent="0.25">
      <c r="A59" s="202"/>
      <c r="B59" s="203"/>
      <c r="C59" s="203"/>
      <c r="D59" s="203"/>
      <c r="E59" s="203"/>
      <c r="F59" s="203"/>
      <c r="G59" s="203"/>
      <c r="H59" s="202"/>
      <c r="I59" s="209">
        <v>0</v>
      </c>
      <c r="J59" s="196" t="s">
        <v>11</v>
      </c>
      <c r="K59" s="68">
        <f t="shared" si="14"/>
        <v>7760</v>
      </c>
      <c r="L59" s="68">
        <v>0</v>
      </c>
      <c r="M59" s="68">
        <v>0</v>
      </c>
      <c r="N59" s="68">
        <v>0</v>
      </c>
      <c r="O59" s="68">
        <v>0</v>
      </c>
      <c r="P59" s="68">
        <v>7760</v>
      </c>
      <c r="Q59" s="68">
        <v>0</v>
      </c>
      <c r="R59" s="203"/>
    </row>
    <row r="60" spans="1:19" s="170" customFormat="1" ht="27" customHeight="1" x14ac:dyDescent="0.25">
      <c r="A60" s="202">
        <v>17</v>
      </c>
      <c r="B60" s="203" t="s">
        <v>498</v>
      </c>
      <c r="C60" s="203" t="s">
        <v>187</v>
      </c>
      <c r="D60" s="204" t="s">
        <v>188</v>
      </c>
      <c r="E60" s="204" t="s">
        <v>182</v>
      </c>
      <c r="F60" s="204" t="s">
        <v>524</v>
      </c>
      <c r="G60" s="205">
        <v>46721</v>
      </c>
      <c r="H60" s="214">
        <v>180485.63</v>
      </c>
      <c r="I60" s="209">
        <v>0</v>
      </c>
      <c r="J60" s="196" t="s">
        <v>8</v>
      </c>
      <c r="K60" s="68">
        <f>P60+N60+O60</f>
        <v>180485.63</v>
      </c>
      <c r="L60" s="68">
        <v>0</v>
      </c>
      <c r="M60" s="68">
        <v>0</v>
      </c>
      <c r="N60" s="68">
        <f>N61+N62</f>
        <v>45121.41</v>
      </c>
      <c r="O60" s="68">
        <f t="shared" ref="O60:P60" si="15">O61+O62</f>
        <v>1480.96</v>
      </c>
      <c r="P60" s="68">
        <f t="shared" si="15"/>
        <v>133883.26</v>
      </c>
      <c r="Q60" s="68">
        <v>0</v>
      </c>
      <c r="R60" s="203" t="s">
        <v>183</v>
      </c>
    </row>
    <row r="61" spans="1:19" s="170" customFormat="1" ht="49.5" customHeight="1" x14ac:dyDescent="0.35">
      <c r="A61" s="202"/>
      <c r="B61" s="203"/>
      <c r="C61" s="203"/>
      <c r="D61" s="208"/>
      <c r="E61" s="208"/>
      <c r="F61" s="208"/>
      <c r="G61" s="208"/>
      <c r="H61" s="202"/>
      <c r="I61" s="209">
        <v>0</v>
      </c>
      <c r="J61" s="196" t="s">
        <v>10</v>
      </c>
      <c r="K61" s="68">
        <f>P61+N61+O61</f>
        <v>111720.59</v>
      </c>
      <c r="L61" s="68">
        <v>0</v>
      </c>
      <c r="M61" s="68">
        <v>0</v>
      </c>
      <c r="N61" s="68">
        <v>44670.19</v>
      </c>
      <c r="O61" s="68">
        <v>1466.15</v>
      </c>
      <c r="P61" s="68">
        <v>65584.25</v>
      </c>
      <c r="Q61" s="68">
        <v>0</v>
      </c>
      <c r="R61" s="203"/>
      <c r="S61" s="218"/>
    </row>
    <row r="62" spans="1:19" s="170" customFormat="1" ht="74.25" customHeight="1" x14ac:dyDescent="0.25">
      <c r="A62" s="202"/>
      <c r="B62" s="203"/>
      <c r="C62" s="203"/>
      <c r="D62" s="210"/>
      <c r="E62" s="210"/>
      <c r="F62" s="210"/>
      <c r="G62" s="210"/>
      <c r="H62" s="202"/>
      <c r="I62" s="209">
        <v>0</v>
      </c>
      <c r="J62" s="196" t="s">
        <v>11</v>
      </c>
      <c r="K62" s="68">
        <f>P62+N62+O62</f>
        <v>68765.039999999994</v>
      </c>
      <c r="L62" s="68">
        <v>0</v>
      </c>
      <c r="M62" s="68">
        <v>0</v>
      </c>
      <c r="N62" s="68">
        <v>451.22</v>
      </c>
      <c r="O62" s="68">
        <v>14.81</v>
      </c>
      <c r="P62" s="68">
        <v>68299.009999999995</v>
      </c>
      <c r="Q62" s="68">
        <v>0</v>
      </c>
      <c r="R62" s="203"/>
    </row>
    <row r="63" spans="1:19" s="170" customFormat="1" ht="21" customHeight="1" x14ac:dyDescent="0.25">
      <c r="A63" s="202">
        <v>18</v>
      </c>
      <c r="B63" s="203" t="s">
        <v>499</v>
      </c>
      <c r="C63" s="203" t="s">
        <v>187</v>
      </c>
      <c r="D63" s="204" t="s">
        <v>190</v>
      </c>
      <c r="E63" s="204" t="s">
        <v>182</v>
      </c>
      <c r="F63" s="204" t="s">
        <v>289</v>
      </c>
      <c r="G63" s="205">
        <v>47086</v>
      </c>
      <c r="H63" s="214">
        <v>44000</v>
      </c>
      <c r="I63" s="209">
        <v>0</v>
      </c>
      <c r="J63" s="196" t="s">
        <v>8</v>
      </c>
      <c r="K63" s="68">
        <f t="shared" ref="K63:K68" si="16">P63</f>
        <v>22000</v>
      </c>
      <c r="L63" s="68">
        <v>0</v>
      </c>
      <c r="M63" s="68">
        <v>0</v>
      </c>
      <c r="N63" s="68">
        <v>0</v>
      </c>
      <c r="O63" s="68">
        <v>0</v>
      </c>
      <c r="P63" s="68">
        <v>22000</v>
      </c>
      <c r="Q63" s="68">
        <v>0</v>
      </c>
      <c r="R63" s="203" t="s">
        <v>183</v>
      </c>
    </row>
    <row r="64" spans="1:19" s="170" customFormat="1" ht="36.75" customHeight="1" x14ac:dyDescent="0.35">
      <c r="A64" s="202"/>
      <c r="B64" s="203"/>
      <c r="C64" s="203"/>
      <c r="D64" s="208"/>
      <c r="E64" s="208"/>
      <c r="F64" s="208"/>
      <c r="G64" s="208"/>
      <c r="H64" s="202"/>
      <c r="I64" s="209">
        <v>0</v>
      </c>
      <c r="J64" s="196" t="s">
        <v>10</v>
      </c>
      <c r="K64" s="68">
        <f t="shared" si="16"/>
        <v>13464</v>
      </c>
      <c r="L64" s="68">
        <v>0</v>
      </c>
      <c r="M64" s="68">
        <v>0</v>
      </c>
      <c r="N64" s="68">
        <v>0</v>
      </c>
      <c r="O64" s="68">
        <v>0</v>
      </c>
      <c r="P64" s="68">
        <v>13464</v>
      </c>
      <c r="Q64" s="68">
        <v>0</v>
      </c>
      <c r="R64" s="203"/>
      <c r="S64" s="218"/>
    </row>
    <row r="65" spans="1:19" s="170" customFormat="1" ht="63" customHeight="1" x14ac:dyDescent="0.25">
      <c r="A65" s="202"/>
      <c r="B65" s="203"/>
      <c r="C65" s="203"/>
      <c r="D65" s="210"/>
      <c r="E65" s="210"/>
      <c r="F65" s="210"/>
      <c r="G65" s="210"/>
      <c r="H65" s="202"/>
      <c r="I65" s="209">
        <v>0</v>
      </c>
      <c r="J65" s="196" t="s">
        <v>11</v>
      </c>
      <c r="K65" s="68">
        <f t="shared" si="16"/>
        <v>8536</v>
      </c>
      <c r="L65" s="68">
        <v>0</v>
      </c>
      <c r="M65" s="68">
        <v>0</v>
      </c>
      <c r="N65" s="68">
        <v>0</v>
      </c>
      <c r="O65" s="68">
        <v>0</v>
      </c>
      <c r="P65" s="68">
        <v>8536</v>
      </c>
      <c r="Q65" s="68">
        <v>0</v>
      </c>
      <c r="R65" s="203"/>
    </row>
    <row r="66" spans="1:19" s="170" customFormat="1" ht="21" customHeight="1" x14ac:dyDescent="0.25">
      <c r="A66" s="202">
        <v>19</v>
      </c>
      <c r="B66" s="203" t="s">
        <v>500</v>
      </c>
      <c r="C66" s="203" t="s">
        <v>572</v>
      </c>
      <c r="D66" s="204" t="s">
        <v>501</v>
      </c>
      <c r="E66" s="204" t="s">
        <v>182</v>
      </c>
      <c r="F66" s="204" t="s">
        <v>289</v>
      </c>
      <c r="G66" s="205">
        <v>47086</v>
      </c>
      <c r="H66" s="214">
        <v>167660</v>
      </c>
      <c r="I66" s="209">
        <v>0</v>
      </c>
      <c r="J66" s="196" t="s">
        <v>8</v>
      </c>
      <c r="K66" s="68">
        <f t="shared" si="16"/>
        <v>83830</v>
      </c>
      <c r="L66" s="68">
        <v>0</v>
      </c>
      <c r="M66" s="68">
        <v>0</v>
      </c>
      <c r="N66" s="68">
        <v>0</v>
      </c>
      <c r="O66" s="68">
        <v>0</v>
      </c>
      <c r="P66" s="68">
        <f>P67+P68</f>
        <v>83830</v>
      </c>
      <c r="Q66" s="68">
        <v>0</v>
      </c>
      <c r="R66" s="203" t="s">
        <v>183</v>
      </c>
    </row>
    <row r="67" spans="1:19" s="170" customFormat="1" ht="36.75" customHeight="1" x14ac:dyDescent="0.35">
      <c r="A67" s="202"/>
      <c r="B67" s="203"/>
      <c r="C67" s="203"/>
      <c r="D67" s="208"/>
      <c r="E67" s="208"/>
      <c r="F67" s="208"/>
      <c r="G67" s="208"/>
      <c r="H67" s="202"/>
      <c r="I67" s="209">
        <v>0</v>
      </c>
      <c r="J67" s="196" t="s">
        <v>10</v>
      </c>
      <c r="K67" s="68">
        <f t="shared" si="16"/>
        <v>51890.77</v>
      </c>
      <c r="L67" s="68">
        <v>0</v>
      </c>
      <c r="M67" s="68">
        <v>0</v>
      </c>
      <c r="N67" s="68">
        <v>0</v>
      </c>
      <c r="O67" s="68">
        <v>0</v>
      </c>
      <c r="P67" s="68">
        <v>51890.77</v>
      </c>
      <c r="Q67" s="68">
        <v>0</v>
      </c>
      <c r="R67" s="203"/>
      <c r="S67" s="218"/>
    </row>
    <row r="68" spans="1:19" s="170" customFormat="1" ht="63" customHeight="1" x14ac:dyDescent="0.25">
      <c r="A68" s="202"/>
      <c r="B68" s="203"/>
      <c r="C68" s="203"/>
      <c r="D68" s="210"/>
      <c r="E68" s="210"/>
      <c r="F68" s="210"/>
      <c r="G68" s="210"/>
      <c r="H68" s="202"/>
      <c r="I68" s="209">
        <v>0</v>
      </c>
      <c r="J68" s="196" t="s">
        <v>11</v>
      </c>
      <c r="K68" s="68">
        <f t="shared" si="16"/>
        <v>31939.23</v>
      </c>
      <c r="L68" s="68">
        <v>0</v>
      </c>
      <c r="M68" s="68">
        <v>0</v>
      </c>
      <c r="N68" s="68">
        <v>0</v>
      </c>
      <c r="O68" s="68">
        <v>0</v>
      </c>
      <c r="P68" s="68">
        <v>31939.23</v>
      </c>
      <c r="Q68" s="68">
        <v>0</v>
      </c>
      <c r="R68" s="203"/>
    </row>
    <row r="69" spans="1:19" s="170" customFormat="1" ht="33" customHeight="1" x14ac:dyDescent="0.25">
      <c r="A69" s="202">
        <v>20</v>
      </c>
      <c r="B69" s="203" t="s">
        <v>508</v>
      </c>
      <c r="C69" s="203" t="s">
        <v>180</v>
      </c>
      <c r="D69" s="204" t="s">
        <v>181</v>
      </c>
      <c r="E69" s="204" t="s">
        <v>182</v>
      </c>
      <c r="F69" s="204" t="s">
        <v>289</v>
      </c>
      <c r="G69" s="205">
        <v>47087</v>
      </c>
      <c r="H69" s="214">
        <v>124948.37</v>
      </c>
      <c r="I69" s="209">
        <v>0</v>
      </c>
      <c r="J69" s="196" t="s">
        <v>8</v>
      </c>
      <c r="K69" s="68">
        <f t="shared" ref="K69:K71" si="17">P69</f>
        <v>25673.86</v>
      </c>
      <c r="L69" s="68">
        <v>0</v>
      </c>
      <c r="M69" s="68">
        <v>0</v>
      </c>
      <c r="N69" s="68">
        <v>0</v>
      </c>
      <c r="O69" s="68">
        <v>0</v>
      </c>
      <c r="P69" s="68">
        <f>P70+P71</f>
        <v>25673.86</v>
      </c>
      <c r="Q69" s="68">
        <v>0</v>
      </c>
      <c r="R69" s="203" t="s">
        <v>183</v>
      </c>
    </row>
    <row r="70" spans="1:19" s="170" customFormat="1" ht="46.5" customHeight="1" x14ac:dyDescent="0.35">
      <c r="A70" s="202"/>
      <c r="B70" s="203"/>
      <c r="C70" s="203"/>
      <c r="D70" s="208"/>
      <c r="E70" s="208"/>
      <c r="F70" s="208"/>
      <c r="G70" s="208"/>
      <c r="H70" s="202"/>
      <c r="I70" s="209">
        <v>0</v>
      </c>
      <c r="J70" s="196" t="s">
        <v>10</v>
      </c>
      <c r="K70" s="68">
        <f t="shared" si="17"/>
        <v>15712.4</v>
      </c>
      <c r="L70" s="68">
        <v>0</v>
      </c>
      <c r="M70" s="68">
        <v>0</v>
      </c>
      <c r="N70" s="68">
        <v>0</v>
      </c>
      <c r="O70" s="68">
        <v>0</v>
      </c>
      <c r="P70" s="68">
        <v>15712.4</v>
      </c>
      <c r="Q70" s="68">
        <v>0</v>
      </c>
      <c r="R70" s="203"/>
      <c r="S70" s="218"/>
    </row>
    <row r="71" spans="1:19" s="170" customFormat="1" ht="87.75" customHeight="1" x14ac:dyDescent="0.25">
      <c r="A71" s="202"/>
      <c r="B71" s="203"/>
      <c r="C71" s="203"/>
      <c r="D71" s="210"/>
      <c r="E71" s="210"/>
      <c r="F71" s="210"/>
      <c r="G71" s="210"/>
      <c r="H71" s="202"/>
      <c r="I71" s="209">
        <v>0</v>
      </c>
      <c r="J71" s="196" t="s">
        <v>11</v>
      </c>
      <c r="K71" s="68">
        <f t="shared" si="17"/>
        <v>9961.4599999999991</v>
      </c>
      <c r="L71" s="68">
        <v>0</v>
      </c>
      <c r="M71" s="68">
        <v>0</v>
      </c>
      <c r="N71" s="68">
        <v>0</v>
      </c>
      <c r="O71" s="68">
        <v>0</v>
      </c>
      <c r="P71" s="68">
        <v>9961.4599999999991</v>
      </c>
      <c r="Q71" s="68">
        <v>0</v>
      </c>
      <c r="R71" s="203"/>
    </row>
    <row r="72" spans="1:19" s="170" customFormat="1" ht="32.25" customHeight="1" x14ac:dyDescent="0.35">
      <c r="A72" s="219" t="s">
        <v>243</v>
      </c>
      <c r="B72" s="219"/>
      <c r="C72" s="219"/>
      <c r="D72" s="219"/>
      <c r="E72" s="219"/>
      <c r="F72" s="219"/>
      <c r="G72" s="219"/>
      <c r="H72" s="219"/>
      <c r="I72" s="219"/>
      <c r="J72" s="196" t="s">
        <v>8</v>
      </c>
      <c r="K72" s="68">
        <f>K12+K15+K18+K21+K24+K27+K30+K33+K36+K39+K42+K45+K48+K51+K54+K57+K60+K63+K66+K69</f>
        <v>2272684.23</v>
      </c>
      <c r="L72" s="68">
        <f t="shared" ref="L72:Q72" si="18">L12+L15+L18+L21+L24+L27+L30+L33+L36+L39+L42+L45+L48+L51+L54+L57+L60+L63+L66+L69</f>
        <v>960.78</v>
      </c>
      <c r="M72" s="68">
        <f t="shared" si="18"/>
        <v>45649.67</v>
      </c>
      <c r="N72" s="68">
        <f t="shared" si="18"/>
        <v>329766.32000000007</v>
      </c>
      <c r="O72" s="68">
        <f>O12+O15+O18+O21+O24+O27+O30+O33+O36+O39+O42+O45+O48+O51+O54+O57+O60+O63+O66+O69</f>
        <v>627199.6399999999</v>
      </c>
      <c r="P72" s="68">
        <f t="shared" si="18"/>
        <v>1269107.82</v>
      </c>
      <c r="Q72" s="68">
        <f t="shared" si="18"/>
        <v>0</v>
      </c>
      <c r="R72" s="203"/>
      <c r="S72" s="220"/>
    </row>
    <row r="73" spans="1:19" s="170" customFormat="1" ht="44.25" customHeight="1" x14ac:dyDescent="0.25">
      <c r="A73" s="219"/>
      <c r="B73" s="219"/>
      <c r="C73" s="219"/>
      <c r="D73" s="219"/>
      <c r="E73" s="219"/>
      <c r="F73" s="219"/>
      <c r="G73" s="219"/>
      <c r="H73" s="219"/>
      <c r="I73" s="219"/>
      <c r="J73" s="196" t="s">
        <v>10</v>
      </c>
      <c r="K73" s="68">
        <f t="shared" ref="K73:Q74" si="19">K13+K16+K19+K22+K25+K28+K31+K34+K37+K40+K43+K46+K49+K52+K55+K58+K61+K64+K67+K70</f>
        <v>1387584.42</v>
      </c>
      <c r="L73" s="68">
        <f t="shared" si="19"/>
        <v>600.49</v>
      </c>
      <c r="M73" s="68">
        <f t="shared" si="19"/>
        <v>25350</v>
      </c>
      <c r="N73" s="68">
        <f t="shared" si="19"/>
        <v>261639.01</v>
      </c>
      <c r="O73" s="68">
        <f>O13+O16+O19+O22+O25+O28+O31+O34+O37+O40+O43+O46+O49+O52+O55+O58+O61+O64+O67+O70</f>
        <v>337919.14</v>
      </c>
      <c r="P73" s="68">
        <f t="shared" si="19"/>
        <v>762075.78</v>
      </c>
      <c r="Q73" s="68">
        <f t="shared" si="19"/>
        <v>0</v>
      </c>
      <c r="R73" s="203"/>
    </row>
    <row r="74" spans="1:19" s="170" customFormat="1" ht="62.25" customHeight="1" x14ac:dyDescent="0.25">
      <c r="A74" s="219"/>
      <c r="B74" s="219"/>
      <c r="C74" s="219"/>
      <c r="D74" s="219"/>
      <c r="E74" s="219"/>
      <c r="F74" s="219"/>
      <c r="G74" s="219"/>
      <c r="H74" s="219"/>
      <c r="I74" s="219"/>
      <c r="J74" s="196" t="s">
        <v>11</v>
      </c>
      <c r="K74" s="68">
        <f t="shared" si="19"/>
        <v>885099.80999999994</v>
      </c>
      <c r="L74" s="68">
        <f t="shared" si="19"/>
        <v>360.29</v>
      </c>
      <c r="M74" s="68">
        <f t="shared" si="19"/>
        <v>20299.669999999998</v>
      </c>
      <c r="N74" s="68">
        <f t="shared" si="19"/>
        <v>68127.31</v>
      </c>
      <c r="O74" s="68">
        <f>O14+O17+O20+O23+O26+O29+O32+O35+O38+O41+O44+O47+O50+O53+O56+O59+O62+O65+O68+O71</f>
        <v>289280.5</v>
      </c>
      <c r="P74" s="68">
        <f t="shared" si="19"/>
        <v>507032.04000000004</v>
      </c>
      <c r="Q74" s="68">
        <f t="shared" si="19"/>
        <v>0</v>
      </c>
      <c r="R74" s="203"/>
    </row>
    <row r="75" spans="1:19" s="170" customFormat="1" ht="33" customHeight="1" x14ac:dyDescent="0.25">
      <c r="A75" s="221" t="s">
        <v>71</v>
      </c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</row>
    <row r="76" spans="1:19" s="170" customFormat="1" ht="25.5" customHeight="1" x14ac:dyDescent="0.35">
      <c r="A76" s="202">
        <v>1</v>
      </c>
      <c r="B76" s="203" t="s">
        <v>481</v>
      </c>
      <c r="C76" s="203" t="s">
        <v>573</v>
      </c>
      <c r="D76" s="203" t="s">
        <v>484</v>
      </c>
      <c r="E76" s="203" t="s">
        <v>482</v>
      </c>
      <c r="F76" s="203" t="s">
        <v>574</v>
      </c>
      <c r="G76" s="213">
        <v>46721</v>
      </c>
      <c r="H76" s="206">
        <f>K76</f>
        <v>200000</v>
      </c>
      <c r="I76" s="68">
        <f>I77+I78</f>
        <v>0</v>
      </c>
      <c r="J76" s="198" t="s">
        <v>14</v>
      </c>
      <c r="K76" s="68">
        <f t="shared" ref="K76:K78" si="20">L76+M76+N76+O76+P76</f>
        <v>200000</v>
      </c>
      <c r="L76" s="68">
        <f>L77+L78</f>
        <v>0</v>
      </c>
      <c r="M76" s="68">
        <f t="shared" ref="M76:N76" si="21">M77+M78</f>
        <v>0</v>
      </c>
      <c r="N76" s="68">
        <f t="shared" si="21"/>
        <v>0</v>
      </c>
      <c r="O76" s="68">
        <f t="shared" ref="O76" si="22">O77+O78</f>
        <v>100000</v>
      </c>
      <c r="P76" s="68">
        <f>P77+P78</f>
        <v>100000</v>
      </c>
      <c r="Q76" s="207">
        <v>0</v>
      </c>
      <c r="R76" s="203" t="s">
        <v>183</v>
      </c>
      <c r="S76" s="218"/>
    </row>
    <row r="77" spans="1:19" s="170" customFormat="1" ht="45.75" customHeight="1" x14ac:dyDescent="0.35">
      <c r="A77" s="202"/>
      <c r="B77" s="203"/>
      <c r="C77" s="203"/>
      <c r="D77" s="203"/>
      <c r="E77" s="203"/>
      <c r="F77" s="203"/>
      <c r="G77" s="213"/>
      <c r="H77" s="206"/>
      <c r="I77" s="68">
        <v>0</v>
      </c>
      <c r="J77" s="196" t="s">
        <v>199</v>
      </c>
      <c r="K77" s="68">
        <f t="shared" si="20"/>
        <v>124800</v>
      </c>
      <c r="L77" s="207">
        <v>0</v>
      </c>
      <c r="M77" s="207">
        <v>0</v>
      </c>
      <c r="N77" s="68">
        <v>0</v>
      </c>
      <c r="O77" s="68">
        <v>99000</v>
      </c>
      <c r="P77" s="68">
        <v>25800</v>
      </c>
      <c r="Q77" s="207">
        <v>0</v>
      </c>
      <c r="R77" s="203"/>
      <c r="S77" s="218"/>
    </row>
    <row r="78" spans="1:19" s="170" customFormat="1" ht="64.5" customHeight="1" x14ac:dyDescent="0.35">
      <c r="A78" s="202"/>
      <c r="B78" s="203"/>
      <c r="C78" s="203"/>
      <c r="D78" s="203"/>
      <c r="E78" s="203"/>
      <c r="F78" s="203"/>
      <c r="G78" s="213"/>
      <c r="H78" s="206"/>
      <c r="I78" s="209">
        <v>0</v>
      </c>
      <c r="J78" s="196" t="s">
        <v>18</v>
      </c>
      <c r="K78" s="68">
        <f t="shared" si="20"/>
        <v>75200</v>
      </c>
      <c r="L78" s="68">
        <v>0</v>
      </c>
      <c r="M78" s="68">
        <v>0</v>
      </c>
      <c r="N78" s="69">
        <v>0</v>
      </c>
      <c r="O78" s="69">
        <v>1000</v>
      </c>
      <c r="P78" s="69">
        <v>74200</v>
      </c>
      <c r="Q78" s="207">
        <v>0</v>
      </c>
      <c r="R78" s="203"/>
      <c r="S78" s="218"/>
    </row>
    <row r="79" spans="1:19" s="170" customFormat="1" ht="25.5" customHeight="1" x14ac:dyDescent="0.35">
      <c r="A79" s="202">
        <v>2</v>
      </c>
      <c r="B79" s="203" t="s">
        <v>483</v>
      </c>
      <c r="C79" s="203" t="s">
        <v>575</v>
      </c>
      <c r="D79" s="203" t="s">
        <v>485</v>
      </c>
      <c r="E79" s="203" t="s">
        <v>482</v>
      </c>
      <c r="F79" s="203" t="s">
        <v>574</v>
      </c>
      <c r="G79" s="213">
        <v>46721</v>
      </c>
      <c r="H79" s="206">
        <f>K79</f>
        <v>80000</v>
      </c>
      <c r="I79" s="68">
        <f>I80+I81</f>
        <v>0</v>
      </c>
      <c r="J79" s="198" t="s">
        <v>14</v>
      </c>
      <c r="K79" s="68">
        <f t="shared" ref="K79:K81" si="23">L79+M79+N79+O79+P79</f>
        <v>80000</v>
      </c>
      <c r="L79" s="68">
        <f>L80+L81</f>
        <v>0</v>
      </c>
      <c r="M79" s="68">
        <f t="shared" ref="M79:N79" si="24">M80+M81</f>
        <v>0</v>
      </c>
      <c r="N79" s="68">
        <f t="shared" si="24"/>
        <v>0</v>
      </c>
      <c r="O79" s="68">
        <f t="shared" ref="O79:P79" si="25">O80+O81</f>
        <v>40000</v>
      </c>
      <c r="P79" s="68">
        <f t="shared" si="25"/>
        <v>40000</v>
      </c>
      <c r="Q79" s="207">
        <v>0</v>
      </c>
      <c r="R79" s="203" t="s">
        <v>183</v>
      </c>
      <c r="S79" s="218"/>
    </row>
    <row r="80" spans="1:19" s="170" customFormat="1" ht="45.75" customHeight="1" x14ac:dyDescent="0.35">
      <c r="A80" s="202"/>
      <c r="B80" s="203"/>
      <c r="C80" s="203"/>
      <c r="D80" s="203"/>
      <c r="E80" s="203"/>
      <c r="F80" s="203"/>
      <c r="G80" s="213"/>
      <c r="H80" s="206"/>
      <c r="I80" s="68">
        <v>0</v>
      </c>
      <c r="J80" s="196" t="s">
        <v>199</v>
      </c>
      <c r="K80" s="68">
        <f>L80+M80+N80+O80+P80</f>
        <v>49920</v>
      </c>
      <c r="L80" s="207">
        <v>0</v>
      </c>
      <c r="M80" s="207">
        <v>0</v>
      </c>
      <c r="N80" s="68">
        <v>0</v>
      </c>
      <c r="O80" s="68">
        <v>39600</v>
      </c>
      <c r="P80" s="68">
        <v>10320</v>
      </c>
      <c r="Q80" s="207">
        <v>0</v>
      </c>
      <c r="R80" s="203"/>
      <c r="S80" s="218"/>
    </row>
    <row r="81" spans="1:19" s="170" customFormat="1" ht="64.5" customHeight="1" x14ac:dyDescent="0.35">
      <c r="A81" s="202"/>
      <c r="B81" s="203"/>
      <c r="C81" s="203"/>
      <c r="D81" s="203"/>
      <c r="E81" s="203"/>
      <c r="F81" s="203"/>
      <c r="G81" s="213"/>
      <c r="H81" s="206"/>
      <c r="I81" s="209">
        <v>0</v>
      </c>
      <c r="J81" s="196" t="s">
        <v>18</v>
      </c>
      <c r="K81" s="68">
        <f t="shared" si="23"/>
        <v>30080</v>
      </c>
      <c r="L81" s="68">
        <v>0</v>
      </c>
      <c r="M81" s="68">
        <v>0</v>
      </c>
      <c r="N81" s="69">
        <v>0</v>
      </c>
      <c r="O81" s="69">
        <v>400</v>
      </c>
      <c r="P81" s="68">
        <v>29680</v>
      </c>
      <c r="Q81" s="207">
        <v>0</v>
      </c>
      <c r="R81" s="203"/>
      <c r="S81" s="218"/>
    </row>
    <row r="82" spans="1:19" s="170" customFormat="1" ht="44.25" customHeight="1" x14ac:dyDescent="0.35">
      <c r="A82" s="202">
        <v>3</v>
      </c>
      <c r="B82" s="203" t="s">
        <v>521</v>
      </c>
      <c r="C82" s="203" t="s">
        <v>288</v>
      </c>
      <c r="D82" s="203" t="s">
        <v>427</v>
      </c>
      <c r="E82" s="203" t="s">
        <v>482</v>
      </c>
      <c r="F82" s="203" t="s">
        <v>509</v>
      </c>
      <c r="G82" s="213">
        <v>46721</v>
      </c>
      <c r="H82" s="206">
        <f>K82</f>
        <v>108340</v>
      </c>
      <c r="I82" s="68">
        <f>I83+I84</f>
        <v>0</v>
      </c>
      <c r="J82" s="198" t="s">
        <v>14</v>
      </c>
      <c r="K82" s="68">
        <f t="shared" ref="K82" si="26">L82+M82+N82+O82+P82</f>
        <v>108340</v>
      </c>
      <c r="L82" s="68">
        <f>L83+L84</f>
        <v>0</v>
      </c>
      <c r="M82" s="68">
        <f t="shared" ref="M82:P82" si="27">M83+M84</f>
        <v>0</v>
      </c>
      <c r="N82" s="68">
        <f t="shared" si="27"/>
        <v>0</v>
      </c>
      <c r="O82" s="68">
        <f t="shared" si="27"/>
        <v>0</v>
      </c>
      <c r="P82" s="68">
        <f t="shared" si="27"/>
        <v>108340</v>
      </c>
      <c r="Q82" s="207">
        <v>0</v>
      </c>
      <c r="R82" s="204" t="s">
        <v>183</v>
      </c>
      <c r="S82" s="218"/>
    </row>
    <row r="83" spans="1:19" s="170" customFormat="1" ht="54" customHeight="1" x14ac:dyDescent="0.35">
      <c r="A83" s="202"/>
      <c r="B83" s="203"/>
      <c r="C83" s="203"/>
      <c r="D83" s="203"/>
      <c r="E83" s="203"/>
      <c r="F83" s="203"/>
      <c r="G83" s="213"/>
      <c r="H83" s="206"/>
      <c r="I83" s="68">
        <v>0</v>
      </c>
      <c r="J83" s="196" t="s">
        <v>199</v>
      </c>
      <c r="K83" s="68">
        <f>L83+M83+N83+O83+P83</f>
        <v>67604.160000000003</v>
      </c>
      <c r="L83" s="207">
        <v>0</v>
      </c>
      <c r="M83" s="207">
        <v>0</v>
      </c>
      <c r="N83" s="68">
        <v>0</v>
      </c>
      <c r="O83" s="68">
        <v>0</v>
      </c>
      <c r="P83" s="68">
        <v>67604.160000000003</v>
      </c>
      <c r="Q83" s="207">
        <v>0</v>
      </c>
      <c r="R83" s="208"/>
      <c r="S83" s="218"/>
    </row>
    <row r="84" spans="1:19" s="170" customFormat="1" ht="74.25" customHeight="1" x14ac:dyDescent="0.35">
      <c r="A84" s="202"/>
      <c r="B84" s="203"/>
      <c r="C84" s="203"/>
      <c r="D84" s="203"/>
      <c r="E84" s="203"/>
      <c r="F84" s="203"/>
      <c r="G84" s="213"/>
      <c r="H84" s="206"/>
      <c r="I84" s="209">
        <v>0</v>
      </c>
      <c r="J84" s="196" t="s">
        <v>18</v>
      </c>
      <c r="K84" s="68">
        <f t="shared" ref="K84" si="28">L84+M84+N84+O84+P84</f>
        <v>40735.839999999997</v>
      </c>
      <c r="L84" s="68">
        <v>0</v>
      </c>
      <c r="M84" s="68">
        <v>0</v>
      </c>
      <c r="N84" s="69">
        <v>0</v>
      </c>
      <c r="O84" s="69">
        <v>0</v>
      </c>
      <c r="P84" s="69">
        <v>40735.839999999997</v>
      </c>
      <c r="Q84" s="207">
        <v>0</v>
      </c>
      <c r="R84" s="210"/>
      <c r="S84" s="218"/>
    </row>
    <row r="85" spans="1:19" s="170" customFormat="1" ht="32.25" customHeight="1" x14ac:dyDescent="0.25">
      <c r="A85" s="222" t="s">
        <v>480</v>
      </c>
      <c r="B85" s="223"/>
      <c r="C85" s="223"/>
      <c r="D85" s="223"/>
      <c r="E85" s="223"/>
      <c r="F85" s="223"/>
      <c r="G85" s="223"/>
      <c r="H85" s="223"/>
      <c r="I85" s="224"/>
      <c r="J85" s="196" t="s">
        <v>8</v>
      </c>
      <c r="K85" s="68">
        <f>K76+K79+K82</f>
        <v>388340</v>
      </c>
      <c r="L85" s="68">
        <f t="shared" ref="L85:Q85" si="29">L76</f>
        <v>0</v>
      </c>
      <c r="M85" s="68">
        <f t="shared" si="29"/>
        <v>0</v>
      </c>
      <c r="N85" s="68">
        <f>N76+N79</f>
        <v>0</v>
      </c>
      <c r="O85" s="68">
        <f>O76+O79</f>
        <v>140000</v>
      </c>
      <c r="P85" s="68">
        <f>P76+P79+P82</f>
        <v>248340</v>
      </c>
      <c r="Q85" s="68">
        <f t="shared" si="29"/>
        <v>0</v>
      </c>
      <c r="R85" s="204"/>
    </row>
    <row r="86" spans="1:19" s="170" customFormat="1" ht="40.5" customHeight="1" x14ac:dyDescent="0.25">
      <c r="A86" s="225"/>
      <c r="B86" s="226"/>
      <c r="C86" s="226"/>
      <c r="D86" s="226"/>
      <c r="E86" s="226"/>
      <c r="F86" s="226"/>
      <c r="G86" s="226"/>
      <c r="H86" s="226"/>
      <c r="I86" s="227"/>
      <c r="J86" s="196" t="s">
        <v>10</v>
      </c>
      <c r="K86" s="68">
        <f t="shared" ref="K86:K87" si="30">K77+K80+K83</f>
        <v>242324.16</v>
      </c>
      <c r="L86" s="68">
        <f t="shared" ref="L86:Q86" si="31">L77</f>
        <v>0</v>
      </c>
      <c r="M86" s="68">
        <f t="shared" si="31"/>
        <v>0</v>
      </c>
      <c r="N86" s="68">
        <f t="shared" ref="N86:O86" si="32">N77+N80</f>
        <v>0</v>
      </c>
      <c r="O86" s="68">
        <f t="shared" si="32"/>
        <v>138600</v>
      </c>
      <c r="P86" s="68">
        <f t="shared" ref="P86:P87" si="33">P77+P80+P83</f>
        <v>103724.16</v>
      </c>
      <c r="Q86" s="68">
        <f t="shared" si="31"/>
        <v>0</v>
      </c>
      <c r="R86" s="208"/>
    </row>
    <row r="87" spans="1:19" s="170" customFormat="1" ht="60" customHeight="1" x14ac:dyDescent="0.25">
      <c r="A87" s="228"/>
      <c r="B87" s="229"/>
      <c r="C87" s="229"/>
      <c r="D87" s="229"/>
      <c r="E87" s="229"/>
      <c r="F87" s="229"/>
      <c r="G87" s="229"/>
      <c r="H87" s="229"/>
      <c r="I87" s="230"/>
      <c r="J87" s="196" t="s">
        <v>11</v>
      </c>
      <c r="K87" s="68">
        <f t="shared" si="30"/>
        <v>146015.84</v>
      </c>
      <c r="L87" s="68">
        <f t="shared" ref="L87:Q87" si="34">L78</f>
        <v>0</v>
      </c>
      <c r="M87" s="68">
        <f t="shared" si="34"/>
        <v>0</v>
      </c>
      <c r="N87" s="68">
        <f t="shared" ref="N87:O87" si="35">N78+N81</f>
        <v>0</v>
      </c>
      <c r="O87" s="68">
        <f t="shared" si="35"/>
        <v>1400</v>
      </c>
      <c r="P87" s="68">
        <f t="shared" si="33"/>
        <v>144615.84</v>
      </c>
      <c r="Q87" s="68">
        <f t="shared" si="34"/>
        <v>0</v>
      </c>
      <c r="R87" s="210"/>
    </row>
    <row r="88" spans="1:19" s="170" customFormat="1" ht="33" customHeight="1" x14ac:dyDescent="0.25">
      <c r="A88" s="221" t="s">
        <v>101</v>
      </c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</row>
    <row r="89" spans="1:19" s="170" customFormat="1" ht="25.5" customHeight="1" x14ac:dyDescent="0.25">
      <c r="A89" s="202">
        <v>1</v>
      </c>
      <c r="B89" s="203" t="s">
        <v>209</v>
      </c>
      <c r="C89" s="203" t="s">
        <v>210</v>
      </c>
      <c r="D89" s="203" t="s">
        <v>211</v>
      </c>
      <c r="E89" s="203" t="s">
        <v>212</v>
      </c>
      <c r="F89" s="203" t="s">
        <v>410</v>
      </c>
      <c r="G89" s="213">
        <v>45412</v>
      </c>
      <c r="H89" s="206">
        <f>I91+M91</f>
        <v>16672.55</v>
      </c>
      <c r="I89" s="68">
        <f>I90+I91</f>
        <v>14701.768</v>
      </c>
      <c r="J89" s="198" t="s">
        <v>14</v>
      </c>
      <c r="K89" s="68">
        <f t="shared" ref="K89:K91" si="36">L89+M89+N89+O89+P89</f>
        <v>3941.5639999999999</v>
      </c>
      <c r="L89" s="68">
        <f>L90+L91</f>
        <v>1970.7819999999999</v>
      </c>
      <c r="M89" s="68">
        <f t="shared" ref="M89:P89" si="37">M90+M91</f>
        <v>1970.7819999999999</v>
      </c>
      <c r="N89" s="68">
        <f t="shared" si="37"/>
        <v>0</v>
      </c>
      <c r="O89" s="68">
        <f t="shared" si="37"/>
        <v>0</v>
      </c>
      <c r="P89" s="68">
        <f t="shared" si="37"/>
        <v>0</v>
      </c>
      <c r="Q89" s="207">
        <v>0</v>
      </c>
      <c r="R89" s="204" t="s">
        <v>183</v>
      </c>
    </row>
    <row r="90" spans="1:19" s="170" customFormat="1" ht="45.75" customHeight="1" x14ac:dyDescent="0.25">
      <c r="A90" s="202"/>
      <c r="B90" s="203"/>
      <c r="C90" s="203"/>
      <c r="D90" s="203"/>
      <c r="E90" s="203"/>
      <c r="F90" s="203"/>
      <c r="G90" s="213"/>
      <c r="H90" s="206"/>
      <c r="I90" s="68">
        <v>0</v>
      </c>
      <c r="J90" s="196" t="s">
        <v>199</v>
      </c>
      <c r="K90" s="68">
        <f t="shared" si="36"/>
        <v>0</v>
      </c>
      <c r="L90" s="207">
        <v>0</v>
      </c>
      <c r="M90" s="207">
        <v>0</v>
      </c>
      <c r="N90" s="207">
        <v>0</v>
      </c>
      <c r="O90" s="207">
        <v>0</v>
      </c>
      <c r="P90" s="207">
        <v>0</v>
      </c>
      <c r="Q90" s="207">
        <v>0</v>
      </c>
      <c r="R90" s="208"/>
    </row>
    <row r="91" spans="1:19" s="170" customFormat="1" ht="64.5" customHeight="1" x14ac:dyDescent="0.25">
      <c r="A91" s="202"/>
      <c r="B91" s="203"/>
      <c r="C91" s="203"/>
      <c r="D91" s="203"/>
      <c r="E91" s="203"/>
      <c r="F91" s="203"/>
      <c r="G91" s="213"/>
      <c r="H91" s="206"/>
      <c r="I91" s="209">
        <v>14701.768</v>
      </c>
      <c r="J91" s="196" t="s">
        <v>18</v>
      </c>
      <c r="K91" s="68">
        <f t="shared" si="36"/>
        <v>3941.5639999999999</v>
      </c>
      <c r="L91" s="68">
        <v>1970.7819999999999</v>
      </c>
      <c r="M91" s="68">
        <v>1970.7819999999999</v>
      </c>
      <c r="N91" s="69">
        <v>0</v>
      </c>
      <c r="O91" s="69">
        <v>0</v>
      </c>
      <c r="P91" s="69">
        <v>0</v>
      </c>
      <c r="Q91" s="207">
        <v>0</v>
      </c>
      <c r="R91" s="210"/>
    </row>
    <row r="92" spans="1:19" s="170" customFormat="1" ht="32.25" customHeight="1" x14ac:dyDescent="0.25">
      <c r="A92" s="222" t="s">
        <v>244</v>
      </c>
      <c r="B92" s="223"/>
      <c r="C92" s="223"/>
      <c r="D92" s="223"/>
      <c r="E92" s="223"/>
      <c r="F92" s="223"/>
      <c r="G92" s="223"/>
      <c r="H92" s="223"/>
      <c r="I92" s="224"/>
      <c r="J92" s="196" t="s">
        <v>8</v>
      </c>
      <c r="K92" s="68">
        <f t="shared" ref="K92:Q94" si="38">K89</f>
        <v>3941.5639999999999</v>
      </c>
      <c r="L92" s="68">
        <f t="shared" si="38"/>
        <v>1970.7819999999999</v>
      </c>
      <c r="M92" s="68">
        <f t="shared" si="38"/>
        <v>1970.7819999999999</v>
      </c>
      <c r="N92" s="68">
        <f t="shared" si="38"/>
        <v>0</v>
      </c>
      <c r="O92" s="68">
        <f t="shared" si="38"/>
        <v>0</v>
      </c>
      <c r="P92" s="68">
        <f t="shared" si="38"/>
        <v>0</v>
      </c>
      <c r="Q92" s="68">
        <f>Q11+Q15+Q19+Q23+Q24+Q28+Q32+Q88</f>
        <v>0</v>
      </c>
      <c r="R92" s="204"/>
    </row>
    <row r="93" spans="1:19" s="170" customFormat="1" ht="40.5" customHeight="1" x14ac:dyDescent="0.25">
      <c r="A93" s="225"/>
      <c r="B93" s="226"/>
      <c r="C93" s="226"/>
      <c r="D93" s="226"/>
      <c r="E93" s="226"/>
      <c r="F93" s="226"/>
      <c r="G93" s="226"/>
      <c r="H93" s="226"/>
      <c r="I93" s="227"/>
      <c r="J93" s="196" t="s">
        <v>10</v>
      </c>
      <c r="K93" s="68">
        <f t="shared" si="38"/>
        <v>0</v>
      </c>
      <c r="L93" s="68">
        <f t="shared" si="38"/>
        <v>0</v>
      </c>
      <c r="M93" s="68">
        <f t="shared" si="38"/>
        <v>0</v>
      </c>
      <c r="N93" s="68">
        <f t="shared" si="38"/>
        <v>0</v>
      </c>
      <c r="O93" s="68">
        <f t="shared" si="38"/>
        <v>0</v>
      </c>
      <c r="P93" s="68">
        <f t="shared" si="38"/>
        <v>0</v>
      </c>
      <c r="Q93" s="68">
        <f t="shared" si="38"/>
        <v>0</v>
      </c>
      <c r="R93" s="208"/>
    </row>
    <row r="94" spans="1:19" s="170" customFormat="1" ht="60" customHeight="1" x14ac:dyDescent="0.25">
      <c r="A94" s="228"/>
      <c r="B94" s="229"/>
      <c r="C94" s="229"/>
      <c r="D94" s="229"/>
      <c r="E94" s="229"/>
      <c r="F94" s="229"/>
      <c r="G94" s="229"/>
      <c r="H94" s="229"/>
      <c r="I94" s="230"/>
      <c r="J94" s="196" t="s">
        <v>11</v>
      </c>
      <c r="K94" s="68">
        <f t="shared" si="38"/>
        <v>3941.5639999999999</v>
      </c>
      <c r="L94" s="68">
        <f t="shared" si="38"/>
        <v>1970.7819999999999</v>
      </c>
      <c r="M94" s="68">
        <f t="shared" si="38"/>
        <v>1970.7819999999999</v>
      </c>
      <c r="N94" s="68">
        <f t="shared" si="38"/>
        <v>0</v>
      </c>
      <c r="O94" s="68">
        <f t="shared" si="38"/>
        <v>0</v>
      </c>
      <c r="P94" s="68">
        <f t="shared" si="38"/>
        <v>0</v>
      </c>
      <c r="Q94" s="68">
        <f t="shared" si="38"/>
        <v>0</v>
      </c>
      <c r="R94" s="210"/>
    </row>
    <row r="95" spans="1:19" s="170" customFormat="1" ht="21" customHeight="1" x14ac:dyDescent="0.3">
      <c r="A95" s="231" t="s">
        <v>134</v>
      </c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1:19" s="170" customFormat="1" ht="23.25" customHeight="1" x14ac:dyDescent="0.3">
      <c r="A96" s="231" t="s">
        <v>73</v>
      </c>
      <c r="B96" s="232"/>
      <c r="C96" s="232"/>
      <c r="D96" s="232"/>
      <c r="E96" s="232"/>
      <c r="F96" s="232"/>
      <c r="G96" s="232"/>
      <c r="H96" s="232"/>
      <c r="I96" s="232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1:19" s="170" customFormat="1" ht="30" customHeight="1" x14ac:dyDescent="0.25">
      <c r="A97" s="203">
        <v>1</v>
      </c>
      <c r="B97" s="203" t="s">
        <v>61</v>
      </c>
      <c r="C97" s="203" t="s">
        <v>288</v>
      </c>
      <c r="D97" s="203" t="s">
        <v>197</v>
      </c>
      <c r="E97" s="203" t="s">
        <v>213</v>
      </c>
      <c r="F97" s="203" t="s">
        <v>581</v>
      </c>
      <c r="G97" s="213">
        <v>47117</v>
      </c>
      <c r="H97" s="206">
        <v>343685.01</v>
      </c>
      <c r="I97" s="68">
        <v>7554.99</v>
      </c>
      <c r="J97" s="196" t="s">
        <v>14</v>
      </c>
      <c r="K97" s="209">
        <f>K98+K99</f>
        <v>302347.55999999994</v>
      </c>
      <c r="L97" s="209">
        <f t="shared" ref="L97:M97" si="39">L98+L99</f>
        <v>60000</v>
      </c>
      <c r="M97" s="209">
        <f t="shared" si="39"/>
        <v>62021.54</v>
      </c>
      <c r="N97" s="69">
        <f>N98+N99</f>
        <v>109617.21999999999</v>
      </c>
      <c r="O97" s="69">
        <f>O98+O99</f>
        <v>0</v>
      </c>
      <c r="P97" s="69">
        <f>P98+P99</f>
        <v>70708.800000000003</v>
      </c>
      <c r="Q97" s="209">
        <v>0</v>
      </c>
      <c r="R97" s="203" t="s">
        <v>183</v>
      </c>
    </row>
    <row r="98" spans="1:19" s="170" customFormat="1" ht="40.5" customHeight="1" x14ac:dyDescent="0.35">
      <c r="A98" s="203"/>
      <c r="B98" s="203"/>
      <c r="C98" s="203"/>
      <c r="D98" s="203"/>
      <c r="E98" s="203"/>
      <c r="F98" s="203"/>
      <c r="G98" s="203"/>
      <c r="H98" s="206"/>
      <c r="I98" s="68">
        <v>4721.87</v>
      </c>
      <c r="J98" s="196" t="s">
        <v>199</v>
      </c>
      <c r="K98" s="209">
        <f>L98+M98+N98+O98+P98</f>
        <v>150203.75999999998</v>
      </c>
      <c r="L98" s="209">
        <v>37500</v>
      </c>
      <c r="M98" s="209">
        <v>0</v>
      </c>
      <c r="N98" s="69">
        <v>108521.04</v>
      </c>
      <c r="O98" s="69">
        <v>0</v>
      </c>
      <c r="P98" s="69">
        <v>4182.72</v>
      </c>
      <c r="Q98" s="209">
        <v>0</v>
      </c>
      <c r="R98" s="203"/>
      <c r="S98" s="218"/>
    </row>
    <row r="99" spans="1:19" s="170" customFormat="1" ht="65.25" customHeight="1" x14ac:dyDescent="0.25">
      <c r="A99" s="203"/>
      <c r="B99" s="203"/>
      <c r="C99" s="203"/>
      <c r="D99" s="203"/>
      <c r="E99" s="203"/>
      <c r="F99" s="203"/>
      <c r="G99" s="203"/>
      <c r="H99" s="206"/>
      <c r="I99" s="68">
        <v>2833.12</v>
      </c>
      <c r="J99" s="196" t="s">
        <v>18</v>
      </c>
      <c r="K99" s="209">
        <f t="shared" ref="K99:K116" si="40">SUM(L99:P99)</f>
        <v>152143.79999999999</v>
      </c>
      <c r="L99" s="209">
        <v>22500</v>
      </c>
      <c r="M99" s="209">
        <v>62021.54</v>
      </c>
      <c r="N99" s="69">
        <v>1096.18</v>
      </c>
      <c r="O99" s="69">
        <v>0</v>
      </c>
      <c r="P99" s="69">
        <v>66526.080000000002</v>
      </c>
      <c r="Q99" s="209">
        <v>0</v>
      </c>
      <c r="R99" s="203"/>
    </row>
    <row r="100" spans="1:19" s="170" customFormat="1" ht="30" customHeight="1" x14ac:dyDescent="0.25">
      <c r="A100" s="203">
        <v>2</v>
      </c>
      <c r="B100" s="203" t="s">
        <v>125</v>
      </c>
      <c r="C100" s="203" t="s">
        <v>110</v>
      </c>
      <c r="D100" s="203" t="s">
        <v>197</v>
      </c>
      <c r="E100" s="203" t="s">
        <v>213</v>
      </c>
      <c r="F100" s="203" t="s">
        <v>198</v>
      </c>
      <c r="G100" s="213">
        <v>45626</v>
      </c>
      <c r="H100" s="206">
        <f>K100+I100</f>
        <v>0.182</v>
      </c>
      <c r="I100" s="68">
        <v>0</v>
      </c>
      <c r="J100" s="196" t="s">
        <v>14</v>
      </c>
      <c r="K100" s="209">
        <f>K101+K102</f>
        <v>0.182</v>
      </c>
      <c r="L100" s="209">
        <f t="shared" ref="L100:M100" si="41">L101+L102</f>
        <v>0.182</v>
      </c>
      <c r="M100" s="209">
        <f t="shared" si="41"/>
        <v>0</v>
      </c>
      <c r="N100" s="69">
        <f>N101+N102</f>
        <v>0</v>
      </c>
      <c r="O100" s="69">
        <f>O101+O102</f>
        <v>0</v>
      </c>
      <c r="P100" s="69">
        <f>P101+P102</f>
        <v>0</v>
      </c>
      <c r="Q100" s="209">
        <v>0</v>
      </c>
      <c r="R100" s="203" t="s">
        <v>183</v>
      </c>
    </row>
    <row r="101" spans="1:19" s="170" customFormat="1" ht="40.5" customHeight="1" x14ac:dyDescent="0.25">
      <c r="A101" s="203"/>
      <c r="B101" s="203"/>
      <c r="C101" s="203"/>
      <c r="D101" s="203"/>
      <c r="E101" s="203"/>
      <c r="F101" s="203"/>
      <c r="G101" s="203"/>
      <c r="H101" s="206"/>
      <c r="I101" s="68">
        <v>0</v>
      </c>
      <c r="J101" s="196" t="s">
        <v>199</v>
      </c>
      <c r="K101" s="209">
        <f>L101+M101+N101+O101+P101</f>
        <v>0</v>
      </c>
      <c r="L101" s="209">
        <v>0</v>
      </c>
      <c r="M101" s="209">
        <v>0</v>
      </c>
      <c r="N101" s="69">
        <v>0</v>
      </c>
      <c r="O101" s="69">
        <v>0</v>
      </c>
      <c r="P101" s="69">
        <v>0</v>
      </c>
      <c r="Q101" s="209">
        <v>0</v>
      </c>
      <c r="R101" s="203"/>
    </row>
    <row r="102" spans="1:19" s="170" customFormat="1" ht="65.25" customHeight="1" x14ac:dyDescent="0.25">
      <c r="A102" s="203"/>
      <c r="B102" s="203"/>
      <c r="C102" s="203"/>
      <c r="D102" s="203"/>
      <c r="E102" s="203"/>
      <c r="F102" s="203"/>
      <c r="G102" s="203"/>
      <c r="H102" s="206"/>
      <c r="I102" s="68">
        <v>0</v>
      </c>
      <c r="J102" s="196" t="s">
        <v>18</v>
      </c>
      <c r="K102" s="209">
        <f t="shared" ref="K102" si="42">SUM(L102:P102)</f>
        <v>0.182</v>
      </c>
      <c r="L102" s="209">
        <v>0.182</v>
      </c>
      <c r="M102" s="209">
        <v>0</v>
      </c>
      <c r="N102" s="69">
        <v>0</v>
      </c>
      <c r="O102" s="69">
        <v>0</v>
      </c>
      <c r="P102" s="69">
        <v>0</v>
      </c>
      <c r="Q102" s="209">
        <v>0</v>
      </c>
      <c r="R102" s="203"/>
    </row>
    <row r="103" spans="1:19" s="170" customFormat="1" ht="40.5" customHeight="1" x14ac:dyDescent="0.25">
      <c r="A103" s="203">
        <v>3</v>
      </c>
      <c r="B103" s="203" t="s">
        <v>65</v>
      </c>
      <c r="C103" s="203" t="s">
        <v>214</v>
      </c>
      <c r="D103" s="203" t="s">
        <v>215</v>
      </c>
      <c r="E103" s="203" t="s">
        <v>216</v>
      </c>
      <c r="F103" s="203" t="s">
        <v>547</v>
      </c>
      <c r="G103" s="213">
        <v>46356</v>
      </c>
      <c r="H103" s="206">
        <v>921096.04</v>
      </c>
      <c r="I103" s="68">
        <v>206180.81</v>
      </c>
      <c r="J103" s="196" t="s">
        <v>14</v>
      </c>
      <c r="K103" s="209">
        <f>SUM(L103:P103)</f>
        <v>818654.40999999992</v>
      </c>
      <c r="L103" s="209">
        <f>L104+L105</f>
        <v>137453.88</v>
      </c>
      <c r="M103" s="209">
        <f t="shared" ref="M103:P103" si="43">M104+M105</f>
        <v>107081.34</v>
      </c>
      <c r="N103" s="209">
        <f t="shared" si="43"/>
        <v>287037.84999999998</v>
      </c>
      <c r="O103" s="209">
        <f>O104+O105</f>
        <v>287081.33999999997</v>
      </c>
      <c r="P103" s="209">
        <f t="shared" si="43"/>
        <v>0</v>
      </c>
      <c r="Q103" s="209">
        <v>0</v>
      </c>
      <c r="R103" s="203" t="s">
        <v>183</v>
      </c>
    </row>
    <row r="104" spans="1:19" s="170" customFormat="1" ht="58.5" customHeight="1" x14ac:dyDescent="0.25">
      <c r="A104" s="203"/>
      <c r="B104" s="203"/>
      <c r="C104" s="203"/>
      <c r="D104" s="203"/>
      <c r="E104" s="203"/>
      <c r="F104" s="203"/>
      <c r="G104" s="203"/>
      <c r="H104" s="206"/>
      <c r="I104" s="68">
        <v>129275.37</v>
      </c>
      <c r="J104" s="196" t="s">
        <v>199</v>
      </c>
      <c r="K104" s="209">
        <f>SUM(L104:P104)</f>
        <v>473451.91000000003</v>
      </c>
      <c r="L104" s="209">
        <v>113479.18</v>
      </c>
      <c r="M104" s="209">
        <v>0</v>
      </c>
      <c r="N104" s="69">
        <v>179972.73</v>
      </c>
      <c r="O104" s="69">
        <v>180000</v>
      </c>
      <c r="P104" s="69">
        <v>0</v>
      </c>
      <c r="Q104" s="209">
        <v>0</v>
      </c>
      <c r="R104" s="203"/>
    </row>
    <row r="105" spans="1:19" s="170" customFormat="1" ht="69" customHeight="1" x14ac:dyDescent="0.25">
      <c r="A105" s="203"/>
      <c r="B105" s="203"/>
      <c r="C105" s="203"/>
      <c r="D105" s="203"/>
      <c r="E105" s="203"/>
      <c r="F105" s="203"/>
      <c r="G105" s="203"/>
      <c r="H105" s="206"/>
      <c r="I105" s="68">
        <v>76905.440000000002</v>
      </c>
      <c r="J105" s="196" t="s">
        <v>18</v>
      </c>
      <c r="K105" s="209">
        <f t="shared" si="40"/>
        <v>345202.5</v>
      </c>
      <c r="L105" s="209">
        <f>23974.7</f>
        <v>23974.7</v>
      </c>
      <c r="M105" s="209">
        <v>107081.34</v>
      </c>
      <c r="N105" s="69">
        <v>107065.12</v>
      </c>
      <c r="O105" s="69">
        <v>107081.34</v>
      </c>
      <c r="P105" s="69">
        <v>0</v>
      </c>
      <c r="Q105" s="209">
        <v>0</v>
      </c>
      <c r="R105" s="203"/>
    </row>
    <row r="106" spans="1:19" s="170" customFormat="1" ht="30" customHeight="1" x14ac:dyDescent="0.25">
      <c r="A106" s="203">
        <v>4</v>
      </c>
      <c r="B106" s="203" t="s">
        <v>505</v>
      </c>
      <c r="C106" s="203" t="s">
        <v>576</v>
      </c>
      <c r="D106" s="203" t="s">
        <v>506</v>
      </c>
      <c r="E106" s="203" t="s">
        <v>212</v>
      </c>
      <c r="F106" s="203" t="s">
        <v>507</v>
      </c>
      <c r="G106" s="213">
        <v>47117</v>
      </c>
      <c r="H106" s="206">
        <v>4823277.8099999996</v>
      </c>
      <c r="I106" s="68">
        <v>0</v>
      </c>
      <c r="J106" s="196" t="s">
        <v>14</v>
      </c>
      <c r="K106" s="209">
        <f>K107+K108</f>
        <v>3650843.68</v>
      </c>
      <c r="L106" s="209">
        <f t="shared" ref="L106:M106" si="44">L107+L108</f>
        <v>0</v>
      </c>
      <c r="M106" s="209">
        <f t="shared" si="44"/>
        <v>0</v>
      </c>
      <c r="N106" s="69">
        <f>N107+N108</f>
        <v>0</v>
      </c>
      <c r="O106" s="69">
        <f>O107+O108</f>
        <v>1605062.65</v>
      </c>
      <c r="P106" s="69">
        <f>P107+P108</f>
        <v>2045781.03</v>
      </c>
      <c r="Q106" s="209">
        <v>0</v>
      </c>
      <c r="R106" s="203" t="s">
        <v>183</v>
      </c>
    </row>
    <row r="107" spans="1:19" s="170" customFormat="1" ht="40.5" customHeight="1" x14ac:dyDescent="0.35">
      <c r="A107" s="203"/>
      <c r="B107" s="203"/>
      <c r="C107" s="203"/>
      <c r="D107" s="203"/>
      <c r="E107" s="203"/>
      <c r="F107" s="203"/>
      <c r="G107" s="203"/>
      <c r="H107" s="206"/>
      <c r="I107" s="68">
        <v>0</v>
      </c>
      <c r="J107" s="196" t="s">
        <v>199</v>
      </c>
      <c r="K107" s="209">
        <f>L107+M107+N107+O107+P107</f>
        <v>3610797.04</v>
      </c>
      <c r="L107" s="209">
        <v>0</v>
      </c>
      <c r="M107" s="209">
        <v>0</v>
      </c>
      <c r="N107" s="69">
        <v>0</v>
      </c>
      <c r="O107" s="69">
        <v>1589012.02</v>
      </c>
      <c r="P107" s="69">
        <v>2021785.02</v>
      </c>
      <c r="Q107" s="209">
        <v>0</v>
      </c>
      <c r="R107" s="203"/>
      <c r="S107" s="218"/>
    </row>
    <row r="108" spans="1:19" s="170" customFormat="1" ht="65.25" customHeight="1" x14ac:dyDescent="0.25">
      <c r="A108" s="203"/>
      <c r="B108" s="203"/>
      <c r="C108" s="203"/>
      <c r="D108" s="203"/>
      <c r="E108" s="203"/>
      <c r="F108" s="203"/>
      <c r="G108" s="203"/>
      <c r="H108" s="206"/>
      <c r="I108" s="68">
        <v>0</v>
      </c>
      <c r="J108" s="196" t="s">
        <v>18</v>
      </c>
      <c r="K108" s="209">
        <f t="shared" ref="K108" si="45">SUM(L108:P108)</f>
        <v>40046.639999999999</v>
      </c>
      <c r="L108" s="209">
        <v>0</v>
      </c>
      <c r="M108" s="209">
        <v>0</v>
      </c>
      <c r="N108" s="69">
        <v>0</v>
      </c>
      <c r="O108" s="69">
        <v>16050.63</v>
      </c>
      <c r="P108" s="69">
        <v>23996.01</v>
      </c>
      <c r="Q108" s="209">
        <v>0</v>
      </c>
      <c r="R108" s="203"/>
    </row>
    <row r="109" spans="1:19" s="170" customFormat="1" ht="32.25" customHeight="1" x14ac:dyDescent="0.25">
      <c r="A109" s="219" t="s">
        <v>245</v>
      </c>
      <c r="B109" s="219"/>
      <c r="C109" s="219"/>
      <c r="D109" s="219"/>
      <c r="E109" s="219"/>
      <c r="F109" s="219"/>
      <c r="G109" s="219"/>
      <c r="H109" s="219"/>
      <c r="I109" s="219"/>
      <c r="J109" s="196" t="s">
        <v>8</v>
      </c>
      <c r="K109" s="68">
        <f>K97+K103+K100+K106</f>
        <v>4771845.8320000004</v>
      </c>
      <c r="L109" s="68">
        <f t="shared" ref="L109:P109" si="46">L97+L103+L100+L106</f>
        <v>197454.06200000001</v>
      </c>
      <c r="M109" s="68">
        <f t="shared" si="46"/>
        <v>169102.88</v>
      </c>
      <c r="N109" s="68">
        <f t="shared" si="46"/>
        <v>396655.06999999995</v>
      </c>
      <c r="O109" s="68">
        <f t="shared" si="46"/>
        <v>1892143.9899999998</v>
      </c>
      <c r="P109" s="68">
        <f t="shared" si="46"/>
        <v>2116489.83</v>
      </c>
      <c r="Q109" s="68">
        <f>Q97+Q103+Q100</f>
        <v>0</v>
      </c>
      <c r="R109" s="203"/>
    </row>
    <row r="110" spans="1:19" s="170" customFormat="1" ht="40.5" customHeight="1" x14ac:dyDescent="0.25">
      <c r="A110" s="219"/>
      <c r="B110" s="219"/>
      <c r="C110" s="219"/>
      <c r="D110" s="219"/>
      <c r="E110" s="219"/>
      <c r="F110" s="219"/>
      <c r="G110" s="219"/>
      <c r="H110" s="219"/>
      <c r="I110" s="219"/>
      <c r="J110" s="196" t="s">
        <v>10</v>
      </c>
      <c r="K110" s="68">
        <f t="shared" ref="K110:P111" si="47">K98+K104+K101+K107</f>
        <v>4234452.71</v>
      </c>
      <c r="L110" s="68">
        <f t="shared" si="47"/>
        <v>150979.18</v>
      </c>
      <c r="M110" s="68">
        <f t="shared" si="47"/>
        <v>0</v>
      </c>
      <c r="N110" s="68">
        <f t="shared" si="47"/>
        <v>288493.77</v>
      </c>
      <c r="O110" s="68">
        <f t="shared" si="47"/>
        <v>1769012.02</v>
      </c>
      <c r="P110" s="68">
        <f t="shared" si="47"/>
        <v>2025967.74</v>
      </c>
      <c r="Q110" s="68">
        <f>Q98+Q104</f>
        <v>0</v>
      </c>
      <c r="R110" s="203"/>
    </row>
    <row r="111" spans="1:19" s="170" customFormat="1" ht="60" customHeight="1" x14ac:dyDescent="0.25">
      <c r="A111" s="219"/>
      <c r="B111" s="219"/>
      <c r="C111" s="219"/>
      <c r="D111" s="219"/>
      <c r="E111" s="219"/>
      <c r="F111" s="219"/>
      <c r="G111" s="219"/>
      <c r="H111" s="219"/>
      <c r="I111" s="219"/>
      <c r="J111" s="196" t="s">
        <v>11</v>
      </c>
      <c r="K111" s="68">
        <f t="shared" si="47"/>
        <v>537393.12199999997</v>
      </c>
      <c r="L111" s="68">
        <f t="shared" si="47"/>
        <v>46474.881999999998</v>
      </c>
      <c r="M111" s="68">
        <f t="shared" si="47"/>
        <v>169102.88</v>
      </c>
      <c r="N111" s="68">
        <f t="shared" si="47"/>
        <v>108161.29999999999</v>
      </c>
      <c r="O111" s="68">
        <f t="shared" si="47"/>
        <v>123131.97</v>
      </c>
      <c r="P111" s="68">
        <f t="shared" si="47"/>
        <v>90522.09</v>
      </c>
      <c r="Q111" s="68">
        <f>Q99+Q105+Q102</f>
        <v>0</v>
      </c>
      <c r="R111" s="203"/>
    </row>
    <row r="112" spans="1:19" s="170" customFormat="1" ht="34.5" customHeight="1" x14ac:dyDescent="0.25">
      <c r="A112" s="233" t="s">
        <v>126</v>
      </c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</row>
    <row r="113" spans="1:21" s="170" customFormat="1" ht="33" customHeight="1" x14ac:dyDescent="0.25">
      <c r="A113" s="203">
        <v>1</v>
      </c>
      <c r="B113" s="203" t="s">
        <v>90</v>
      </c>
      <c r="C113" s="204" t="s">
        <v>217</v>
      </c>
      <c r="D113" s="204" t="s">
        <v>218</v>
      </c>
      <c r="E113" s="204" t="s">
        <v>212</v>
      </c>
      <c r="F113" s="204" t="s">
        <v>510</v>
      </c>
      <c r="G113" s="205">
        <v>46356</v>
      </c>
      <c r="H113" s="234">
        <f>K113</f>
        <v>4139803.0999999996</v>
      </c>
      <c r="I113" s="235">
        <v>0</v>
      </c>
      <c r="J113" s="196" t="s">
        <v>14</v>
      </c>
      <c r="K113" s="209">
        <f t="shared" si="40"/>
        <v>4139803.0999999996</v>
      </c>
      <c r="L113" s="209">
        <f>L115+L116+L114</f>
        <v>360750.37</v>
      </c>
      <c r="M113" s="209">
        <f t="shared" ref="M113:P113" si="48">M115+M116+M114</f>
        <v>1467916.93</v>
      </c>
      <c r="N113" s="209">
        <f>N115+N116+N114</f>
        <v>826132.13000000012</v>
      </c>
      <c r="O113" s="209">
        <f t="shared" si="48"/>
        <v>1485003.67</v>
      </c>
      <c r="P113" s="209">
        <f t="shared" si="48"/>
        <v>0</v>
      </c>
      <c r="Q113" s="209">
        <v>0</v>
      </c>
      <c r="R113" s="204" t="s">
        <v>183</v>
      </c>
    </row>
    <row r="114" spans="1:21" s="170" customFormat="1" ht="49.5" customHeight="1" x14ac:dyDescent="0.25">
      <c r="A114" s="203"/>
      <c r="B114" s="203"/>
      <c r="C114" s="208"/>
      <c r="D114" s="208"/>
      <c r="E114" s="208"/>
      <c r="F114" s="208"/>
      <c r="G114" s="208"/>
      <c r="H114" s="236"/>
      <c r="I114" s="209">
        <v>0</v>
      </c>
      <c r="J114" s="196" t="s">
        <v>9</v>
      </c>
      <c r="K114" s="209">
        <f>L114+M114+N114+O114+P114</f>
        <v>700000</v>
      </c>
      <c r="L114" s="209">
        <v>200000</v>
      </c>
      <c r="M114" s="209">
        <v>312943.8</v>
      </c>
      <c r="N114" s="209">
        <v>187056.2</v>
      </c>
      <c r="O114" s="209">
        <v>0</v>
      </c>
      <c r="P114" s="209">
        <v>0</v>
      </c>
      <c r="Q114" s="209">
        <v>0</v>
      </c>
      <c r="R114" s="208"/>
    </row>
    <row r="115" spans="1:21" s="170" customFormat="1" ht="43.5" customHeight="1" x14ac:dyDescent="0.25">
      <c r="A115" s="203"/>
      <c r="B115" s="203"/>
      <c r="C115" s="208"/>
      <c r="D115" s="208"/>
      <c r="E115" s="208"/>
      <c r="F115" s="208"/>
      <c r="G115" s="208"/>
      <c r="H115" s="236"/>
      <c r="I115" s="209">
        <v>0</v>
      </c>
      <c r="J115" s="196" t="s">
        <v>199</v>
      </c>
      <c r="K115" s="209">
        <f t="shared" si="40"/>
        <v>3398399.1399999997</v>
      </c>
      <c r="L115" s="209">
        <v>157142.85999999999</v>
      </c>
      <c r="M115" s="209">
        <v>1140293.96</v>
      </c>
      <c r="N115" s="69">
        <f>629642.18+1166.51</f>
        <v>630808.69000000006</v>
      </c>
      <c r="O115" s="69">
        <v>1470153.63</v>
      </c>
      <c r="P115" s="69">
        <v>0</v>
      </c>
      <c r="Q115" s="209">
        <v>0</v>
      </c>
      <c r="R115" s="208"/>
    </row>
    <row r="116" spans="1:21" s="170" customFormat="1" ht="57" customHeight="1" x14ac:dyDescent="0.25">
      <c r="A116" s="203"/>
      <c r="B116" s="203"/>
      <c r="C116" s="210"/>
      <c r="D116" s="210"/>
      <c r="E116" s="210"/>
      <c r="F116" s="210"/>
      <c r="G116" s="210"/>
      <c r="H116" s="237"/>
      <c r="I116" s="209">
        <v>0</v>
      </c>
      <c r="J116" s="196" t="s">
        <v>18</v>
      </c>
      <c r="K116" s="209">
        <f t="shared" si="40"/>
        <v>41403.96</v>
      </c>
      <c r="L116" s="209">
        <v>3607.51</v>
      </c>
      <c r="M116" s="209">
        <v>14679.17</v>
      </c>
      <c r="N116" s="69">
        <f>8249.48+17.76</f>
        <v>8267.24</v>
      </c>
      <c r="O116" s="69">
        <v>14850.04</v>
      </c>
      <c r="P116" s="69">
        <v>0</v>
      </c>
      <c r="Q116" s="209">
        <v>0</v>
      </c>
      <c r="R116" s="210"/>
    </row>
    <row r="117" spans="1:21" s="170" customFormat="1" ht="27" customHeight="1" x14ac:dyDescent="0.25">
      <c r="A117" s="222" t="s">
        <v>246</v>
      </c>
      <c r="B117" s="223"/>
      <c r="C117" s="223"/>
      <c r="D117" s="223"/>
      <c r="E117" s="223"/>
      <c r="F117" s="223"/>
      <c r="G117" s="223"/>
      <c r="H117" s="223"/>
      <c r="I117" s="223"/>
      <c r="J117" s="196" t="s">
        <v>8</v>
      </c>
      <c r="K117" s="68">
        <f>K113</f>
        <v>4139803.0999999996</v>
      </c>
      <c r="L117" s="68">
        <f t="shared" ref="L117:P117" si="49">L113</f>
        <v>360750.37</v>
      </c>
      <c r="M117" s="68">
        <f t="shared" si="49"/>
        <v>1467916.93</v>
      </c>
      <c r="N117" s="68">
        <f t="shared" si="49"/>
        <v>826132.13000000012</v>
      </c>
      <c r="O117" s="68">
        <f t="shared" si="49"/>
        <v>1485003.67</v>
      </c>
      <c r="P117" s="68">
        <f t="shared" si="49"/>
        <v>0</v>
      </c>
      <c r="Q117" s="68">
        <f>Q27+Q31+Q74+Q91+Q95+Q99+Q109+Q113</f>
        <v>0</v>
      </c>
      <c r="R117" s="203"/>
    </row>
    <row r="118" spans="1:21" s="170" customFormat="1" ht="45" customHeight="1" x14ac:dyDescent="0.25">
      <c r="A118" s="225"/>
      <c r="B118" s="226"/>
      <c r="C118" s="226"/>
      <c r="D118" s="226"/>
      <c r="E118" s="226"/>
      <c r="F118" s="226"/>
      <c r="G118" s="226"/>
      <c r="H118" s="226"/>
      <c r="I118" s="226"/>
      <c r="J118" s="196" t="s">
        <v>9</v>
      </c>
      <c r="K118" s="68">
        <f t="shared" ref="K118:P120" si="50">K114</f>
        <v>700000</v>
      </c>
      <c r="L118" s="68">
        <f t="shared" si="50"/>
        <v>200000</v>
      </c>
      <c r="M118" s="68">
        <f t="shared" si="50"/>
        <v>312943.8</v>
      </c>
      <c r="N118" s="68">
        <f t="shared" si="50"/>
        <v>187056.2</v>
      </c>
      <c r="O118" s="68">
        <f t="shared" si="50"/>
        <v>0</v>
      </c>
      <c r="P118" s="68">
        <f t="shared" si="50"/>
        <v>0</v>
      </c>
      <c r="Q118" s="68">
        <f>Q28+Q32+Q88+Q92+Q96+Q103+Q110+Q114</f>
        <v>0</v>
      </c>
      <c r="R118" s="203"/>
    </row>
    <row r="119" spans="1:21" s="170" customFormat="1" ht="40.5" customHeight="1" x14ac:dyDescent="0.25">
      <c r="A119" s="225"/>
      <c r="B119" s="226"/>
      <c r="C119" s="226"/>
      <c r="D119" s="226"/>
      <c r="E119" s="226"/>
      <c r="F119" s="226"/>
      <c r="G119" s="226"/>
      <c r="H119" s="226"/>
      <c r="I119" s="226"/>
      <c r="J119" s="196" t="s">
        <v>10</v>
      </c>
      <c r="K119" s="68">
        <f t="shared" si="50"/>
        <v>3398399.1399999997</v>
      </c>
      <c r="L119" s="68">
        <f t="shared" si="50"/>
        <v>157142.85999999999</v>
      </c>
      <c r="M119" s="68">
        <f t="shared" si="50"/>
        <v>1140293.96</v>
      </c>
      <c r="N119" s="68">
        <f t="shared" si="50"/>
        <v>630808.69000000006</v>
      </c>
      <c r="O119" s="68">
        <f t="shared" si="50"/>
        <v>1470153.63</v>
      </c>
      <c r="P119" s="68">
        <f t="shared" si="50"/>
        <v>0</v>
      </c>
      <c r="Q119" s="68">
        <f>Q29+Q72+Q89+Q93+Q97+Q104+Q111+Q115</f>
        <v>0</v>
      </c>
      <c r="R119" s="203"/>
    </row>
    <row r="120" spans="1:21" s="170" customFormat="1" ht="67.5" customHeight="1" x14ac:dyDescent="0.25">
      <c r="A120" s="228"/>
      <c r="B120" s="229"/>
      <c r="C120" s="229"/>
      <c r="D120" s="229"/>
      <c r="E120" s="229"/>
      <c r="F120" s="229"/>
      <c r="G120" s="229"/>
      <c r="H120" s="229"/>
      <c r="I120" s="229"/>
      <c r="J120" s="196" t="s">
        <v>11</v>
      </c>
      <c r="K120" s="68">
        <f t="shared" si="50"/>
        <v>41403.96</v>
      </c>
      <c r="L120" s="68">
        <f t="shared" si="50"/>
        <v>3607.51</v>
      </c>
      <c r="M120" s="68">
        <f t="shared" si="50"/>
        <v>14679.17</v>
      </c>
      <c r="N120" s="68">
        <f>N116</f>
        <v>8267.24</v>
      </c>
      <c r="O120" s="68">
        <f>O116</f>
        <v>14850.04</v>
      </c>
      <c r="P120" s="68">
        <f t="shared" si="50"/>
        <v>0</v>
      </c>
      <c r="Q120" s="68">
        <f>Q30+Q73+Q90+Q94+Q98+Q105+Q112+Q116</f>
        <v>0</v>
      </c>
      <c r="R120" s="203"/>
    </row>
    <row r="121" spans="1:21" s="170" customFormat="1" ht="26.25" customHeight="1" x14ac:dyDescent="0.25">
      <c r="A121" s="191" t="s">
        <v>74</v>
      </c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3"/>
    </row>
    <row r="122" spans="1:21" s="170" customFormat="1" ht="31.5" customHeight="1" x14ac:dyDescent="0.25">
      <c r="A122" s="203">
        <v>1</v>
      </c>
      <c r="B122" s="203" t="s">
        <v>281</v>
      </c>
      <c r="C122" s="203" t="s">
        <v>564</v>
      </c>
      <c r="D122" s="203" t="s">
        <v>219</v>
      </c>
      <c r="E122" s="203" t="s">
        <v>578</v>
      </c>
      <c r="F122" s="203" t="s">
        <v>579</v>
      </c>
      <c r="G122" s="213">
        <v>46721</v>
      </c>
      <c r="H122" s="206">
        <v>506000</v>
      </c>
      <c r="I122" s="238">
        <v>0</v>
      </c>
      <c r="J122" s="196" t="s">
        <v>14</v>
      </c>
      <c r="K122" s="209">
        <f>N122+O122+P122</f>
        <v>506000</v>
      </c>
      <c r="L122" s="209">
        <v>0</v>
      </c>
      <c r="M122" s="209">
        <v>0</v>
      </c>
      <c r="N122" s="209">
        <f>N123+N124</f>
        <v>59000</v>
      </c>
      <c r="O122" s="209">
        <f>O123+O124</f>
        <v>370745.88</v>
      </c>
      <c r="P122" s="209">
        <f>P123+P124</f>
        <v>76254.12</v>
      </c>
      <c r="Q122" s="209">
        <f>Q123+Q124</f>
        <v>0</v>
      </c>
      <c r="R122" s="203" t="s">
        <v>183</v>
      </c>
    </row>
    <row r="123" spans="1:21" s="170" customFormat="1" ht="57.75" customHeight="1" x14ac:dyDescent="0.25">
      <c r="A123" s="203"/>
      <c r="B123" s="203"/>
      <c r="C123" s="203"/>
      <c r="D123" s="203"/>
      <c r="E123" s="203"/>
      <c r="F123" s="203"/>
      <c r="G123" s="203"/>
      <c r="H123" s="206"/>
      <c r="I123" s="238">
        <v>0</v>
      </c>
      <c r="J123" s="196" t="s">
        <v>199</v>
      </c>
      <c r="K123" s="209">
        <f>N123+O123+P123</f>
        <v>309672</v>
      </c>
      <c r="L123" s="209">
        <v>0</v>
      </c>
      <c r="M123" s="209">
        <v>0</v>
      </c>
      <c r="N123" s="69">
        <v>36108</v>
      </c>
      <c r="O123" s="69">
        <v>226896.48</v>
      </c>
      <c r="P123" s="69">
        <v>46667.519999999997</v>
      </c>
      <c r="Q123" s="209">
        <v>0</v>
      </c>
      <c r="R123" s="203"/>
      <c r="S123" s="239"/>
      <c r="T123" s="239"/>
      <c r="U123" s="239"/>
    </row>
    <row r="124" spans="1:21" s="170" customFormat="1" ht="75.75" customHeight="1" x14ac:dyDescent="0.25">
      <c r="A124" s="203"/>
      <c r="B124" s="203"/>
      <c r="C124" s="203"/>
      <c r="D124" s="203"/>
      <c r="E124" s="203"/>
      <c r="F124" s="203"/>
      <c r="G124" s="203"/>
      <c r="H124" s="206"/>
      <c r="I124" s="238">
        <v>0</v>
      </c>
      <c r="J124" s="196" t="s">
        <v>18</v>
      </c>
      <c r="K124" s="209">
        <f>N124+O124+P124</f>
        <v>196328</v>
      </c>
      <c r="L124" s="209">
        <v>0</v>
      </c>
      <c r="M124" s="209">
        <v>0</v>
      </c>
      <c r="N124" s="69">
        <v>22892</v>
      </c>
      <c r="O124" s="69">
        <v>143849.4</v>
      </c>
      <c r="P124" s="69">
        <v>29586.6</v>
      </c>
      <c r="Q124" s="209">
        <v>0</v>
      </c>
      <c r="R124" s="203"/>
      <c r="S124" s="239"/>
      <c r="T124" s="239"/>
      <c r="U124" s="239"/>
    </row>
    <row r="125" spans="1:21" s="170" customFormat="1" ht="27.75" customHeight="1" x14ac:dyDescent="0.25">
      <c r="A125" s="219" t="s">
        <v>243</v>
      </c>
      <c r="B125" s="219"/>
      <c r="C125" s="219"/>
      <c r="D125" s="219"/>
      <c r="E125" s="219"/>
      <c r="F125" s="219"/>
      <c r="G125" s="219"/>
      <c r="H125" s="219"/>
      <c r="I125" s="219"/>
      <c r="J125" s="196" t="s">
        <v>8</v>
      </c>
      <c r="K125" s="68">
        <f t="shared" ref="K125:Q127" si="51">K122</f>
        <v>506000</v>
      </c>
      <c r="L125" s="68">
        <f t="shared" si="51"/>
        <v>0</v>
      </c>
      <c r="M125" s="68">
        <f t="shared" si="51"/>
        <v>0</v>
      </c>
      <c r="N125" s="68">
        <f>N122</f>
        <v>59000</v>
      </c>
      <c r="O125" s="68">
        <f>O122</f>
        <v>370745.88</v>
      </c>
      <c r="P125" s="68">
        <f>P122</f>
        <v>76254.12</v>
      </c>
      <c r="Q125" s="68">
        <f t="shared" si="51"/>
        <v>0</v>
      </c>
      <c r="R125" s="203"/>
    </row>
    <row r="126" spans="1:21" s="170" customFormat="1" ht="40.5" customHeight="1" x14ac:dyDescent="0.25">
      <c r="A126" s="219"/>
      <c r="B126" s="219"/>
      <c r="C126" s="219"/>
      <c r="D126" s="219"/>
      <c r="E126" s="219"/>
      <c r="F126" s="219"/>
      <c r="G126" s="219"/>
      <c r="H126" s="219"/>
      <c r="I126" s="219"/>
      <c r="J126" s="196" t="s">
        <v>10</v>
      </c>
      <c r="K126" s="68">
        <f t="shared" si="51"/>
        <v>309672</v>
      </c>
      <c r="L126" s="68">
        <f t="shared" si="51"/>
        <v>0</v>
      </c>
      <c r="M126" s="68">
        <f t="shared" si="51"/>
        <v>0</v>
      </c>
      <c r="N126" s="68">
        <f t="shared" si="51"/>
        <v>36108</v>
      </c>
      <c r="O126" s="68">
        <f>O123</f>
        <v>226896.48</v>
      </c>
      <c r="P126" s="68">
        <f t="shared" si="51"/>
        <v>46667.519999999997</v>
      </c>
      <c r="Q126" s="68">
        <f t="shared" si="51"/>
        <v>0</v>
      </c>
      <c r="R126" s="203"/>
    </row>
    <row r="127" spans="1:21" s="170" customFormat="1" ht="60" customHeight="1" x14ac:dyDescent="0.25">
      <c r="A127" s="219"/>
      <c r="B127" s="219"/>
      <c r="C127" s="219"/>
      <c r="D127" s="219"/>
      <c r="E127" s="219"/>
      <c r="F127" s="219"/>
      <c r="G127" s="219"/>
      <c r="H127" s="219"/>
      <c r="I127" s="219"/>
      <c r="J127" s="196" t="s">
        <v>11</v>
      </c>
      <c r="K127" s="68">
        <f t="shared" si="51"/>
        <v>196328</v>
      </c>
      <c r="L127" s="68">
        <f t="shared" si="51"/>
        <v>0</v>
      </c>
      <c r="M127" s="68">
        <f t="shared" si="51"/>
        <v>0</v>
      </c>
      <c r="N127" s="68">
        <f t="shared" si="51"/>
        <v>22892</v>
      </c>
      <c r="O127" s="68">
        <f>O124</f>
        <v>143849.4</v>
      </c>
      <c r="P127" s="68">
        <f t="shared" si="51"/>
        <v>29586.6</v>
      </c>
      <c r="Q127" s="68">
        <f t="shared" si="51"/>
        <v>0</v>
      </c>
      <c r="R127" s="203"/>
    </row>
    <row r="128" spans="1:21" s="170" customFormat="1" ht="23.25" customHeight="1" x14ac:dyDescent="0.3">
      <c r="A128" s="231" t="s">
        <v>135</v>
      </c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1:19" s="170" customFormat="1" ht="24.75" customHeight="1" x14ac:dyDescent="0.3">
      <c r="A129" s="199" t="s">
        <v>280</v>
      </c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1"/>
    </row>
    <row r="130" spans="1:19" s="170" customFormat="1" ht="27.75" customHeight="1" x14ac:dyDescent="0.25">
      <c r="A130" s="203">
        <v>1</v>
      </c>
      <c r="B130" s="203" t="s">
        <v>276</v>
      </c>
      <c r="C130" s="203" t="s">
        <v>277</v>
      </c>
      <c r="D130" s="204" t="s">
        <v>221</v>
      </c>
      <c r="E130" s="204" t="s">
        <v>212</v>
      </c>
      <c r="F130" s="204" t="s">
        <v>549</v>
      </c>
      <c r="G130" s="205">
        <v>45945</v>
      </c>
      <c r="H130" s="206">
        <f>K130</f>
        <v>40141.58</v>
      </c>
      <c r="I130" s="238">
        <v>0</v>
      </c>
      <c r="J130" s="196" t="s">
        <v>14</v>
      </c>
      <c r="K130" s="209">
        <f>K132+K131</f>
        <v>40141.58</v>
      </c>
      <c r="L130" s="209">
        <f>L131+L132</f>
        <v>10000</v>
      </c>
      <c r="M130" s="209">
        <f>M131+M132</f>
        <v>28571.73</v>
      </c>
      <c r="N130" s="209">
        <f t="shared" ref="N130:O130" si="52">N131+N132</f>
        <v>1569.85</v>
      </c>
      <c r="O130" s="209">
        <f t="shared" si="52"/>
        <v>0</v>
      </c>
      <c r="P130" s="209">
        <f>P131+P132</f>
        <v>0</v>
      </c>
      <c r="Q130" s="209">
        <f>Q131+Q132</f>
        <v>0</v>
      </c>
      <c r="R130" s="204" t="s">
        <v>183</v>
      </c>
    </row>
    <row r="131" spans="1:19" s="170" customFormat="1" ht="39" customHeight="1" x14ac:dyDescent="0.25">
      <c r="A131" s="203"/>
      <c r="B131" s="203"/>
      <c r="C131" s="203"/>
      <c r="D131" s="208"/>
      <c r="E131" s="208"/>
      <c r="F131" s="208"/>
      <c r="G131" s="208"/>
      <c r="H131" s="206"/>
      <c r="I131" s="238">
        <v>0</v>
      </c>
      <c r="J131" s="196" t="s">
        <v>199</v>
      </c>
      <c r="K131" s="209">
        <f>SUM(L131:P131)</f>
        <v>24562.54</v>
      </c>
      <c r="L131" s="209">
        <v>6120</v>
      </c>
      <c r="M131" s="209">
        <v>17462.95</v>
      </c>
      <c r="N131" s="209">
        <v>979.59</v>
      </c>
      <c r="O131" s="209">
        <v>0</v>
      </c>
      <c r="P131" s="209">
        <v>0</v>
      </c>
      <c r="Q131" s="238">
        <v>0</v>
      </c>
      <c r="R131" s="208"/>
      <c r="S131" s="239"/>
    </row>
    <row r="132" spans="1:19" s="170" customFormat="1" ht="63.75" customHeight="1" x14ac:dyDescent="0.25">
      <c r="A132" s="203"/>
      <c r="B132" s="203"/>
      <c r="C132" s="203"/>
      <c r="D132" s="210"/>
      <c r="E132" s="210"/>
      <c r="F132" s="210"/>
      <c r="G132" s="210"/>
      <c r="H132" s="206"/>
      <c r="I132" s="238">
        <v>0</v>
      </c>
      <c r="J132" s="196" t="s">
        <v>18</v>
      </c>
      <c r="K132" s="209">
        <f>SUM(L132:P132)</f>
        <v>15579.039999999999</v>
      </c>
      <c r="L132" s="209">
        <v>3880</v>
      </c>
      <c r="M132" s="209">
        <f>11102.07+6.71</f>
        <v>11108.779999999999</v>
      </c>
      <c r="N132" s="209">
        <v>590.26</v>
      </c>
      <c r="O132" s="209">
        <v>0</v>
      </c>
      <c r="P132" s="209">
        <v>0</v>
      </c>
      <c r="Q132" s="238">
        <v>0</v>
      </c>
      <c r="R132" s="210"/>
      <c r="S132" s="239"/>
    </row>
    <row r="133" spans="1:19" s="170" customFormat="1" ht="22.5" customHeight="1" x14ac:dyDescent="0.25">
      <c r="A133" s="203">
        <v>2</v>
      </c>
      <c r="B133" s="203" t="s">
        <v>278</v>
      </c>
      <c r="C133" s="203" t="s">
        <v>220</v>
      </c>
      <c r="D133" s="203" t="s">
        <v>222</v>
      </c>
      <c r="E133" s="203" t="s">
        <v>212</v>
      </c>
      <c r="F133" s="203" t="s">
        <v>549</v>
      </c>
      <c r="G133" s="213">
        <v>45945</v>
      </c>
      <c r="H133" s="206">
        <f>K133</f>
        <v>126429.81</v>
      </c>
      <c r="I133" s="238">
        <v>0</v>
      </c>
      <c r="J133" s="196" t="s">
        <v>14</v>
      </c>
      <c r="K133" s="209">
        <f>K135+K134</f>
        <v>126429.81</v>
      </c>
      <c r="L133" s="209">
        <f>L134+L135</f>
        <v>54650</v>
      </c>
      <c r="M133" s="209">
        <f>M134+M135</f>
        <v>68223.81</v>
      </c>
      <c r="N133" s="209">
        <f t="shared" ref="N133:P133" si="53">N134+N135</f>
        <v>3556</v>
      </c>
      <c r="O133" s="209">
        <f t="shared" si="53"/>
        <v>0</v>
      </c>
      <c r="P133" s="209">
        <f t="shared" si="53"/>
        <v>0</v>
      </c>
      <c r="Q133" s="238">
        <v>0</v>
      </c>
      <c r="R133" s="204" t="s">
        <v>183</v>
      </c>
    </row>
    <row r="134" spans="1:19" s="170" customFormat="1" ht="52.5" customHeight="1" x14ac:dyDescent="0.25">
      <c r="A134" s="203"/>
      <c r="B134" s="203"/>
      <c r="C134" s="203"/>
      <c r="D134" s="203"/>
      <c r="E134" s="203"/>
      <c r="F134" s="203"/>
      <c r="G134" s="203"/>
      <c r="H134" s="206"/>
      <c r="I134" s="238">
        <v>0</v>
      </c>
      <c r="J134" s="196" t="s">
        <v>199</v>
      </c>
      <c r="K134" s="209">
        <f>SUM(L134:P134)</f>
        <v>77375.040000000008</v>
      </c>
      <c r="L134" s="209">
        <v>33445.800000000003</v>
      </c>
      <c r="M134" s="209">
        <v>41710.300000000003</v>
      </c>
      <c r="N134" s="209">
        <v>2218.94</v>
      </c>
      <c r="O134" s="209">
        <v>0</v>
      </c>
      <c r="P134" s="209">
        <v>0</v>
      </c>
      <c r="Q134" s="238">
        <v>0</v>
      </c>
      <c r="R134" s="208"/>
    </row>
    <row r="135" spans="1:19" s="170" customFormat="1" ht="60.75" customHeight="1" x14ac:dyDescent="0.25">
      <c r="A135" s="203"/>
      <c r="B135" s="203"/>
      <c r="C135" s="203"/>
      <c r="D135" s="203"/>
      <c r="E135" s="203"/>
      <c r="F135" s="203"/>
      <c r="G135" s="203"/>
      <c r="H135" s="206"/>
      <c r="I135" s="238">
        <v>0</v>
      </c>
      <c r="J135" s="196" t="s">
        <v>18</v>
      </c>
      <c r="K135" s="209">
        <f>SUM(L135:P135)</f>
        <v>49054.77</v>
      </c>
      <c r="L135" s="209">
        <f>21204.2</f>
        <v>21204.2</v>
      </c>
      <c r="M135" s="209">
        <v>26513.51</v>
      </c>
      <c r="N135" s="209">
        <v>1337.06</v>
      </c>
      <c r="O135" s="209">
        <v>0</v>
      </c>
      <c r="P135" s="209">
        <v>0</v>
      </c>
      <c r="Q135" s="238">
        <v>0</v>
      </c>
      <c r="R135" s="210"/>
      <c r="S135" s="240"/>
    </row>
    <row r="136" spans="1:19" s="170" customFormat="1" ht="22.5" customHeight="1" x14ac:dyDescent="0.25">
      <c r="A136" s="203">
        <v>3</v>
      </c>
      <c r="B136" s="203" t="s">
        <v>279</v>
      </c>
      <c r="C136" s="203" t="s">
        <v>223</v>
      </c>
      <c r="D136" s="203" t="s">
        <v>224</v>
      </c>
      <c r="E136" s="203" t="s">
        <v>216</v>
      </c>
      <c r="F136" s="203" t="s">
        <v>549</v>
      </c>
      <c r="G136" s="213">
        <v>45945</v>
      </c>
      <c r="H136" s="206">
        <f>K136</f>
        <v>61889.58</v>
      </c>
      <c r="I136" s="238">
        <v>0</v>
      </c>
      <c r="J136" s="196" t="s">
        <v>14</v>
      </c>
      <c r="K136" s="209">
        <f>K138+K137</f>
        <v>61889.58</v>
      </c>
      <c r="L136" s="209">
        <f>L137+L138</f>
        <v>30750</v>
      </c>
      <c r="M136" s="209">
        <f t="shared" ref="M136" si="54">M137+M138</f>
        <v>21339.58</v>
      </c>
      <c r="N136" s="209">
        <f>N137+N138</f>
        <v>9800</v>
      </c>
      <c r="O136" s="209">
        <f t="shared" ref="O136:P136" si="55">O137+O138</f>
        <v>0</v>
      </c>
      <c r="P136" s="209">
        <f t="shared" si="55"/>
        <v>0</v>
      </c>
      <c r="Q136" s="238">
        <v>0</v>
      </c>
      <c r="R136" s="204" t="s">
        <v>183</v>
      </c>
    </row>
    <row r="137" spans="1:19" s="170" customFormat="1" ht="48.75" customHeight="1" x14ac:dyDescent="0.25">
      <c r="A137" s="203"/>
      <c r="B137" s="203"/>
      <c r="C137" s="203"/>
      <c r="D137" s="203"/>
      <c r="E137" s="203"/>
      <c r="F137" s="203"/>
      <c r="G137" s="203"/>
      <c r="H137" s="206"/>
      <c r="I137" s="238">
        <v>0</v>
      </c>
      <c r="J137" s="196" t="s">
        <v>199</v>
      </c>
      <c r="K137" s="209">
        <f>SUM(L137:P137)</f>
        <v>37876.43</v>
      </c>
      <c r="L137" s="209">
        <v>18819</v>
      </c>
      <c r="M137" s="209">
        <v>12942.23</v>
      </c>
      <c r="N137" s="209">
        <v>6115.2</v>
      </c>
      <c r="O137" s="209">
        <v>0</v>
      </c>
      <c r="P137" s="209">
        <v>0</v>
      </c>
      <c r="Q137" s="238">
        <v>0</v>
      </c>
      <c r="R137" s="208"/>
      <c r="S137" s="241"/>
    </row>
    <row r="138" spans="1:19" s="170" customFormat="1" ht="87" customHeight="1" x14ac:dyDescent="0.25">
      <c r="A138" s="203"/>
      <c r="B138" s="203"/>
      <c r="C138" s="203"/>
      <c r="D138" s="203"/>
      <c r="E138" s="203"/>
      <c r="F138" s="203"/>
      <c r="G138" s="203"/>
      <c r="H138" s="206"/>
      <c r="I138" s="238">
        <v>0</v>
      </c>
      <c r="J138" s="196" t="s">
        <v>18</v>
      </c>
      <c r="K138" s="209">
        <f>SUM(L138:P138)</f>
        <v>24013.149999999998</v>
      </c>
      <c r="L138" s="209">
        <f>11931</f>
        <v>11931</v>
      </c>
      <c r="M138" s="209">
        <v>8397.35</v>
      </c>
      <c r="N138" s="209">
        <v>3684.8</v>
      </c>
      <c r="O138" s="209">
        <v>0</v>
      </c>
      <c r="P138" s="209">
        <v>0</v>
      </c>
      <c r="Q138" s="238">
        <v>0</v>
      </c>
      <c r="R138" s="210"/>
      <c r="S138" s="242"/>
    </row>
    <row r="139" spans="1:19" s="170" customFormat="1" ht="24.75" customHeight="1" x14ac:dyDescent="0.25">
      <c r="A139" s="203">
        <v>4</v>
      </c>
      <c r="B139" s="203" t="s">
        <v>155</v>
      </c>
      <c r="C139" s="203" t="s">
        <v>251</v>
      </c>
      <c r="D139" s="204" t="s">
        <v>252</v>
      </c>
      <c r="E139" s="204" t="s">
        <v>212</v>
      </c>
      <c r="F139" s="204" t="s">
        <v>253</v>
      </c>
      <c r="G139" s="205">
        <v>45657</v>
      </c>
      <c r="H139" s="206">
        <f>K139</f>
        <v>0</v>
      </c>
      <c r="I139" s="238">
        <v>0</v>
      </c>
      <c r="J139" s="196" t="s">
        <v>14</v>
      </c>
      <c r="K139" s="209">
        <f>K141+K140</f>
        <v>0</v>
      </c>
      <c r="L139" s="209">
        <f>L140+L141</f>
        <v>0</v>
      </c>
      <c r="M139" s="209">
        <f t="shared" ref="M139:P139" si="56">M140+M141</f>
        <v>0</v>
      </c>
      <c r="N139" s="209">
        <f t="shared" si="56"/>
        <v>0</v>
      </c>
      <c r="O139" s="209">
        <f t="shared" si="56"/>
        <v>0</v>
      </c>
      <c r="P139" s="209">
        <f t="shared" si="56"/>
        <v>0</v>
      </c>
      <c r="Q139" s="238">
        <v>0</v>
      </c>
      <c r="R139" s="203" t="s">
        <v>183</v>
      </c>
      <c r="S139" s="243"/>
    </row>
    <row r="140" spans="1:19" s="170" customFormat="1" ht="48.75" customHeight="1" x14ac:dyDescent="0.25">
      <c r="A140" s="203"/>
      <c r="B140" s="203"/>
      <c r="C140" s="203"/>
      <c r="D140" s="208"/>
      <c r="E140" s="208"/>
      <c r="F140" s="208"/>
      <c r="G140" s="208"/>
      <c r="H140" s="206"/>
      <c r="I140" s="238">
        <v>0</v>
      </c>
      <c r="J140" s="196" t="s">
        <v>199</v>
      </c>
      <c r="K140" s="209">
        <f>SUM(L140:P140)</f>
        <v>0</v>
      </c>
      <c r="L140" s="209">
        <v>0</v>
      </c>
      <c r="M140" s="209">
        <v>0</v>
      </c>
      <c r="N140" s="209">
        <v>0</v>
      </c>
      <c r="O140" s="209">
        <v>0</v>
      </c>
      <c r="P140" s="209">
        <v>0</v>
      </c>
      <c r="Q140" s="238">
        <v>0</v>
      </c>
      <c r="R140" s="203"/>
      <c r="S140" s="240"/>
    </row>
    <row r="141" spans="1:19" s="170" customFormat="1" ht="64.5" customHeight="1" x14ac:dyDescent="0.25">
      <c r="A141" s="203"/>
      <c r="B141" s="203"/>
      <c r="C141" s="203"/>
      <c r="D141" s="210"/>
      <c r="E141" s="210"/>
      <c r="F141" s="210"/>
      <c r="G141" s="210"/>
      <c r="H141" s="206"/>
      <c r="I141" s="238">
        <v>0</v>
      </c>
      <c r="J141" s="196" t="s">
        <v>18</v>
      </c>
      <c r="K141" s="209">
        <f>SUM(L141:P141)</f>
        <v>0</v>
      </c>
      <c r="L141" s="209">
        <v>0</v>
      </c>
      <c r="M141" s="209">
        <v>0</v>
      </c>
      <c r="N141" s="209">
        <v>0</v>
      </c>
      <c r="O141" s="209">
        <v>0</v>
      </c>
      <c r="P141" s="209">
        <v>0</v>
      </c>
      <c r="Q141" s="238">
        <v>0</v>
      </c>
      <c r="R141" s="203"/>
    </row>
    <row r="142" spans="1:19" s="170" customFormat="1" ht="27" customHeight="1" x14ac:dyDescent="0.25">
      <c r="A142" s="219" t="s">
        <v>245</v>
      </c>
      <c r="B142" s="219"/>
      <c r="C142" s="219"/>
      <c r="D142" s="219"/>
      <c r="E142" s="219"/>
      <c r="F142" s="219"/>
      <c r="G142" s="219"/>
      <c r="H142" s="219"/>
      <c r="I142" s="219"/>
      <c r="J142" s="196" t="s">
        <v>8</v>
      </c>
      <c r="K142" s="68">
        <f t="shared" ref="K142:Q144" si="57">K130+K133+K136+K139</f>
        <v>228460.97000000003</v>
      </c>
      <c r="L142" s="68">
        <f t="shared" si="57"/>
        <v>95400</v>
      </c>
      <c r="M142" s="68">
        <f t="shared" si="57"/>
        <v>118135.12</v>
      </c>
      <c r="N142" s="68">
        <f>N130+N133+N136+N139</f>
        <v>14925.85</v>
      </c>
      <c r="O142" s="68">
        <f t="shared" si="57"/>
        <v>0</v>
      </c>
      <c r="P142" s="68">
        <f t="shared" si="57"/>
        <v>0</v>
      </c>
      <c r="Q142" s="68">
        <f t="shared" si="57"/>
        <v>0</v>
      </c>
      <c r="R142" s="203"/>
    </row>
    <row r="143" spans="1:19" s="170" customFormat="1" ht="40.5" customHeight="1" x14ac:dyDescent="0.25">
      <c r="A143" s="219"/>
      <c r="B143" s="219"/>
      <c r="C143" s="219"/>
      <c r="D143" s="219"/>
      <c r="E143" s="219"/>
      <c r="F143" s="219"/>
      <c r="G143" s="219"/>
      <c r="H143" s="219"/>
      <c r="I143" s="219"/>
      <c r="J143" s="196" t="s">
        <v>10</v>
      </c>
      <c r="K143" s="68">
        <f t="shared" si="57"/>
        <v>139814.01</v>
      </c>
      <c r="L143" s="68">
        <f t="shared" si="57"/>
        <v>58384.800000000003</v>
      </c>
      <c r="M143" s="68">
        <f t="shared" si="57"/>
        <v>72115.48</v>
      </c>
      <c r="N143" s="68">
        <f t="shared" si="57"/>
        <v>9313.73</v>
      </c>
      <c r="O143" s="68">
        <f t="shared" si="57"/>
        <v>0</v>
      </c>
      <c r="P143" s="68">
        <f t="shared" si="57"/>
        <v>0</v>
      </c>
      <c r="Q143" s="68">
        <f t="shared" si="57"/>
        <v>0</v>
      </c>
      <c r="R143" s="203"/>
    </row>
    <row r="144" spans="1:19" s="170" customFormat="1" ht="60" customHeight="1" x14ac:dyDescent="0.25">
      <c r="A144" s="219"/>
      <c r="B144" s="219"/>
      <c r="C144" s="219"/>
      <c r="D144" s="219"/>
      <c r="E144" s="219"/>
      <c r="F144" s="219"/>
      <c r="G144" s="219"/>
      <c r="H144" s="219"/>
      <c r="I144" s="219"/>
      <c r="J144" s="196" t="s">
        <v>11</v>
      </c>
      <c r="K144" s="68">
        <f t="shared" si="57"/>
        <v>88646.959999999992</v>
      </c>
      <c r="L144" s="68">
        <f t="shared" si="57"/>
        <v>37015.199999999997</v>
      </c>
      <c r="M144" s="68">
        <f t="shared" si="57"/>
        <v>46019.639999999992</v>
      </c>
      <c r="N144" s="68">
        <f t="shared" si="57"/>
        <v>5612.12</v>
      </c>
      <c r="O144" s="68">
        <f t="shared" si="57"/>
        <v>0</v>
      </c>
      <c r="P144" s="68">
        <f t="shared" si="57"/>
        <v>0</v>
      </c>
      <c r="Q144" s="68">
        <f t="shared" si="57"/>
        <v>0</v>
      </c>
      <c r="R144" s="203"/>
    </row>
    <row r="145" spans="1:19" s="170" customFormat="1" ht="24.75" customHeight="1" x14ac:dyDescent="0.3">
      <c r="A145" s="199" t="s">
        <v>369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1"/>
    </row>
    <row r="146" spans="1:19" s="170" customFormat="1" ht="27.75" customHeight="1" x14ac:dyDescent="0.25">
      <c r="A146" s="203">
        <v>1</v>
      </c>
      <c r="B146" s="203" t="s">
        <v>371</v>
      </c>
      <c r="C146" s="203" t="s">
        <v>374</v>
      </c>
      <c r="D146" s="203" t="s">
        <v>373</v>
      </c>
      <c r="E146" s="203" t="s">
        <v>216</v>
      </c>
      <c r="F146" s="203" t="s">
        <v>548</v>
      </c>
      <c r="G146" s="213">
        <v>45945</v>
      </c>
      <c r="H146" s="206">
        <f>N146</f>
        <v>55452.819999999992</v>
      </c>
      <c r="I146" s="238">
        <v>0</v>
      </c>
      <c r="J146" s="196" t="s">
        <v>14</v>
      </c>
      <c r="K146" s="209">
        <f>K148+K147</f>
        <v>72202.559999999998</v>
      </c>
      <c r="L146" s="209">
        <f>L147+L148</f>
        <v>0</v>
      </c>
      <c r="M146" s="209">
        <f>M147+M148</f>
        <v>16749.740000000002</v>
      </c>
      <c r="N146" s="209">
        <f>N147+N148</f>
        <v>55452.819999999992</v>
      </c>
      <c r="O146" s="209">
        <f t="shared" ref="O146" si="58">O147+O148</f>
        <v>0</v>
      </c>
      <c r="P146" s="209">
        <f>P147+P148</f>
        <v>0</v>
      </c>
      <c r="Q146" s="209">
        <f>Q147+Q148</f>
        <v>0</v>
      </c>
      <c r="R146" s="203" t="s">
        <v>183</v>
      </c>
    </row>
    <row r="147" spans="1:19" s="170" customFormat="1" ht="39" customHeight="1" x14ac:dyDescent="0.25">
      <c r="A147" s="203"/>
      <c r="B147" s="203"/>
      <c r="C147" s="203"/>
      <c r="D147" s="203"/>
      <c r="E147" s="203"/>
      <c r="F147" s="203"/>
      <c r="G147" s="203"/>
      <c r="H147" s="206"/>
      <c r="I147" s="238">
        <v>0</v>
      </c>
      <c r="J147" s="196" t="s">
        <v>199</v>
      </c>
      <c r="K147" s="209">
        <f>SUM(L147:P147)</f>
        <v>34602.559999999998</v>
      </c>
      <c r="L147" s="209">
        <v>0</v>
      </c>
      <c r="M147" s="209">
        <v>0</v>
      </c>
      <c r="N147" s="209">
        <v>34602.559999999998</v>
      </c>
      <c r="O147" s="209">
        <v>0</v>
      </c>
      <c r="P147" s="209">
        <v>0</v>
      </c>
      <c r="Q147" s="238">
        <v>0</v>
      </c>
      <c r="R147" s="203"/>
      <c r="S147" s="239"/>
    </row>
    <row r="148" spans="1:19" s="170" customFormat="1" ht="63.75" customHeight="1" x14ac:dyDescent="0.35">
      <c r="A148" s="203"/>
      <c r="B148" s="203"/>
      <c r="C148" s="203"/>
      <c r="D148" s="203"/>
      <c r="E148" s="203"/>
      <c r="F148" s="203"/>
      <c r="G148" s="203"/>
      <c r="H148" s="206"/>
      <c r="I148" s="238">
        <v>0</v>
      </c>
      <c r="J148" s="196" t="s">
        <v>18</v>
      </c>
      <c r="K148" s="209">
        <f>SUM(L148:P148)</f>
        <v>37600</v>
      </c>
      <c r="L148" s="209">
        <v>0</v>
      </c>
      <c r="M148" s="209">
        <v>16749.740000000002</v>
      </c>
      <c r="N148" s="209">
        <v>20850.259999999998</v>
      </c>
      <c r="O148" s="209">
        <v>0</v>
      </c>
      <c r="P148" s="209">
        <v>0</v>
      </c>
      <c r="Q148" s="238">
        <v>0</v>
      </c>
      <c r="R148" s="203"/>
      <c r="S148" s="244"/>
    </row>
    <row r="149" spans="1:19" s="170" customFormat="1" ht="27.75" customHeight="1" x14ac:dyDescent="0.25">
      <c r="A149" s="203">
        <v>2</v>
      </c>
      <c r="B149" s="203" t="s">
        <v>386</v>
      </c>
      <c r="C149" s="203" t="s">
        <v>408</v>
      </c>
      <c r="D149" s="203" t="s">
        <v>387</v>
      </c>
      <c r="E149" s="203" t="s">
        <v>212</v>
      </c>
      <c r="F149" s="203" t="s">
        <v>405</v>
      </c>
      <c r="G149" s="213">
        <v>46310</v>
      </c>
      <c r="H149" s="206">
        <f>K149</f>
        <v>0</v>
      </c>
      <c r="I149" s="238">
        <v>0</v>
      </c>
      <c r="J149" s="196" t="s">
        <v>14</v>
      </c>
      <c r="K149" s="209">
        <f>K151+K150</f>
        <v>0</v>
      </c>
      <c r="L149" s="209">
        <f>L150+L151</f>
        <v>0</v>
      </c>
      <c r="M149" s="209">
        <f t="shared" ref="M149:O149" si="59">M150+M151</f>
        <v>0</v>
      </c>
      <c r="N149" s="209">
        <f t="shared" si="59"/>
        <v>0</v>
      </c>
      <c r="O149" s="209">
        <f t="shared" si="59"/>
        <v>0</v>
      </c>
      <c r="P149" s="209">
        <f>P150+P151</f>
        <v>0</v>
      </c>
      <c r="Q149" s="209">
        <f>Q150+Q151</f>
        <v>0</v>
      </c>
      <c r="R149" s="203" t="s">
        <v>183</v>
      </c>
    </row>
    <row r="150" spans="1:19" s="170" customFormat="1" ht="39" customHeight="1" x14ac:dyDescent="0.25">
      <c r="A150" s="203"/>
      <c r="B150" s="203"/>
      <c r="C150" s="203"/>
      <c r="D150" s="203"/>
      <c r="E150" s="203"/>
      <c r="F150" s="203"/>
      <c r="G150" s="203"/>
      <c r="H150" s="206"/>
      <c r="I150" s="238">
        <v>0</v>
      </c>
      <c r="J150" s="196" t="s">
        <v>199</v>
      </c>
      <c r="K150" s="209">
        <f>SUM(L150:P150)</f>
        <v>0</v>
      </c>
      <c r="L150" s="209">
        <v>0</v>
      </c>
      <c r="M150" s="209">
        <v>0</v>
      </c>
      <c r="N150" s="209">
        <v>0</v>
      </c>
      <c r="O150" s="209">
        <v>0</v>
      </c>
      <c r="P150" s="209">
        <v>0</v>
      </c>
      <c r="Q150" s="238">
        <v>0</v>
      </c>
      <c r="R150" s="203"/>
      <c r="S150" s="239"/>
    </row>
    <row r="151" spans="1:19" s="170" customFormat="1" ht="63.75" customHeight="1" x14ac:dyDescent="0.35">
      <c r="A151" s="203"/>
      <c r="B151" s="203"/>
      <c r="C151" s="203"/>
      <c r="D151" s="203"/>
      <c r="E151" s="203"/>
      <c r="F151" s="203"/>
      <c r="G151" s="203"/>
      <c r="H151" s="206"/>
      <c r="I151" s="238">
        <v>0</v>
      </c>
      <c r="J151" s="196" t="s">
        <v>18</v>
      </c>
      <c r="K151" s="209">
        <f>SUM(L151:P151)</f>
        <v>0</v>
      </c>
      <c r="L151" s="209">
        <v>0</v>
      </c>
      <c r="M151" s="209">
        <v>0</v>
      </c>
      <c r="N151" s="209">
        <v>0</v>
      </c>
      <c r="O151" s="209">
        <v>0</v>
      </c>
      <c r="P151" s="209">
        <v>0</v>
      </c>
      <c r="Q151" s="238">
        <v>0</v>
      </c>
      <c r="R151" s="203"/>
      <c r="S151" s="244"/>
    </row>
    <row r="152" spans="1:19" s="170" customFormat="1" ht="37.5" customHeight="1" x14ac:dyDescent="0.25">
      <c r="A152" s="203">
        <v>3</v>
      </c>
      <c r="B152" s="203" t="s">
        <v>388</v>
      </c>
      <c r="C152" s="203" t="s">
        <v>110</v>
      </c>
      <c r="D152" s="203" t="s">
        <v>389</v>
      </c>
      <c r="E152" s="203" t="s">
        <v>212</v>
      </c>
      <c r="F152" s="203" t="s">
        <v>404</v>
      </c>
      <c r="G152" s="213">
        <v>45945</v>
      </c>
      <c r="H152" s="206">
        <f>K152</f>
        <v>0</v>
      </c>
      <c r="I152" s="238">
        <v>0</v>
      </c>
      <c r="J152" s="196" t="s">
        <v>14</v>
      </c>
      <c r="K152" s="209">
        <f>K154+K153</f>
        <v>0</v>
      </c>
      <c r="L152" s="209">
        <f>L153+L154</f>
        <v>0</v>
      </c>
      <c r="M152" s="209">
        <f t="shared" ref="M152:O152" si="60">M153+M154</f>
        <v>0</v>
      </c>
      <c r="N152" s="209">
        <f t="shared" si="60"/>
        <v>0</v>
      </c>
      <c r="O152" s="209">
        <f t="shared" si="60"/>
        <v>0</v>
      </c>
      <c r="P152" s="209">
        <f>P153+P154</f>
        <v>0</v>
      </c>
      <c r="Q152" s="209">
        <f>Q153+Q154</f>
        <v>0</v>
      </c>
      <c r="R152" s="203" t="s">
        <v>183</v>
      </c>
    </row>
    <row r="153" spans="1:19" s="170" customFormat="1" ht="39" customHeight="1" x14ac:dyDescent="0.25">
      <c r="A153" s="203"/>
      <c r="B153" s="203"/>
      <c r="C153" s="203"/>
      <c r="D153" s="203"/>
      <c r="E153" s="203"/>
      <c r="F153" s="203"/>
      <c r="G153" s="203"/>
      <c r="H153" s="206"/>
      <c r="I153" s="238">
        <v>0</v>
      </c>
      <c r="J153" s="196" t="s">
        <v>199</v>
      </c>
      <c r="K153" s="209">
        <f>SUM(L153:P153)</f>
        <v>0</v>
      </c>
      <c r="L153" s="209">
        <v>0</v>
      </c>
      <c r="M153" s="209">
        <v>0</v>
      </c>
      <c r="N153" s="209">
        <v>0</v>
      </c>
      <c r="O153" s="209">
        <v>0</v>
      </c>
      <c r="P153" s="209">
        <v>0</v>
      </c>
      <c r="Q153" s="238">
        <v>0</v>
      </c>
      <c r="R153" s="203"/>
      <c r="S153" s="239"/>
    </row>
    <row r="154" spans="1:19" s="170" customFormat="1" ht="63.75" customHeight="1" x14ac:dyDescent="0.35">
      <c r="A154" s="203"/>
      <c r="B154" s="203"/>
      <c r="C154" s="203"/>
      <c r="D154" s="203"/>
      <c r="E154" s="203"/>
      <c r="F154" s="203"/>
      <c r="G154" s="203"/>
      <c r="H154" s="206"/>
      <c r="I154" s="238">
        <v>0</v>
      </c>
      <c r="J154" s="196" t="s">
        <v>18</v>
      </c>
      <c r="K154" s="209">
        <f>SUM(L154:P154)</f>
        <v>0</v>
      </c>
      <c r="L154" s="209">
        <v>0</v>
      </c>
      <c r="M154" s="209">
        <v>0</v>
      </c>
      <c r="N154" s="209">
        <v>0</v>
      </c>
      <c r="O154" s="209">
        <v>0</v>
      </c>
      <c r="P154" s="209">
        <v>0</v>
      </c>
      <c r="Q154" s="238">
        <v>0</v>
      </c>
      <c r="R154" s="203"/>
      <c r="S154" s="244"/>
    </row>
    <row r="155" spans="1:19" s="170" customFormat="1" ht="39" customHeight="1" x14ac:dyDescent="0.25">
      <c r="A155" s="203">
        <v>4</v>
      </c>
      <c r="B155" s="203" t="s">
        <v>393</v>
      </c>
      <c r="C155" s="203" t="s">
        <v>110</v>
      </c>
      <c r="D155" s="203" t="s">
        <v>394</v>
      </c>
      <c r="E155" s="203" t="s">
        <v>212</v>
      </c>
      <c r="F155" s="203" t="s">
        <v>342</v>
      </c>
      <c r="G155" s="213">
        <v>45580</v>
      </c>
      <c r="H155" s="206">
        <f>K155</f>
        <v>0</v>
      </c>
      <c r="I155" s="238">
        <v>0</v>
      </c>
      <c r="J155" s="196" t="s">
        <v>14</v>
      </c>
      <c r="K155" s="209">
        <f>K157+K156</f>
        <v>0</v>
      </c>
      <c r="L155" s="209">
        <f>L156+L157</f>
        <v>0</v>
      </c>
      <c r="M155" s="209">
        <f t="shared" ref="M155:O155" si="61">M156+M157</f>
        <v>0</v>
      </c>
      <c r="N155" s="209">
        <f t="shared" si="61"/>
        <v>0</v>
      </c>
      <c r="O155" s="209">
        <f t="shared" si="61"/>
        <v>0</v>
      </c>
      <c r="P155" s="209">
        <f>P156+P157</f>
        <v>0</v>
      </c>
      <c r="Q155" s="209">
        <f>Q156+Q157</f>
        <v>0</v>
      </c>
      <c r="R155" s="203" t="s">
        <v>183</v>
      </c>
    </row>
    <row r="156" spans="1:19" s="170" customFormat="1" ht="39" customHeight="1" x14ac:dyDescent="0.25">
      <c r="A156" s="203"/>
      <c r="B156" s="203"/>
      <c r="C156" s="203"/>
      <c r="D156" s="203"/>
      <c r="E156" s="203"/>
      <c r="F156" s="203"/>
      <c r="G156" s="203"/>
      <c r="H156" s="206"/>
      <c r="I156" s="238">
        <v>0</v>
      </c>
      <c r="J156" s="196" t="s">
        <v>199</v>
      </c>
      <c r="K156" s="209">
        <f>SUM(L156:P156)</f>
        <v>0</v>
      </c>
      <c r="L156" s="209">
        <v>0</v>
      </c>
      <c r="M156" s="209">
        <v>0</v>
      </c>
      <c r="N156" s="209">
        <v>0</v>
      </c>
      <c r="O156" s="209">
        <v>0</v>
      </c>
      <c r="P156" s="209">
        <v>0</v>
      </c>
      <c r="Q156" s="238">
        <v>0</v>
      </c>
      <c r="R156" s="203"/>
      <c r="S156" s="239"/>
    </row>
    <row r="157" spans="1:19" s="170" customFormat="1" ht="63.75" customHeight="1" x14ac:dyDescent="0.35">
      <c r="A157" s="203"/>
      <c r="B157" s="203"/>
      <c r="C157" s="203"/>
      <c r="D157" s="203"/>
      <c r="E157" s="203"/>
      <c r="F157" s="203"/>
      <c r="G157" s="203"/>
      <c r="H157" s="206"/>
      <c r="I157" s="238">
        <v>0</v>
      </c>
      <c r="J157" s="196" t="s">
        <v>18</v>
      </c>
      <c r="K157" s="209">
        <f>SUM(L157:P157)</f>
        <v>0</v>
      </c>
      <c r="L157" s="209">
        <v>0</v>
      </c>
      <c r="M157" s="209">
        <v>0</v>
      </c>
      <c r="N157" s="209">
        <v>0</v>
      </c>
      <c r="O157" s="209">
        <v>0</v>
      </c>
      <c r="P157" s="209">
        <v>0</v>
      </c>
      <c r="Q157" s="238">
        <v>0</v>
      </c>
      <c r="R157" s="203"/>
      <c r="S157" s="244"/>
    </row>
    <row r="158" spans="1:19" s="170" customFormat="1" ht="27" customHeight="1" x14ac:dyDescent="0.25">
      <c r="A158" s="219" t="s">
        <v>372</v>
      </c>
      <c r="B158" s="219"/>
      <c r="C158" s="219"/>
      <c r="D158" s="219"/>
      <c r="E158" s="219"/>
      <c r="F158" s="219"/>
      <c r="G158" s="219"/>
      <c r="H158" s="219"/>
      <c r="I158" s="219"/>
      <c r="J158" s="196" t="s">
        <v>8</v>
      </c>
      <c r="K158" s="68">
        <f>K159+K160</f>
        <v>72202.559999999998</v>
      </c>
      <c r="L158" s="68">
        <f t="shared" ref="L158" si="62">L159+L160</f>
        <v>0</v>
      </c>
      <c r="M158" s="68">
        <f>M159+M160</f>
        <v>16749.740000000002</v>
      </c>
      <c r="N158" s="68">
        <f>N159+N160</f>
        <v>55452.819999999992</v>
      </c>
      <c r="O158" s="68">
        <f>O159+O160</f>
        <v>0</v>
      </c>
      <c r="P158" s="68">
        <f t="shared" ref="P158" si="63">P159+P160</f>
        <v>0</v>
      </c>
      <c r="Q158" s="68">
        <f t="shared" ref="Q158" si="64">Q159+Q160</f>
        <v>0</v>
      </c>
      <c r="R158" s="203"/>
    </row>
    <row r="159" spans="1:19" s="170" customFormat="1" ht="40.5" customHeight="1" x14ac:dyDescent="0.25">
      <c r="A159" s="219"/>
      <c r="B159" s="219"/>
      <c r="C159" s="219"/>
      <c r="D159" s="219"/>
      <c r="E159" s="219"/>
      <c r="F159" s="219"/>
      <c r="G159" s="219"/>
      <c r="H159" s="219"/>
      <c r="I159" s="219"/>
      <c r="J159" s="196" t="s">
        <v>10</v>
      </c>
      <c r="K159" s="68">
        <f t="shared" ref="K159:P160" si="65">K147</f>
        <v>34602.559999999998</v>
      </c>
      <c r="L159" s="68">
        <f t="shared" si="65"/>
        <v>0</v>
      </c>
      <c r="M159" s="68">
        <f t="shared" si="65"/>
        <v>0</v>
      </c>
      <c r="N159" s="68">
        <f t="shared" si="65"/>
        <v>34602.559999999998</v>
      </c>
      <c r="O159" s="68">
        <f t="shared" si="65"/>
        <v>0</v>
      </c>
      <c r="P159" s="68">
        <f t="shared" si="65"/>
        <v>0</v>
      </c>
      <c r="Q159" s="68">
        <v>0</v>
      </c>
      <c r="R159" s="203"/>
    </row>
    <row r="160" spans="1:19" s="170" customFormat="1" ht="60" customHeight="1" x14ac:dyDescent="0.25">
      <c r="A160" s="219"/>
      <c r="B160" s="219"/>
      <c r="C160" s="219"/>
      <c r="D160" s="219"/>
      <c r="E160" s="219"/>
      <c r="F160" s="219"/>
      <c r="G160" s="219"/>
      <c r="H160" s="219"/>
      <c r="I160" s="219"/>
      <c r="J160" s="196" t="s">
        <v>11</v>
      </c>
      <c r="K160" s="68">
        <f t="shared" si="65"/>
        <v>37600</v>
      </c>
      <c r="L160" s="68">
        <f t="shared" si="65"/>
        <v>0</v>
      </c>
      <c r="M160" s="68">
        <f t="shared" si="65"/>
        <v>16749.740000000002</v>
      </c>
      <c r="N160" s="68">
        <f t="shared" si="65"/>
        <v>20850.259999999998</v>
      </c>
      <c r="O160" s="68">
        <f t="shared" si="65"/>
        <v>0</v>
      </c>
      <c r="P160" s="68">
        <f t="shared" si="65"/>
        <v>0</v>
      </c>
      <c r="Q160" s="68">
        <f>Q148</f>
        <v>0</v>
      </c>
      <c r="R160" s="203"/>
    </row>
    <row r="161" spans="1:19" s="170" customFormat="1" ht="24.75" customHeight="1" x14ac:dyDescent="0.3">
      <c r="A161" s="199" t="s">
        <v>554</v>
      </c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1"/>
    </row>
    <row r="162" spans="1:19" s="170" customFormat="1" ht="27.75" customHeight="1" x14ac:dyDescent="0.25">
      <c r="A162" s="203">
        <v>1</v>
      </c>
      <c r="B162" s="203" t="s">
        <v>375</v>
      </c>
      <c r="C162" s="203" t="s">
        <v>382</v>
      </c>
      <c r="D162" s="204" t="s">
        <v>376</v>
      </c>
      <c r="E162" s="204" t="s">
        <v>212</v>
      </c>
      <c r="F162" s="204" t="s">
        <v>405</v>
      </c>
      <c r="G162" s="205">
        <v>46310</v>
      </c>
      <c r="H162" s="206">
        <f>K162</f>
        <v>279091.71999999997</v>
      </c>
      <c r="I162" s="238">
        <v>0</v>
      </c>
      <c r="J162" s="196" t="s">
        <v>14</v>
      </c>
      <c r="K162" s="209">
        <f>K164+K163</f>
        <v>279091.71999999997</v>
      </c>
      <c r="L162" s="209">
        <f>L163+L164</f>
        <v>0</v>
      </c>
      <c r="M162" s="209">
        <f t="shared" ref="M162:O162" si="66">M163+M164</f>
        <v>13290.08</v>
      </c>
      <c r="N162" s="209">
        <f t="shared" si="66"/>
        <v>146190.9</v>
      </c>
      <c r="O162" s="209">
        <f t="shared" si="66"/>
        <v>119610.74</v>
      </c>
      <c r="P162" s="209">
        <f>P163+P164</f>
        <v>0</v>
      </c>
      <c r="Q162" s="209">
        <f>Q163+Q164</f>
        <v>0</v>
      </c>
      <c r="R162" s="203" t="s">
        <v>183</v>
      </c>
    </row>
    <row r="163" spans="1:19" s="170" customFormat="1" ht="39" customHeight="1" x14ac:dyDescent="0.25">
      <c r="A163" s="203"/>
      <c r="B163" s="203"/>
      <c r="C163" s="203"/>
      <c r="D163" s="208"/>
      <c r="E163" s="208"/>
      <c r="F163" s="208"/>
      <c r="G163" s="208"/>
      <c r="H163" s="206"/>
      <c r="I163" s="238">
        <v>0</v>
      </c>
      <c r="J163" s="196" t="s">
        <v>199</v>
      </c>
      <c r="K163" s="209">
        <f>SUM(L163:P163)</f>
        <v>171654.69</v>
      </c>
      <c r="L163" s="209">
        <v>0</v>
      </c>
      <c r="M163" s="209">
        <v>8293.01</v>
      </c>
      <c r="N163" s="209">
        <v>88724.58</v>
      </c>
      <c r="O163" s="209">
        <v>74637.100000000006</v>
      </c>
      <c r="P163" s="209">
        <v>0</v>
      </c>
      <c r="Q163" s="238">
        <v>0</v>
      </c>
      <c r="R163" s="203"/>
      <c r="S163" s="239"/>
    </row>
    <row r="164" spans="1:19" s="170" customFormat="1" ht="63.75" customHeight="1" x14ac:dyDescent="0.35">
      <c r="A164" s="203"/>
      <c r="B164" s="203"/>
      <c r="C164" s="203"/>
      <c r="D164" s="210"/>
      <c r="E164" s="210"/>
      <c r="F164" s="210"/>
      <c r="G164" s="210"/>
      <c r="H164" s="206"/>
      <c r="I164" s="238">
        <v>0</v>
      </c>
      <c r="J164" s="196" t="s">
        <v>18</v>
      </c>
      <c r="K164" s="209">
        <f>SUM(L164:P164)</f>
        <v>107437.03</v>
      </c>
      <c r="L164" s="209">
        <v>0</v>
      </c>
      <c r="M164" s="209">
        <v>4997.07</v>
      </c>
      <c r="N164" s="209">
        <v>57466.32</v>
      </c>
      <c r="O164" s="209">
        <v>44973.64</v>
      </c>
      <c r="P164" s="209">
        <v>0</v>
      </c>
      <c r="Q164" s="238">
        <v>0</v>
      </c>
      <c r="R164" s="203"/>
      <c r="S164" s="244"/>
    </row>
    <row r="165" spans="1:19" s="170" customFormat="1" ht="27.75" customHeight="1" x14ac:dyDescent="0.25">
      <c r="A165" s="203">
        <v>2</v>
      </c>
      <c r="B165" s="203" t="s">
        <v>377</v>
      </c>
      <c r="C165" s="203" t="s">
        <v>403</v>
      </c>
      <c r="D165" s="203" t="s">
        <v>378</v>
      </c>
      <c r="E165" s="203" t="s">
        <v>212</v>
      </c>
      <c r="F165" s="203" t="s">
        <v>404</v>
      </c>
      <c r="G165" s="213">
        <v>45945</v>
      </c>
      <c r="H165" s="206">
        <f>N165</f>
        <v>56867.799999999996</v>
      </c>
      <c r="I165" s="238">
        <v>0</v>
      </c>
      <c r="J165" s="196" t="s">
        <v>14</v>
      </c>
      <c r="K165" s="209">
        <f>K167+K166</f>
        <v>59711.189999999995</v>
      </c>
      <c r="L165" s="209">
        <f>L166+L167</f>
        <v>0</v>
      </c>
      <c r="M165" s="209">
        <f t="shared" ref="M165:O165" si="67">M166+M167</f>
        <v>2843.39</v>
      </c>
      <c r="N165" s="209">
        <f t="shared" si="67"/>
        <v>56867.799999999996</v>
      </c>
      <c r="O165" s="209">
        <f t="shared" si="67"/>
        <v>0</v>
      </c>
      <c r="P165" s="209">
        <f>P166+P167</f>
        <v>0</v>
      </c>
      <c r="Q165" s="209">
        <f>Q166+Q167</f>
        <v>0</v>
      </c>
      <c r="R165" s="203" t="s">
        <v>183</v>
      </c>
    </row>
    <row r="166" spans="1:19" s="170" customFormat="1" ht="54" customHeight="1" x14ac:dyDescent="0.25">
      <c r="A166" s="203"/>
      <c r="B166" s="203"/>
      <c r="C166" s="203"/>
      <c r="D166" s="203"/>
      <c r="E166" s="203"/>
      <c r="F166" s="203"/>
      <c r="G166" s="203"/>
      <c r="H166" s="206"/>
      <c r="I166" s="238">
        <v>0</v>
      </c>
      <c r="J166" s="196" t="s">
        <v>199</v>
      </c>
      <c r="K166" s="209">
        <f>SUM(L166:P166)</f>
        <v>36725.229999999996</v>
      </c>
      <c r="L166" s="209">
        <v>0</v>
      </c>
      <c r="M166" s="209">
        <v>1774.28</v>
      </c>
      <c r="N166" s="209">
        <v>34950.949999999997</v>
      </c>
      <c r="O166" s="209">
        <v>0</v>
      </c>
      <c r="P166" s="209">
        <v>0</v>
      </c>
      <c r="Q166" s="238">
        <v>0</v>
      </c>
      <c r="R166" s="203"/>
      <c r="S166" s="239"/>
    </row>
    <row r="167" spans="1:19" s="170" customFormat="1" ht="72" customHeight="1" x14ac:dyDescent="0.35">
      <c r="A167" s="203"/>
      <c r="B167" s="203"/>
      <c r="C167" s="203"/>
      <c r="D167" s="203"/>
      <c r="E167" s="203"/>
      <c r="F167" s="203"/>
      <c r="G167" s="203"/>
      <c r="H167" s="206"/>
      <c r="I167" s="238">
        <v>0</v>
      </c>
      <c r="J167" s="196" t="s">
        <v>18</v>
      </c>
      <c r="K167" s="209">
        <f>SUM(L167:P167)</f>
        <v>22985.96</v>
      </c>
      <c r="L167" s="209">
        <v>0</v>
      </c>
      <c r="M167" s="209">
        <v>1069.1099999999999</v>
      </c>
      <c r="N167" s="209">
        <v>21916.85</v>
      </c>
      <c r="O167" s="209">
        <v>0</v>
      </c>
      <c r="P167" s="209">
        <v>0</v>
      </c>
      <c r="Q167" s="238">
        <v>0</v>
      </c>
      <c r="R167" s="203"/>
      <c r="S167" s="244"/>
    </row>
    <row r="168" spans="1:19" s="170" customFormat="1" ht="34.5" customHeight="1" x14ac:dyDescent="0.25">
      <c r="A168" s="203">
        <v>3</v>
      </c>
      <c r="B168" s="203" t="s">
        <v>379</v>
      </c>
      <c r="C168" s="203" t="s">
        <v>406</v>
      </c>
      <c r="D168" s="203" t="s">
        <v>380</v>
      </c>
      <c r="E168" s="203" t="s">
        <v>212</v>
      </c>
      <c r="F168" s="203" t="s">
        <v>404</v>
      </c>
      <c r="G168" s="213">
        <v>45945</v>
      </c>
      <c r="H168" s="206">
        <f>N168</f>
        <v>142169.51</v>
      </c>
      <c r="I168" s="238">
        <v>0</v>
      </c>
      <c r="J168" s="196" t="s">
        <v>14</v>
      </c>
      <c r="K168" s="209">
        <f>K170+K169</f>
        <v>149277.99</v>
      </c>
      <c r="L168" s="209">
        <f>L169+L170</f>
        <v>0</v>
      </c>
      <c r="M168" s="209">
        <f t="shared" ref="M168:O168" si="68">M169+M170</f>
        <v>7108.48</v>
      </c>
      <c r="N168" s="209">
        <f t="shared" si="68"/>
        <v>142169.51</v>
      </c>
      <c r="O168" s="209">
        <f t="shared" si="68"/>
        <v>0</v>
      </c>
      <c r="P168" s="209">
        <f>P169+P170</f>
        <v>0</v>
      </c>
      <c r="Q168" s="209">
        <f>Q169+Q170</f>
        <v>0</v>
      </c>
      <c r="R168" s="203" t="s">
        <v>183</v>
      </c>
    </row>
    <row r="169" spans="1:19" s="170" customFormat="1" ht="39" customHeight="1" x14ac:dyDescent="0.25">
      <c r="A169" s="203"/>
      <c r="B169" s="203"/>
      <c r="C169" s="203"/>
      <c r="D169" s="203"/>
      <c r="E169" s="203"/>
      <c r="F169" s="203"/>
      <c r="G169" s="203"/>
      <c r="H169" s="206"/>
      <c r="I169" s="238">
        <v>0</v>
      </c>
      <c r="J169" s="196" t="s">
        <v>199</v>
      </c>
      <c r="K169" s="209">
        <f>SUM(L169:P169)</f>
        <v>91813.06</v>
      </c>
      <c r="L169" s="209">
        <v>0</v>
      </c>
      <c r="M169" s="209">
        <v>4435.6899999999996</v>
      </c>
      <c r="N169" s="209">
        <v>87377.37</v>
      </c>
      <c r="O169" s="209">
        <v>0</v>
      </c>
      <c r="P169" s="209">
        <v>0</v>
      </c>
      <c r="Q169" s="238">
        <v>0</v>
      </c>
      <c r="R169" s="203"/>
      <c r="S169" s="239"/>
    </row>
    <row r="170" spans="1:19" s="170" customFormat="1" ht="77.25" customHeight="1" x14ac:dyDescent="0.35">
      <c r="A170" s="203"/>
      <c r="B170" s="203"/>
      <c r="C170" s="203"/>
      <c r="D170" s="203"/>
      <c r="E170" s="203"/>
      <c r="F170" s="203"/>
      <c r="G170" s="203"/>
      <c r="H170" s="206"/>
      <c r="I170" s="238">
        <v>0</v>
      </c>
      <c r="J170" s="196" t="s">
        <v>18</v>
      </c>
      <c r="K170" s="209">
        <f>SUM(L170:P170)</f>
        <v>57464.93</v>
      </c>
      <c r="L170" s="209">
        <v>0</v>
      </c>
      <c r="M170" s="209">
        <v>2672.79</v>
      </c>
      <c r="N170" s="209">
        <v>54792.14</v>
      </c>
      <c r="O170" s="209">
        <v>0</v>
      </c>
      <c r="P170" s="209">
        <v>0</v>
      </c>
      <c r="Q170" s="238">
        <v>0</v>
      </c>
      <c r="R170" s="203"/>
      <c r="S170" s="244"/>
    </row>
    <row r="171" spans="1:19" s="170" customFormat="1" ht="30.75" customHeight="1" x14ac:dyDescent="0.25">
      <c r="A171" s="203">
        <v>4</v>
      </c>
      <c r="B171" s="203" t="s">
        <v>412</v>
      </c>
      <c r="C171" s="203" t="s">
        <v>406</v>
      </c>
      <c r="D171" s="203" t="s">
        <v>413</v>
      </c>
      <c r="E171" s="203" t="s">
        <v>216</v>
      </c>
      <c r="F171" s="203" t="s">
        <v>404</v>
      </c>
      <c r="G171" s="213">
        <v>45945</v>
      </c>
      <c r="H171" s="206">
        <f>N171</f>
        <v>136827.25</v>
      </c>
      <c r="I171" s="238">
        <v>0</v>
      </c>
      <c r="J171" s="196" t="s">
        <v>14</v>
      </c>
      <c r="K171" s="209">
        <f>K173+K172</f>
        <v>143668.60999999999</v>
      </c>
      <c r="L171" s="209">
        <f>L172+L173</f>
        <v>0</v>
      </c>
      <c r="M171" s="209">
        <f t="shared" ref="M171:O171" si="69">M172+M173</f>
        <v>6841.36</v>
      </c>
      <c r="N171" s="209">
        <f t="shared" si="69"/>
        <v>136827.25</v>
      </c>
      <c r="O171" s="209">
        <f t="shared" si="69"/>
        <v>0</v>
      </c>
      <c r="P171" s="209">
        <f>P172+P173</f>
        <v>0</v>
      </c>
      <c r="Q171" s="209">
        <f>Q172+Q173</f>
        <v>0</v>
      </c>
      <c r="R171" s="203" t="s">
        <v>183</v>
      </c>
    </row>
    <row r="172" spans="1:19" s="170" customFormat="1" ht="39" customHeight="1" x14ac:dyDescent="0.25">
      <c r="A172" s="203"/>
      <c r="B172" s="203"/>
      <c r="C172" s="203"/>
      <c r="D172" s="203"/>
      <c r="E172" s="203"/>
      <c r="F172" s="203"/>
      <c r="G172" s="203"/>
      <c r="H172" s="206"/>
      <c r="I172" s="238">
        <v>0</v>
      </c>
      <c r="J172" s="196" t="s">
        <v>199</v>
      </c>
      <c r="K172" s="209">
        <f>SUM(L172:P172)</f>
        <v>88363.04</v>
      </c>
      <c r="L172" s="209">
        <v>0</v>
      </c>
      <c r="M172" s="209">
        <v>4269.01</v>
      </c>
      <c r="N172" s="209">
        <v>84094.03</v>
      </c>
      <c r="O172" s="209">
        <v>0</v>
      </c>
      <c r="P172" s="209">
        <v>0</v>
      </c>
      <c r="Q172" s="238">
        <v>0</v>
      </c>
      <c r="R172" s="203"/>
      <c r="S172" s="239"/>
    </row>
    <row r="173" spans="1:19" s="170" customFormat="1" ht="63.75" customHeight="1" x14ac:dyDescent="0.35">
      <c r="A173" s="203"/>
      <c r="B173" s="203"/>
      <c r="C173" s="203"/>
      <c r="D173" s="203"/>
      <c r="E173" s="203"/>
      <c r="F173" s="203"/>
      <c r="G173" s="203"/>
      <c r="H173" s="206"/>
      <c r="I173" s="238">
        <v>0</v>
      </c>
      <c r="J173" s="196" t="s">
        <v>18</v>
      </c>
      <c r="K173" s="209">
        <f>SUM(L173:P173)</f>
        <v>55305.57</v>
      </c>
      <c r="L173" s="209">
        <v>0</v>
      </c>
      <c r="M173" s="209">
        <v>2572.3499999999995</v>
      </c>
      <c r="N173" s="209">
        <v>52733.22</v>
      </c>
      <c r="O173" s="209">
        <v>0</v>
      </c>
      <c r="P173" s="209">
        <v>0</v>
      </c>
      <c r="Q173" s="238">
        <v>0</v>
      </c>
      <c r="R173" s="203"/>
      <c r="S173" s="244"/>
    </row>
    <row r="174" spans="1:19" s="170" customFormat="1" ht="30.75" customHeight="1" x14ac:dyDescent="0.25">
      <c r="A174" s="203">
        <v>5</v>
      </c>
      <c r="B174" s="203" t="s">
        <v>397</v>
      </c>
      <c r="C174" s="203" t="s">
        <v>398</v>
      </c>
      <c r="D174" s="203" t="s">
        <v>434</v>
      </c>
      <c r="E174" s="203" t="s">
        <v>216</v>
      </c>
      <c r="F174" s="203" t="s">
        <v>435</v>
      </c>
      <c r="G174" s="213">
        <v>45945</v>
      </c>
      <c r="H174" s="206">
        <f>N174</f>
        <v>99366.63</v>
      </c>
      <c r="I174" s="238">
        <v>0</v>
      </c>
      <c r="J174" s="196" t="s">
        <v>14</v>
      </c>
      <c r="K174" s="209">
        <f>K176+K175</f>
        <v>104334.95999999999</v>
      </c>
      <c r="L174" s="209">
        <f>L175+L176</f>
        <v>0</v>
      </c>
      <c r="M174" s="209">
        <f>M175+M176</f>
        <v>4968.33</v>
      </c>
      <c r="N174" s="209">
        <f>N175+N176</f>
        <v>99366.63</v>
      </c>
      <c r="O174" s="209">
        <f t="shared" ref="O174" si="70">O175+O176</f>
        <v>0</v>
      </c>
      <c r="P174" s="209">
        <f>P175+P176</f>
        <v>0</v>
      </c>
      <c r="Q174" s="209">
        <f>Q175+Q176</f>
        <v>0</v>
      </c>
      <c r="R174" s="203" t="s">
        <v>183</v>
      </c>
    </row>
    <row r="175" spans="1:19" s="170" customFormat="1" ht="39" customHeight="1" x14ac:dyDescent="0.25">
      <c r="A175" s="203"/>
      <c r="B175" s="203"/>
      <c r="C175" s="203"/>
      <c r="D175" s="203"/>
      <c r="E175" s="203"/>
      <c r="F175" s="203"/>
      <c r="G175" s="203"/>
      <c r="H175" s="206"/>
      <c r="I175" s="238">
        <v>0</v>
      </c>
      <c r="J175" s="196" t="s">
        <v>199</v>
      </c>
      <c r="K175" s="209">
        <f>SUM(L175:P175)</f>
        <v>64170.97</v>
      </c>
      <c r="L175" s="209">
        <v>0</v>
      </c>
      <c r="M175" s="209">
        <v>3100.24</v>
      </c>
      <c r="N175" s="209">
        <v>61070.73</v>
      </c>
      <c r="O175" s="209">
        <v>0</v>
      </c>
      <c r="P175" s="209">
        <v>0</v>
      </c>
      <c r="Q175" s="238">
        <v>0</v>
      </c>
      <c r="R175" s="203"/>
      <c r="S175" s="239"/>
    </row>
    <row r="176" spans="1:19" s="170" customFormat="1" ht="63.75" customHeight="1" x14ac:dyDescent="0.35">
      <c r="A176" s="203"/>
      <c r="B176" s="203"/>
      <c r="C176" s="203"/>
      <c r="D176" s="203"/>
      <c r="E176" s="203"/>
      <c r="F176" s="203"/>
      <c r="G176" s="203"/>
      <c r="H176" s="206"/>
      <c r="I176" s="238">
        <v>0</v>
      </c>
      <c r="J176" s="196" t="s">
        <v>18</v>
      </c>
      <c r="K176" s="209">
        <f>SUM(L176:P176)</f>
        <v>40163.99</v>
      </c>
      <c r="L176" s="209">
        <v>0</v>
      </c>
      <c r="M176" s="209">
        <v>1868.09</v>
      </c>
      <c r="N176" s="209">
        <v>38295.9</v>
      </c>
      <c r="O176" s="209">
        <v>0</v>
      </c>
      <c r="P176" s="209">
        <v>0</v>
      </c>
      <c r="Q176" s="238">
        <v>0</v>
      </c>
      <c r="R176" s="203"/>
      <c r="S176" s="244"/>
    </row>
    <row r="177" spans="1:19" s="170" customFormat="1" ht="27.75" customHeight="1" x14ac:dyDescent="0.25">
      <c r="A177" s="203">
        <v>6</v>
      </c>
      <c r="B177" s="203" t="s">
        <v>383</v>
      </c>
      <c r="C177" s="203" t="s">
        <v>407</v>
      </c>
      <c r="D177" s="203" t="s">
        <v>384</v>
      </c>
      <c r="E177" s="203" t="s">
        <v>212</v>
      </c>
      <c r="F177" s="203" t="s">
        <v>445</v>
      </c>
      <c r="G177" s="213">
        <v>45945</v>
      </c>
      <c r="H177" s="206">
        <f>N177</f>
        <v>168477.34</v>
      </c>
      <c r="I177" s="238">
        <v>0</v>
      </c>
      <c r="J177" s="196" t="s">
        <v>14</v>
      </c>
      <c r="K177" s="209">
        <f>K179+K178</f>
        <v>168477.34</v>
      </c>
      <c r="L177" s="209">
        <f>L178+L179</f>
        <v>0</v>
      </c>
      <c r="M177" s="209">
        <f t="shared" ref="M177:O177" si="71">M178+M179</f>
        <v>0</v>
      </c>
      <c r="N177" s="209">
        <f t="shared" si="71"/>
        <v>168477.34</v>
      </c>
      <c r="O177" s="209">
        <f t="shared" si="71"/>
        <v>0</v>
      </c>
      <c r="P177" s="209">
        <f>P178+P179</f>
        <v>0</v>
      </c>
      <c r="Q177" s="209">
        <f>Q178+Q179</f>
        <v>0</v>
      </c>
      <c r="R177" s="203" t="s">
        <v>183</v>
      </c>
    </row>
    <row r="178" spans="1:19" s="170" customFormat="1" ht="39" customHeight="1" x14ac:dyDescent="0.25">
      <c r="A178" s="203"/>
      <c r="B178" s="203"/>
      <c r="C178" s="203"/>
      <c r="D178" s="203"/>
      <c r="E178" s="203"/>
      <c r="F178" s="203"/>
      <c r="G178" s="203"/>
      <c r="H178" s="206"/>
      <c r="I178" s="238">
        <v>0</v>
      </c>
      <c r="J178" s="196" t="s">
        <v>199</v>
      </c>
      <c r="K178" s="209">
        <f>SUM(L178:P178)</f>
        <v>105129.86</v>
      </c>
      <c r="L178" s="209">
        <v>0</v>
      </c>
      <c r="M178" s="209">
        <v>0</v>
      </c>
      <c r="N178" s="209">
        <v>105129.86</v>
      </c>
      <c r="O178" s="209">
        <v>0</v>
      </c>
      <c r="P178" s="209">
        <v>0</v>
      </c>
      <c r="Q178" s="238">
        <v>0</v>
      </c>
      <c r="R178" s="203"/>
      <c r="S178" s="239"/>
    </row>
    <row r="179" spans="1:19" s="170" customFormat="1" ht="63.75" customHeight="1" x14ac:dyDescent="0.35">
      <c r="A179" s="203"/>
      <c r="B179" s="203"/>
      <c r="C179" s="203"/>
      <c r="D179" s="203"/>
      <c r="E179" s="203"/>
      <c r="F179" s="203"/>
      <c r="G179" s="203"/>
      <c r="H179" s="206"/>
      <c r="I179" s="238">
        <v>0</v>
      </c>
      <c r="J179" s="196" t="s">
        <v>18</v>
      </c>
      <c r="K179" s="209">
        <f>SUM(L179:P179)</f>
        <v>63347.48</v>
      </c>
      <c r="L179" s="209">
        <v>0</v>
      </c>
      <c r="M179" s="209">
        <v>0</v>
      </c>
      <c r="N179" s="209">
        <v>63347.48</v>
      </c>
      <c r="O179" s="209">
        <v>0</v>
      </c>
      <c r="P179" s="209">
        <v>0</v>
      </c>
      <c r="Q179" s="238">
        <v>0</v>
      </c>
      <c r="R179" s="203"/>
      <c r="S179" s="244"/>
    </row>
    <row r="180" spans="1:19" s="170" customFormat="1" ht="30.75" customHeight="1" x14ac:dyDescent="0.25">
      <c r="A180" s="203">
        <v>7</v>
      </c>
      <c r="B180" s="203" t="s">
        <v>442</v>
      </c>
      <c r="C180" s="203" t="s">
        <v>447</v>
      </c>
      <c r="D180" s="203" t="s">
        <v>448</v>
      </c>
      <c r="E180" s="203" t="s">
        <v>212</v>
      </c>
      <c r="F180" s="203" t="s">
        <v>444</v>
      </c>
      <c r="G180" s="213">
        <v>45945</v>
      </c>
      <c r="H180" s="206">
        <f>N180</f>
        <v>54550.149999999994</v>
      </c>
      <c r="I180" s="238">
        <v>0</v>
      </c>
      <c r="J180" s="196" t="s">
        <v>14</v>
      </c>
      <c r="K180" s="209">
        <f>K182+K181</f>
        <v>57277.649999999994</v>
      </c>
      <c r="L180" s="209">
        <f>L181+L182</f>
        <v>0</v>
      </c>
      <c r="M180" s="209">
        <f>M181+M182</f>
        <v>2727.5</v>
      </c>
      <c r="N180" s="209">
        <f>N181+N182</f>
        <v>54550.149999999994</v>
      </c>
      <c r="O180" s="209">
        <f t="shared" ref="O180" si="72">O181+O182</f>
        <v>0</v>
      </c>
      <c r="P180" s="209">
        <f>P181+P182</f>
        <v>0</v>
      </c>
      <c r="Q180" s="209">
        <f>Q181+Q182</f>
        <v>0</v>
      </c>
      <c r="R180" s="203" t="s">
        <v>183</v>
      </c>
    </row>
    <row r="181" spans="1:19" s="170" customFormat="1" ht="39" customHeight="1" x14ac:dyDescent="0.25">
      <c r="A181" s="203"/>
      <c r="B181" s="203"/>
      <c r="C181" s="203"/>
      <c r="D181" s="203"/>
      <c r="E181" s="203"/>
      <c r="F181" s="203"/>
      <c r="G181" s="203"/>
      <c r="H181" s="206"/>
      <c r="I181" s="238">
        <v>0</v>
      </c>
      <c r="J181" s="196" t="s">
        <v>199</v>
      </c>
      <c r="K181" s="209">
        <f>SUM(L181:P181)</f>
        <v>35228.479999999996</v>
      </c>
      <c r="L181" s="209">
        <v>0</v>
      </c>
      <c r="M181" s="209">
        <v>1701.96</v>
      </c>
      <c r="N181" s="209">
        <v>33526.519999999997</v>
      </c>
      <c r="O181" s="209">
        <v>0</v>
      </c>
      <c r="P181" s="209">
        <v>0</v>
      </c>
      <c r="Q181" s="238">
        <v>0</v>
      </c>
      <c r="R181" s="203"/>
      <c r="S181" s="239"/>
    </row>
    <row r="182" spans="1:19" s="170" customFormat="1" ht="63.75" customHeight="1" x14ac:dyDescent="0.35">
      <c r="A182" s="203"/>
      <c r="B182" s="203"/>
      <c r="C182" s="203"/>
      <c r="D182" s="203"/>
      <c r="E182" s="203"/>
      <c r="F182" s="203"/>
      <c r="G182" s="203"/>
      <c r="H182" s="206"/>
      <c r="I182" s="238">
        <v>0</v>
      </c>
      <c r="J182" s="196" t="s">
        <v>18</v>
      </c>
      <c r="K182" s="209">
        <f>SUM(L182:P182)</f>
        <v>22049.170000000002</v>
      </c>
      <c r="L182" s="209">
        <v>0</v>
      </c>
      <c r="M182" s="209">
        <v>1025.54</v>
      </c>
      <c r="N182" s="209">
        <v>21023.63</v>
      </c>
      <c r="O182" s="209">
        <v>0</v>
      </c>
      <c r="P182" s="209">
        <v>0</v>
      </c>
      <c r="Q182" s="238">
        <v>0</v>
      </c>
      <c r="R182" s="203"/>
      <c r="S182" s="244"/>
    </row>
    <row r="183" spans="1:19" s="170" customFormat="1" ht="27.75" customHeight="1" x14ac:dyDescent="0.25">
      <c r="A183" s="203">
        <v>8</v>
      </c>
      <c r="B183" s="203" t="s">
        <v>443</v>
      </c>
      <c r="C183" s="203" t="s">
        <v>446</v>
      </c>
      <c r="D183" s="203" t="s">
        <v>448</v>
      </c>
      <c r="E183" s="204" t="s">
        <v>212</v>
      </c>
      <c r="F183" s="204" t="s">
        <v>451</v>
      </c>
      <c r="G183" s="205">
        <v>45945</v>
      </c>
      <c r="H183" s="206">
        <f>N183</f>
        <v>213123.89</v>
      </c>
      <c r="I183" s="238">
        <v>0</v>
      </c>
      <c r="J183" s="196" t="s">
        <v>14</v>
      </c>
      <c r="K183" s="209">
        <f>K185+K184</f>
        <v>223469.71</v>
      </c>
      <c r="L183" s="209">
        <f>L184+L185</f>
        <v>0</v>
      </c>
      <c r="M183" s="209">
        <f t="shared" ref="M183:O183" si="73">M184+M185</f>
        <v>10345.82</v>
      </c>
      <c r="N183" s="209">
        <f t="shared" si="73"/>
        <v>213123.89</v>
      </c>
      <c r="O183" s="209">
        <f t="shared" si="73"/>
        <v>0</v>
      </c>
      <c r="P183" s="209">
        <f>P184+P185</f>
        <v>0</v>
      </c>
      <c r="Q183" s="209">
        <f>Q184+Q185</f>
        <v>0</v>
      </c>
      <c r="R183" s="203" t="s">
        <v>183</v>
      </c>
    </row>
    <row r="184" spans="1:19" s="170" customFormat="1" ht="39" customHeight="1" x14ac:dyDescent="0.25">
      <c r="A184" s="203"/>
      <c r="B184" s="203"/>
      <c r="C184" s="203"/>
      <c r="D184" s="203"/>
      <c r="E184" s="208"/>
      <c r="F184" s="208"/>
      <c r="G184" s="208"/>
      <c r="H184" s="206"/>
      <c r="I184" s="238">
        <v>0</v>
      </c>
      <c r="J184" s="196" t="s">
        <v>199</v>
      </c>
      <c r="K184" s="209">
        <f>SUM(L184:P184)</f>
        <v>137500.07999999999</v>
      </c>
      <c r="L184" s="209">
        <v>0</v>
      </c>
      <c r="M184" s="209">
        <v>6455.79</v>
      </c>
      <c r="N184" s="209">
        <v>131044.29</v>
      </c>
      <c r="O184" s="209">
        <v>0</v>
      </c>
      <c r="P184" s="209">
        <v>0</v>
      </c>
      <c r="Q184" s="238">
        <v>0</v>
      </c>
      <c r="R184" s="203"/>
      <c r="S184" s="239"/>
    </row>
    <row r="185" spans="1:19" s="170" customFormat="1" ht="63.75" customHeight="1" x14ac:dyDescent="0.35">
      <c r="A185" s="203"/>
      <c r="B185" s="203"/>
      <c r="C185" s="203"/>
      <c r="D185" s="203"/>
      <c r="E185" s="210"/>
      <c r="F185" s="210"/>
      <c r="G185" s="210"/>
      <c r="H185" s="206"/>
      <c r="I185" s="238">
        <v>0</v>
      </c>
      <c r="J185" s="196" t="s">
        <v>18</v>
      </c>
      <c r="K185" s="209">
        <f>SUM(L185:P185)</f>
        <v>85969.63</v>
      </c>
      <c r="L185" s="209">
        <v>0</v>
      </c>
      <c r="M185" s="209">
        <v>3890.03</v>
      </c>
      <c r="N185" s="209">
        <v>82079.600000000006</v>
      </c>
      <c r="O185" s="209">
        <v>0</v>
      </c>
      <c r="P185" s="209">
        <v>0</v>
      </c>
      <c r="Q185" s="238">
        <v>0</v>
      </c>
      <c r="R185" s="203"/>
      <c r="S185" s="244"/>
    </row>
    <row r="186" spans="1:19" s="170" customFormat="1" ht="27" customHeight="1" x14ac:dyDescent="0.25">
      <c r="A186" s="219" t="s">
        <v>417</v>
      </c>
      <c r="B186" s="219"/>
      <c r="C186" s="219"/>
      <c r="D186" s="219"/>
      <c r="E186" s="219"/>
      <c r="F186" s="219"/>
      <c r="G186" s="219"/>
      <c r="H186" s="219"/>
      <c r="I186" s="219"/>
      <c r="J186" s="196" t="s">
        <v>8</v>
      </c>
      <c r="K186" s="68">
        <f>K187+K188</f>
        <v>1185309.17</v>
      </c>
      <c r="L186" s="68">
        <f t="shared" ref="L186" si="74">L187+L188</f>
        <v>0</v>
      </c>
      <c r="M186" s="68">
        <f>M187+M188</f>
        <v>48124.959999999992</v>
      </c>
      <c r="N186" s="68">
        <f>N187+N188</f>
        <v>1017573.47</v>
      </c>
      <c r="O186" s="68">
        <f>O187+O188</f>
        <v>119610.74</v>
      </c>
      <c r="P186" s="68">
        <f t="shared" ref="P186:Q186" si="75">P187+P188</f>
        <v>0</v>
      </c>
      <c r="Q186" s="68">
        <f t="shared" si="75"/>
        <v>0</v>
      </c>
      <c r="R186" s="203"/>
    </row>
    <row r="187" spans="1:19" s="170" customFormat="1" ht="40.5" customHeight="1" x14ac:dyDescent="0.25">
      <c r="A187" s="219"/>
      <c r="B187" s="219"/>
      <c r="C187" s="219"/>
      <c r="D187" s="219"/>
      <c r="E187" s="219"/>
      <c r="F187" s="219"/>
      <c r="G187" s="219"/>
      <c r="H187" s="219"/>
      <c r="I187" s="219"/>
      <c r="J187" s="196" t="s">
        <v>10</v>
      </c>
      <c r="K187" s="68">
        <f>K163+K166+K169+K172+K175+K178+K181+K184</f>
        <v>730585.40999999992</v>
      </c>
      <c r="L187" s="68">
        <f t="shared" ref="L187:P187" si="76">L163+L166+L169+L172+L175+L178+L181+L184</f>
        <v>0</v>
      </c>
      <c r="M187" s="68">
        <f>M163+M166+M169+M172+M175+M178+M181+M184</f>
        <v>30029.979999999996</v>
      </c>
      <c r="N187" s="68">
        <f>N163+N166+N169+N172+N175+N178+N181+N184</f>
        <v>625918.32999999996</v>
      </c>
      <c r="O187" s="68">
        <f t="shared" si="76"/>
        <v>74637.100000000006</v>
      </c>
      <c r="P187" s="68">
        <f t="shared" si="76"/>
        <v>0</v>
      </c>
      <c r="Q187" s="68">
        <v>0</v>
      </c>
      <c r="R187" s="203"/>
    </row>
    <row r="188" spans="1:19" s="170" customFormat="1" ht="60" customHeight="1" x14ac:dyDescent="0.25">
      <c r="A188" s="219"/>
      <c r="B188" s="219"/>
      <c r="C188" s="219"/>
      <c r="D188" s="219"/>
      <c r="E188" s="219"/>
      <c r="F188" s="219"/>
      <c r="G188" s="219"/>
      <c r="H188" s="219"/>
      <c r="I188" s="219"/>
      <c r="J188" s="196" t="s">
        <v>11</v>
      </c>
      <c r="K188" s="68">
        <f>K164+K167+K170+K173+K176+K179+K182+K185</f>
        <v>454723.75999999995</v>
      </c>
      <c r="L188" s="68">
        <f t="shared" ref="L188:O188" si="77">L164+L167+L170+L173+L176+L179+L182+L185</f>
        <v>0</v>
      </c>
      <c r="M188" s="68">
        <f>M164+M167+M170+M173+M176+M179+M182+M185</f>
        <v>18094.98</v>
      </c>
      <c r="N188" s="68">
        <f t="shared" si="77"/>
        <v>391655.14</v>
      </c>
      <c r="O188" s="68">
        <f t="shared" si="77"/>
        <v>44973.64</v>
      </c>
      <c r="P188" s="68">
        <f>P164+P167+P170+P173</f>
        <v>0</v>
      </c>
      <c r="Q188" s="68">
        <f>Q152</f>
        <v>0</v>
      </c>
      <c r="R188" s="203"/>
    </row>
    <row r="189" spans="1:19" s="170" customFormat="1" ht="25.5" customHeight="1" x14ac:dyDescent="0.3">
      <c r="A189" s="231" t="s">
        <v>79</v>
      </c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1:19" s="170" customFormat="1" ht="22.5" customHeight="1" x14ac:dyDescent="0.25">
      <c r="A190" s="204">
        <v>1</v>
      </c>
      <c r="B190" s="203" t="s">
        <v>29</v>
      </c>
      <c r="C190" s="203" t="s">
        <v>577</v>
      </c>
      <c r="D190" s="204" t="s">
        <v>225</v>
      </c>
      <c r="E190" s="204" t="s">
        <v>226</v>
      </c>
      <c r="F190" s="204" t="s">
        <v>411</v>
      </c>
      <c r="G190" s="205">
        <v>45991</v>
      </c>
      <c r="H190" s="206">
        <f>K190</f>
        <v>113894.21</v>
      </c>
      <c r="I190" s="238">
        <v>0</v>
      </c>
      <c r="J190" s="196" t="s">
        <v>14</v>
      </c>
      <c r="K190" s="209">
        <f>K192+K191</f>
        <v>113894.21</v>
      </c>
      <c r="L190" s="209">
        <f>L191+L192</f>
        <v>0</v>
      </c>
      <c r="M190" s="209">
        <f t="shared" ref="M190:P190" si="78">M191+M192</f>
        <v>0</v>
      </c>
      <c r="N190" s="209">
        <f>N191+N192</f>
        <v>113894.21</v>
      </c>
      <c r="O190" s="209">
        <f t="shared" si="78"/>
        <v>0</v>
      </c>
      <c r="P190" s="209">
        <f t="shared" si="78"/>
        <v>0</v>
      </c>
      <c r="Q190" s="238">
        <v>0</v>
      </c>
      <c r="R190" s="203" t="s">
        <v>183</v>
      </c>
    </row>
    <row r="191" spans="1:19" s="170" customFormat="1" ht="45" customHeight="1" x14ac:dyDescent="0.25">
      <c r="A191" s="208"/>
      <c r="B191" s="203"/>
      <c r="C191" s="203"/>
      <c r="D191" s="208"/>
      <c r="E191" s="208"/>
      <c r="F191" s="208"/>
      <c r="G191" s="208"/>
      <c r="H191" s="206"/>
      <c r="I191" s="238">
        <v>0</v>
      </c>
      <c r="J191" s="196" t="s">
        <v>199</v>
      </c>
      <c r="K191" s="209">
        <f>SUM(L191:P191)</f>
        <v>71183.88</v>
      </c>
      <c r="L191" s="209">
        <v>0</v>
      </c>
      <c r="M191" s="209">
        <v>0</v>
      </c>
      <c r="N191" s="209">
        <v>71183.88</v>
      </c>
      <c r="O191" s="209">
        <v>0</v>
      </c>
      <c r="P191" s="209">
        <v>0</v>
      </c>
      <c r="Q191" s="238">
        <v>0</v>
      </c>
      <c r="R191" s="203"/>
    </row>
    <row r="192" spans="1:19" s="170" customFormat="1" ht="59.25" customHeight="1" x14ac:dyDescent="0.25">
      <c r="A192" s="210"/>
      <c r="B192" s="203"/>
      <c r="C192" s="203"/>
      <c r="D192" s="210"/>
      <c r="E192" s="210"/>
      <c r="F192" s="210"/>
      <c r="G192" s="210"/>
      <c r="H192" s="206"/>
      <c r="I192" s="238">
        <v>0</v>
      </c>
      <c r="J192" s="196" t="s">
        <v>18</v>
      </c>
      <c r="K192" s="209">
        <f>SUM(L192:P192)</f>
        <v>42710.33</v>
      </c>
      <c r="L192" s="209">
        <v>0</v>
      </c>
      <c r="M192" s="209">
        <v>0</v>
      </c>
      <c r="N192" s="209">
        <v>42710.33</v>
      </c>
      <c r="O192" s="209">
        <v>0</v>
      </c>
      <c r="P192" s="209">
        <v>0</v>
      </c>
      <c r="Q192" s="238">
        <v>0</v>
      </c>
      <c r="R192" s="203"/>
    </row>
    <row r="193" spans="1:19" s="170" customFormat="1" ht="52.5" customHeight="1" x14ac:dyDescent="0.25">
      <c r="A193" s="204">
        <v>2</v>
      </c>
      <c r="B193" s="203" t="s">
        <v>473</v>
      </c>
      <c r="C193" s="203" t="s">
        <v>110</v>
      </c>
      <c r="D193" s="204" t="s">
        <v>225</v>
      </c>
      <c r="E193" s="204" t="s">
        <v>474</v>
      </c>
      <c r="F193" s="204" t="s">
        <v>475</v>
      </c>
      <c r="G193" s="205">
        <v>45657</v>
      </c>
      <c r="H193" s="206">
        <f>K193</f>
        <v>4700</v>
      </c>
      <c r="I193" s="238">
        <v>0</v>
      </c>
      <c r="J193" s="196" t="s">
        <v>14</v>
      </c>
      <c r="K193" s="209">
        <f>K195+K194</f>
        <v>4700</v>
      </c>
      <c r="L193" s="209">
        <f>L194+L195</f>
        <v>0</v>
      </c>
      <c r="M193" s="209">
        <f t="shared" ref="M193" si="79">M194+M195</f>
        <v>0</v>
      </c>
      <c r="N193" s="209">
        <f>N194+N195</f>
        <v>4700</v>
      </c>
      <c r="O193" s="209">
        <f t="shared" ref="O193:P193" si="80">O194+O195</f>
        <v>0</v>
      </c>
      <c r="P193" s="209">
        <f t="shared" si="80"/>
        <v>0</v>
      </c>
      <c r="Q193" s="238">
        <v>0</v>
      </c>
      <c r="R193" s="203" t="s">
        <v>183</v>
      </c>
    </row>
    <row r="194" spans="1:19" s="170" customFormat="1" ht="45" customHeight="1" x14ac:dyDescent="0.25">
      <c r="A194" s="208"/>
      <c r="B194" s="203"/>
      <c r="C194" s="203"/>
      <c r="D194" s="208"/>
      <c r="E194" s="208"/>
      <c r="F194" s="208"/>
      <c r="G194" s="208"/>
      <c r="H194" s="206"/>
      <c r="I194" s="238">
        <v>0</v>
      </c>
      <c r="J194" s="196" t="s">
        <v>199</v>
      </c>
      <c r="K194" s="209">
        <f>SUM(L194:P194)</f>
        <v>0</v>
      </c>
      <c r="L194" s="209">
        <v>0</v>
      </c>
      <c r="M194" s="209">
        <v>0</v>
      </c>
      <c r="N194" s="209">
        <v>0</v>
      </c>
      <c r="O194" s="209">
        <v>0</v>
      </c>
      <c r="P194" s="209">
        <v>0</v>
      </c>
      <c r="Q194" s="238">
        <v>0</v>
      </c>
      <c r="R194" s="203"/>
    </row>
    <row r="195" spans="1:19" s="170" customFormat="1" ht="64.5" customHeight="1" x14ac:dyDescent="0.25">
      <c r="A195" s="210"/>
      <c r="B195" s="203"/>
      <c r="C195" s="203"/>
      <c r="D195" s="210"/>
      <c r="E195" s="210"/>
      <c r="F195" s="210"/>
      <c r="G195" s="210"/>
      <c r="H195" s="206"/>
      <c r="I195" s="238">
        <v>0</v>
      </c>
      <c r="J195" s="196" t="s">
        <v>18</v>
      </c>
      <c r="K195" s="209">
        <f>SUM(L195:P195)</f>
        <v>4700</v>
      </c>
      <c r="L195" s="209">
        <v>0</v>
      </c>
      <c r="M195" s="209">
        <v>0</v>
      </c>
      <c r="N195" s="209">
        <v>4700</v>
      </c>
      <c r="O195" s="209">
        <v>0</v>
      </c>
      <c r="P195" s="209">
        <v>0</v>
      </c>
      <c r="Q195" s="238">
        <v>0</v>
      </c>
      <c r="R195" s="203"/>
    </row>
    <row r="196" spans="1:19" s="170" customFormat="1" ht="27.75" customHeight="1" x14ac:dyDescent="0.25">
      <c r="A196" s="204">
        <v>3</v>
      </c>
      <c r="B196" s="203" t="s">
        <v>227</v>
      </c>
      <c r="C196" s="203" t="s">
        <v>228</v>
      </c>
      <c r="D196" s="204" t="s">
        <v>229</v>
      </c>
      <c r="E196" s="204" t="s">
        <v>230</v>
      </c>
      <c r="F196" s="204" t="s">
        <v>522</v>
      </c>
      <c r="G196" s="205">
        <v>47087</v>
      </c>
      <c r="H196" s="206">
        <v>1914710.34</v>
      </c>
      <c r="I196" s="238">
        <v>0</v>
      </c>
      <c r="J196" s="196" t="s">
        <v>14</v>
      </c>
      <c r="K196" s="209">
        <f>K197+K198</f>
        <v>1758902.0299999998</v>
      </c>
      <c r="L196" s="209">
        <f t="shared" ref="L196:P196" si="81">L197+L198</f>
        <v>12537.93</v>
      </c>
      <c r="M196" s="209">
        <v>0</v>
      </c>
      <c r="N196" s="209">
        <f>N197+N198</f>
        <v>134580.74</v>
      </c>
      <c r="O196" s="209">
        <f t="shared" si="81"/>
        <v>934962.58</v>
      </c>
      <c r="P196" s="209">
        <f t="shared" si="81"/>
        <v>676820.78</v>
      </c>
      <c r="Q196" s="238">
        <v>0</v>
      </c>
      <c r="R196" s="203" t="s">
        <v>183</v>
      </c>
    </row>
    <row r="197" spans="1:19" s="170" customFormat="1" ht="43.5" customHeight="1" x14ac:dyDescent="0.3">
      <c r="A197" s="208"/>
      <c r="B197" s="203"/>
      <c r="C197" s="203"/>
      <c r="D197" s="208"/>
      <c r="E197" s="208"/>
      <c r="F197" s="208"/>
      <c r="G197" s="208"/>
      <c r="H197" s="206"/>
      <c r="I197" s="238">
        <v>0</v>
      </c>
      <c r="J197" s="196" t="s">
        <v>199</v>
      </c>
      <c r="K197" s="209">
        <f>L197+M197+N197+O197+P197</f>
        <v>1102831.5799999998</v>
      </c>
      <c r="L197" s="209">
        <v>7861.28</v>
      </c>
      <c r="M197" s="209">
        <v>0</v>
      </c>
      <c r="N197" s="209">
        <v>133234.93</v>
      </c>
      <c r="O197" s="209">
        <v>925612.95</v>
      </c>
      <c r="P197" s="209">
        <v>36122.42</v>
      </c>
      <c r="Q197" s="238">
        <v>0</v>
      </c>
      <c r="R197" s="203"/>
      <c r="S197" s="245"/>
    </row>
    <row r="198" spans="1:19" s="170" customFormat="1" ht="62.25" customHeight="1" x14ac:dyDescent="0.25">
      <c r="A198" s="210"/>
      <c r="B198" s="203"/>
      <c r="C198" s="203"/>
      <c r="D198" s="210"/>
      <c r="E198" s="210"/>
      <c r="F198" s="210"/>
      <c r="G198" s="210"/>
      <c r="H198" s="206"/>
      <c r="I198" s="238">
        <v>0</v>
      </c>
      <c r="J198" s="196" t="s">
        <v>18</v>
      </c>
      <c r="K198" s="209">
        <f>L198+M198+N198+O198+P198</f>
        <v>656070.44999999995</v>
      </c>
      <c r="L198" s="209">
        <v>4676.6499999999996</v>
      </c>
      <c r="M198" s="209">
        <v>0</v>
      </c>
      <c r="N198" s="209">
        <v>1345.81</v>
      </c>
      <c r="O198" s="209">
        <v>9349.6299999999992</v>
      </c>
      <c r="P198" s="209">
        <v>640698.36</v>
      </c>
      <c r="Q198" s="238">
        <v>0</v>
      </c>
      <c r="R198" s="203"/>
    </row>
    <row r="199" spans="1:19" s="170" customFormat="1" ht="27.75" customHeight="1" x14ac:dyDescent="0.25">
      <c r="A199" s="203">
        <v>4</v>
      </c>
      <c r="B199" s="203" t="s">
        <v>67</v>
      </c>
      <c r="C199" s="203" t="s">
        <v>231</v>
      </c>
      <c r="D199" s="203" t="s">
        <v>232</v>
      </c>
      <c r="E199" s="203" t="s">
        <v>216</v>
      </c>
      <c r="F199" s="203" t="s">
        <v>110</v>
      </c>
      <c r="G199" s="213" t="s">
        <v>110</v>
      </c>
      <c r="H199" s="206">
        <f>K199</f>
        <v>0</v>
      </c>
      <c r="I199" s="238">
        <v>0</v>
      </c>
      <c r="J199" s="196" t="s">
        <v>14</v>
      </c>
      <c r="K199" s="209">
        <f>K200+K201</f>
        <v>0</v>
      </c>
      <c r="L199" s="209">
        <f t="shared" ref="L199:P199" si="82">L200+L201</f>
        <v>0</v>
      </c>
      <c r="M199" s="209">
        <f t="shared" si="82"/>
        <v>0</v>
      </c>
      <c r="N199" s="209">
        <f t="shared" si="82"/>
        <v>0</v>
      </c>
      <c r="O199" s="209">
        <f t="shared" si="82"/>
        <v>0</v>
      </c>
      <c r="P199" s="209">
        <f t="shared" si="82"/>
        <v>0</v>
      </c>
      <c r="Q199" s="238">
        <v>0</v>
      </c>
      <c r="R199" s="203" t="s">
        <v>183</v>
      </c>
    </row>
    <row r="200" spans="1:19" s="170" customFormat="1" ht="38.25" customHeight="1" x14ac:dyDescent="0.25">
      <c r="A200" s="203"/>
      <c r="B200" s="203"/>
      <c r="C200" s="203"/>
      <c r="D200" s="246"/>
      <c r="E200" s="203"/>
      <c r="F200" s="203"/>
      <c r="G200" s="203"/>
      <c r="H200" s="206"/>
      <c r="I200" s="238">
        <v>0</v>
      </c>
      <c r="J200" s="196" t="s">
        <v>199</v>
      </c>
      <c r="K200" s="209">
        <f>L200+M200+N200+O200+P200</f>
        <v>0</v>
      </c>
      <c r="L200" s="209">
        <v>0</v>
      </c>
      <c r="M200" s="209">
        <v>0</v>
      </c>
      <c r="N200" s="209">
        <v>0</v>
      </c>
      <c r="O200" s="209">
        <v>0</v>
      </c>
      <c r="P200" s="209">
        <v>0</v>
      </c>
      <c r="Q200" s="238">
        <v>0</v>
      </c>
      <c r="R200" s="203"/>
    </row>
    <row r="201" spans="1:19" s="170" customFormat="1" ht="77.25" customHeight="1" x14ac:dyDescent="0.25">
      <c r="A201" s="203"/>
      <c r="B201" s="203"/>
      <c r="C201" s="203"/>
      <c r="D201" s="246"/>
      <c r="E201" s="203"/>
      <c r="F201" s="203"/>
      <c r="G201" s="203"/>
      <c r="H201" s="206"/>
      <c r="I201" s="238">
        <v>0</v>
      </c>
      <c r="J201" s="196" t="s">
        <v>18</v>
      </c>
      <c r="K201" s="209">
        <f>L201+M201+N201+O201+P201</f>
        <v>0</v>
      </c>
      <c r="L201" s="209">
        <v>0</v>
      </c>
      <c r="M201" s="209">
        <v>0</v>
      </c>
      <c r="N201" s="209">
        <v>0</v>
      </c>
      <c r="O201" s="209">
        <v>0</v>
      </c>
      <c r="P201" s="209">
        <v>0</v>
      </c>
      <c r="Q201" s="238">
        <v>0</v>
      </c>
      <c r="R201" s="203"/>
    </row>
    <row r="202" spans="1:19" s="170" customFormat="1" ht="28.5" customHeight="1" x14ac:dyDescent="0.25">
      <c r="A202" s="203">
        <v>5</v>
      </c>
      <c r="B202" s="203" t="s">
        <v>418</v>
      </c>
      <c r="C202" s="203" t="s">
        <v>233</v>
      </c>
      <c r="D202" s="203" t="s">
        <v>234</v>
      </c>
      <c r="E202" s="203" t="s">
        <v>337</v>
      </c>
      <c r="F202" s="203" t="s">
        <v>550</v>
      </c>
      <c r="G202" s="213">
        <v>46022</v>
      </c>
      <c r="H202" s="206">
        <f>K202</f>
        <v>9990</v>
      </c>
      <c r="I202" s="238">
        <v>0</v>
      </c>
      <c r="J202" s="196" t="s">
        <v>14</v>
      </c>
      <c r="K202" s="209">
        <f>K203+K204</f>
        <v>9990</v>
      </c>
      <c r="L202" s="209">
        <f t="shared" ref="L202:P202" si="83">L203+L204</f>
        <v>0</v>
      </c>
      <c r="M202" s="209">
        <f t="shared" si="83"/>
        <v>0</v>
      </c>
      <c r="N202" s="209">
        <f t="shared" si="83"/>
        <v>9990</v>
      </c>
      <c r="O202" s="209">
        <f t="shared" si="83"/>
        <v>0</v>
      </c>
      <c r="P202" s="209">
        <f t="shared" si="83"/>
        <v>0</v>
      </c>
      <c r="Q202" s="238">
        <v>0</v>
      </c>
      <c r="R202" s="203" t="s">
        <v>183</v>
      </c>
    </row>
    <row r="203" spans="1:19" s="170" customFormat="1" ht="42.75" customHeight="1" x14ac:dyDescent="0.25">
      <c r="A203" s="203"/>
      <c r="B203" s="203"/>
      <c r="C203" s="203"/>
      <c r="D203" s="246"/>
      <c r="E203" s="203"/>
      <c r="F203" s="203"/>
      <c r="G203" s="203"/>
      <c r="H203" s="206"/>
      <c r="I203" s="238">
        <v>0</v>
      </c>
      <c r="J203" s="196" t="s">
        <v>199</v>
      </c>
      <c r="K203" s="209">
        <f>L203+M203+N203+O203+P203</f>
        <v>0</v>
      </c>
      <c r="L203" s="209">
        <v>0</v>
      </c>
      <c r="M203" s="209">
        <v>0</v>
      </c>
      <c r="N203" s="209">
        <v>0</v>
      </c>
      <c r="O203" s="209">
        <v>0</v>
      </c>
      <c r="P203" s="209">
        <v>0</v>
      </c>
      <c r="Q203" s="238">
        <v>0</v>
      </c>
      <c r="R203" s="203"/>
    </row>
    <row r="204" spans="1:19" s="170" customFormat="1" ht="60" customHeight="1" x14ac:dyDescent="0.25">
      <c r="A204" s="203"/>
      <c r="B204" s="203"/>
      <c r="C204" s="203"/>
      <c r="D204" s="246"/>
      <c r="E204" s="203"/>
      <c r="F204" s="203"/>
      <c r="G204" s="203"/>
      <c r="H204" s="206"/>
      <c r="I204" s="238">
        <v>0</v>
      </c>
      <c r="J204" s="196" t="s">
        <v>18</v>
      </c>
      <c r="K204" s="209">
        <f>L204+M204+N204+O204+P204</f>
        <v>9990</v>
      </c>
      <c r="L204" s="209">
        <v>0</v>
      </c>
      <c r="M204" s="209">
        <v>0</v>
      </c>
      <c r="N204" s="209">
        <v>9990</v>
      </c>
      <c r="O204" s="209">
        <v>0</v>
      </c>
      <c r="P204" s="209">
        <v>0</v>
      </c>
      <c r="Q204" s="238">
        <v>0</v>
      </c>
      <c r="R204" s="203"/>
    </row>
    <row r="205" spans="1:19" s="170" customFormat="1" ht="31.5" customHeight="1" x14ac:dyDescent="0.25">
      <c r="A205" s="203">
        <v>6</v>
      </c>
      <c r="B205" s="203" t="s">
        <v>162</v>
      </c>
      <c r="C205" s="203" t="s">
        <v>235</v>
      </c>
      <c r="D205" s="203" t="s">
        <v>236</v>
      </c>
      <c r="E205" s="203" t="s">
        <v>337</v>
      </c>
      <c r="F205" s="203" t="s">
        <v>550</v>
      </c>
      <c r="G205" s="213">
        <v>46022</v>
      </c>
      <c r="H205" s="206">
        <f>K205</f>
        <v>14999</v>
      </c>
      <c r="I205" s="238">
        <v>0</v>
      </c>
      <c r="J205" s="196" t="s">
        <v>14</v>
      </c>
      <c r="K205" s="209">
        <f>K206+K207</f>
        <v>14999</v>
      </c>
      <c r="L205" s="209">
        <f t="shared" ref="L205:P205" si="84">L206+L207</f>
        <v>0</v>
      </c>
      <c r="M205" s="209">
        <f t="shared" si="84"/>
        <v>0</v>
      </c>
      <c r="N205" s="209">
        <f t="shared" si="84"/>
        <v>14999</v>
      </c>
      <c r="O205" s="209">
        <f t="shared" si="84"/>
        <v>0</v>
      </c>
      <c r="P205" s="209">
        <f t="shared" si="84"/>
        <v>0</v>
      </c>
      <c r="Q205" s="238">
        <v>0</v>
      </c>
      <c r="R205" s="203" t="s">
        <v>183</v>
      </c>
    </row>
    <row r="206" spans="1:19" s="170" customFormat="1" ht="64.5" customHeight="1" x14ac:dyDescent="0.25">
      <c r="A206" s="203"/>
      <c r="B206" s="203"/>
      <c r="C206" s="203"/>
      <c r="D206" s="246"/>
      <c r="E206" s="203"/>
      <c r="F206" s="203"/>
      <c r="G206" s="203"/>
      <c r="H206" s="206"/>
      <c r="I206" s="238">
        <v>0</v>
      </c>
      <c r="J206" s="196" t="s">
        <v>199</v>
      </c>
      <c r="K206" s="209">
        <f>L206+M206+N206+O206+P206</f>
        <v>0</v>
      </c>
      <c r="L206" s="209">
        <v>0</v>
      </c>
      <c r="M206" s="209">
        <v>0</v>
      </c>
      <c r="N206" s="209">
        <v>0</v>
      </c>
      <c r="O206" s="209">
        <v>0</v>
      </c>
      <c r="P206" s="209">
        <v>0</v>
      </c>
      <c r="Q206" s="238">
        <v>0</v>
      </c>
      <c r="R206" s="203"/>
    </row>
    <row r="207" spans="1:19" s="170" customFormat="1" ht="62.25" customHeight="1" x14ac:dyDescent="0.25">
      <c r="A207" s="203"/>
      <c r="B207" s="203"/>
      <c r="C207" s="203"/>
      <c r="D207" s="246"/>
      <c r="E207" s="203"/>
      <c r="F207" s="203"/>
      <c r="G207" s="203"/>
      <c r="H207" s="206"/>
      <c r="I207" s="238">
        <v>0</v>
      </c>
      <c r="J207" s="196" t="s">
        <v>18</v>
      </c>
      <c r="K207" s="209">
        <f>L207+M207+N207+O207+P207</f>
        <v>14999</v>
      </c>
      <c r="L207" s="209">
        <v>0</v>
      </c>
      <c r="M207" s="209">
        <v>0</v>
      </c>
      <c r="N207" s="209">
        <v>14999</v>
      </c>
      <c r="O207" s="209">
        <v>0</v>
      </c>
      <c r="P207" s="209">
        <v>0</v>
      </c>
      <c r="Q207" s="238">
        <v>0</v>
      </c>
      <c r="R207" s="203"/>
    </row>
    <row r="208" spans="1:19" s="170" customFormat="1" ht="21" customHeight="1" x14ac:dyDescent="0.25">
      <c r="A208" s="204">
        <v>7</v>
      </c>
      <c r="B208" s="203" t="s">
        <v>99</v>
      </c>
      <c r="C208" s="203" t="s">
        <v>237</v>
      </c>
      <c r="D208" s="203" t="s">
        <v>238</v>
      </c>
      <c r="E208" s="203" t="s">
        <v>182</v>
      </c>
      <c r="F208" s="203" t="s">
        <v>574</v>
      </c>
      <c r="G208" s="213">
        <v>46721</v>
      </c>
      <c r="H208" s="206">
        <f>K208</f>
        <v>109590</v>
      </c>
      <c r="I208" s="238">
        <v>0</v>
      </c>
      <c r="J208" s="196" t="s">
        <v>14</v>
      </c>
      <c r="K208" s="209">
        <v>109590</v>
      </c>
      <c r="L208" s="209">
        <v>0</v>
      </c>
      <c r="M208" s="209">
        <v>0</v>
      </c>
      <c r="N208" s="209">
        <v>0</v>
      </c>
      <c r="O208" s="209">
        <f>O209+O210</f>
        <v>36530</v>
      </c>
      <c r="P208" s="209">
        <f>P209+P210</f>
        <v>73060</v>
      </c>
      <c r="Q208" s="238">
        <v>0</v>
      </c>
      <c r="R208" s="203" t="s">
        <v>183</v>
      </c>
    </row>
    <row r="209" spans="1:19" s="170" customFormat="1" ht="42.75" customHeight="1" x14ac:dyDescent="0.25">
      <c r="A209" s="208"/>
      <c r="B209" s="203"/>
      <c r="C209" s="203"/>
      <c r="D209" s="246"/>
      <c r="E209" s="203"/>
      <c r="F209" s="203"/>
      <c r="G209" s="213"/>
      <c r="H209" s="206"/>
      <c r="I209" s="238">
        <v>0</v>
      </c>
      <c r="J209" s="196" t="s">
        <v>199</v>
      </c>
      <c r="K209" s="209">
        <v>67069.08</v>
      </c>
      <c r="L209" s="209">
        <v>0</v>
      </c>
      <c r="M209" s="209">
        <v>0</v>
      </c>
      <c r="N209" s="209">
        <v>0</v>
      </c>
      <c r="O209" s="209">
        <v>36164.699999999997</v>
      </c>
      <c r="P209" s="209">
        <v>30904.38</v>
      </c>
      <c r="Q209" s="238">
        <v>0</v>
      </c>
      <c r="R209" s="203"/>
    </row>
    <row r="210" spans="1:19" s="170" customFormat="1" ht="57" customHeight="1" x14ac:dyDescent="0.25">
      <c r="A210" s="210"/>
      <c r="B210" s="203"/>
      <c r="C210" s="203"/>
      <c r="D210" s="246"/>
      <c r="E210" s="203"/>
      <c r="F210" s="203"/>
      <c r="G210" s="213"/>
      <c r="H210" s="206"/>
      <c r="I210" s="238">
        <v>0</v>
      </c>
      <c r="J210" s="196" t="s">
        <v>18</v>
      </c>
      <c r="K210" s="209">
        <v>42520.92</v>
      </c>
      <c r="L210" s="209">
        <v>0</v>
      </c>
      <c r="M210" s="209">
        <v>0</v>
      </c>
      <c r="N210" s="209">
        <v>0</v>
      </c>
      <c r="O210" s="209">
        <v>365.3</v>
      </c>
      <c r="P210" s="209">
        <v>42155.62</v>
      </c>
      <c r="Q210" s="238">
        <v>0</v>
      </c>
      <c r="R210" s="203"/>
    </row>
    <row r="211" spans="1:19" s="170" customFormat="1" ht="28.5" customHeight="1" x14ac:dyDescent="0.25">
      <c r="A211" s="204">
        <v>8</v>
      </c>
      <c r="B211" s="203" t="s">
        <v>163</v>
      </c>
      <c r="C211" s="203" t="s">
        <v>239</v>
      </c>
      <c r="D211" s="203" t="s">
        <v>240</v>
      </c>
      <c r="E211" s="203" t="s">
        <v>337</v>
      </c>
      <c r="F211" s="203" t="s">
        <v>551</v>
      </c>
      <c r="G211" s="213">
        <v>46022</v>
      </c>
      <c r="H211" s="206">
        <f>K211</f>
        <v>6430.54</v>
      </c>
      <c r="I211" s="238">
        <v>0</v>
      </c>
      <c r="J211" s="196" t="s">
        <v>14</v>
      </c>
      <c r="K211" s="209">
        <f>K212+K213</f>
        <v>6430.54</v>
      </c>
      <c r="L211" s="209">
        <f t="shared" ref="L211:P211" si="85">L212+L213</f>
        <v>6430.54</v>
      </c>
      <c r="M211" s="209">
        <f t="shared" si="85"/>
        <v>0</v>
      </c>
      <c r="N211" s="209">
        <f t="shared" si="85"/>
        <v>6430</v>
      </c>
      <c r="O211" s="209">
        <f t="shared" si="85"/>
        <v>0</v>
      </c>
      <c r="P211" s="209">
        <f t="shared" si="85"/>
        <v>0</v>
      </c>
      <c r="Q211" s="238">
        <v>0</v>
      </c>
      <c r="R211" s="203" t="s">
        <v>183</v>
      </c>
    </row>
    <row r="212" spans="1:19" s="170" customFormat="1" ht="41.25" customHeight="1" x14ac:dyDescent="0.25">
      <c r="A212" s="208"/>
      <c r="B212" s="203"/>
      <c r="C212" s="203"/>
      <c r="D212" s="246"/>
      <c r="E212" s="203"/>
      <c r="F212" s="203"/>
      <c r="G212" s="213"/>
      <c r="H212" s="206"/>
      <c r="I212" s="238">
        <v>0</v>
      </c>
      <c r="J212" s="196" t="s">
        <v>199</v>
      </c>
      <c r="K212" s="209">
        <v>0</v>
      </c>
      <c r="L212" s="209">
        <v>0</v>
      </c>
      <c r="M212" s="209">
        <v>0</v>
      </c>
      <c r="N212" s="209">
        <v>0</v>
      </c>
      <c r="O212" s="209">
        <v>0</v>
      </c>
      <c r="P212" s="209">
        <v>0</v>
      </c>
      <c r="Q212" s="238">
        <v>0</v>
      </c>
      <c r="R212" s="203"/>
    </row>
    <row r="213" spans="1:19" s="170" customFormat="1" ht="59.25" customHeight="1" x14ac:dyDescent="0.3">
      <c r="A213" s="210"/>
      <c r="B213" s="203"/>
      <c r="C213" s="203"/>
      <c r="D213" s="246"/>
      <c r="E213" s="203"/>
      <c r="F213" s="203"/>
      <c r="G213" s="213"/>
      <c r="H213" s="206"/>
      <c r="I213" s="238">
        <v>0</v>
      </c>
      <c r="J213" s="196" t="s">
        <v>18</v>
      </c>
      <c r="K213" s="209">
        <f>L213+M213</f>
        <v>6430.54</v>
      </c>
      <c r="L213" s="209">
        <v>6430.54</v>
      </c>
      <c r="M213" s="209">
        <v>0</v>
      </c>
      <c r="N213" s="209">
        <v>6430</v>
      </c>
      <c r="O213" s="209">
        <v>0</v>
      </c>
      <c r="P213" s="209">
        <v>0</v>
      </c>
      <c r="Q213" s="238">
        <v>0</v>
      </c>
      <c r="R213" s="203"/>
      <c r="S213" s="245"/>
    </row>
    <row r="214" spans="1:19" s="170" customFormat="1" ht="30" customHeight="1" x14ac:dyDescent="0.25">
      <c r="A214" s="204">
        <v>9</v>
      </c>
      <c r="B214" s="203" t="s">
        <v>154</v>
      </c>
      <c r="C214" s="203" t="s">
        <v>249</v>
      </c>
      <c r="D214" s="203" t="s">
        <v>250</v>
      </c>
      <c r="E214" s="203" t="s">
        <v>212</v>
      </c>
      <c r="F214" s="203" t="s">
        <v>253</v>
      </c>
      <c r="G214" s="213">
        <v>45657</v>
      </c>
      <c r="H214" s="206">
        <f>K214</f>
        <v>0</v>
      </c>
      <c r="I214" s="238">
        <v>0</v>
      </c>
      <c r="J214" s="196" t="s">
        <v>14</v>
      </c>
      <c r="K214" s="209">
        <f>K215+K216</f>
        <v>0</v>
      </c>
      <c r="L214" s="209">
        <f t="shared" ref="L214:P214" si="86">L215+L216</f>
        <v>0</v>
      </c>
      <c r="M214" s="209">
        <f t="shared" si="86"/>
        <v>0</v>
      </c>
      <c r="N214" s="209">
        <f t="shared" si="86"/>
        <v>0</v>
      </c>
      <c r="O214" s="209">
        <f t="shared" si="86"/>
        <v>0</v>
      </c>
      <c r="P214" s="209">
        <f t="shared" si="86"/>
        <v>0</v>
      </c>
      <c r="Q214" s="238">
        <v>0</v>
      </c>
      <c r="R214" s="203" t="s">
        <v>183</v>
      </c>
    </row>
    <row r="215" spans="1:19" s="170" customFormat="1" ht="46.5" customHeight="1" x14ac:dyDescent="0.25">
      <c r="A215" s="208"/>
      <c r="B215" s="203"/>
      <c r="C215" s="203"/>
      <c r="D215" s="246"/>
      <c r="E215" s="203"/>
      <c r="F215" s="203"/>
      <c r="G215" s="213"/>
      <c r="H215" s="206"/>
      <c r="I215" s="238">
        <v>0</v>
      </c>
      <c r="J215" s="196" t="s">
        <v>199</v>
      </c>
      <c r="K215" s="209">
        <v>0</v>
      </c>
      <c r="L215" s="209">
        <v>0</v>
      </c>
      <c r="M215" s="209">
        <v>0</v>
      </c>
      <c r="N215" s="209">
        <v>0</v>
      </c>
      <c r="O215" s="209">
        <v>0</v>
      </c>
      <c r="P215" s="209">
        <v>0</v>
      </c>
      <c r="Q215" s="238">
        <v>0</v>
      </c>
      <c r="R215" s="203"/>
    </row>
    <row r="216" spans="1:19" s="170" customFormat="1" ht="62.25" customHeight="1" x14ac:dyDescent="0.25">
      <c r="A216" s="210"/>
      <c r="B216" s="203"/>
      <c r="C216" s="203"/>
      <c r="D216" s="246"/>
      <c r="E216" s="203"/>
      <c r="F216" s="203"/>
      <c r="G216" s="213"/>
      <c r="H216" s="206"/>
      <c r="I216" s="238">
        <v>0</v>
      </c>
      <c r="J216" s="196" t="s">
        <v>18</v>
      </c>
      <c r="K216" s="209">
        <f>L216</f>
        <v>0</v>
      </c>
      <c r="L216" s="209">
        <v>0</v>
      </c>
      <c r="M216" s="209">
        <v>0</v>
      </c>
      <c r="N216" s="209">
        <v>0</v>
      </c>
      <c r="O216" s="209">
        <v>0</v>
      </c>
      <c r="P216" s="209">
        <v>0</v>
      </c>
      <c r="Q216" s="238">
        <v>0</v>
      </c>
      <c r="R216" s="203"/>
    </row>
    <row r="217" spans="1:19" s="170" customFormat="1" ht="27" customHeight="1" x14ac:dyDescent="0.25">
      <c r="A217" s="204">
        <v>10</v>
      </c>
      <c r="B217" s="204" t="s">
        <v>274</v>
      </c>
      <c r="C217" s="204" t="s">
        <v>241</v>
      </c>
      <c r="D217" s="204" t="s">
        <v>242</v>
      </c>
      <c r="E217" s="204" t="s">
        <v>337</v>
      </c>
      <c r="F217" s="204" t="s">
        <v>551</v>
      </c>
      <c r="G217" s="205">
        <v>46022</v>
      </c>
      <c r="H217" s="234">
        <f>K217</f>
        <v>0</v>
      </c>
      <c r="I217" s="238">
        <v>0</v>
      </c>
      <c r="J217" s="196" t="s">
        <v>14</v>
      </c>
      <c r="K217" s="209">
        <f>K218+K219</f>
        <v>0</v>
      </c>
      <c r="L217" s="209">
        <f t="shared" ref="L217:P217" si="87">L218+L219</f>
        <v>0</v>
      </c>
      <c r="M217" s="209">
        <f t="shared" si="87"/>
        <v>0</v>
      </c>
      <c r="N217" s="209">
        <f t="shared" si="87"/>
        <v>3000</v>
      </c>
      <c r="O217" s="209">
        <f t="shared" si="87"/>
        <v>0</v>
      </c>
      <c r="P217" s="209">
        <f t="shared" si="87"/>
        <v>0</v>
      </c>
      <c r="Q217" s="238">
        <v>0</v>
      </c>
      <c r="R217" s="204" t="s">
        <v>183</v>
      </c>
    </row>
    <row r="218" spans="1:19" s="170" customFormat="1" ht="43.5" customHeight="1" x14ac:dyDescent="0.25">
      <c r="A218" s="208"/>
      <c r="B218" s="208"/>
      <c r="C218" s="208"/>
      <c r="D218" s="247"/>
      <c r="E218" s="208"/>
      <c r="F218" s="208"/>
      <c r="G218" s="211"/>
      <c r="H218" s="236"/>
      <c r="I218" s="238">
        <v>0</v>
      </c>
      <c r="J218" s="196" t="s">
        <v>199</v>
      </c>
      <c r="K218" s="209">
        <v>0</v>
      </c>
      <c r="L218" s="209">
        <v>0</v>
      </c>
      <c r="M218" s="209">
        <v>0</v>
      </c>
      <c r="N218" s="209">
        <v>0</v>
      </c>
      <c r="O218" s="209">
        <v>0</v>
      </c>
      <c r="P218" s="209">
        <v>0</v>
      </c>
      <c r="Q218" s="238">
        <v>0</v>
      </c>
      <c r="R218" s="208"/>
    </row>
    <row r="219" spans="1:19" s="170" customFormat="1" ht="63.75" customHeight="1" x14ac:dyDescent="0.25">
      <c r="A219" s="210"/>
      <c r="B219" s="210"/>
      <c r="C219" s="210"/>
      <c r="D219" s="248"/>
      <c r="E219" s="210"/>
      <c r="F219" s="210"/>
      <c r="G219" s="212"/>
      <c r="H219" s="237"/>
      <c r="I219" s="238">
        <v>0</v>
      </c>
      <c r="J219" s="196" t="s">
        <v>18</v>
      </c>
      <c r="K219" s="209">
        <f>L219+M219</f>
        <v>0</v>
      </c>
      <c r="L219" s="209">
        <v>0</v>
      </c>
      <c r="M219" s="209">
        <v>0</v>
      </c>
      <c r="N219" s="209">
        <v>3000</v>
      </c>
      <c r="O219" s="209">
        <v>0</v>
      </c>
      <c r="P219" s="209">
        <v>0</v>
      </c>
      <c r="Q219" s="238">
        <v>0</v>
      </c>
      <c r="R219" s="210"/>
    </row>
    <row r="220" spans="1:19" s="170" customFormat="1" ht="30" customHeight="1" x14ac:dyDescent="0.25">
      <c r="A220" s="203">
        <v>11</v>
      </c>
      <c r="B220" s="203" t="s">
        <v>258</v>
      </c>
      <c r="C220" s="203" t="s">
        <v>110</v>
      </c>
      <c r="D220" s="203" t="s">
        <v>259</v>
      </c>
      <c r="E220" s="203" t="s">
        <v>189</v>
      </c>
      <c r="F220" s="203" t="s">
        <v>110</v>
      </c>
      <c r="G220" s="213" t="s">
        <v>110</v>
      </c>
      <c r="H220" s="206">
        <f>K220</f>
        <v>0</v>
      </c>
      <c r="I220" s="238">
        <v>0</v>
      </c>
      <c r="J220" s="196" t="s">
        <v>14</v>
      </c>
      <c r="K220" s="209">
        <f>K221+K222</f>
        <v>0</v>
      </c>
      <c r="L220" s="209">
        <f t="shared" ref="L220:P220" si="88">L221+L222</f>
        <v>0</v>
      </c>
      <c r="M220" s="209">
        <f t="shared" si="88"/>
        <v>0</v>
      </c>
      <c r="N220" s="209">
        <f t="shared" si="88"/>
        <v>0</v>
      </c>
      <c r="O220" s="209">
        <f t="shared" si="88"/>
        <v>0</v>
      </c>
      <c r="P220" s="209">
        <f t="shared" si="88"/>
        <v>0</v>
      </c>
      <c r="Q220" s="238">
        <v>0</v>
      </c>
      <c r="R220" s="203" t="s">
        <v>183</v>
      </c>
    </row>
    <row r="221" spans="1:19" s="170" customFormat="1" ht="46.5" customHeight="1" x14ac:dyDescent="0.25">
      <c r="A221" s="203"/>
      <c r="B221" s="203"/>
      <c r="C221" s="203"/>
      <c r="D221" s="246"/>
      <c r="E221" s="203"/>
      <c r="F221" s="203"/>
      <c r="G221" s="213"/>
      <c r="H221" s="206"/>
      <c r="I221" s="238">
        <v>0</v>
      </c>
      <c r="J221" s="196" t="s">
        <v>199</v>
      </c>
      <c r="K221" s="209">
        <v>0</v>
      </c>
      <c r="L221" s="209">
        <v>0</v>
      </c>
      <c r="M221" s="209">
        <v>0</v>
      </c>
      <c r="N221" s="209">
        <v>0</v>
      </c>
      <c r="O221" s="209">
        <v>0</v>
      </c>
      <c r="P221" s="209">
        <v>0</v>
      </c>
      <c r="Q221" s="238">
        <v>0</v>
      </c>
      <c r="R221" s="203"/>
    </row>
    <row r="222" spans="1:19" s="170" customFormat="1" ht="65.25" customHeight="1" x14ac:dyDescent="0.25">
      <c r="A222" s="203"/>
      <c r="B222" s="203"/>
      <c r="C222" s="203"/>
      <c r="D222" s="246"/>
      <c r="E222" s="203"/>
      <c r="F222" s="203"/>
      <c r="G222" s="213"/>
      <c r="H222" s="206"/>
      <c r="I222" s="238">
        <v>0</v>
      </c>
      <c r="J222" s="196" t="s">
        <v>18</v>
      </c>
      <c r="K222" s="209">
        <f>L222</f>
        <v>0</v>
      </c>
      <c r="L222" s="209">
        <v>0</v>
      </c>
      <c r="M222" s="209">
        <v>0</v>
      </c>
      <c r="N222" s="209">
        <v>0</v>
      </c>
      <c r="O222" s="209">
        <v>0</v>
      </c>
      <c r="P222" s="209">
        <v>0</v>
      </c>
      <c r="Q222" s="238">
        <v>0</v>
      </c>
      <c r="R222" s="203"/>
    </row>
    <row r="223" spans="1:19" s="170" customFormat="1" ht="48.75" customHeight="1" x14ac:dyDescent="0.25">
      <c r="A223" s="203">
        <v>12</v>
      </c>
      <c r="B223" s="203" t="s">
        <v>257</v>
      </c>
      <c r="C223" s="203" t="s">
        <v>260</v>
      </c>
      <c r="D223" s="203" t="s">
        <v>261</v>
      </c>
      <c r="E223" s="203" t="s">
        <v>216</v>
      </c>
      <c r="F223" s="203" t="s">
        <v>262</v>
      </c>
      <c r="G223" s="213">
        <v>45291</v>
      </c>
      <c r="H223" s="206">
        <f>K223+I223</f>
        <v>38591.22077</v>
      </c>
      <c r="I223" s="209">
        <f>I224+I225</f>
        <v>16764.58843</v>
      </c>
      <c r="J223" s="196" t="s">
        <v>14</v>
      </c>
      <c r="K223" s="209">
        <f>K224+K225</f>
        <v>21826.63234</v>
      </c>
      <c r="L223" s="209">
        <f t="shared" ref="L223:P223" si="89">L224+L225</f>
        <v>21826.63234</v>
      </c>
      <c r="M223" s="209">
        <f t="shared" si="89"/>
        <v>0</v>
      </c>
      <c r="N223" s="209">
        <f t="shared" si="89"/>
        <v>0</v>
      </c>
      <c r="O223" s="209">
        <f t="shared" si="89"/>
        <v>0</v>
      </c>
      <c r="P223" s="209">
        <f t="shared" si="89"/>
        <v>0</v>
      </c>
      <c r="Q223" s="238">
        <v>0</v>
      </c>
      <c r="R223" s="203" t="s">
        <v>183</v>
      </c>
    </row>
    <row r="224" spans="1:19" s="170" customFormat="1" ht="66" customHeight="1" x14ac:dyDescent="0.25">
      <c r="A224" s="203"/>
      <c r="B224" s="203"/>
      <c r="C224" s="203"/>
      <c r="D224" s="246"/>
      <c r="E224" s="203"/>
      <c r="F224" s="203"/>
      <c r="G224" s="213"/>
      <c r="H224" s="206"/>
      <c r="I224" s="209">
        <v>0</v>
      </c>
      <c r="J224" s="196" t="s">
        <v>199</v>
      </c>
      <c r="K224" s="209">
        <v>0</v>
      </c>
      <c r="L224" s="209">
        <v>0</v>
      </c>
      <c r="M224" s="209">
        <v>0</v>
      </c>
      <c r="N224" s="209">
        <v>0</v>
      </c>
      <c r="O224" s="209">
        <v>0</v>
      </c>
      <c r="P224" s="209">
        <v>0</v>
      </c>
      <c r="Q224" s="238">
        <v>0</v>
      </c>
      <c r="R224" s="203"/>
    </row>
    <row r="225" spans="1:19" s="170" customFormat="1" ht="192.75" customHeight="1" x14ac:dyDescent="0.25">
      <c r="A225" s="203"/>
      <c r="B225" s="203"/>
      <c r="C225" s="203"/>
      <c r="D225" s="246"/>
      <c r="E225" s="203"/>
      <c r="F225" s="203"/>
      <c r="G225" s="213"/>
      <c r="H225" s="206"/>
      <c r="I225" s="209">
        <v>16764.58843</v>
      </c>
      <c r="J225" s="196" t="s">
        <v>18</v>
      </c>
      <c r="K225" s="209">
        <f>L225</f>
        <v>21826.63234</v>
      </c>
      <c r="L225" s="209">
        <f>21835.36157- 8.72923</f>
        <v>21826.63234</v>
      </c>
      <c r="M225" s="209">
        <v>0</v>
      </c>
      <c r="N225" s="209">
        <v>0</v>
      </c>
      <c r="O225" s="209">
        <v>0</v>
      </c>
      <c r="P225" s="209">
        <v>0</v>
      </c>
      <c r="Q225" s="238">
        <v>0</v>
      </c>
      <c r="R225" s="203"/>
    </row>
    <row r="226" spans="1:19" s="170" customFormat="1" ht="43.5" customHeight="1" x14ac:dyDescent="0.25">
      <c r="A226" s="203">
        <v>13</v>
      </c>
      <c r="B226" s="203" t="s">
        <v>254</v>
      </c>
      <c r="C226" s="203" t="s">
        <v>265</v>
      </c>
      <c r="D226" s="203" t="s">
        <v>263</v>
      </c>
      <c r="E226" s="203" t="s">
        <v>189</v>
      </c>
      <c r="F226" s="213" t="s">
        <v>264</v>
      </c>
      <c r="G226" s="213">
        <v>45291</v>
      </c>
      <c r="H226" s="206">
        <f>K226+I226</f>
        <v>70.443120000000008</v>
      </c>
      <c r="I226" s="209">
        <f>I227+I228</f>
        <v>21.132940000000001</v>
      </c>
      <c r="J226" s="196" t="s">
        <v>14</v>
      </c>
      <c r="K226" s="209">
        <f>K227+K228</f>
        <v>49.310180000000003</v>
      </c>
      <c r="L226" s="209">
        <f t="shared" ref="L226:P226" si="90">L227+L228</f>
        <v>49.310180000000003</v>
      </c>
      <c r="M226" s="209">
        <f t="shared" si="90"/>
        <v>0</v>
      </c>
      <c r="N226" s="209">
        <f t="shared" si="90"/>
        <v>0</v>
      </c>
      <c r="O226" s="209">
        <f t="shared" si="90"/>
        <v>0</v>
      </c>
      <c r="P226" s="209">
        <f t="shared" si="90"/>
        <v>0</v>
      </c>
      <c r="Q226" s="238">
        <v>0</v>
      </c>
      <c r="R226" s="203" t="s">
        <v>183</v>
      </c>
    </row>
    <row r="227" spans="1:19" s="170" customFormat="1" ht="66" customHeight="1" x14ac:dyDescent="0.25">
      <c r="A227" s="203"/>
      <c r="B227" s="203"/>
      <c r="C227" s="203"/>
      <c r="D227" s="246"/>
      <c r="E227" s="203"/>
      <c r="F227" s="203"/>
      <c r="G227" s="213"/>
      <c r="H227" s="206"/>
      <c r="I227" s="209">
        <v>0</v>
      </c>
      <c r="J227" s="196" t="s">
        <v>199</v>
      </c>
      <c r="K227" s="209">
        <v>0</v>
      </c>
      <c r="L227" s="209">
        <v>0</v>
      </c>
      <c r="M227" s="209">
        <v>0</v>
      </c>
      <c r="N227" s="209">
        <v>0</v>
      </c>
      <c r="O227" s="209">
        <v>0</v>
      </c>
      <c r="P227" s="209">
        <v>0</v>
      </c>
      <c r="Q227" s="238">
        <v>0</v>
      </c>
      <c r="R227" s="203"/>
    </row>
    <row r="228" spans="1:19" s="170" customFormat="1" ht="104.25" customHeight="1" x14ac:dyDescent="0.25">
      <c r="A228" s="203"/>
      <c r="B228" s="203"/>
      <c r="C228" s="203"/>
      <c r="D228" s="246"/>
      <c r="E228" s="203"/>
      <c r="F228" s="203"/>
      <c r="G228" s="213"/>
      <c r="H228" s="206"/>
      <c r="I228" s="209">
        <v>21.132940000000001</v>
      </c>
      <c r="J228" s="196" t="s">
        <v>18</v>
      </c>
      <c r="K228" s="209">
        <f>L228</f>
        <v>49.310180000000003</v>
      </c>
      <c r="L228" s="209">
        <v>49.310180000000003</v>
      </c>
      <c r="M228" s="209">
        <v>0</v>
      </c>
      <c r="N228" s="209">
        <v>0</v>
      </c>
      <c r="O228" s="209">
        <v>0</v>
      </c>
      <c r="P228" s="209">
        <v>0</v>
      </c>
      <c r="Q228" s="238">
        <v>0</v>
      </c>
      <c r="R228" s="203"/>
    </row>
    <row r="229" spans="1:19" s="170" customFormat="1" ht="25.5" customHeight="1" x14ac:dyDescent="0.25">
      <c r="A229" s="204">
        <v>14</v>
      </c>
      <c r="B229" s="203" t="s">
        <v>339</v>
      </c>
      <c r="C229" s="203" t="s">
        <v>340</v>
      </c>
      <c r="D229" s="203" t="s">
        <v>283</v>
      </c>
      <c r="E229" s="203" t="s">
        <v>216</v>
      </c>
      <c r="F229" s="213" t="s">
        <v>291</v>
      </c>
      <c r="G229" s="213">
        <v>46356</v>
      </c>
      <c r="H229" s="206">
        <f>K229+I229</f>
        <v>319640.81</v>
      </c>
      <c r="I229" s="209">
        <f>I230+I231</f>
        <v>0</v>
      </c>
      <c r="J229" s="196" t="s">
        <v>14</v>
      </c>
      <c r="K229" s="209">
        <f>K230+K231</f>
        <v>319640.81</v>
      </c>
      <c r="L229" s="209">
        <f t="shared" ref="L229:P229" si="91">L230+L231</f>
        <v>0</v>
      </c>
      <c r="M229" s="209">
        <f t="shared" si="91"/>
        <v>75741.55</v>
      </c>
      <c r="N229" s="209">
        <v>219201.16999999998</v>
      </c>
      <c r="O229" s="209">
        <v>24698.09</v>
      </c>
      <c r="P229" s="209">
        <f t="shared" si="91"/>
        <v>0</v>
      </c>
      <c r="Q229" s="238">
        <v>0</v>
      </c>
      <c r="R229" s="203" t="s">
        <v>183</v>
      </c>
    </row>
    <row r="230" spans="1:19" s="170" customFormat="1" ht="42" customHeight="1" x14ac:dyDescent="0.25">
      <c r="A230" s="208"/>
      <c r="B230" s="203"/>
      <c r="C230" s="203"/>
      <c r="D230" s="246"/>
      <c r="E230" s="203"/>
      <c r="F230" s="203"/>
      <c r="G230" s="213"/>
      <c r="H230" s="206"/>
      <c r="I230" s="209">
        <v>0</v>
      </c>
      <c r="J230" s="196" t="s">
        <v>199</v>
      </c>
      <c r="K230" s="209">
        <f>L230+M230+N230+O230+P230</f>
        <v>271694.67</v>
      </c>
      <c r="L230" s="209">
        <v>0</v>
      </c>
      <c r="M230" s="209">
        <v>64380.31</v>
      </c>
      <c r="N230" s="209">
        <v>186320.99</v>
      </c>
      <c r="O230" s="209">
        <v>20993.37</v>
      </c>
      <c r="P230" s="209">
        <v>0</v>
      </c>
      <c r="Q230" s="238">
        <v>0</v>
      </c>
      <c r="R230" s="203"/>
    </row>
    <row r="231" spans="1:19" s="170" customFormat="1" ht="58.5" customHeight="1" x14ac:dyDescent="0.3">
      <c r="A231" s="210"/>
      <c r="B231" s="203"/>
      <c r="C231" s="203"/>
      <c r="D231" s="246"/>
      <c r="E231" s="203"/>
      <c r="F231" s="203"/>
      <c r="G231" s="213"/>
      <c r="H231" s="206"/>
      <c r="I231" s="209">
        <v>0</v>
      </c>
      <c r="J231" s="196" t="s">
        <v>18</v>
      </c>
      <c r="K231" s="209">
        <f>L231+M231+N231+O231+P231</f>
        <v>47946.14</v>
      </c>
      <c r="L231" s="209">
        <v>0</v>
      </c>
      <c r="M231" s="209">
        <v>11361.24</v>
      </c>
      <c r="N231" s="209">
        <v>32880.18</v>
      </c>
      <c r="O231" s="209">
        <v>3704.72</v>
      </c>
      <c r="P231" s="209">
        <v>0</v>
      </c>
      <c r="Q231" s="238">
        <v>0</v>
      </c>
      <c r="R231" s="203"/>
      <c r="S231" s="245"/>
    </row>
    <row r="232" spans="1:19" s="170" customFormat="1" ht="25.5" customHeight="1" x14ac:dyDescent="0.25">
      <c r="A232" s="204">
        <v>15</v>
      </c>
      <c r="B232" s="204" t="s">
        <v>338</v>
      </c>
      <c r="C232" s="204" t="s">
        <v>341</v>
      </c>
      <c r="D232" s="204" t="s">
        <v>283</v>
      </c>
      <c r="E232" s="204" t="s">
        <v>216</v>
      </c>
      <c r="F232" s="205" t="s">
        <v>291</v>
      </c>
      <c r="G232" s="205">
        <v>46356</v>
      </c>
      <c r="H232" s="234">
        <f>K232+I232</f>
        <v>614705.72</v>
      </c>
      <c r="I232" s="209">
        <f>I233+I234</f>
        <v>0</v>
      </c>
      <c r="J232" s="196" t="s">
        <v>14</v>
      </c>
      <c r="K232" s="209">
        <f t="shared" ref="K232:K234" si="92">L232+M232+N232+O232+P232</f>
        <v>614705.72</v>
      </c>
      <c r="L232" s="209">
        <f t="shared" ref="L232:P232" si="93">L233+L234</f>
        <v>0</v>
      </c>
      <c r="M232" s="209">
        <f t="shared" si="93"/>
        <v>191449.8</v>
      </c>
      <c r="N232" s="209">
        <v>403676.31</v>
      </c>
      <c r="O232" s="209">
        <v>19579.609999999997</v>
      </c>
      <c r="P232" s="209">
        <f t="shared" si="93"/>
        <v>0</v>
      </c>
      <c r="Q232" s="238">
        <v>0</v>
      </c>
      <c r="R232" s="204" t="s">
        <v>183</v>
      </c>
    </row>
    <row r="233" spans="1:19" s="170" customFormat="1" ht="45.75" customHeight="1" x14ac:dyDescent="0.3">
      <c r="A233" s="208"/>
      <c r="B233" s="208"/>
      <c r="C233" s="208"/>
      <c r="D233" s="247"/>
      <c r="E233" s="208"/>
      <c r="F233" s="208"/>
      <c r="G233" s="211"/>
      <c r="H233" s="236"/>
      <c r="I233" s="209">
        <v>0</v>
      </c>
      <c r="J233" s="196" t="s">
        <v>199</v>
      </c>
      <c r="K233" s="209">
        <f t="shared" si="92"/>
        <v>522499.85999999993</v>
      </c>
      <c r="L233" s="209">
        <v>0</v>
      </c>
      <c r="M233" s="209">
        <v>162732.32999999999</v>
      </c>
      <c r="N233" s="209">
        <v>343124.86</v>
      </c>
      <c r="O233" s="209">
        <v>16642.669999999998</v>
      </c>
      <c r="P233" s="209">
        <v>0</v>
      </c>
      <c r="Q233" s="238">
        <v>0</v>
      </c>
      <c r="R233" s="208"/>
      <c r="S233" s="245"/>
    </row>
    <row r="234" spans="1:19" s="170" customFormat="1" ht="64.5" customHeight="1" x14ac:dyDescent="0.25">
      <c r="A234" s="210"/>
      <c r="B234" s="210"/>
      <c r="C234" s="210"/>
      <c r="D234" s="248"/>
      <c r="E234" s="210"/>
      <c r="F234" s="210"/>
      <c r="G234" s="212"/>
      <c r="H234" s="237"/>
      <c r="I234" s="209">
        <v>0</v>
      </c>
      <c r="J234" s="196" t="s">
        <v>18</v>
      </c>
      <c r="K234" s="209">
        <f t="shared" si="92"/>
        <v>92205.86</v>
      </c>
      <c r="L234" s="209">
        <v>0</v>
      </c>
      <c r="M234" s="209">
        <v>28717.47</v>
      </c>
      <c r="N234" s="209">
        <v>60551.45</v>
      </c>
      <c r="O234" s="209">
        <v>2936.94</v>
      </c>
      <c r="P234" s="209">
        <v>0</v>
      </c>
      <c r="Q234" s="238">
        <v>0</v>
      </c>
      <c r="R234" s="210"/>
    </row>
    <row r="235" spans="1:19" s="170" customFormat="1" ht="29.25" customHeight="1" x14ac:dyDescent="0.25">
      <c r="A235" s="203">
        <v>16</v>
      </c>
      <c r="B235" s="203" t="s">
        <v>430</v>
      </c>
      <c r="C235" s="203" t="s">
        <v>433</v>
      </c>
      <c r="D235" s="203" t="s">
        <v>391</v>
      </c>
      <c r="E235" s="203" t="s">
        <v>212</v>
      </c>
      <c r="F235" s="203" t="s">
        <v>411</v>
      </c>
      <c r="G235" s="213">
        <v>45991</v>
      </c>
      <c r="H235" s="206">
        <v>297019.65999999997</v>
      </c>
      <c r="I235" s="238">
        <v>0</v>
      </c>
      <c r="J235" s="196" t="s">
        <v>14</v>
      </c>
      <c r="K235" s="209">
        <f>K237+K236</f>
        <v>302897.52</v>
      </c>
      <c r="L235" s="209">
        <f>L236+L237</f>
        <v>0</v>
      </c>
      <c r="M235" s="209">
        <f t="shared" ref="M235:O235" si="94">M236+M237</f>
        <v>5877.86</v>
      </c>
      <c r="N235" s="209">
        <f t="shared" si="94"/>
        <v>297019.66000000003</v>
      </c>
      <c r="O235" s="209">
        <f t="shared" si="94"/>
        <v>0</v>
      </c>
      <c r="P235" s="209">
        <f>P236+P237</f>
        <v>0</v>
      </c>
      <c r="Q235" s="209">
        <f>Q236+Q237</f>
        <v>0</v>
      </c>
      <c r="R235" s="203" t="s">
        <v>183</v>
      </c>
    </row>
    <row r="236" spans="1:19" s="170" customFormat="1" ht="39" customHeight="1" x14ac:dyDescent="0.25">
      <c r="A236" s="203"/>
      <c r="B236" s="203"/>
      <c r="C236" s="203"/>
      <c r="D236" s="203"/>
      <c r="E236" s="203"/>
      <c r="F236" s="203"/>
      <c r="G236" s="203"/>
      <c r="H236" s="206"/>
      <c r="I236" s="238">
        <v>0</v>
      </c>
      <c r="J236" s="196" t="s">
        <v>199</v>
      </c>
      <c r="K236" s="209">
        <f>SUM(L236:P236)</f>
        <v>185340.25</v>
      </c>
      <c r="L236" s="209">
        <v>0</v>
      </c>
      <c r="M236" s="209">
        <v>0</v>
      </c>
      <c r="N236" s="209">
        <v>185340.25</v>
      </c>
      <c r="O236" s="209">
        <v>0</v>
      </c>
      <c r="P236" s="209">
        <v>0</v>
      </c>
      <c r="Q236" s="238">
        <v>0</v>
      </c>
      <c r="R236" s="203"/>
      <c r="S236" s="239"/>
    </row>
    <row r="237" spans="1:19" s="170" customFormat="1" ht="63.75" customHeight="1" x14ac:dyDescent="0.35">
      <c r="A237" s="203"/>
      <c r="B237" s="203"/>
      <c r="C237" s="203"/>
      <c r="D237" s="203"/>
      <c r="E237" s="203"/>
      <c r="F237" s="203"/>
      <c r="G237" s="203"/>
      <c r="H237" s="206"/>
      <c r="I237" s="238">
        <v>0</v>
      </c>
      <c r="J237" s="196" t="s">
        <v>18</v>
      </c>
      <c r="K237" s="209">
        <f>SUM(L237:P237)</f>
        <v>117557.27</v>
      </c>
      <c r="L237" s="209">
        <v>0</v>
      </c>
      <c r="M237" s="209">
        <v>5877.86</v>
      </c>
      <c r="N237" s="209">
        <v>111679.41</v>
      </c>
      <c r="O237" s="209">
        <v>0</v>
      </c>
      <c r="P237" s="209">
        <v>0</v>
      </c>
      <c r="Q237" s="238">
        <v>0</v>
      </c>
      <c r="R237" s="203"/>
      <c r="S237" s="244"/>
    </row>
    <row r="238" spans="1:19" s="170" customFormat="1" ht="27.75" customHeight="1" x14ac:dyDescent="0.25">
      <c r="A238" s="203">
        <v>17</v>
      </c>
      <c r="B238" s="203" t="s">
        <v>431</v>
      </c>
      <c r="C238" s="203" t="s">
        <v>432</v>
      </c>
      <c r="D238" s="203" t="s">
        <v>391</v>
      </c>
      <c r="E238" s="203" t="s">
        <v>212</v>
      </c>
      <c r="F238" s="203" t="s">
        <v>411</v>
      </c>
      <c r="G238" s="213">
        <v>45991</v>
      </c>
      <c r="H238" s="206">
        <v>474754.48</v>
      </c>
      <c r="I238" s="238">
        <v>0</v>
      </c>
      <c r="J238" s="196" t="s">
        <v>14</v>
      </c>
      <c r="K238" s="209">
        <f>K240+K239</f>
        <v>477736.26</v>
      </c>
      <c r="L238" s="209">
        <f>L239+L240</f>
        <v>0</v>
      </c>
      <c r="M238" s="209">
        <f t="shared" ref="M238:O238" si="95">M239+M240</f>
        <v>2981.78</v>
      </c>
      <c r="N238" s="209">
        <f t="shared" si="95"/>
        <v>474754.48000000004</v>
      </c>
      <c r="O238" s="209">
        <f t="shared" si="95"/>
        <v>0</v>
      </c>
      <c r="P238" s="209">
        <f>P239+P240</f>
        <v>0</v>
      </c>
      <c r="Q238" s="209">
        <f>Q239+Q240</f>
        <v>0</v>
      </c>
      <c r="R238" s="203" t="s">
        <v>183</v>
      </c>
    </row>
    <row r="239" spans="1:19" s="170" customFormat="1" ht="39" customHeight="1" x14ac:dyDescent="0.25">
      <c r="A239" s="203"/>
      <c r="B239" s="203"/>
      <c r="C239" s="203"/>
      <c r="D239" s="203"/>
      <c r="E239" s="203"/>
      <c r="F239" s="203"/>
      <c r="G239" s="203"/>
      <c r="H239" s="206"/>
      <c r="I239" s="238">
        <v>0</v>
      </c>
      <c r="J239" s="196" t="s">
        <v>199</v>
      </c>
      <c r="K239" s="209">
        <f>SUM(L239:P239)</f>
        <v>296246.78000000003</v>
      </c>
      <c r="L239" s="209">
        <v>0</v>
      </c>
      <c r="M239" s="209">
        <v>0</v>
      </c>
      <c r="N239" s="209">
        <v>296246.78000000003</v>
      </c>
      <c r="O239" s="209">
        <v>0</v>
      </c>
      <c r="P239" s="209">
        <v>0</v>
      </c>
      <c r="Q239" s="238">
        <v>0</v>
      </c>
      <c r="R239" s="203"/>
      <c r="S239" s="239"/>
    </row>
    <row r="240" spans="1:19" s="170" customFormat="1" ht="75" customHeight="1" x14ac:dyDescent="0.35">
      <c r="A240" s="203"/>
      <c r="B240" s="203"/>
      <c r="C240" s="203"/>
      <c r="D240" s="203"/>
      <c r="E240" s="203"/>
      <c r="F240" s="203"/>
      <c r="G240" s="203"/>
      <c r="H240" s="206"/>
      <c r="I240" s="238">
        <v>0</v>
      </c>
      <c r="J240" s="196" t="s">
        <v>18</v>
      </c>
      <c r="K240" s="209">
        <f>SUM(L240:P240)</f>
        <v>181489.48</v>
      </c>
      <c r="L240" s="209">
        <v>0</v>
      </c>
      <c r="M240" s="209">
        <v>2981.78</v>
      </c>
      <c r="N240" s="209">
        <v>178507.7</v>
      </c>
      <c r="O240" s="209">
        <v>0</v>
      </c>
      <c r="P240" s="209">
        <v>0</v>
      </c>
      <c r="Q240" s="238">
        <v>0</v>
      </c>
      <c r="R240" s="203"/>
      <c r="S240" s="244"/>
    </row>
    <row r="241" spans="1:21" s="170" customFormat="1" ht="27.75" customHeight="1" x14ac:dyDescent="0.25">
      <c r="A241" s="203">
        <v>18</v>
      </c>
      <c r="B241" s="203" t="s">
        <v>580</v>
      </c>
      <c r="C241" s="203" t="s">
        <v>432</v>
      </c>
      <c r="D241" s="203" t="s">
        <v>502</v>
      </c>
      <c r="E241" s="203" t="s">
        <v>216</v>
      </c>
      <c r="F241" s="203" t="s">
        <v>568</v>
      </c>
      <c r="G241" s="213">
        <v>46356</v>
      </c>
      <c r="H241" s="206">
        <f>K241</f>
        <v>441650</v>
      </c>
      <c r="I241" s="238">
        <v>0</v>
      </c>
      <c r="J241" s="196" t="s">
        <v>14</v>
      </c>
      <c r="K241" s="209">
        <f>K243+K242</f>
        <v>441650</v>
      </c>
      <c r="L241" s="209">
        <f>L242+L243</f>
        <v>0</v>
      </c>
      <c r="M241" s="209">
        <f t="shared" ref="M241:N241" si="96">M242+M243</f>
        <v>0</v>
      </c>
      <c r="N241" s="209">
        <f t="shared" si="96"/>
        <v>40150</v>
      </c>
      <c r="O241" s="209">
        <f>O242+O243</f>
        <v>401500</v>
      </c>
      <c r="P241" s="209">
        <f>P242+P243</f>
        <v>0</v>
      </c>
      <c r="Q241" s="209">
        <f>Q242+Q243</f>
        <v>0</v>
      </c>
      <c r="R241" s="203" t="s">
        <v>183</v>
      </c>
    </row>
    <row r="242" spans="1:21" s="170" customFormat="1" ht="39" customHeight="1" x14ac:dyDescent="0.35">
      <c r="A242" s="203"/>
      <c r="B242" s="203"/>
      <c r="C242" s="203"/>
      <c r="D242" s="203"/>
      <c r="E242" s="203"/>
      <c r="F242" s="203"/>
      <c r="G242" s="203"/>
      <c r="H242" s="206"/>
      <c r="I242" s="238">
        <v>0</v>
      </c>
      <c r="J242" s="196" t="s">
        <v>199</v>
      </c>
      <c r="K242" s="209">
        <f>SUM(L242:P242)</f>
        <v>248528.5</v>
      </c>
      <c r="L242" s="209">
        <v>0</v>
      </c>
      <c r="M242" s="209">
        <v>0</v>
      </c>
      <c r="N242" s="209">
        <v>39748.5</v>
      </c>
      <c r="O242" s="209">
        <v>208780</v>
      </c>
      <c r="P242" s="209">
        <v>0</v>
      </c>
      <c r="Q242" s="238">
        <v>0</v>
      </c>
      <c r="R242" s="203"/>
      <c r="S242" s="249"/>
    </row>
    <row r="243" spans="1:21" s="170" customFormat="1" ht="75" customHeight="1" x14ac:dyDescent="0.35">
      <c r="A243" s="203"/>
      <c r="B243" s="203"/>
      <c r="C243" s="203"/>
      <c r="D243" s="203"/>
      <c r="E243" s="203"/>
      <c r="F243" s="203"/>
      <c r="G243" s="203"/>
      <c r="H243" s="206"/>
      <c r="I243" s="238">
        <v>0</v>
      </c>
      <c r="J243" s="196" t="s">
        <v>18</v>
      </c>
      <c r="K243" s="209">
        <f>SUM(L243:P243)</f>
        <v>193121.5</v>
      </c>
      <c r="L243" s="209">
        <v>0</v>
      </c>
      <c r="M243" s="209">
        <v>0</v>
      </c>
      <c r="N243" s="209">
        <v>401.5</v>
      </c>
      <c r="O243" s="209">
        <v>192720</v>
      </c>
      <c r="P243" s="209">
        <v>0</v>
      </c>
      <c r="Q243" s="238">
        <v>0</v>
      </c>
      <c r="R243" s="203"/>
      <c r="S243" s="244"/>
    </row>
    <row r="244" spans="1:21" s="170" customFormat="1" ht="30.75" customHeight="1" x14ac:dyDescent="0.35">
      <c r="A244" s="219" t="s">
        <v>243</v>
      </c>
      <c r="B244" s="219"/>
      <c r="C244" s="219"/>
      <c r="D244" s="219"/>
      <c r="E244" s="219"/>
      <c r="F244" s="219"/>
      <c r="G244" s="219"/>
      <c r="H244" s="219"/>
      <c r="I244" s="219"/>
      <c r="J244" s="196" t="s">
        <v>8</v>
      </c>
      <c r="K244" s="68">
        <f>K190+K196+K199+K202+K205+K208+K211+K214+K217+K223+K226+K220+K229+K232+K235+K238+K193+K241</f>
        <v>4197012.0325199999</v>
      </c>
      <c r="L244" s="68">
        <f>L190+L196+L199+L202+L205+L208+L211+L214+L217+L223+L226+L220+L229+L232</f>
        <v>40844.412519999998</v>
      </c>
      <c r="M244" s="68">
        <f>M190+M196+M199+M202+M205+M208+M211+M214+M217+M223+M226+M220+M229+M232+M235+M238+M193</f>
        <v>276050.99</v>
      </c>
      <c r="N244" s="68">
        <f>N190+N196+N199+N202+N205+N208+N211+N214+N217+N223+N226+N220+N229+N232+N235+N238+N193+N241</f>
        <v>1722395.5699999998</v>
      </c>
      <c r="O244" s="68">
        <f>O190+O196+O199+O202+O205+O208+O211+O214+O217+O223+O226+O220+O229+O232+O235+O238+O241</f>
        <v>1417270.2799999998</v>
      </c>
      <c r="P244" s="68">
        <f>P190+P196+P199+P202+P205+P208+P211+P214+P217+P223+P226+P220+P229+P232</f>
        <v>749880.78</v>
      </c>
      <c r="Q244" s="68">
        <f>Q190+Q196+Q199+Q202+Q205+Q208+Q211+Q214+Q217+Q223+Q226+Q220+Q229+Q232</f>
        <v>0</v>
      </c>
      <c r="R244" s="203"/>
      <c r="S244" s="220"/>
    </row>
    <row r="245" spans="1:21" s="170" customFormat="1" ht="40.5" customHeight="1" x14ac:dyDescent="0.25">
      <c r="A245" s="219"/>
      <c r="B245" s="219"/>
      <c r="C245" s="219"/>
      <c r="D245" s="219"/>
      <c r="E245" s="219"/>
      <c r="F245" s="219"/>
      <c r="G245" s="219"/>
      <c r="H245" s="219"/>
      <c r="I245" s="219"/>
      <c r="J245" s="196" t="s">
        <v>10</v>
      </c>
      <c r="K245" s="68">
        <f>K191+K197+K200+K203+K206+K209+K212+K215+K218+K224+K227+K221+K230+K233+K236+K239+K242</f>
        <v>2765394.5999999996</v>
      </c>
      <c r="L245" s="68">
        <f t="shared" ref="L245:Q245" si="97">L191+L197+L200+L203+L206+L209+L212+L215+L218+L224+L227+L221+L230+L233+L236+L239</f>
        <v>7861.28</v>
      </c>
      <c r="M245" s="68">
        <f t="shared" si="97"/>
        <v>227112.63999999998</v>
      </c>
      <c r="N245" s="68">
        <f>N191+N197+N200+N203+N206+N209+N212+N215+N218+N224+N227+N221+N230+N233+N236+N239</f>
        <v>1215451.69</v>
      </c>
      <c r="O245" s="68">
        <f t="shared" ref="O245:O246" si="98">O191+O197+O200+O203+O206+O209+O212+O215+O218+O224+O227+O221+O230+O233+O236+O239+O242</f>
        <v>1208193.69</v>
      </c>
      <c r="P245" s="68">
        <f t="shared" si="97"/>
        <v>67026.8</v>
      </c>
      <c r="Q245" s="68">
        <f t="shared" si="97"/>
        <v>0</v>
      </c>
      <c r="R245" s="203"/>
      <c r="S245" s="216"/>
    </row>
    <row r="246" spans="1:21" s="170" customFormat="1" ht="60" customHeight="1" x14ac:dyDescent="0.25">
      <c r="A246" s="219"/>
      <c r="B246" s="219"/>
      <c r="C246" s="219"/>
      <c r="D246" s="219"/>
      <c r="E246" s="219"/>
      <c r="F246" s="219"/>
      <c r="G246" s="219"/>
      <c r="H246" s="219"/>
      <c r="I246" s="219"/>
      <c r="J246" s="196" t="s">
        <v>11</v>
      </c>
      <c r="K246" s="68">
        <f>K192+K198+K201+K204+K207+K210+K213+K216+K219+K225+K228+K222+K231+K234+K237+K240+K195+K243</f>
        <v>1431617.43252</v>
      </c>
      <c r="L246" s="68">
        <f>L192+L198+L201+L204+L207+L210+L213+L216+L219+L225+L228+L222+L231+L234</f>
        <v>32983.132519999999</v>
      </c>
      <c r="M246" s="68">
        <f>M192+M198+M201+M204+M207+M210+M213+M216+M219+M225+M228+M222+M231+M234+M237+M240+M195</f>
        <v>48938.35</v>
      </c>
      <c r="N246" s="68">
        <f>N192+N198+N201+N204+N207+N210+N213+N216+N219+N225+N228+N222+N231+N234+N237+N240+N195+N243</f>
        <v>467195.38000000006</v>
      </c>
      <c r="O246" s="68">
        <f t="shared" si="98"/>
        <v>209076.59</v>
      </c>
      <c r="P246" s="68">
        <f>P192+P198+P201+P204+P207+P210+P213+P216+P219+P225+P228+P222+P231+P234</f>
        <v>682853.98</v>
      </c>
      <c r="Q246" s="68">
        <f>Q192+Q198+Q201+Q204+Q207+Q210+Q213+Q216+Q219+Q225+Q228+Q222+Q231+Q234</f>
        <v>0</v>
      </c>
      <c r="R246" s="203"/>
    </row>
    <row r="247" spans="1:21" s="170" customFormat="1" ht="25.5" customHeight="1" x14ac:dyDescent="0.25">
      <c r="A247" s="221" t="s">
        <v>362</v>
      </c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</row>
    <row r="248" spans="1:21" s="170" customFormat="1" ht="25.5" customHeight="1" x14ac:dyDescent="0.25">
      <c r="A248" s="204">
        <v>1</v>
      </c>
      <c r="B248" s="204" t="s">
        <v>356</v>
      </c>
      <c r="C248" s="204" t="s">
        <v>359</v>
      </c>
      <c r="D248" s="204" t="s">
        <v>357</v>
      </c>
      <c r="E248" s="204" t="s">
        <v>216</v>
      </c>
      <c r="F248" s="205" t="s">
        <v>358</v>
      </c>
      <c r="G248" s="205">
        <v>45580</v>
      </c>
      <c r="H248" s="234">
        <f>K248+I248</f>
        <v>28799.659999999996</v>
      </c>
      <c r="I248" s="209">
        <f>I249+I250</f>
        <v>0</v>
      </c>
      <c r="J248" s="196" t="s">
        <v>14</v>
      </c>
      <c r="K248" s="209">
        <f>K249+K250</f>
        <v>28799.659999999996</v>
      </c>
      <c r="L248" s="209">
        <f t="shared" ref="L248" si="99">L249+L250</f>
        <v>0</v>
      </c>
      <c r="M248" s="209">
        <f>M249+M250</f>
        <v>27425.89</v>
      </c>
      <c r="N248" s="209">
        <f t="shared" ref="N248:P248" si="100">N249+N250</f>
        <v>1373.7700000000002</v>
      </c>
      <c r="O248" s="209">
        <f t="shared" si="100"/>
        <v>0</v>
      </c>
      <c r="P248" s="209">
        <f t="shared" si="100"/>
        <v>0</v>
      </c>
      <c r="Q248" s="238">
        <v>0</v>
      </c>
      <c r="R248" s="204" t="s">
        <v>183</v>
      </c>
    </row>
    <row r="249" spans="1:21" s="170" customFormat="1" ht="45.75" customHeight="1" x14ac:dyDescent="0.4">
      <c r="A249" s="208"/>
      <c r="B249" s="208"/>
      <c r="C249" s="208"/>
      <c r="D249" s="247"/>
      <c r="E249" s="208"/>
      <c r="F249" s="208"/>
      <c r="G249" s="211"/>
      <c r="H249" s="236"/>
      <c r="I249" s="209">
        <v>0</v>
      </c>
      <c r="J249" s="196" t="s">
        <v>199</v>
      </c>
      <c r="K249" s="209">
        <f>L249+M249+N249+O249+P249</f>
        <v>18101.329999999998</v>
      </c>
      <c r="L249" s="209">
        <v>0</v>
      </c>
      <c r="M249" s="209">
        <v>16772.439999999999</v>
      </c>
      <c r="N249" s="209">
        <v>1328.89</v>
      </c>
      <c r="O249" s="209">
        <v>0</v>
      </c>
      <c r="P249" s="209">
        <v>0</v>
      </c>
      <c r="Q249" s="238">
        <v>0</v>
      </c>
      <c r="R249" s="208"/>
      <c r="S249" s="250"/>
    </row>
    <row r="250" spans="1:21" s="170" customFormat="1" ht="64.5" customHeight="1" x14ac:dyDescent="0.25">
      <c r="A250" s="210"/>
      <c r="B250" s="210"/>
      <c r="C250" s="210"/>
      <c r="D250" s="248"/>
      <c r="E250" s="210"/>
      <c r="F250" s="210"/>
      <c r="G250" s="212"/>
      <c r="H250" s="237"/>
      <c r="I250" s="209">
        <v>0</v>
      </c>
      <c r="J250" s="196" t="s">
        <v>18</v>
      </c>
      <c r="K250" s="209">
        <f>L250+M250+N250+O250+P250</f>
        <v>10698.33</v>
      </c>
      <c r="L250" s="209">
        <v>0</v>
      </c>
      <c r="M250" s="209">
        <v>10653.45</v>
      </c>
      <c r="N250" s="209">
        <v>44.88</v>
      </c>
      <c r="O250" s="209">
        <v>0</v>
      </c>
      <c r="P250" s="209">
        <v>0</v>
      </c>
      <c r="Q250" s="238">
        <v>0</v>
      </c>
      <c r="R250" s="210"/>
    </row>
    <row r="251" spans="1:21" s="170" customFormat="1" ht="30.75" customHeight="1" x14ac:dyDescent="0.25">
      <c r="A251" s="219" t="s">
        <v>363</v>
      </c>
      <c r="B251" s="219"/>
      <c r="C251" s="219"/>
      <c r="D251" s="219"/>
      <c r="E251" s="219"/>
      <c r="F251" s="219"/>
      <c r="G251" s="219"/>
      <c r="H251" s="219"/>
      <c r="I251" s="219"/>
      <c r="J251" s="196" t="s">
        <v>8</v>
      </c>
      <c r="K251" s="68">
        <f>K248</f>
        <v>28799.659999999996</v>
      </c>
      <c r="L251" s="68">
        <f t="shared" ref="L251:P251" si="101">L248</f>
        <v>0</v>
      </c>
      <c r="M251" s="68">
        <f>M248</f>
        <v>27425.89</v>
      </c>
      <c r="N251" s="68">
        <f t="shared" si="101"/>
        <v>1373.7700000000002</v>
      </c>
      <c r="O251" s="68">
        <f t="shared" si="101"/>
        <v>0</v>
      </c>
      <c r="P251" s="68">
        <f t="shared" si="101"/>
        <v>0</v>
      </c>
      <c r="Q251" s="68">
        <v>0</v>
      </c>
      <c r="R251" s="203"/>
    </row>
    <row r="252" spans="1:21" s="170" customFormat="1" ht="40.5" customHeight="1" x14ac:dyDescent="0.25">
      <c r="A252" s="219"/>
      <c r="B252" s="219"/>
      <c r="C252" s="219"/>
      <c r="D252" s="219"/>
      <c r="E252" s="219"/>
      <c r="F252" s="219"/>
      <c r="G252" s="219"/>
      <c r="H252" s="219"/>
      <c r="I252" s="219"/>
      <c r="J252" s="196" t="s">
        <v>10</v>
      </c>
      <c r="K252" s="68">
        <f>K249</f>
        <v>18101.329999999998</v>
      </c>
      <c r="L252" s="68">
        <f t="shared" ref="L252:P252" si="102">L249</f>
        <v>0</v>
      </c>
      <c r="M252" s="68">
        <f>M249</f>
        <v>16772.439999999999</v>
      </c>
      <c r="N252" s="68">
        <f t="shared" si="102"/>
        <v>1328.89</v>
      </c>
      <c r="O252" s="68">
        <f t="shared" si="102"/>
        <v>0</v>
      </c>
      <c r="P252" s="68">
        <f t="shared" si="102"/>
        <v>0</v>
      </c>
      <c r="Q252" s="68">
        <v>0</v>
      </c>
      <c r="R252" s="203"/>
    </row>
    <row r="253" spans="1:21" s="170" customFormat="1" ht="60" customHeight="1" x14ac:dyDescent="0.25">
      <c r="A253" s="219"/>
      <c r="B253" s="219"/>
      <c r="C253" s="219"/>
      <c r="D253" s="219"/>
      <c r="E253" s="219"/>
      <c r="F253" s="219"/>
      <c r="G253" s="219"/>
      <c r="H253" s="219"/>
      <c r="I253" s="219"/>
      <c r="J253" s="196" t="s">
        <v>11</v>
      </c>
      <c r="K253" s="68">
        <f>K250</f>
        <v>10698.33</v>
      </c>
      <c r="L253" s="68">
        <f t="shared" ref="L253:P253" si="103">L250</f>
        <v>0</v>
      </c>
      <c r="M253" s="68">
        <f t="shared" si="103"/>
        <v>10653.45</v>
      </c>
      <c r="N253" s="68">
        <f t="shared" si="103"/>
        <v>44.88</v>
      </c>
      <c r="O253" s="68">
        <f t="shared" si="103"/>
        <v>0</v>
      </c>
      <c r="P253" s="68">
        <f t="shared" si="103"/>
        <v>0</v>
      </c>
      <c r="Q253" s="68">
        <v>0</v>
      </c>
      <c r="R253" s="203"/>
    </row>
    <row r="254" spans="1:21" s="170" customFormat="1" ht="25.5" customHeight="1" x14ac:dyDescent="0.25">
      <c r="A254" s="221" t="s">
        <v>437</v>
      </c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</row>
    <row r="255" spans="1:21" s="170" customFormat="1" ht="51" customHeight="1" x14ac:dyDescent="0.35">
      <c r="A255" s="203">
        <v>1</v>
      </c>
      <c r="B255" s="203" t="s">
        <v>467</v>
      </c>
      <c r="C255" s="203" t="s">
        <v>456</v>
      </c>
      <c r="D255" s="203" t="s">
        <v>376</v>
      </c>
      <c r="E255" s="203" t="s">
        <v>212</v>
      </c>
      <c r="F255" s="203" t="s">
        <v>466</v>
      </c>
      <c r="G255" s="213">
        <v>45945</v>
      </c>
      <c r="H255" s="206">
        <f>K255</f>
        <v>127588.95000000001</v>
      </c>
      <c r="I255" s="238">
        <v>0</v>
      </c>
      <c r="J255" s="196" t="s">
        <v>14</v>
      </c>
      <c r="K255" s="209">
        <f>K257+K256</f>
        <v>127588.95000000001</v>
      </c>
      <c r="L255" s="209">
        <f>L256+L257</f>
        <v>0</v>
      </c>
      <c r="M255" s="209">
        <f t="shared" ref="M255:O255" si="104">M256+M257</f>
        <v>6075.66</v>
      </c>
      <c r="N255" s="209">
        <f t="shared" si="104"/>
        <v>121513.29000000001</v>
      </c>
      <c r="O255" s="209">
        <f t="shared" si="104"/>
        <v>0</v>
      </c>
      <c r="P255" s="209">
        <f>P256+P257</f>
        <v>0</v>
      </c>
      <c r="Q255" s="209">
        <f>Q256+Q257</f>
        <v>0</v>
      </c>
      <c r="R255" s="203" t="s">
        <v>183</v>
      </c>
      <c r="S255" s="220"/>
    </row>
    <row r="256" spans="1:21" s="170" customFormat="1" ht="39" customHeight="1" x14ac:dyDescent="0.4">
      <c r="A256" s="203"/>
      <c r="B256" s="203"/>
      <c r="C256" s="203"/>
      <c r="D256" s="203"/>
      <c r="E256" s="203"/>
      <c r="F256" s="203"/>
      <c r="G256" s="203"/>
      <c r="H256" s="206"/>
      <c r="I256" s="238">
        <v>0</v>
      </c>
      <c r="J256" s="196" t="s">
        <v>199</v>
      </c>
      <c r="K256" s="209">
        <f>SUM(L256:P256)</f>
        <v>78473.27</v>
      </c>
      <c r="L256" s="209">
        <v>0</v>
      </c>
      <c r="M256" s="209">
        <v>3791.21</v>
      </c>
      <c r="N256" s="209">
        <v>74682.06</v>
      </c>
      <c r="O256" s="209">
        <v>0</v>
      </c>
      <c r="P256" s="209">
        <v>0</v>
      </c>
      <c r="Q256" s="238">
        <v>0</v>
      </c>
      <c r="R256" s="203"/>
      <c r="S256" s="251"/>
      <c r="T256" s="250"/>
      <c r="U256" s="251"/>
    </row>
    <row r="257" spans="1:22" s="170" customFormat="1" ht="63.75" customHeight="1" x14ac:dyDescent="0.4">
      <c r="A257" s="203"/>
      <c r="B257" s="203"/>
      <c r="C257" s="203"/>
      <c r="D257" s="203"/>
      <c r="E257" s="203"/>
      <c r="F257" s="203"/>
      <c r="G257" s="203"/>
      <c r="H257" s="206"/>
      <c r="I257" s="238">
        <v>0</v>
      </c>
      <c r="J257" s="196" t="s">
        <v>18</v>
      </c>
      <c r="K257" s="209">
        <f>SUM(L257:P257)</f>
        <v>49115.68</v>
      </c>
      <c r="L257" s="209">
        <v>0</v>
      </c>
      <c r="M257" s="209">
        <v>2284.4499999999998</v>
      </c>
      <c r="N257" s="209">
        <v>46831.23</v>
      </c>
      <c r="O257" s="209">
        <v>0</v>
      </c>
      <c r="P257" s="209">
        <v>0</v>
      </c>
      <c r="Q257" s="238">
        <v>0</v>
      </c>
      <c r="R257" s="203"/>
      <c r="S257" s="251"/>
      <c r="T257" s="252"/>
      <c r="U257" s="250"/>
    </row>
    <row r="258" spans="1:22" s="170" customFormat="1" ht="51" customHeight="1" x14ac:dyDescent="0.25">
      <c r="A258" s="203">
        <v>2</v>
      </c>
      <c r="B258" s="203" t="s">
        <v>381</v>
      </c>
      <c r="C258" s="203" t="s">
        <v>457</v>
      </c>
      <c r="D258" s="203" t="s">
        <v>380</v>
      </c>
      <c r="E258" s="203" t="s">
        <v>212</v>
      </c>
      <c r="F258" s="203" t="s">
        <v>466</v>
      </c>
      <c r="G258" s="213">
        <v>45945</v>
      </c>
      <c r="H258" s="206">
        <f>K258</f>
        <v>271646.87</v>
      </c>
      <c r="I258" s="238">
        <v>0</v>
      </c>
      <c r="J258" s="196" t="s">
        <v>14</v>
      </c>
      <c r="K258" s="209">
        <f>K260+K259</f>
        <v>271646.87</v>
      </c>
      <c r="L258" s="209">
        <f>L259+L260</f>
        <v>0</v>
      </c>
      <c r="M258" s="209">
        <f t="shared" ref="M258:O258" si="105">M259+M260</f>
        <v>12935.560000000001</v>
      </c>
      <c r="N258" s="209">
        <f t="shared" si="105"/>
        <v>258711.31</v>
      </c>
      <c r="O258" s="209">
        <f t="shared" si="105"/>
        <v>0</v>
      </c>
      <c r="P258" s="209">
        <f>P259+P260</f>
        <v>0</v>
      </c>
      <c r="Q258" s="209">
        <f>Q259+Q260</f>
        <v>0</v>
      </c>
      <c r="R258" s="203" t="s">
        <v>183</v>
      </c>
    </row>
    <row r="259" spans="1:22" s="170" customFormat="1" ht="39" customHeight="1" x14ac:dyDescent="0.4">
      <c r="A259" s="203"/>
      <c r="B259" s="203"/>
      <c r="C259" s="203"/>
      <c r="D259" s="203"/>
      <c r="E259" s="203"/>
      <c r="F259" s="203"/>
      <c r="G259" s="203"/>
      <c r="H259" s="206"/>
      <c r="I259" s="238">
        <v>0</v>
      </c>
      <c r="J259" s="196" t="s">
        <v>199</v>
      </c>
      <c r="K259" s="209">
        <f>SUM(L259:P259)</f>
        <v>167075.76</v>
      </c>
      <c r="L259" s="209">
        <v>0</v>
      </c>
      <c r="M259" s="209">
        <v>8071.79</v>
      </c>
      <c r="N259" s="209">
        <v>159003.97</v>
      </c>
      <c r="O259" s="209">
        <v>0</v>
      </c>
      <c r="P259" s="209">
        <v>0</v>
      </c>
      <c r="Q259" s="238">
        <v>0</v>
      </c>
      <c r="R259" s="203"/>
      <c r="S259" s="251"/>
      <c r="T259" s="250"/>
      <c r="U259" s="253"/>
      <c r="V259" s="250"/>
    </row>
    <row r="260" spans="1:22" s="170" customFormat="1" ht="63.75" customHeight="1" x14ac:dyDescent="0.4">
      <c r="A260" s="203"/>
      <c r="B260" s="203"/>
      <c r="C260" s="203"/>
      <c r="D260" s="203"/>
      <c r="E260" s="203"/>
      <c r="F260" s="203"/>
      <c r="G260" s="203"/>
      <c r="H260" s="206"/>
      <c r="I260" s="238">
        <v>0</v>
      </c>
      <c r="J260" s="196" t="s">
        <v>18</v>
      </c>
      <c r="K260" s="209">
        <f>SUM(L260:P260)</f>
        <v>104571.11</v>
      </c>
      <c r="L260" s="209">
        <v>0</v>
      </c>
      <c r="M260" s="209">
        <v>4863.7700000000004</v>
      </c>
      <c r="N260" s="209">
        <v>99707.34</v>
      </c>
      <c r="O260" s="209">
        <v>0</v>
      </c>
      <c r="P260" s="209">
        <v>0</v>
      </c>
      <c r="Q260" s="238">
        <v>0</v>
      </c>
      <c r="R260" s="203"/>
      <c r="S260" s="251"/>
      <c r="T260" s="250"/>
      <c r="U260" s="253"/>
      <c r="V260" s="250"/>
    </row>
    <row r="261" spans="1:22" s="170" customFormat="1" ht="27.75" customHeight="1" x14ac:dyDescent="0.25">
      <c r="A261" s="203">
        <v>3</v>
      </c>
      <c r="B261" s="203" t="s">
        <v>385</v>
      </c>
      <c r="C261" s="203" t="s">
        <v>458</v>
      </c>
      <c r="D261" s="204" t="s">
        <v>384</v>
      </c>
      <c r="E261" s="204" t="s">
        <v>212</v>
      </c>
      <c r="F261" s="203" t="s">
        <v>466</v>
      </c>
      <c r="G261" s="213">
        <v>45945</v>
      </c>
      <c r="H261" s="206">
        <f>K261</f>
        <v>26066.739999999998</v>
      </c>
      <c r="I261" s="238">
        <v>0</v>
      </c>
      <c r="J261" s="196" t="s">
        <v>14</v>
      </c>
      <c r="K261" s="209">
        <f>K263+K262</f>
        <v>26066.739999999998</v>
      </c>
      <c r="L261" s="209">
        <f>L262+L263</f>
        <v>0</v>
      </c>
      <c r="M261" s="209">
        <f>M262+M263</f>
        <v>1241.27</v>
      </c>
      <c r="N261" s="209">
        <f>N262+N263</f>
        <v>24825.47</v>
      </c>
      <c r="O261" s="209">
        <f t="shared" ref="O261" si="106">O262+O263</f>
        <v>0</v>
      </c>
      <c r="P261" s="209">
        <f>P262+P263</f>
        <v>0</v>
      </c>
      <c r="Q261" s="209">
        <f>Q262+Q263</f>
        <v>0</v>
      </c>
      <c r="R261" s="203" t="s">
        <v>183</v>
      </c>
    </row>
    <row r="262" spans="1:22" s="170" customFormat="1" ht="39" customHeight="1" x14ac:dyDescent="0.4">
      <c r="A262" s="203"/>
      <c r="B262" s="203"/>
      <c r="C262" s="203"/>
      <c r="D262" s="208"/>
      <c r="E262" s="208"/>
      <c r="F262" s="203"/>
      <c r="G262" s="203"/>
      <c r="H262" s="206"/>
      <c r="I262" s="238">
        <v>0</v>
      </c>
      <c r="J262" s="196" t="s">
        <v>199</v>
      </c>
      <c r="K262" s="209">
        <f>SUM(L262:P262)</f>
        <v>16032.279999999999</v>
      </c>
      <c r="L262" s="209">
        <v>0</v>
      </c>
      <c r="M262" s="209">
        <v>774.55</v>
      </c>
      <c r="N262" s="209">
        <v>15257.73</v>
      </c>
      <c r="O262" s="209">
        <v>0</v>
      </c>
      <c r="P262" s="209">
        <v>0</v>
      </c>
      <c r="Q262" s="238">
        <v>0</v>
      </c>
      <c r="R262" s="203"/>
      <c r="S262" s="251"/>
      <c r="T262" s="251"/>
      <c r="U262" s="251"/>
    </row>
    <row r="263" spans="1:22" s="170" customFormat="1" ht="63.75" customHeight="1" x14ac:dyDescent="0.4">
      <c r="A263" s="203"/>
      <c r="B263" s="203"/>
      <c r="C263" s="203"/>
      <c r="D263" s="210"/>
      <c r="E263" s="210"/>
      <c r="F263" s="203"/>
      <c r="G263" s="203"/>
      <c r="H263" s="206"/>
      <c r="I263" s="238">
        <v>0</v>
      </c>
      <c r="J263" s="196" t="s">
        <v>18</v>
      </c>
      <c r="K263" s="209">
        <f>SUM(L263:P263)</f>
        <v>10034.459999999999</v>
      </c>
      <c r="L263" s="209">
        <v>0</v>
      </c>
      <c r="M263" s="209">
        <v>466.72</v>
      </c>
      <c r="N263" s="209">
        <v>9567.74</v>
      </c>
      <c r="O263" s="209">
        <v>0</v>
      </c>
      <c r="P263" s="209">
        <v>0</v>
      </c>
      <c r="Q263" s="238">
        <v>0</v>
      </c>
      <c r="R263" s="203"/>
      <c r="S263" s="251"/>
      <c r="T263" s="251"/>
      <c r="U263" s="251"/>
    </row>
    <row r="264" spans="1:22" s="170" customFormat="1" ht="39.75" customHeight="1" x14ac:dyDescent="0.25">
      <c r="A264" s="203">
        <v>4</v>
      </c>
      <c r="B264" s="203" t="s">
        <v>468</v>
      </c>
      <c r="C264" s="203" t="s">
        <v>459</v>
      </c>
      <c r="D264" s="203" t="s">
        <v>387</v>
      </c>
      <c r="E264" s="203" t="s">
        <v>212</v>
      </c>
      <c r="F264" s="203" t="s">
        <v>466</v>
      </c>
      <c r="G264" s="213">
        <v>45945</v>
      </c>
      <c r="H264" s="206">
        <f>K264</f>
        <v>184667.97</v>
      </c>
      <c r="I264" s="238">
        <v>0</v>
      </c>
      <c r="J264" s="196" t="s">
        <v>14</v>
      </c>
      <c r="K264" s="209">
        <f>K266+K265</f>
        <v>184667.97</v>
      </c>
      <c r="L264" s="209">
        <f>L265+L266</f>
        <v>0</v>
      </c>
      <c r="M264" s="209">
        <f t="shared" ref="M264:O264" si="107">M265+M266</f>
        <v>8793.7199999999993</v>
      </c>
      <c r="N264" s="209">
        <f t="shared" si="107"/>
        <v>175874.25</v>
      </c>
      <c r="O264" s="209">
        <f t="shared" si="107"/>
        <v>0</v>
      </c>
      <c r="P264" s="209">
        <f>P265+P266</f>
        <v>0</v>
      </c>
      <c r="Q264" s="209">
        <f>Q265+Q266</f>
        <v>0</v>
      </c>
      <c r="R264" s="203" t="s">
        <v>183</v>
      </c>
    </row>
    <row r="265" spans="1:22" s="170" customFormat="1" ht="39" customHeight="1" x14ac:dyDescent="0.25">
      <c r="A265" s="203"/>
      <c r="B265" s="203"/>
      <c r="C265" s="203"/>
      <c r="D265" s="203"/>
      <c r="E265" s="203"/>
      <c r="F265" s="203"/>
      <c r="G265" s="203"/>
      <c r="H265" s="206"/>
      <c r="I265" s="238">
        <v>0</v>
      </c>
      <c r="J265" s="196" t="s">
        <v>199</v>
      </c>
      <c r="K265" s="209">
        <f>SUM(L265:P265)</f>
        <v>113579.59</v>
      </c>
      <c r="L265" s="209">
        <v>0</v>
      </c>
      <c r="M265" s="209">
        <v>5487.28</v>
      </c>
      <c r="N265" s="209">
        <v>108092.31</v>
      </c>
      <c r="O265" s="209">
        <v>0</v>
      </c>
      <c r="P265" s="209">
        <v>0</v>
      </c>
      <c r="Q265" s="238">
        <v>0</v>
      </c>
      <c r="R265" s="203"/>
      <c r="S265" s="239"/>
    </row>
    <row r="266" spans="1:22" s="170" customFormat="1" ht="63.75" customHeight="1" x14ac:dyDescent="0.35">
      <c r="A266" s="203"/>
      <c r="B266" s="203"/>
      <c r="C266" s="203"/>
      <c r="D266" s="203"/>
      <c r="E266" s="203"/>
      <c r="F266" s="203"/>
      <c r="G266" s="203"/>
      <c r="H266" s="206"/>
      <c r="I266" s="238">
        <v>0</v>
      </c>
      <c r="J266" s="196" t="s">
        <v>18</v>
      </c>
      <c r="K266" s="209">
        <f>SUM(L266:P266)</f>
        <v>71088.38</v>
      </c>
      <c r="L266" s="209">
        <v>0</v>
      </c>
      <c r="M266" s="209">
        <v>3306.44</v>
      </c>
      <c r="N266" s="209">
        <v>67781.94</v>
      </c>
      <c r="O266" s="209">
        <v>0</v>
      </c>
      <c r="P266" s="209">
        <v>0</v>
      </c>
      <c r="Q266" s="238">
        <v>0</v>
      </c>
      <c r="R266" s="203"/>
      <c r="S266" s="244"/>
    </row>
    <row r="267" spans="1:22" s="170" customFormat="1" ht="27.75" customHeight="1" x14ac:dyDescent="0.25">
      <c r="A267" s="203">
        <v>5</v>
      </c>
      <c r="B267" s="203" t="s">
        <v>460</v>
      </c>
      <c r="C267" s="203" t="s">
        <v>461</v>
      </c>
      <c r="D267" s="203" t="s">
        <v>390</v>
      </c>
      <c r="E267" s="203" t="s">
        <v>212</v>
      </c>
      <c r="F267" s="203" t="s">
        <v>466</v>
      </c>
      <c r="G267" s="213">
        <v>45945</v>
      </c>
      <c r="H267" s="206">
        <f>K267</f>
        <v>101234.95999999999</v>
      </c>
      <c r="I267" s="238">
        <v>0</v>
      </c>
      <c r="J267" s="196" t="s">
        <v>14</v>
      </c>
      <c r="K267" s="209">
        <f>K269+K268</f>
        <v>101234.95999999999</v>
      </c>
      <c r="L267" s="209">
        <f>L268+L269</f>
        <v>0</v>
      </c>
      <c r="M267" s="209">
        <f t="shared" ref="M267:O267" si="108">M268+M269</f>
        <v>5061.75</v>
      </c>
      <c r="N267" s="209">
        <f t="shared" si="108"/>
        <v>96173.209999999992</v>
      </c>
      <c r="O267" s="209">
        <f t="shared" si="108"/>
        <v>0</v>
      </c>
      <c r="P267" s="209">
        <f>P268+P269</f>
        <v>0</v>
      </c>
      <c r="Q267" s="209">
        <f>Q268+Q269</f>
        <v>0</v>
      </c>
      <c r="R267" s="203" t="s">
        <v>183</v>
      </c>
    </row>
    <row r="268" spans="1:22" s="170" customFormat="1" ht="39" customHeight="1" x14ac:dyDescent="0.25">
      <c r="A268" s="203"/>
      <c r="B268" s="203"/>
      <c r="C268" s="203"/>
      <c r="D268" s="203"/>
      <c r="E268" s="203"/>
      <c r="F268" s="203"/>
      <c r="G268" s="203"/>
      <c r="H268" s="206"/>
      <c r="I268" s="238">
        <v>0</v>
      </c>
      <c r="J268" s="196" t="s">
        <v>199</v>
      </c>
      <c r="K268" s="209">
        <f>SUM(L268:P268)</f>
        <v>63170.61</v>
      </c>
      <c r="L268" s="209">
        <v>0</v>
      </c>
      <c r="M268" s="209">
        <v>3158.53</v>
      </c>
      <c r="N268" s="209">
        <v>60012.08</v>
      </c>
      <c r="O268" s="209">
        <v>0</v>
      </c>
      <c r="P268" s="209">
        <v>0</v>
      </c>
      <c r="Q268" s="238">
        <v>0</v>
      </c>
      <c r="R268" s="203"/>
      <c r="S268" s="239"/>
    </row>
    <row r="269" spans="1:22" s="170" customFormat="1" ht="63.75" customHeight="1" x14ac:dyDescent="0.35">
      <c r="A269" s="203"/>
      <c r="B269" s="203"/>
      <c r="C269" s="203"/>
      <c r="D269" s="203"/>
      <c r="E269" s="203"/>
      <c r="F269" s="203"/>
      <c r="G269" s="203"/>
      <c r="H269" s="206"/>
      <c r="I269" s="238">
        <v>0</v>
      </c>
      <c r="J269" s="196" t="s">
        <v>18</v>
      </c>
      <c r="K269" s="209">
        <f>SUM(L269:P269)</f>
        <v>38064.35</v>
      </c>
      <c r="L269" s="209">
        <v>0</v>
      </c>
      <c r="M269" s="209">
        <v>1903.22</v>
      </c>
      <c r="N269" s="209">
        <v>36161.129999999997</v>
      </c>
      <c r="O269" s="209">
        <v>0</v>
      </c>
      <c r="P269" s="209">
        <v>0</v>
      </c>
      <c r="Q269" s="238">
        <v>0</v>
      </c>
      <c r="R269" s="203"/>
      <c r="S269" s="244"/>
    </row>
    <row r="270" spans="1:22" s="170" customFormat="1" ht="27.75" customHeight="1" x14ac:dyDescent="0.25">
      <c r="A270" s="203">
        <v>6</v>
      </c>
      <c r="B270" s="203" t="s">
        <v>469</v>
      </c>
      <c r="C270" s="203" t="s">
        <v>462</v>
      </c>
      <c r="D270" s="203" t="s">
        <v>392</v>
      </c>
      <c r="E270" s="203" t="s">
        <v>212</v>
      </c>
      <c r="F270" s="203" t="s">
        <v>466</v>
      </c>
      <c r="G270" s="213">
        <v>45945</v>
      </c>
      <c r="H270" s="206">
        <f>K270</f>
        <v>43676.72</v>
      </c>
      <c r="I270" s="238">
        <v>0</v>
      </c>
      <c r="J270" s="196" t="s">
        <v>14</v>
      </c>
      <c r="K270" s="209">
        <f>K272+K271</f>
        <v>43676.72</v>
      </c>
      <c r="L270" s="209">
        <f>L271+L272</f>
        <v>0</v>
      </c>
      <c r="M270" s="209">
        <f t="shared" ref="M270:O270" si="109">M271+M272</f>
        <v>2079.84</v>
      </c>
      <c r="N270" s="209">
        <f t="shared" si="109"/>
        <v>41596.879999999997</v>
      </c>
      <c r="O270" s="209">
        <f t="shared" si="109"/>
        <v>0</v>
      </c>
      <c r="P270" s="209">
        <f>P271+P272</f>
        <v>0</v>
      </c>
      <c r="Q270" s="209">
        <f>Q271+Q272</f>
        <v>0</v>
      </c>
      <c r="R270" s="203" t="s">
        <v>183</v>
      </c>
    </row>
    <row r="271" spans="1:22" s="170" customFormat="1" ht="39" customHeight="1" x14ac:dyDescent="0.25">
      <c r="A271" s="203"/>
      <c r="B271" s="203"/>
      <c r="C271" s="203"/>
      <c r="D271" s="203"/>
      <c r="E271" s="203"/>
      <c r="F271" s="203"/>
      <c r="G271" s="203"/>
      <c r="H271" s="206"/>
      <c r="I271" s="238">
        <v>0</v>
      </c>
      <c r="J271" s="196" t="s">
        <v>199</v>
      </c>
      <c r="K271" s="209">
        <f>SUM(L271:P271)</f>
        <v>26863.26</v>
      </c>
      <c r="L271" s="209">
        <v>0</v>
      </c>
      <c r="M271" s="209">
        <v>1297.82</v>
      </c>
      <c r="N271" s="209">
        <v>25565.439999999999</v>
      </c>
      <c r="O271" s="209">
        <v>0</v>
      </c>
      <c r="P271" s="209">
        <v>0</v>
      </c>
      <c r="Q271" s="238">
        <v>0</v>
      </c>
      <c r="R271" s="203"/>
      <c r="S271" s="239"/>
    </row>
    <row r="272" spans="1:22" s="170" customFormat="1" ht="63.75" customHeight="1" x14ac:dyDescent="0.35">
      <c r="A272" s="203"/>
      <c r="B272" s="203"/>
      <c r="C272" s="203"/>
      <c r="D272" s="203"/>
      <c r="E272" s="203"/>
      <c r="F272" s="203"/>
      <c r="G272" s="203"/>
      <c r="H272" s="206"/>
      <c r="I272" s="238">
        <v>0</v>
      </c>
      <c r="J272" s="196" t="s">
        <v>18</v>
      </c>
      <c r="K272" s="209">
        <f>SUM(L272:P272)</f>
        <v>16813.46</v>
      </c>
      <c r="L272" s="209">
        <v>0</v>
      </c>
      <c r="M272" s="209">
        <v>782.02</v>
      </c>
      <c r="N272" s="209">
        <v>16031.44</v>
      </c>
      <c r="O272" s="209">
        <v>0</v>
      </c>
      <c r="P272" s="209">
        <v>0</v>
      </c>
      <c r="Q272" s="238">
        <v>0</v>
      </c>
      <c r="R272" s="203"/>
      <c r="S272" s="244"/>
    </row>
    <row r="273" spans="1:21" s="170" customFormat="1" ht="27.75" customHeight="1" x14ac:dyDescent="0.25">
      <c r="A273" s="203">
        <v>7</v>
      </c>
      <c r="B273" s="203" t="s">
        <v>395</v>
      </c>
      <c r="C273" s="203" t="s">
        <v>463</v>
      </c>
      <c r="D273" s="203" t="s">
        <v>396</v>
      </c>
      <c r="E273" s="203" t="s">
        <v>212</v>
      </c>
      <c r="F273" s="203" t="s">
        <v>466</v>
      </c>
      <c r="G273" s="213">
        <v>45945</v>
      </c>
      <c r="H273" s="206">
        <f>K273</f>
        <v>89933.68</v>
      </c>
      <c r="I273" s="238">
        <v>0</v>
      </c>
      <c r="J273" s="196" t="s">
        <v>14</v>
      </c>
      <c r="K273" s="209">
        <f>K275+K274</f>
        <v>89933.68</v>
      </c>
      <c r="L273" s="209">
        <f>L274+L275</f>
        <v>0</v>
      </c>
      <c r="M273" s="209">
        <f t="shared" ref="M273:O273" si="110">M274+M275</f>
        <v>4496.68</v>
      </c>
      <c r="N273" s="209">
        <f t="shared" si="110"/>
        <v>85437</v>
      </c>
      <c r="O273" s="209">
        <f t="shared" si="110"/>
        <v>0</v>
      </c>
      <c r="P273" s="209">
        <f>P274+P275</f>
        <v>0</v>
      </c>
      <c r="Q273" s="209">
        <f>Q274+Q275</f>
        <v>0</v>
      </c>
      <c r="R273" s="203" t="s">
        <v>183</v>
      </c>
    </row>
    <row r="274" spans="1:21" s="170" customFormat="1" ht="39" customHeight="1" x14ac:dyDescent="0.4">
      <c r="A274" s="203"/>
      <c r="B274" s="203"/>
      <c r="C274" s="203"/>
      <c r="D274" s="203"/>
      <c r="E274" s="203"/>
      <c r="F274" s="203"/>
      <c r="G274" s="203"/>
      <c r="H274" s="206"/>
      <c r="I274" s="238">
        <v>0</v>
      </c>
      <c r="J274" s="196" t="s">
        <v>199</v>
      </c>
      <c r="K274" s="209">
        <f>SUM(L274:P274)</f>
        <v>56118.62</v>
      </c>
      <c r="L274" s="209">
        <v>0</v>
      </c>
      <c r="M274" s="209">
        <v>2805.93</v>
      </c>
      <c r="N274" s="209">
        <v>53312.69</v>
      </c>
      <c r="O274" s="209">
        <v>0</v>
      </c>
      <c r="P274" s="209">
        <v>0</v>
      </c>
      <c r="Q274" s="238">
        <v>0</v>
      </c>
      <c r="R274" s="203"/>
      <c r="S274" s="252"/>
      <c r="T274" s="252"/>
      <c r="U274" s="252"/>
    </row>
    <row r="275" spans="1:21" s="170" customFormat="1" ht="63.75" customHeight="1" x14ac:dyDescent="0.4">
      <c r="A275" s="203"/>
      <c r="B275" s="203"/>
      <c r="C275" s="203"/>
      <c r="D275" s="203"/>
      <c r="E275" s="203"/>
      <c r="F275" s="203"/>
      <c r="G275" s="203"/>
      <c r="H275" s="206"/>
      <c r="I275" s="238">
        <v>0</v>
      </c>
      <c r="J275" s="196" t="s">
        <v>18</v>
      </c>
      <c r="K275" s="209">
        <f>SUM(L275:P275)</f>
        <v>33815.06</v>
      </c>
      <c r="L275" s="209">
        <v>0</v>
      </c>
      <c r="M275" s="209">
        <v>1690.75</v>
      </c>
      <c r="N275" s="209">
        <v>32124.31</v>
      </c>
      <c r="O275" s="209">
        <v>0</v>
      </c>
      <c r="P275" s="209">
        <v>0</v>
      </c>
      <c r="Q275" s="238">
        <v>0</v>
      </c>
      <c r="R275" s="203"/>
      <c r="S275" s="252"/>
      <c r="T275" s="252"/>
      <c r="U275" s="252"/>
    </row>
    <row r="276" spans="1:21" s="170" customFormat="1" ht="49.5" customHeight="1" x14ac:dyDescent="0.25">
      <c r="A276" s="203">
        <v>8</v>
      </c>
      <c r="B276" s="203" t="s">
        <v>400</v>
      </c>
      <c r="C276" s="203" t="s">
        <v>464</v>
      </c>
      <c r="D276" s="203" t="s">
        <v>399</v>
      </c>
      <c r="E276" s="203" t="s">
        <v>212</v>
      </c>
      <c r="F276" s="203" t="s">
        <v>466</v>
      </c>
      <c r="G276" s="213">
        <v>45945</v>
      </c>
      <c r="H276" s="206">
        <f>K276</f>
        <v>25734.240000000002</v>
      </c>
      <c r="I276" s="238">
        <v>0</v>
      </c>
      <c r="J276" s="196" t="s">
        <v>14</v>
      </c>
      <c r="K276" s="209">
        <f>K278+K277</f>
        <v>25734.240000000002</v>
      </c>
      <c r="L276" s="209">
        <f>L277+L278</f>
        <v>0</v>
      </c>
      <c r="M276" s="209">
        <f t="shared" ref="M276:O276" si="111">M277+M278</f>
        <v>1225.44</v>
      </c>
      <c r="N276" s="209">
        <f t="shared" si="111"/>
        <v>24508.800000000003</v>
      </c>
      <c r="O276" s="209">
        <f t="shared" si="111"/>
        <v>0</v>
      </c>
      <c r="P276" s="209">
        <f>P277+P278</f>
        <v>0</v>
      </c>
      <c r="Q276" s="209">
        <f>Q277+Q278</f>
        <v>0</v>
      </c>
      <c r="R276" s="203" t="s">
        <v>183</v>
      </c>
    </row>
    <row r="277" spans="1:21" s="170" customFormat="1" ht="39" customHeight="1" x14ac:dyDescent="0.25">
      <c r="A277" s="203"/>
      <c r="B277" s="203"/>
      <c r="C277" s="203"/>
      <c r="D277" s="203"/>
      <c r="E277" s="203"/>
      <c r="F277" s="203"/>
      <c r="G277" s="203"/>
      <c r="H277" s="206"/>
      <c r="I277" s="238">
        <v>0</v>
      </c>
      <c r="J277" s="196" t="s">
        <v>199</v>
      </c>
      <c r="K277" s="209">
        <f>SUM(L277:P277)</f>
        <v>15827.77</v>
      </c>
      <c r="L277" s="209">
        <v>0</v>
      </c>
      <c r="M277" s="209">
        <v>764.67</v>
      </c>
      <c r="N277" s="209">
        <v>15063.1</v>
      </c>
      <c r="O277" s="209">
        <v>0</v>
      </c>
      <c r="P277" s="209">
        <v>0</v>
      </c>
      <c r="Q277" s="238">
        <v>0</v>
      </c>
      <c r="R277" s="203"/>
      <c r="S277" s="239"/>
    </row>
    <row r="278" spans="1:21" s="170" customFormat="1" ht="63.75" customHeight="1" x14ac:dyDescent="0.35">
      <c r="A278" s="203"/>
      <c r="B278" s="203"/>
      <c r="C278" s="203"/>
      <c r="D278" s="203"/>
      <c r="E278" s="203"/>
      <c r="F278" s="203"/>
      <c r="G278" s="203"/>
      <c r="H278" s="206"/>
      <c r="I278" s="238">
        <v>0</v>
      </c>
      <c r="J278" s="196" t="s">
        <v>18</v>
      </c>
      <c r="K278" s="209">
        <f>SUM(L278:P278)</f>
        <v>9906.4700000000012</v>
      </c>
      <c r="L278" s="209">
        <v>0</v>
      </c>
      <c r="M278" s="209">
        <v>460.77</v>
      </c>
      <c r="N278" s="209">
        <v>9445.7000000000007</v>
      </c>
      <c r="O278" s="209">
        <v>0</v>
      </c>
      <c r="P278" s="209">
        <v>0</v>
      </c>
      <c r="Q278" s="238">
        <v>0</v>
      </c>
      <c r="R278" s="203"/>
      <c r="S278" s="244"/>
    </row>
    <row r="279" spans="1:21" s="170" customFormat="1" ht="34.5" customHeight="1" x14ac:dyDescent="0.25">
      <c r="A279" s="203">
        <v>9</v>
      </c>
      <c r="B279" s="203" t="s">
        <v>401</v>
      </c>
      <c r="C279" s="203" t="s">
        <v>463</v>
      </c>
      <c r="D279" s="203" t="s">
        <v>357</v>
      </c>
      <c r="E279" s="203" t="s">
        <v>212</v>
      </c>
      <c r="F279" s="203" t="s">
        <v>466</v>
      </c>
      <c r="G279" s="213">
        <v>45945</v>
      </c>
      <c r="H279" s="206">
        <f>K279</f>
        <v>93692.18</v>
      </c>
      <c r="I279" s="238">
        <v>0</v>
      </c>
      <c r="J279" s="196" t="s">
        <v>14</v>
      </c>
      <c r="K279" s="209">
        <f>K281+K280</f>
        <v>93692.18</v>
      </c>
      <c r="L279" s="209">
        <f>L280+L281</f>
        <v>0</v>
      </c>
      <c r="M279" s="209">
        <f t="shared" ref="M279:O279" si="112">M280+M281</f>
        <v>4461.54</v>
      </c>
      <c r="N279" s="209">
        <f t="shared" si="112"/>
        <v>89230.64</v>
      </c>
      <c r="O279" s="209">
        <f t="shared" si="112"/>
        <v>0</v>
      </c>
      <c r="P279" s="209">
        <f>P280+P281</f>
        <v>0</v>
      </c>
      <c r="Q279" s="209">
        <f>Q280+Q281</f>
        <v>0</v>
      </c>
      <c r="R279" s="203" t="s">
        <v>183</v>
      </c>
    </row>
    <row r="280" spans="1:21" s="170" customFormat="1" ht="39" customHeight="1" x14ac:dyDescent="0.25">
      <c r="A280" s="203"/>
      <c r="B280" s="203"/>
      <c r="C280" s="203"/>
      <c r="D280" s="203"/>
      <c r="E280" s="203"/>
      <c r="F280" s="203"/>
      <c r="G280" s="203"/>
      <c r="H280" s="206"/>
      <c r="I280" s="238">
        <v>0</v>
      </c>
      <c r="J280" s="196" t="s">
        <v>199</v>
      </c>
      <c r="K280" s="209">
        <f>SUM(L280:P280)</f>
        <v>57625.15</v>
      </c>
      <c r="L280" s="209">
        <v>0</v>
      </c>
      <c r="M280" s="209">
        <v>2784</v>
      </c>
      <c r="N280" s="209">
        <v>54841.15</v>
      </c>
      <c r="O280" s="209">
        <v>0</v>
      </c>
      <c r="P280" s="209">
        <v>0</v>
      </c>
      <c r="Q280" s="238">
        <v>0</v>
      </c>
      <c r="R280" s="203"/>
      <c r="S280" s="239"/>
    </row>
    <row r="281" spans="1:21" s="170" customFormat="1" ht="63.75" customHeight="1" x14ac:dyDescent="0.35">
      <c r="A281" s="203"/>
      <c r="B281" s="203"/>
      <c r="C281" s="203"/>
      <c r="D281" s="203"/>
      <c r="E281" s="203"/>
      <c r="F281" s="203"/>
      <c r="G281" s="203"/>
      <c r="H281" s="206"/>
      <c r="I281" s="238">
        <v>0</v>
      </c>
      <c r="J281" s="196" t="s">
        <v>18</v>
      </c>
      <c r="K281" s="209">
        <f>SUM(L281:P281)</f>
        <v>36067.03</v>
      </c>
      <c r="L281" s="209">
        <v>0</v>
      </c>
      <c r="M281" s="209">
        <v>1677.54</v>
      </c>
      <c r="N281" s="209">
        <v>34389.49</v>
      </c>
      <c r="O281" s="209">
        <v>0</v>
      </c>
      <c r="P281" s="209">
        <v>0</v>
      </c>
      <c r="Q281" s="238">
        <v>0</v>
      </c>
      <c r="R281" s="203"/>
      <c r="S281" s="244"/>
    </row>
    <row r="282" spans="1:21" s="170" customFormat="1" ht="27.75" customHeight="1" x14ac:dyDescent="0.25">
      <c r="A282" s="203">
        <v>10</v>
      </c>
      <c r="B282" s="203" t="s">
        <v>409</v>
      </c>
      <c r="C282" s="203" t="s">
        <v>465</v>
      </c>
      <c r="D282" s="203" t="s">
        <v>402</v>
      </c>
      <c r="E282" s="203" t="s">
        <v>212</v>
      </c>
      <c r="F282" s="203" t="s">
        <v>466</v>
      </c>
      <c r="G282" s="213">
        <v>45945</v>
      </c>
      <c r="H282" s="206">
        <f>K282</f>
        <v>239950.33000000002</v>
      </c>
      <c r="I282" s="238">
        <v>0</v>
      </c>
      <c r="J282" s="196" t="s">
        <v>14</v>
      </c>
      <c r="K282" s="209">
        <f>K284+K283</f>
        <v>239950.33000000002</v>
      </c>
      <c r="L282" s="209">
        <f>L283+L284</f>
        <v>0</v>
      </c>
      <c r="M282" s="209">
        <f t="shared" ref="M282:O282" si="113">M283+M284</f>
        <v>11426.2</v>
      </c>
      <c r="N282" s="209">
        <f t="shared" si="113"/>
        <v>228524.13</v>
      </c>
      <c r="O282" s="209">
        <f t="shared" si="113"/>
        <v>0</v>
      </c>
      <c r="P282" s="209">
        <f>P283+P284</f>
        <v>0</v>
      </c>
      <c r="Q282" s="209">
        <f>Q283+Q284</f>
        <v>0</v>
      </c>
      <c r="R282" s="203" t="s">
        <v>183</v>
      </c>
    </row>
    <row r="283" spans="1:21" s="170" customFormat="1" ht="39" customHeight="1" x14ac:dyDescent="0.25">
      <c r="A283" s="203"/>
      <c r="B283" s="203"/>
      <c r="C283" s="203"/>
      <c r="D283" s="203"/>
      <c r="E283" s="203"/>
      <c r="F283" s="203"/>
      <c r="G283" s="203"/>
      <c r="H283" s="206"/>
      <c r="I283" s="238">
        <v>0</v>
      </c>
      <c r="J283" s="196" t="s">
        <v>199</v>
      </c>
      <c r="K283" s="209">
        <f>SUM(L283:P283)</f>
        <v>147580.88</v>
      </c>
      <c r="L283" s="209">
        <v>0</v>
      </c>
      <c r="M283" s="209">
        <v>7129.95</v>
      </c>
      <c r="N283" s="209">
        <v>140450.93</v>
      </c>
      <c r="O283" s="209">
        <v>0</v>
      </c>
      <c r="P283" s="209">
        <v>0</v>
      </c>
      <c r="Q283" s="238">
        <v>0</v>
      </c>
      <c r="R283" s="203"/>
      <c r="S283" s="239"/>
    </row>
    <row r="284" spans="1:21" s="170" customFormat="1" ht="63.75" customHeight="1" x14ac:dyDescent="0.35">
      <c r="A284" s="203"/>
      <c r="B284" s="203"/>
      <c r="C284" s="203"/>
      <c r="D284" s="203"/>
      <c r="E284" s="203"/>
      <c r="F284" s="203"/>
      <c r="G284" s="203"/>
      <c r="H284" s="206"/>
      <c r="I284" s="238">
        <v>0</v>
      </c>
      <c r="J284" s="196" t="s">
        <v>18</v>
      </c>
      <c r="K284" s="209">
        <f>SUM(L284:P284)</f>
        <v>92369.45</v>
      </c>
      <c r="L284" s="209">
        <v>0</v>
      </c>
      <c r="M284" s="209">
        <v>4296.25</v>
      </c>
      <c r="N284" s="209">
        <v>88073.2</v>
      </c>
      <c r="O284" s="209">
        <v>0</v>
      </c>
      <c r="P284" s="209">
        <v>0</v>
      </c>
      <c r="Q284" s="238">
        <v>0</v>
      </c>
      <c r="R284" s="203"/>
      <c r="S284" s="244"/>
    </row>
    <row r="285" spans="1:21" s="170" customFormat="1" ht="30.75" customHeight="1" x14ac:dyDescent="0.25">
      <c r="A285" s="219" t="s">
        <v>436</v>
      </c>
      <c r="B285" s="219"/>
      <c r="C285" s="219"/>
      <c r="D285" s="219"/>
      <c r="E285" s="219"/>
      <c r="F285" s="219"/>
      <c r="G285" s="219"/>
      <c r="H285" s="219"/>
      <c r="I285" s="219"/>
      <c r="J285" s="196" t="s">
        <v>8</v>
      </c>
      <c r="K285" s="68">
        <f>K255+K258+K261+K264+K267+K270+K273+K276+K279+K282</f>
        <v>1204192.6399999999</v>
      </c>
      <c r="L285" s="68">
        <f t="shared" ref="L285:P285" si="114">L255+L258+L261+L264+L267+L270+L273+L276+L279+L282</f>
        <v>0</v>
      </c>
      <c r="M285" s="68">
        <f t="shared" si="114"/>
        <v>57797.66</v>
      </c>
      <c r="N285" s="68">
        <f t="shared" si="114"/>
        <v>1146394.98</v>
      </c>
      <c r="O285" s="68">
        <f t="shared" si="114"/>
        <v>0</v>
      </c>
      <c r="P285" s="68">
        <f t="shared" si="114"/>
        <v>0</v>
      </c>
      <c r="Q285" s="68">
        <v>0</v>
      </c>
      <c r="R285" s="203"/>
    </row>
    <row r="286" spans="1:21" s="170" customFormat="1" ht="40.5" customHeight="1" x14ac:dyDescent="0.25">
      <c r="A286" s="219"/>
      <c r="B286" s="219"/>
      <c r="C286" s="219"/>
      <c r="D286" s="219"/>
      <c r="E286" s="219"/>
      <c r="F286" s="219"/>
      <c r="G286" s="219"/>
      <c r="H286" s="219"/>
      <c r="I286" s="219"/>
      <c r="J286" s="196" t="s">
        <v>10</v>
      </c>
      <c r="K286" s="68">
        <f t="shared" ref="K286:P287" si="115">K256+K259+K262+K265+K268+K271+K274+K277+K280+K283</f>
        <v>742347.19000000006</v>
      </c>
      <c r="L286" s="68">
        <f t="shared" si="115"/>
        <v>0</v>
      </c>
      <c r="M286" s="68">
        <f t="shared" si="115"/>
        <v>36065.729999999996</v>
      </c>
      <c r="N286" s="68">
        <f>N256+N259+N262+N265+N268+N271+N274+N277+N280+N283</f>
        <v>706281.46</v>
      </c>
      <c r="O286" s="68">
        <f t="shared" si="115"/>
        <v>0</v>
      </c>
      <c r="P286" s="68">
        <f t="shared" si="115"/>
        <v>0</v>
      </c>
      <c r="Q286" s="68">
        <v>0</v>
      </c>
      <c r="R286" s="203"/>
    </row>
    <row r="287" spans="1:21" s="170" customFormat="1" ht="60" customHeight="1" x14ac:dyDescent="0.25">
      <c r="A287" s="219"/>
      <c r="B287" s="219"/>
      <c r="C287" s="219"/>
      <c r="D287" s="219"/>
      <c r="E287" s="219"/>
      <c r="F287" s="219"/>
      <c r="G287" s="219"/>
      <c r="H287" s="219"/>
      <c r="I287" s="219"/>
      <c r="J287" s="196" t="s">
        <v>11</v>
      </c>
      <c r="K287" s="68">
        <f t="shared" si="115"/>
        <v>461845.45</v>
      </c>
      <c r="L287" s="68">
        <f t="shared" si="115"/>
        <v>0</v>
      </c>
      <c r="M287" s="68">
        <f t="shared" si="115"/>
        <v>21731.93</v>
      </c>
      <c r="N287" s="68">
        <f t="shared" si="115"/>
        <v>440113.52</v>
      </c>
      <c r="O287" s="68">
        <f t="shared" si="115"/>
        <v>0</v>
      </c>
      <c r="P287" s="68">
        <f t="shared" si="115"/>
        <v>0</v>
      </c>
      <c r="Q287" s="68">
        <v>0</v>
      </c>
      <c r="R287" s="203"/>
    </row>
    <row r="288" spans="1:21" s="170" customFormat="1" ht="25.5" customHeight="1" x14ac:dyDescent="0.25">
      <c r="A288" s="221" t="s">
        <v>426</v>
      </c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</row>
    <row r="289" spans="1:18" s="170" customFormat="1" ht="30" customHeight="1" x14ac:dyDescent="0.25">
      <c r="A289" s="204">
        <v>1</v>
      </c>
      <c r="B289" s="203" t="s">
        <v>157</v>
      </c>
      <c r="C289" s="203" t="s">
        <v>247</v>
      </c>
      <c r="D289" s="203" t="s">
        <v>248</v>
      </c>
      <c r="E289" s="203" t="s">
        <v>212</v>
      </c>
      <c r="F289" s="203" t="s">
        <v>342</v>
      </c>
      <c r="G289" s="213">
        <v>45580</v>
      </c>
      <c r="H289" s="206">
        <f>K289</f>
        <v>448090.31999999995</v>
      </c>
      <c r="I289" s="238">
        <v>0</v>
      </c>
      <c r="J289" s="196" t="s">
        <v>14</v>
      </c>
      <c r="K289" s="209">
        <f>K290+K291</f>
        <v>448090.31999999995</v>
      </c>
      <c r="L289" s="209">
        <f t="shared" ref="L289:P289" si="116">L290+L291</f>
        <v>0</v>
      </c>
      <c r="M289" s="209">
        <f t="shared" si="116"/>
        <v>212520.03</v>
      </c>
      <c r="N289" s="209">
        <f t="shared" si="116"/>
        <v>235570.28999999998</v>
      </c>
      <c r="O289" s="209">
        <f t="shared" si="116"/>
        <v>0</v>
      </c>
      <c r="P289" s="209">
        <f t="shared" si="116"/>
        <v>0</v>
      </c>
      <c r="Q289" s="238">
        <v>0</v>
      </c>
      <c r="R289" s="203" t="s">
        <v>183</v>
      </c>
    </row>
    <row r="290" spans="1:18" s="170" customFormat="1" ht="46.5" customHeight="1" x14ac:dyDescent="0.25">
      <c r="A290" s="208"/>
      <c r="B290" s="203"/>
      <c r="C290" s="203"/>
      <c r="D290" s="246"/>
      <c r="E290" s="203"/>
      <c r="F290" s="203"/>
      <c r="G290" s="213"/>
      <c r="H290" s="206"/>
      <c r="I290" s="238">
        <v>0</v>
      </c>
      <c r="J290" s="196" t="s">
        <v>199</v>
      </c>
      <c r="K290" s="209">
        <f>SUM(L290:P290)</f>
        <v>239654.36</v>
      </c>
      <c r="L290" s="209">
        <v>0</v>
      </c>
      <c r="M290" s="209">
        <v>132612.5</v>
      </c>
      <c r="N290" s="209">
        <v>107041.86</v>
      </c>
      <c r="O290" s="209">
        <v>0</v>
      </c>
      <c r="P290" s="209">
        <v>0</v>
      </c>
      <c r="Q290" s="238">
        <v>0</v>
      </c>
      <c r="R290" s="203"/>
    </row>
    <row r="291" spans="1:18" s="170" customFormat="1" ht="63.75" customHeight="1" x14ac:dyDescent="0.25">
      <c r="A291" s="210"/>
      <c r="B291" s="203"/>
      <c r="C291" s="203"/>
      <c r="D291" s="246"/>
      <c r="E291" s="203"/>
      <c r="F291" s="203"/>
      <c r="G291" s="213"/>
      <c r="H291" s="206"/>
      <c r="I291" s="238">
        <v>0</v>
      </c>
      <c r="J291" s="196" t="s">
        <v>18</v>
      </c>
      <c r="K291" s="209">
        <f>SUM(L291:P291)</f>
        <v>208435.96</v>
      </c>
      <c r="L291" s="209">
        <v>0</v>
      </c>
      <c r="M291" s="209">
        <v>79907.53</v>
      </c>
      <c r="N291" s="209">
        <v>128528.43</v>
      </c>
      <c r="O291" s="209">
        <v>0</v>
      </c>
      <c r="P291" s="209">
        <v>0</v>
      </c>
      <c r="Q291" s="238">
        <v>0</v>
      </c>
      <c r="R291" s="203"/>
    </row>
    <row r="292" spans="1:18" s="170" customFormat="1" ht="30.75" customHeight="1" x14ac:dyDescent="0.25">
      <c r="A292" s="222" t="s">
        <v>441</v>
      </c>
      <c r="B292" s="223"/>
      <c r="C292" s="223"/>
      <c r="D292" s="223"/>
      <c r="E292" s="223"/>
      <c r="F292" s="223"/>
      <c r="G292" s="223"/>
      <c r="H292" s="223"/>
      <c r="I292" s="224"/>
      <c r="J292" s="196" t="s">
        <v>8</v>
      </c>
      <c r="K292" s="68">
        <f>K289</f>
        <v>448090.31999999995</v>
      </c>
      <c r="L292" s="68">
        <f t="shared" ref="L292:P292" si="117">L289</f>
        <v>0</v>
      </c>
      <c r="M292" s="68">
        <f t="shared" si="117"/>
        <v>212520.03</v>
      </c>
      <c r="N292" s="68">
        <f t="shared" si="117"/>
        <v>235570.28999999998</v>
      </c>
      <c r="O292" s="68">
        <f t="shared" si="117"/>
        <v>0</v>
      </c>
      <c r="P292" s="68">
        <f t="shared" si="117"/>
        <v>0</v>
      </c>
      <c r="Q292" s="68">
        <v>0</v>
      </c>
      <c r="R292" s="204"/>
    </row>
    <row r="293" spans="1:18" s="170" customFormat="1" ht="40.5" customHeight="1" x14ac:dyDescent="0.25">
      <c r="A293" s="225"/>
      <c r="B293" s="226"/>
      <c r="C293" s="226"/>
      <c r="D293" s="226"/>
      <c r="E293" s="226"/>
      <c r="F293" s="226"/>
      <c r="G293" s="226"/>
      <c r="H293" s="226"/>
      <c r="I293" s="227"/>
      <c r="J293" s="196" t="s">
        <v>10</v>
      </c>
      <c r="K293" s="68">
        <f t="shared" ref="K293:P294" si="118">K290</f>
        <v>239654.36</v>
      </c>
      <c r="L293" s="68">
        <f t="shared" si="118"/>
        <v>0</v>
      </c>
      <c r="M293" s="68">
        <f t="shared" si="118"/>
        <v>132612.5</v>
      </c>
      <c r="N293" s="68">
        <f t="shared" si="118"/>
        <v>107041.86</v>
      </c>
      <c r="O293" s="68">
        <f t="shared" si="118"/>
        <v>0</v>
      </c>
      <c r="P293" s="68">
        <f t="shared" si="118"/>
        <v>0</v>
      </c>
      <c r="Q293" s="68">
        <v>0</v>
      </c>
      <c r="R293" s="208"/>
    </row>
    <row r="294" spans="1:18" s="170" customFormat="1" ht="60" customHeight="1" x14ac:dyDescent="0.25">
      <c r="A294" s="228"/>
      <c r="B294" s="229"/>
      <c r="C294" s="229"/>
      <c r="D294" s="229"/>
      <c r="E294" s="229"/>
      <c r="F294" s="229"/>
      <c r="G294" s="229"/>
      <c r="H294" s="229"/>
      <c r="I294" s="230"/>
      <c r="J294" s="196" t="s">
        <v>11</v>
      </c>
      <c r="K294" s="68">
        <f t="shared" si="118"/>
        <v>208435.96</v>
      </c>
      <c r="L294" s="68">
        <f t="shared" si="118"/>
        <v>0</v>
      </c>
      <c r="M294" s="68">
        <f t="shared" si="118"/>
        <v>79907.53</v>
      </c>
      <c r="N294" s="68">
        <f t="shared" si="118"/>
        <v>128528.43</v>
      </c>
      <c r="O294" s="68">
        <f t="shared" si="118"/>
        <v>0</v>
      </c>
      <c r="P294" s="68">
        <f t="shared" si="118"/>
        <v>0</v>
      </c>
      <c r="Q294" s="68">
        <v>0</v>
      </c>
      <c r="R294" s="210"/>
    </row>
    <row r="295" spans="1:18" s="170" customFormat="1" ht="20.25" customHeight="1" x14ac:dyDescent="0.3">
      <c r="A295" s="254"/>
      <c r="B295" s="255"/>
      <c r="C295" s="256"/>
      <c r="D295" s="256"/>
      <c r="E295" s="256"/>
      <c r="F295" s="256"/>
      <c r="G295" s="256"/>
      <c r="H295" s="256">
        <f>SUM(H11:H291)</f>
        <v>22196132.365389995</v>
      </c>
      <c r="I295" s="256">
        <f>I63+I12+I15+I18+I21+I24+I27+I30+I97+I103+I113+I122+I130+I133+I136+I190+I196+I199+I202+I205+I208+I89+I223+I226+I33+I36+I39+I100+I139+I211+I214+I217+I220+I229+I232+I42+I146+I258+I177+I45+I48+I51+I54+I57+I60+I69+I76+I79</f>
        <v>253696.43887000001</v>
      </c>
      <c r="J295" s="257" t="s">
        <v>14</v>
      </c>
      <c r="K295" s="256">
        <f t="shared" ref="K295:P295" si="119">K190+K97+K12+K196+K199+K103+K63+K113+K122+K130+K133+K202+K205+K15+K18+K21+K24+K27+K30+K208+K136+K89+K211+K217+K220+K223+K226+K100+K33+K36+K39+K139+K214+K229+K232+K42+K248+K146+K162+K165+K168+K171+K289+K235+K238+K45+K174+K177+K255+K258+K261+K264+K267+K270+K273+K276+K279+K282+K180+K183+K48+K51+K54+K57+K60+K66+K69+K76+K79+K193+K241+K82+K106</f>
        <v>19446682.07852</v>
      </c>
      <c r="L295" s="256">
        <f t="shared" si="119"/>
        <v>697380.40652000008</v>
      </c>
      <c r="M295" s="256">
        <f t="shared" si="119"/>
        <v>2441444.6520000002</v>
      </c>
      <c r="N295" s="256">
        <f t="shared" si="119"/>
        <v>5805240.2699999986</v>
      </c>
      <c r="O295" s="256">
        <f t="shared" si="119"/>
        <v>6051974.1999999993</v>
      </c>
      <c r="P295" s="256">
        <f t="shared" si="119"/>
        <v>4460072.55</v>
      </c>
      <c r="Q295" s="256">
        <f>Q190+Q97+Q12+Q196+Q199+Q103+Q63+Q113+Q122+Q130+Q133+Q202+Q205+Q15+Q18+Q21+Q24+Q27+Q30+Q208+Q136+Q89+Q211+Q217+Q220+Q223+Q226+Q100+Q33+Q36+Q39+Q139+Q214+Q229+Q232+Q42+Q248+Q146+Q162+Q165+Q168+Q171+Q289+Q235+Q238+Q45+Q174+Q177+Q255+Q258+Q261+Q264+Q267+Q270+Q273+Q276+Q279+Q282+Q180+Q183+Q48+Q51+Q54+Q57+Q60+Q66+Q69+Q76+Q79+Q193+Q241</f>
        <v>0</v>
      </c>
      <c r="R295" s="258"/>
    </row>
    <row r="296" spans="1:18" s="170" customFormat="1" ht="16.5" x14ac:dyDescent="0.25">
      <c r="A296" s="259"/>
      <c r="B296" s="260"/>
      <c r="C296" s="260"/>
      <c r="D296" s="260"/>
      <c r="E296" s="260"/>
      <c r="F296" s="260"/>
      <c r="G296" s="260"/>
      <c r="H296" s="260"/>
      <c r="J296" s="261"/>
      <c r="Q296" s="262"/>
      <c r="R296" s="263"/>
    </row>
    <row r="297" spans="1:18" s="170" customFormat="1" ht="16.5" x14ac:dyDescent="0.25">
      <c r="A297" s="259"/>
      <c r="B297" s="260"/>
      <c r="C297" s="260"/>
      <c r="D297" s="260"/>
      <c r="E297" s="260"/>
      <c r="F297" s="260"/>
      <c r="G297" s="260"/>
      <c r="H297" s="260"/>
      <c r="J297" s="261"/>
      <c r="Q297" s="264" t="s">
        <v>158</v>
      </c>
      <c r="R297" s="263"/>
    </row>
    <row r="298" spans="1:18" s="170" customFormat="1" ht="16.5" x14ac:dyDescent="0.25">
      <c r="A298" s="259"/>
      <c r="B298" s="260"/>
      <c r="C298" s="260"/>
      <c r="D298" s="260"/>
      <c r="E298" s="260"/>
      <c r="F298" s="260"/>
      <c r="G298" s="260"/>
      <c r="H298" s="260"/>
      <c r="J298" s="261"/>
      <c r="Q298" s="262"/>
      <c r="R298" s="263"/>
    </row>
    <row r="299" spans="1:18" s="245" customFormat="1" ht="21" customHeight="1" x14ac:dyDescent="0.3">
      <c r="A299" s="265" t="s">
        <v>360</v>
      </c>
      <c r="B299" s="265"/>
      <c r="C299" s="266"/>
      <c r="D299" s="266"/>
      <c r="E299" s="266"/>
      <c r="F299" s="266"/>
      <c r="G299" s="266"/>
      <c r="H299" s="266"/>
      <c r="I299" s="267"/>
      <c r="J299" s="268"/>
      <c r="O299" s="269" t="s">
        <v>361</v>
      </c>
      <c r="P299" s="270"/>
      <c r="Q299" s="270"/>
    </row>
    <row r="300" spans="1:18" s="170" customFormat="1" ht="18.75" customHeight="1" x14ac:dyDescent="0.25">
      <c r="B300" s="271"/>
      <c r="C300" s="272"/>
      <c r="D300" s="272"/>
      <c r="E300" s="272"/>
      <c r="F300" s="272"/>
      <c r="G300" s="272"/>
      <c r="H300" s="272"/>
      <c r="J300" s="261"/>
      <c r="L300" s="273"/>
      <c r="O300" s="186"/>
    </row>
    <row r="301" spans="1:18" s="170" customFormat="1" ht="18.75" x14ac:dyDescent="0.3">
      <c r="A301" s="274"/>
      <c r="B301" s="275"/>
      <c r="C301" s="273"/>
      <c r="D301" s="273"/>
      <c r="E301" s="273"/>
      <c r="F301" s="273"/>
      <c r="G301" s="273"/>
      <c r="H301" s="273"/>
      <c r="I301" s="275"/>
      <c r="J301" s="276"/>
      <c r="O301" s="274"/>
    </row>
  </sheetData>
  <mergeCells count="747">
    <mergeCell ref="A217:A219"/>
    <mergeCell ref="R208:R210"/>
    <mergeCell ref="A145:R145"/>
    <mergeCell ref="R190:R192"/>
    <mergeCell ref="R142:R144"/>
    <mergeCell ref="D162:D164"/>
    <mergeCell ref="H152:H154"/>
    <mergeCell ref="R152:R154"/>
    <mergeCell ref="D174:D176"/>
    <mergeCell ref="E174:E176"/>
    <mergeCell ref="F174:F176"/>
    <mergeCell ref="G174:G176"/>
    <mergeCell ref="A149:A151"/>
    <mergeCell ref="B149:B151"/>
    <mergeCell ref="R202:R204"/>
    <mergeCell ref="D211:D213"/>
    <mergeCell ref="C211:C213"/>
    <mergeCell ref="B217:B219"/>
    <mergeCell ref="A202:A204"/>
    <mergeCell ref="C214:C216"/>
    <mergeCell ref="H214:H216"/>
    <mergeCell ref="A211:A213"/>
    <mergeCell ref="E205:E207"/>
    <mergeCell ref="G202:G204"/>
    <mergeCell ref="A292:I294"/>
    <mergeCell ref="R292:R294"/>
    <mergeCell ref="A288:R288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R289:R291"/>
    <mergeCell ref="E220:E222"/>
    <mergeCell ref="R211:R213"/>
    <mergeCell ref="E208:E210"/>
    <mergeCell ref="F208:F210"/>
    <mergeCell ref="B220:B222"/>
    <mergeCell ref="C220:C222"/>
    <mergeCell ref="H220:H222"/>
    <mergeCell ref="F220:F222"/>
    <mergeCell ref="C208:C210"/>
    <mergeCell ref="G208:G210"/>
    <mergeCell ref="G217:G219"/>
    <mergeCell ref="H208:H210"/>
    <mergeCell ref="B211:B213"/>
    <mergeCell ref="E211:E213"/>
    <mergeCell ref="F211:F213"/>
    <mergeCell ref="D214:D216"/>
    <mergeCell ref="E214:E216"/>
    <mergeCell ref="F214:F216"/>
    <mergeCell ref="R217:R219"/>
    <mergeCell ref="G211:G213"/>
    <mergeCell ref="A205:A207"/>
    <mergeCell ref="A208:A210"/>
    <mergeCell ref="C202:C204"/>
    <mergeCell ref="D202:D204"/>
    <mergeCell ref="D199:D201"/>
    <mergeCell ref="A199:A201"/>
    <mergeCell ref="E199:E201"/>
    <mergeCell ref="F202:F204"/>
    <mergeCell ref="B199:B201"/>
    <mergeCell ref="D208:D210"/>
    <mergeCell ref="B208:B210"/>
    <mergeCell ref="F199:F201"/>
    <mergeCell ref="R146:R148"/>
    <mergeCell ref="A251:I253"/>
    <mergeCell ref="R251:R253"/>
    <mergeCell ref="R229:R231"/>
    <mergeCell ref="F229:F231"/>
    <mergeCell ref="G229:G231"/>
    <mergeCell ref="H229:H231"/>
    <mergeCell ref="R220:R222"/>
    <mergeCell ref="R226:R228"/>
    <mergeCell ref="D223:D225"/>
    <mergeCell ref="D220:D222"/>
    <mergeCell ref="R223:R225"/>
    <mergeCell ref="F226:F228"/>
    <mergeCell ref="G226:G228"/>
    <mergeCell ref="H226:H228"/>
    <mergeCell ref="H223:H225"/>
    <mergeCell ref="B226:B228"/>
    <mergeCell ref="C226:C228"/>
    <mergeCell ref="D226:D228"/>
    <mergeCell ref="A244:I246"/>
    <mergeCell ref="R244:R246"/>
    <mergeCell ref="B202:B204"/>
    <mergeCell ref="A220:A222"/>
    <mergeCell ref="B214:B216"/>
    <mergeCell ref="A142:I144"/>
    <mergeCell ref="C199:C201"/>
    <mergeCell ref="F139:F141"/>
    <mergeCell ref="A190:A192"/>
    <mergeCell ref="E183:E185"/>
    <mergeCell ref="E196:E198"/>
    <mergeCell ref="C168:C170"/>
    <mergeCell ref="D168:D170"/>
    <mergeCell ref="E168:E170"/>
    <mergeCell ref="F168:F170"/>
    <mergeCell ref="G199:G201"/>
    <mergeCell ref="A174:A176"/>
    <mergeCell ref="B174:B176"/>
    <mergeCell ref="C174:C176"/>
    <mergeCell ref="D177:D179"/>
    <mergeCell ref="C193:C195"/>
    <mergeCell ref="A152:A154"/>
    <mergeCell ref="E146:E148"/>
    <mergeCell ref="F146:F148"/>
    <mergeCell ref="G146:G148"/>
    <mergeCell ref="H146:H148"/>
    <mergeCell ref="A146:A148"/>
    <mergeCell ref="B146:B148"/>
    <mergeCell ref="E177:E179"/>
    <mergeCell ref="E149:E151"/>
    <mergeCell ref="A161:R161"/>
    <mergeCell ref="A162:A164"/>
    <mergeCell ref="B162:B164"/>
    <mergeCell ref="D190:D192"/>
    <mergeCell ref="E190:E192"/>
    <mergeCell ref="R158:R160"/>
    <mergeCell ref="B152:B154"/>
    <mergeCell ref="A158:I160"/>
    <mergeCell ref="G177:G179"/>
    <mergeCell ref="H177:H179"/>
    <mergeCell ref="R174:R176"/>
    <mergeCell ref="R168:R170"/>
    <mergeCell ref="H171:H173"/>
    <mergeCell ref="R171:R173"/>
    <mergeCell ref="R155:R157"/>
    <mergeCell ref="G149:G151"/>
    <mergeCell ref="A177:A179"/>
    <mergeCell ref="F177:F179"/>
    <mergeCell ref="F152:F154"/>
    <mergeCell ref="F190:F192"/>
    <mergeCell ref="C190:C192"/>
    <mergeCell ref="B190:B192"/>
    <mergeCell ref="A168:A170"/>
    <mergeCell ref="S42:S44"/>
    <mergeCell ref="A42:A44"/>
    <mergeCell ref="B42:B44"/>
    <mergeCell ref="C42:C44"/>
    <mergeCell ref="D42:D44"/>
    <mergeCell ref="E42:E44"/>
    <mergeCell ref="F42:F44"/>
    <mergeCell ref="B97:B99"/>
    <mergeCell ref="C97:C99"/>
    <mergeCell ref="A45:A47"/>
    <mergeCell ref="B45:B47"/>
    <mergeCell ref="C45:C47"/>
    <mergeCell ref="D45:D47"/>
    <mergeCell ref="S45:S47"/>
    <mergeCell ref="D60:D62"/>
    <mergeCell ref="E60:E62"/>
    <mergeCell ref="G76:G78"/>
    <mergeCell ref="A66:A68"/>
    <mergeCell ref="B66:B68"/>
    <mergeCell ref="C66:C68"/>
    <mergeCell ref="D66:D68"/>
    <mergeCell ref="E66:E68"/>
    <mergeCell ref="F66:F68"/>
    <mergeCell ref="G66:G68"/>
    <mergeCell ref="H60:H62"/>
    <mergeCell ref="R60:R62"/>
    <mergeCell ref="R45:R47"/>
    <mergeCell ref="R72:R74"/>
    <mergeCell ref="R66:R68"/>
    <mergeCell ref="F69:F71"/>
    <mergeCell ref="G69:G71"/>
    <mergeCell ref="H69:H71"/>
    <mergeCell ref="R76:R78"/>
    <mergeCell ref="F45:F47"/>
    <mergeCell ref="G45:G47"/>
    <mergeCell ref="R69:R71"/>
    <mergeCell ref="R57:R59"/>
    <mergeCell ref="R48:R50"/>
    <mergeCell ref="H76:H78"/>
    <mergeCell ref="R39:R41"/>
    <mergeCell ref="A39:A41"/>
    <mergeCell ref="B39:B41"/>
    <mergeCell ref="C39:C41"/>
    <mergeCell ref="D39:D41"/>
    <mergeCell ref="E39:E41"/>
    <mergeCell ref="F39:F41"/>
    <mergeCell ref="G39:G41"/>
    <mergeCell ref="H39:H41"/>
    <mergeCell ref="B89:B91"/>
    <mergeCell ref="A109:I111"/>
    <mergeCell ref="E103:E105"/>
    <mergeCell ref="R100:R102"/>
    <mergeCell ref="F100:F102"/>
    <mergeCell ref="G100:G102"/>
    <mergeCell ref="H100:H102"/>
    <mergeCell ref="A100:A102"/>
    <mergeCell ref="C89:C91"/>
    <mergeCell ref="B100:B102"/>
    <mergeCell ref="A97:A99"/>
    <mergeCell ref="R97:R99"/>
    <mergeCell ref="E89:E91"/>
    <mergeCell ref="B136:B138"/>
    <mergeCell ref="P1:R1"/>
    <mergeCell ref="P2:R2"/>
    <mergeCell ref="D217:D219"/>
    <mergeCell ref="E217:E219"/>
    <mergeCell ref="G190:G192"/>
    <mergeCell ref="H190:H192"/>
    <mergeCell ref="R214:R216"/>
    <mergeCell ref="R130:R132"/>
    <mergeCell ref="F130:F132"/>
    <mergeCell ref="R117:R120"/>
    <mergeCell ref="A112:R112"/>
    <mergeCell ref="H42:H44"/>
    <mergeCell ref="R42:R44"/>
    <mergeCell ref="A72:I74"/>
    <mergeCell ref="A88:R88"/>
    <mergeCell ref="H89:H91"/>
    <mergeCell ref="R89:R91"/>
    <mergeCell ref="B139:B141"/>
    <mergeCell ref="E139:E141"/>
    <mergeCell ref="G122:G124"/>
    <mergeCell ref="R36:R38"/>
    <mergeCell ref="A33:A35"/>
    <mergeCell ref="A214:A216"/>
    <mergeCell ref="A11:R11"/>
    <mergeCell ref="A12:A14"/>
    <mergeCell ref="B12:B14"/>
    <mergeCell ref="C162:C164"/>
    <mergeCell ref="R149:R151"/>
    <mergeCell ref="G152:G154"/>
    <mergeCell ref="E171:E173"/>
    <mergeCell ref="B168:B170"/>
    <mergeCell ref="C152:C154"/>
    <mergeCell ref="D152:D154"/>
    <mergeCell ref="A165:A167"/>
    <mergeCell ref="B165:B167"/>
    <mergeCell ref="F165:F167"/>
    <mergeCell ref="G165:G167"/>
    <mergeCell ref="H66:H68"/>
    <mergeCell ref="B133:B135"/>
    <mergeCell ref="D122:D124"/>
    <mergeCell ref="E122:E124"/>
    <mergeCell ref="E136:E138"/>
    <mergeCell ref="F136:F138"/>
    <mergeCell ref="G130:G132"/>
    <mergeCell ref="H130:H132"/>
    <mergeCell ref="G133:G135"/>
    <mergeCell ref="C133:C135"/>
    <mergeCell ref="P4:R4"/>
    <mergeCell ref="C5:O5"/>
    <mergeCell ref="A10:R10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P7"/>
    <mergeCell ref="F7:F8"/>
    <mergeCell ref="Q7:Q8"/>
    <mergeCell ref="R7:R8"/>
    <mergeCell ref="R12:R14"/>
    <mergeCell ref="F12:F14"/>
    <mergeCell ref="G12:G14"/>
    <mergeCell ref="H12:H14"/>
    <mergeCell ref="F18:F20"/>
    <mergeCell ref="G18:G20"/>
    <mergeCell ref="F15:F17"/>
    <mergeCell ref="H27:H29"/>
    <mergeCell ref="R27:R29"/>
    <mergeCell ref="R21:R23"/>
    <mergeCell ref="H15:H17"/>
    <mergeCell ref="R15:R17"/>
    <mergeCell ref="F21:F23"/>
    <mergeCell ref="G21:G23"/>
    <mergeCell ref="H21:H23"/>
    <mergeCell ref="G15:G17"/>
    <mergeCell ref="R24:R26"/>
    <mergeCell ref="G24:G26"/>
    <mergeCell ref="H24:H26"/>
    <mergeCell ref="C12:C14"/>
    <mergeCell ref="C146:C148"/>
    <mergeCell ref="D146:D148"/>
    <mergeCell ref="C15:C17"/>
    <mergeCell ref="D15:D17"/>
    <mergeCell ref="E15:E17"/>
    <mergeCell ref="F149:F151"/>
    <mergeCell ref="F171:F173"/>
    <mergeCell ref="E21:E23"/>
    <mergeCell ref="F27:F29"/>
    <mergeCell ref="F24:F26"/>
    <mergeCell ref="E152:E154"/>
    <mergeCell ref="C165:C167"/>
    <mergeCell ref="D165:D167"/>
    <mergeCell ref="E165:E167"/>
    <mergeCell ref="A85:I87"/>
    <mergeCell ref="F133:F135"/>
    <mergeCell ref="E97:E99"/>
    <mergeCell ref="F122:F124"/>
    <mergeCell ref="H103:H105"/>
    <mergeCell ref="H122:H124"/>
    <mergeCell ref="A121:R121"/>
    <mergeCell ref="A122:A124"/>
    <mergeCell ref="B122:B124"/>
    <mergeCell ref="A155:A157"/>
    <mergeCell ref="B155:B157"/>
    <mergeCell ref="D97:D99"/>
    <mergeCell ref="G136:G138"/>
    <mergeCell ref="A136:A138"/>
    <mergeCell ref="E130:E132"/>
    <mergeCell ref="G139:G141"/>
    <mergeCell ref="C136:C138"/>
    <mergeCell ref="D136:D138"/>
    <mergeCell ref="D139:D141"/>
    <mergeCell ref="A128:R128"/>
    <mergeCell ref="R122:R124"/>
    <mergeCell ref="R103:R105"/>
    <mergeCell ref="H133:H135"/>
    <mergeCell ref="R113:R116"/>
    <mergeCell ref="A129:R129"/>
    <mergeCell ref="A130:A132"/>
    <mergeCell ref="B130:B132"/>
    <mergeCell ref="A125:I127"/>
    <mergeCell ref="F97:F99"/>
    <mergeCell ref="C103:C105"/>
    <mergeCell ref="D103:D105"/>
    <mergeCell ref="A106:A108"/>
    <mergeCell ref="B106:B108"/>
    <mergeCell ref="A15:A17"/>
    <mergeCell ref="C21:C23"/>
    <mergeCell ref="R63:R65"/>
    <mergeCell ref="H18:H20"/>
    <mergeCell ref="R18:R20"/>
    <mergeCell ref="G63:G65"/>
    <mergeCell ref="H63:H65"/>
    <mergeCell ref="F63:F65"/>
    <mergeCell ref="C30:C32"/>
    <mergeCell ref="D30:D32"/>
    <mergeCell ref="G42:G44"/>
    <mergeCell ref="H30:H32"/>
    <mergeCell ref="R30:R32"/>
    <mergeCell ref="G36:G38"/>
    <mergeCell ref="H33:H35"/>
    <mergeCell ref="R33:R35"/>
    <mergeCell ref="C33:C35"/>
    <mergeCell ref="F33:F35"/>
    <mergeCell ref="G33:G35"/>
    <mergeCell ref="E33:E35"/>
    <mergeCell ref="F60:F62"/>
    <mergeCell ref="G60:G62"/>
    <mergeCell ref="E45:E47"/>
    <mergeCell ref="E24:E26"/>
    <mergeCell ref="A18:A20"/>
    <mergeCell ref="B18:B20"/>
    <mergeCell ref="B15:B17"/>
    <mergeCell ref="D12:D14"/>
    <mergeCell ref="E12:E14"/>
    <mergeCell ref="A21:A23"/>
    <mergeCell ref="B21:B23"/>
    <mergeCell ref="A63:A65"/>
    <mergeCell ref="B63:B65"/>
    <mergeCell ref="C63:C65"/>
    <mergeCell ref="D63:D65"/>
    <mergeCell ref="E63:E65"/>
    <mergeCell ref="A27:A29"/>
    <mergeCell ref="B27:B29"/>
    <mergeCell ref="C27:C29"/>
    <mergeCell ref="D27:D29"/>
    <mergeCell ref="E27:E29"/>
    <mergeCell ref="E18:E20"/>
    <mergeCell ref="C18:C20"/>
    <mergeCell ref="D18:D20"/>
    <mergeCell ref="D21:D23"/>
    <mergeCell ref="C36:C38"/>
    <mergeCell ref="D36:D38"/>
    <mergeCell ref="A24:A26"/>
    <mergeCell ref="A139:A141"/>
    <mergeCell ref="A103:A105"/>
    <mergeCell ref="B103:B105"/>
    <mergeCell ref="C113:C116"/>
    <mergeCell ref="A133:A135"/>
    <mergeCell ref="A113:A116"/>
    <mergeCell ref="B113:B116"/>
    <mergeCell ref="D113:D116"/>
    <mergeCell ref="D33:D35"/>
    <mergeCell ref="D89:D91"/>
    <mergeCell ref="C106:C108"/>
    <mergeCell ref="D106:D108"/>
    <mergeCell ref="A92:I94"/>
    <mergeCell ref="A95:R95"/>
    <mergeCell ref="R92:R94"/>
    <mergeCell ref="C122:C124"/>
    <mergeCell ref="A89:A91"/>
    <mergeCell ref="F89:F91"/>
    <mergeCell ref="G89:G91"/>
    <mergeCell ref="R85:R87"/>
    <mergeCell ref="A96:R96"/>
    <mergeCell ref="A117:I120"/>
    <mergeCell ref="C100:C102"/>
    <mergeCell ref="D100:D102"/>
    <mergeCell ref="A229:A231"/>
    <mergeCell ref="B229:B231"/>
    <mergeCell ref="C229:C231"/>
    <mergeCell ref="D229:D231"/>
    <mergeCell ref="E229:E231"/>
    <mergeCell ref="E226:E228"/>
    <mergeCell ref="A223:A225"/>
    <mergeCell ref="B223:B225"/>
    <mergeCell ref="C223:C225"/>
    <mergeCell ref="E223:E225"/>
    <mergeCell ref="A226:A228"/>
    <mergeCell ref="B24:B26"/>
    <mergeCell ref="C24:C26"/>
    <mergeCell ref="D24:D26"/>
    <mergeCell ref="A36:A38"/>
    <mergeCell ref="B36:B38"/>
    <mergeCell ref="B76:B78"/>
    <mergeCell ref="C76:C78"/>
    <mergeCell ref="D76:D78"/>
    <mergeCell ref="B30:B32"/>
    <mergeCell ref="B33:B35"/>
    <mergeCell ref="A69:A71"/>
    <mergeCell ref="B69:B71"/>
    <mergeCell ref="C69:C71"/>
    <mergeCell ref="D69:D71"/>
    <mergeCell ref="A57:A59"/>
    <mergeCell ref="B57:B59"/>
    <mergeCell ref="C57:C59"/>
    <mergeCell ref="D57:D59"/>
    <mergeCell ref="A60:A62"/>
    <mergeCell ref="B60:B62"/>
    <mergeCell ref="C60:C62"/>
    <mergeCell ref="A30:A32"/>
    <mergeCell ref="A75:R75"/>
    <mergeCell ref="A76:A78"/>
    <mergeCell ref="G30:G32"/>
    <mergeCell ref="E30:E32"/>
    <mergeCell ref="G27:G29"/>
    <mergeCell ref="H36:H38"/>
    <mergeCell ref="G103:G105"/>
    <mergeCell ref="F103:F105"/>
    <mergeCell ref="E113:E116"/>
    <mergeCell ref="F113:F116"/>
    <mergeCell ref="G113:G116"/>
    <mergeCell ref="E69:E71"/>
    <mergeCell ref="E57:E59"/>
    <mergeCell ref="F57:F59"/>
    <mergeCell ref="G57:G59"/>
    <mergeCell ref="H57:H59"/>
    <mergeCell ref="E36:E38"/>
    <mergeCell ref="F36:F38"/>
    <mergeCell ref="F30:F32"/>
    <mergeCell ref="E106:E108"/>
    <mergeCell ref="E100:E102"/>
    <mergeCell ref="G97:G99"/>
    <mergeCell ref="H97:H99"/>
    <mergeCell ref="H45:H47"/>
    <mergeCell ref="E76:E78"/>
    <mergeCell ref="F76:F78"/>
    <mergeCell ref="R139:R141"/>
    <mergeCell ref="C139:C141"/>
    <mergeCell ref="F106:F108"/>
    <mergeCell ref="G106:G108"/>
    <mergeCell ref="H106:H108"/>
    <mergeCell ref="R106:R108"/>
    <mergeCell ref="R125:R127"/>
    <mergeCell ref="R109:R111"/>
    <mergeCell ref="R136:R138"/>
    <mergeCell ref="R133:R135"/>
    <mergeCell ref="H139:H141"/>
    <mergeCell ref="D133:D135"/>
    <mergeCell ref="E133:E135"/>
    <mergeCell ref="H136:H138"/>
    <mergeCell ref="H113:H116"/>
    <mergeCell ref="C130:C132"/>
    <mergeCell ref="D130:D132"/>
    <mergeCell ref="A79:A81"/>
    <mergeCell ref="B79:B81"/>
    <mergeCell ref="C79:C81"/>
    <mergeCell ref="D79:D81"/>
    <mergeCell ref="E79:E81"/>
    <mergeCell ref="F79:F81"/>
    <mergeCell ref="G79:G81"/>
    <mergeCell ref="H79:H81"/>
    <mergeCell ref="R79:R81"/>
    <mergeCell ref="A82:A84"/>
    <mergeCell ref="B82:B84"/>
    <mergeCell ref="C82:C84"/>
    <mergeCell ref="D82:D84"/>
    <mergeCell ref="E82:E84"/>
    <mergeCell ref="F82:F84"/>
    <mergeCell ref="G82:G84"/>
    <mergeCell ref="H82:H84"/>
    <mergeCell ref="R82:R84"/>
    <mergeCell ref="H168:H170"/>
    <mergeCell ref="F155:F157"/>
    <mergeCell ref="G155:G157"/>
    <mergeCell ref="H155:H157"/>
    <mergeCell ref="D171:D173"/>
    <mergeCell ref="H183:H185"/>
    <mergeCell ref="G180:G182"/>
    <mergeCell ref="C155:C157"/>
    <mergeCell ref="D155:D157"/>
    <mergeCell ref="E155:E157"/>
    <mergeCell ref="F180:F182"/>
    <mergeCell ref="G171:G173"/>
    <mergeCell ref="C177:C179"/>
    <mergeCell ref="B183:B185"/>
    <mergeCell ref="D196:D198"/>
    <mergeCell ref="R196:R198"/>
    <mergeCell ref="A193:A195"/>
    <mergeCell ref="A189:R189"/>
    <mergeCell ref="G193:G195"/>
    <mergeCell ref="H193:H195"/>
    <mergeCell ref="B196:B198"/>
    <mergeCell ref="R193:R195"/>
    <mergeCell ref="D193:D195"/>
    <mergeCell ref="E193:E195"/>
    <mergeCell ref="A196:A198"/>
    <mergeCell ref="C183:C185"/>
    <mergeCell ref="D183:D185"/>
    <mergeCell ref="G183:G185"/>
    <mergeCell ref="G196:G198"/>
    <mergeCell ref="F196:F198"/>
    <mergeCell ref="H196:H198"/>
    <mergeCell ref="F193:F195"/>
    <mergeCell ref="B193:B195"/>
    <mergeCell ref="C196:C198"/>
    <mergeCell ref="R199:R201"/>
    <mergeCell ref="C217:C219"/>
    <mergeCell ref="H199:H201"/>
    <mergeCell ref="E202:E204"/>
    <mergeCell ref="H202:H204"/>
    <mergeCell ref="C205:C207"/>
    <mergeCell ref="D205:D207"/>
    <mergeCell ref="R248:R250"/>
    <mergeCell ref="H258:H260"/>
    <mergeCell ref="E258:E260"/>
    <mergeCell ref="F205:F207"/>
    <mergeCell ref="H205:H207"/>
    <mergeCell ref="R205:R207"/>
    <mergeCell ref="G220:G222"/>
    <mergeCell ref="H217:H219"/>
    <mergeCell ref="H211:H213"/>
    <mergeCell ref="G205:G207"/>
    <mergeCell ref="E241:E243"/>
    <mergeCell ref="F241:F243"/>
    <mergeCell ref="G241:G243"/>
    <mergeCell ref="H241:H243"/>
    <mergeCell ref="R241:R243"/>
    <mergeCell ref="R235:R237"/>
    <mergeCell ref="G223:G225"/>
    <mergeCell ref="G232:G234"/>
    <mergeCell ref="H232:H234"/>
    <mergeCell ref="R232:R234"/>
    <mergeCell ref="F223:F225"/>
    <mergeCell ref="F217:F219"/>
    <mergeCell ref="E232:E234"/>
    <mergeCell ref="H261:H263"/>
    <mergeCell ref="A261:A263"/>
    <mergeCell ref="B261:B263"/>
    <mergeCell ref="C261:C263"/>
    <mergeCell ref="D261:D263"/>
    <mergeCell ref="E261:E263"/>
    <mergeCell ref="F258:F260"/>
    <mergeCell ref="G258:G260"/>
    <mergeCell ref="G248:G250"/>
    <mergeCell ref="A248:A250"/>
    <mergeCell ref="B248:B250"/>
    <mergeCell ref="C248:C250"/>
    <mergeCell ref="D248:D250"/>
    <mergeCell ref="A238:A240"/>
    <mergeCell ref="B238:B240"/>
    <mergeCell ref="C238:C240"/>
    <mergeCell ref="D238:D240"/>
    <mergeCell ref="E238:E240"/>
    <mergeCell ref="G264:G266"/>
    <mergeCell ref="H264:H266"/>
    <mergeCell ref="R264:R266"/>
    <mergeCell ref="F261:F263"/>
    <mergeCell ref="A254:R254"/>
    <mergeCell ref="B258:B260"/>
    <mergeCell ref="H248:H250"/>
    <mergeCell ref="A247:R247"/>
    <mergeCell ref="R261:R263"/>
    <mergeCell ref="A258:A260"/>
    <mergeCell ref="R258:R260"/>
    <mergeCell ref="G261:G263"/>
    <mergeCell ref="R162:R164"/>
    <mergeCell ref="A186:I188"/>
    <mergeCell ref="R186:R188"/>
    <mergeCell ref="A171:A173"/>
    <mergeCell ref="R180:R182"/>
    <mergeCell ref="A183:A185"/>
    <mergeCell ref="R177:R179"/>
    <mergeCell ref="B171:B173"/>
    <mergeCell ref="C171:C173"/>
    <mergeCell ref="G168:G170"/>
    <mergeCell ref="F162:F164"/>
    <mergeCell ref="G162:G164"/>
    <mergeCell ref="R183:R185"/>
    <mergeCell ref="B177:B179"/>
    <mergeCell ref="H165:H167"/>
    <mergeCell ref="A180:A182"/>
    <mergeCell ref="B180:B182"/>
    <mergeCell ref="C180:C182"/>
    <mergeCell ref="D180:D182"/>
    <mergeCell ref="F183:F185"/>
    <mergeCell ref="H174:H176"/>
    <mergeCell ref="H180:H182"/>
    <mergeCell ref="E180:E182"/>
    <mergeCell ref="R165:R167"/>
    <mergeCell ref="H149:H151"/>
    <mergeCell ref="C149:C151"/>
    <mergeCell ref="D149:D151"/>
    <mergeCell ref="B205:B207"/>
    <mergeCell ref="G270:G272"/>
    <mergeCell ref="B282:B284"/>
    <mergeCell ref="C282:C284"/>
    <mergeCell ref="D282:D284"/>
    <mergeCell ref="E282:E284"/>
    <mergeCell ref="F282:F284"/>
    <mergeCell ref="G282:G284"/>
    <mergeCell ref="H282:H284"/>
    <mergeCell ref="G235:G237"/>
    <mergeCell ref="H235:H237"/>
    <mergeCell ref="B273:B275"/>
    <mergeCell ref="C273:C275"/>
    <mergeCell ref="D273:D275"/>
    <mergeCell ref="E273:E275"/>
    <mergeCell ref="F273:F275"/>
    <mergeCell ref="G273:G275"/>
    <mergeCell ref="H273:H275"/>
    <mergeCell ref="E162:E164"/>
    <mergeCell ref="H162:H164"/>
    <mergeCell ref="G214:G216"/>
    <mergeCell ref="A279:A281"/>
    <mergeCell ref="A273:A275"/>
    <mergeCell ref="B279:B281"/>
    <mergeCell ref="C279:C281"/>
    <mergeCell ref="D279:D281"/>
    <mergeCell ref="E279:E281"/>
    <mergeCell ref="F279:F281"/>
    <mergeCell ref="G276:G278"/>
    <mergeCell ref="H276:H278"/>
    <mergeCell ref="A267:A269"/>
    <mergeCell ref="A270:A272"/>
    <mergeCell ref="E264:E266"/>
    <mergeCell ref="F264:F266"/>
    <mergeCell ref="C258:C260"/>
    <mergeCell ref="D258:D260"/>
    <mergeCell ref="B232:B234"/>
    <mergeCell ref="C232:C234"/>
    <mergeCell ref="D232:D234"/>
    <mergeCell ref="F270:F272"/>
    <mergeCell ref="B270:B272"/>
    <mergeCell ref="C270:C272"/>
    <mergeCell ref="A264:A266"/>
    <mergeCell ref="B264:B266"/>
    <mergeCell ref="C264:C266"/>
    <mergeCell ref="D264:D266"/>
    <mergeCell ref="E248:E250"/>
    <mergeCell ref="F248:F250"/>
    <mergeCell ref="F232:F234"/>
    <mergeCell ref="A232:A234"/>
    <mergeCell ref="A241:A243"/>
    <mergeCell ref="B241:B243"/>
    <mergeCell ref="C241:C243"/>
    <mergeCell ref="D241:D243"/>
    <mergeCell ref="R276:R278"/>
    <mergeCell ref="B267:B269"/>
    <mergeCell ref="C267:C269"/>
    <mergeCell ref="D267:D269"/>
    <mergeCell ref="E267:E269"/>
    <mergeCell ref="F267:F269"/>
    <mergeCell ref="G267:G269"/>
    <mergeCell ref="H267:H269"/>
    <mergeCell ref="R273:R275"/>
    <mergeCell ref="R267:R269"/>
    <mergeCell ref="R270:R272"/>
    <mergeCell ref="H270:H272"/>
    <mergeCell ref="A285:I287"/>
    <mergeCell ref="R285:R287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R255:R257"/>
    <mergeCell ref="A276:A278"/>
    <mergeCell ref="B276:B278"/>
    <mergeCell ref="C276:C278"/>
    <mergeCell ref="D276:D278"/>
    <mergeCell ref="E276:E278"/>
    <mergeCell ref="F276:F278"/>
    <mergeCell ref="D270:D272"/>
    <mergeCell ref="E270:E272"/>
    <mergeCell ref="A282:A284"/>
    <mergeCell ref="R282:R284"/>
    <mergeCell ref="G279:G281"/>
    <mergeCell ref="H279:H281"/>
    <mergeCell ref="R279:R281"/>
    <mergeCell ref="F238:F240"/>
    <mergeCell ref="G238:G240"/>
    <mergeCell ref="H238:H240"/>
    <mergeCell ref="R238:R240"/>
    <mergeCell ref="A235:A237"/>
    <mergeCell ref="B235:B237"/>
    <mergeCell ref="C235:C237"/>
    <mergeCell ref="D235:D237"/>
    <mergeCell ref="E235:E237"/>
    <mergeCell ref="F235:F237"/>
    <mergeCell ref="S48:S50"/>
    <mergeCell ref="A51:A53"/>
    <mergeCell ref="B51:B53"/>
    <mergeCell ref="C51:C53"/>
    <mergeCell ref="D51:D53"/>
    <mergeCell ref="E51:E53"/>
    <mergeCell ref="F51:F53"/>
    <mergeCell ref="G51:G53"/>
    <mergeCell ref="H51:H53"/>
    <mergeCell ref="R51:R53"/>
    <mergeCell ref="A48:A50"/>
    <mergeCell ref="B48:B50"/>
    <mergeCell ref="C48:C50"/>
    <mergeCell ref="D48:D50"/>
    <mergeCell ref="E48:E50"/>
    <mergeCell ref="F48:F50"/>
    <mergeCell ref="G48:G50"/>
    <mergeCell ref="H48:H50"/>
    <mergeCell ref="S54:S56"/>
    <mergeCell ref="A54:A56"/>
    <mergeCell ref="B54:B56"/>
    <mergeCell ref="C54:C56"/>
    <mergeCell ref="D54:D56"/>
    <mergeCell ref="E54:E56"/>
    <mergeCell ref="F54:F56"/>
    <mergeCell ref="G54:G56"/>
    <mergeCell ref="H54:H56"/>
    <mergeCell ref="R54:R56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 differentFirst="1">
    <oddHeader>&amp;C&amp;P</oddHeader>
  </headerFooter>
  <rowBreaks count="11" manualBreakCount="11">
    <brk id="29" max="17" man="1"/>
    <brk id="56" max="17" man="1"/>
    <brk id="78" max="17" man="1"/>
    <brk id="105" max="17" man="1"/>
    <brk id="127" max="17" man="1"/>
    <brk id="154" max="17" man="1"/>
    <brk id="179" max="17" man="1"/>
    <brk id="204" max="17" man="1"/>
    <brk id="225" max="17" man="1"/>
    <brk id="246" max="17" man="1"/>
    <brk id="27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8"/>
  <sheetViews>
    <sheetView view="pageBreakPreview" topLeftCell="A133" zoomScale="70" zoomScaleNormal="70" zoomScaleSheetLayoutView="70" zoomScalePageLayoutView="60" workbookViewId="0">
      <selection activeCell="O9" sqref="O9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4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17.5703125" style="4" bestFit="1" customWidth="1"/>
    <col min="13" max="13" width="8.85546875" style="4"/>
    <col min="14" max="14" width="16.140625" style="4" bestFit="1" customWidth="1"/>
    <col min="15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3"/>
      <c r="K1" s="8" t="s">
        <v>586</v>
      </c>
    </row>
    <row r="2" spans="1:14" ht="50.25" customHeight="1" x14ac:dyDescent="0.3">
      <c r="A2" s="1"/>
      <c r="B2" s="1"/>
      <c r="C2" s="1"/>
      <c r="D2" s="3"/>
      <c r="E2" s="156"/>
      <c r="F2" s="156"/>
      <c r="G2" s="3"/>
      <c r="J2" s="159" t="s">
        <v>585</v>
      </c>
      <c r="K2" s="159"/>
    </row>
    <row r="3" spans="1:14" ht="57" customHeight="1" x14ac:dyDescent="0.3">
      <c r="A3" s="160" t="s">
        <v>161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4" ht="15" customHeight="1" x14ac:dyDescent="0.3">
      <c r="A4" s="5"/>
      <c r="B4" s="2"/>
      <c r="C4" s="2"/>
      <c r="D4" s="2"/>
      <c r="E4" s="2"/>
      <c r="F4" s="2"/>
      <c r="G4" s="2"/>
    </row>
    <row r="5" spans="1:14" ht="53.25" customHeight="1" x14ac:dyDescent="0.3">
      <c r="A5" s="161" t="s">
        <v>160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4" ht="15" customHeight="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4" ht="33" customHeight="1" x14ac:dyDescent="0.3">
      <c r="A7" s="157" t="s">
        <v>0</v>
      </c>
      <c r="B7" s="158" t="s">
        <v>57</v>
      </c>
      <c r="C7" s="158" t="s">
        <v>1</v>
      </c>
      <c r="D7" s="158" t="s">
        <v>2</v>
      </c>
      <c r="E7" s="158" t="s">
        <v>3</v>
      </c>
      <c r="F7" s="157" t="s">
        <v>4</v>
      </c>
      <c r="G7" s="157"/>
      <c r="H7" s="157"/>
      <c r="I7" s="157"/>
      <c r="J7" s="157"/>
      <c r="K7" s="158" t="s">
        <v>5</v>
      </c>
    </row>
    <row r="8" spans="1:14" ht="33" customHeight="1" x14ac:dyDescent="0.3">
      <c r="A8" s="157"/>
      <c r="B8" s="158"/>
      <c r="C8" s="158"/>
      <c r="D8" s="158"/>
      <c r="E8" s="158"/>
      <c r="F8" s="13">
        <v>2023</v>
      </c>
      <c r="G8" s="66">
        <v>2024</v>
      </c>
      <c r="H8" s="66">
        <v>2025</v>
      </c>
      <c r="I8" s="66">
        <v>2026</v>
      </c>
      <c r="J8" s="66">
        <v>2027</v>
      </c>
      <c r="K8" s="158"/>
    </row>
    <row r="9" spans="1:14" ht="24.75" customHeight="1" x14ac:dyDescent="0.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13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</row>
    <row r="10" spans="1:14" ht="24.75" customHeight="1" x14ac:dyDescent="0.3">
      <c r="A10" s="153" t="s">
        <v>135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4" ht="32.25" customHeight="1" x14ac:dyDescent="0.3">
      <c r="A11" s="153" t="s">
        <v>370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4" s="3" customFormat="1" ht="36" customHeight="1" x14ac:dyDescent="0.25">
      <c r="A12" s="151"/>
      <c r="B12" s="141" t="s">
        <v>159</v>
      </c>
      <c r="C12" s="101" t="s">
        <v>68</v>
      </c>
      <c r="D12" s="9" t="s">
        <v>14</v>
      </c>
      <c r="E12" s="46">
        <f>E13+E14</f>
        <v>13423.14</v>
      </c>
      <c r="F12" s="46">
        <f t="shared" ref="F12:J12" si="0">F13+F14</f>
        <v>0</v>
      </c>
      <c r="G12" s="46">
        <f t="shared" si="0"/>
        <v>13096.5</v>
      </c>
      <c r="H12" s="46">
        <f t="shared" si="0"/>
        <v>326.64</v>
      </c>
      <c r="I12" s="46">
        <f t="shared" si="0"/>
        <v>0</v>
      </c>
      <c r="J12" s="46">
        <f t="shared" si="0"/>
        <v>0</v>
      </c>
      <c r="K12" s="152"/>
    </row>
    <row r="13" spans="1:14" s="3" customFormat="1" ht="36" customHeight="1" x14ac:dyDescent="0.25">
      <c r="A13" s="151"/>
      <c r="B13" s="141"/>
      <c r="C13" s="101"/>
      <c r="D13" s="9" t="s">
        <v>10</v>
      </c>
      <c r="E13" s="46">
        <f>E16</f>
        <v>8498.86</v>
      </c>
      <c r="F13" s="46">
        <f t="shared" ref="F13:J13" si="1">F16</f>
        <v>0</v>
      </c>
      <c r="G13" s="46">
        <f t="shared" si="1"/>
        <v>8172.22</v>
      </c>
      <c r="H13" s="46">
        <f t="shared" si="1"/>
        <v>326.64</v>
      </c>
      <c r="I13" s="46">
        <f t="shared" si="1"/>
        <v>0</v>
      </c>
      <c r="J13" s="46">
        <f t="shared" si="1"/>
        <v>0</v>
      </c>
      <c r="K13" s="152"/>
    </row>
    <row r="14" spans="1:14" s="3" customFormat="1" ht="36" customHeight="1" x14ac:dyDescent="0.25">
      <c r="A14" s="151"/>
      <c r="B14" s="141"/>
      <c r="C14" s="101"/>
      <c r="D14" s="9" t="s">
        <v>18</v>
      </c>
      <c r="E14" s="46">
        <f>E17</f>
        <v>4924.28</v>
      </c>
      <c r="F14" s="46">
        <f t="shared" ref="F14:J14" si="2">F17</f>
        <v>0</v>
      </c>
      <c r="G14" s="46">
        <f t="shared" si="2"/>
        <v>4924.28</v>
      </c>
      <c r="H14" s="46">
        <f t="shared" si="2"/>
        <v>0</v>
      </c>
      <c r="I14" s="46">
        <f t="shared" si="2"/>
        <v>0</v>
      </c>
      <c r="J14" s="46">
        <f t="shared" si="2"/>
        <v>0</v>
      </c>
      <c r="K14" s="152"/>
    </row>
    <row r="15" spans="1:14" s="3" customFormat="1" ht="36" customHeight="1" x14ac:dyDescent="0.25">
      <c r="A15" s="151">
        <v>1</v>
      </c>
      <c r="B15" s="97" t="s">
        <v>438</v>
      </c>
      <c r="C15" s="101" t="s">
        <v>68</v>
      </c>
      <c r="D15" s="9" t="s">
        <v>14</v>
      </c>
      <c r="E15" s="46">
        <f>F15+G15+H15+I15+J15</f>
        <v>13423.14</v>
      </c>
      <c r="F15" s="46">
        <f>F16+F17</f>
        <v>0</v>
      </c>
      <c r="G15" s="46">
        <f>G16+G17</f>
        <v>13096.5</v>
      </c>
      <c r="H15" s="46">
        <f t="shared" ref="H15:J15" si="3">H16+H17</f>
        <v>326.64</v>
      </c>
      <c r="I15" s="46">
        <f t="shared" si="3"/>
        <v>0</v>
      </c>
      <c r="J15" s="46">
        <f t="shared" si="3"/>
        <v>0</v>
      </c>
      <c r="K15" s="152" t="s">
        <v>17</v>
      </c>
    </row>
    <row r="16" spans="1:14" s="3" customFormat="1" ht="36" customHeight="1" x14ac:dyDescent="0.25">
      <c r="A16" s="151"/>
      <c r="B16" s="97"/>
      <c r="C16" s="101"/>
      <c r="D16" s="9" t="s">
        <v>10</v>
      </c>
      <c r="E16" s="46">
        <f>F16+G16+H16+I16+J16</f>
        <v>8498.86</v>
      </c>
      <c r="F16" s="46">
        <v>0</v>
      </c>
      <c r="G16" s="46">
        <v>8172.22</v>
      </c>
      <c r="H16" s="46">
        <v>326.64</v>
      </c>
      <c r="I16" s="46">
        <v>0</v>
      </c>
      <c r="J16" s="46">
        <v>0</v>
      </c>
      <c r="K16" s="152"/>
      <c r="L16" s="11"/>
      <c r="N16" s="12"/>
    </row>
    <row r="17" spans="1:14" s="3" customFormat="1" ht="36" customHeight="1" x14ac:dyDescent="0.25">
      <c r="A17" s="151"/>
      <c r="B17" s="97"/>
      <c r="C17" s="101"/>
      <c r="D17" s="9" t="s">
        <v>18</v>
      </c>
      <c r="E17" s="46">
        <f>F17+G17+H17+I17+J17</f>
        <v>4924.28</v>
      </c>
      <c r="F17" s="46">
        <v>0</v>
      </c>
      <c r="G17" s="46">
        <v>4924.28</v>
      </c>
      <c r="H17" s="46">
        <v>0</v>
      </c>
      <c r="I17" s="46">
        <v>0</v>
      </c>
      <c r="J17" s="46">
        <v>0</v>
      </c>
      <c r="K17" s="152"/>
      <c r="L17" s="11"/>
      <c r="N17" s="12"/>
    </row>
    <row r="18" spans="1:14" ht="32.25" customHeight="1" x14ac:dyDescent="0.3">
      <c r="A18" s="153" t="s">
        <v>513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5"/>
    </row>
    <row r="19" spans="1:14" s="3" customFormat="1" ht="36" customHeight="1" x14ac:dyDescent="0.25">
      <c r="A19" s="151"/>
      <c r="B19" s="141" t="s">
        <v>159</v>
      </c>
      <c r="C19" s="101" t="s">
        <v>68</v>
      </c>
      <c r="D19" s="9" t="s">
        <v>14</v>
      </c>
      <c r="E19" s="46">
        <f>E20+E21</f>
        <v>28238.78</v>
      </c>
      <c r="F19" s="46">
        <f t="shared" ref="F19:J19" si="4">F20+F21</f>
        <v>0</v>
      </c>
      <c r="G19" s="46">
        <f>G20+G21</f>
        <v>21332.68</v>
      </c>
      <c r="H19" s="46">
        <f>H20+H21</f>
        <v>6906.0999999999995</v>
      </c>
      <c r="I19" s="46">
        <f t="shared" si="4"/>
        <v>0</v>
      </c>
      <c r="J19" s="46">
        <f t="shared" si="4"/>
        <v>0</v>
      </c>
      <c r="K19" s="152"/>
    </row>
    <row r="20" spans="1:14" s="3" customFormat="1" ht="36" customHeight="1" x14ac:dyDescent="0.25">
      <c r="A20" s="151"/>
      <c r="B20" s="141"/>
      <c r="C20" s="101"/>
      <c r="D20" s="9" t="s">
        <v>10</v>
      </c>
      <c r="E20" s="46">
        <f>E32+E23+E26+E29</f>
        <v>17620.989999999998</v>
      </c>
      <c r="F20" s="46">
        <f t="shared" ref="F20:J21" si="5">F32</f>
        <v>0</v>
      </c>
      <c r="G20" s="46">
        <f>G32+G23+G26+G29</f>
        <v>13311.579999999998</v>
      </c>
      <c r="H20" s="46">
        <f>H32+H23+H26+H29</f>
        <v>4309.41</v>
      </c>
      <c r="I20" s="46">
        <f t="shared" si="5"/>
        <v>0</v>
      </c>
      <c r="J20" s="46">
        <f t="shared" si="5"/>
        <v>0</v>
      </c>
      <c r="K20" s="152"/>
    </row>
    <row r="21" spans="1:14" s="3" customFormat="1" ht="36" customHeight="1" x14ac:dyDescent="0.25">
      <c r="A21" s="151"/>
      <c r="B21" s="141"/>
      <c r="C21" s="101"/>
      <c r="D21" s="9" t="s">
        <v>18</v>
      </c>
      <c r="E21" s="46">
        <f>E33+E24+E27+E30</f>
        <v>10617.789999999999</v>
      </c>
      <c r="F21" s="46">
        <f t="shared" si="5"/>
        <v>0</v>
      </c>
      <c r="G21" s="46">
        <f>G33+G24+G27+G30</f>
        <v>8021.1</v>
      </c>
      <c r="H21" s="46">
        <f>H33+H24+H27+H30</f>
        <v>2596.6899999999996</v>
      </c>
      <c r="I21" s="46">
        <f t="shared" si="5"/>
        <v>0</v>
      </c>
      <c r="J21" s="46">
        <f t="shared" si="5"/>
        <v>0</v>
      </c>
      <c r="K21" s="152"/>
    </row>
    <row r="22" spans="1:14" s="3" customFormat="1" ht="36" customHeight="1" x14ac:dyDescent="0.25">
      <c r="A22" s="151">
        <v>1</v>
      </c>
      <c r="B22" s="97" t="s">
        <v>514</v>
      </c>
      <c r="C22" s="101" t="s">
        <v>68</v>
      </c>
      <c r="D22" s="9" t="s">
        <v>14</v>
      </c>
      <c r="E22" s="46">
        <f t="shared" ref="E22:E33" si="6">F22+G22+H22+I22+J22</f>
        <v>3207.2799999999997</v>
      </c>
      <c r="F22" s="46">
        <f>F23+F24</f>
        <v>0</v>
      </c>
      <c r="G22" s="46">
        <f>G23+G24</f>
        <v>1282.9099999999999</v>
      </c>
      <c r="H22" s="46">
        <f t="shared" ref="H22:J22" si="7">H23+H24</f>
        <v>1924.37</v>
      </c>
      <c r="I22" s="46">
        <f t="shared" si="7"/>
        <v>0</v>
      </c>
      <c r="J22" s="46">
        <f t="shared" si="7"/>
        <v>0</v>
      </c>
      <c r="K22" s="152" t="s">
        <v>17</v>
      </c>
      <c r="M22" s="7"/>
    </row>
    <row r="23" spans="1:14" s="3" customFormat="1" ht="36" customHeight="1" x14ac:dyDescent="0.25">
      <c r="A23" s="151"/>
      <c r="B23" s="97"/>
      <c r="C23" s="101"/>
      <c r="D23" s="9" t="s">
        <v>10</v>
      </c>
      <c r="E23" s="46">
        <f t="shared" si="6"/>
        <v>2001.35</v>
      </c>
      <c r="F23" s="46">
        <v>0</v>
      </c>
      <c r="G23" s="46">
        <v>800.54</v>
      </c>
      <c r="H23" s="46">
        <v>1200.81</v>
      </c>
      <c r="I23" s="46">
        <v>0</v>
      </c>
      <c r="J23" s="46">
        <v>0</v>
      </c>
      <c r="K23" s="152"/>
      <c r="L23" s="11"/>
      <c r="M23" s="7"/>
      <c r="N23" s="12"/>
    </row>
    <row r="24" spans="1:14" s="3" customFormat="1" ht="36" customHeight="1" x14ac:dyDescent="0.25">
      <c r="A24" s="151"/>
      <c r="B24" s="97"/>
      <c r="C24" s="101"/>
      <c r="D24" s="9" t="s">
        <v>18</v>
      </c>
      <c r="E24" s="46">
        <f t="shared" si="6"/>
        <v>1205.9299999999998</v>
      </c>
      <c r="F24" s="46">
        <v>0</v>
      </c>
      <c r="G24" s="46">
        <v>482.37</v>
      </c>
      <c r="H24" s="46">
        <v>723.56</v>
      </c>
      <c r="I24" s="46">
        <v>0</v>
      </c>
      <c r="J24" s="46">
        <v>0</v>
      </c>
      <c r="K24" s="152"/>
      <c r="L24" s="11"/>
      <c r="M24" s="7"/>
      <c r="N24" s="12"/>
    </row>
    <row r="25" spans="1:14" s="3" customFormat="1" ht="36" customHeight="1" x14ac:dyDescent="0.25">
      <c r="A25" s="151">
        <v>2</v>
      </c>
      <c r="B25" s="97" t="s">
        <v>515</v>
      </c>
      <c r="C25" s="101" t="s">
        <v>68</v>
      </c>
      <c r="D25" s="9" t="s">
        <v>14</v>
      </c>
      <c r="E25" s="46">
        <f t="shared" si="6"/>
        <v>122.85000000000001</v>
      </c>
      <c r="F25" s="46">
        <f>F26+F27</f>
        <v>0</v>
      </c>
      <c r="G25" s="46">
        <f>G26+G27</f>
        <v>122.85000000000001</v>
      </c>
      <c r="H25" s="46">
        <f t="shared" ref="H25:J25" si="8">H26+H27</f>
        <v>0</v>
      </c>
      <c r="I25" s="46">
        <f t="shared" si="8"/>
        <v>0</v>
      </c>
      <c r="J25" s="46">
        <f t="shared" si="8"/>
        <v>0</v>
      </c>
      <c r="K25" s="152" t="s">
        <v>17</v>
      </c>
      <c r="M25" s="7"/>
    </row>
    <row r="26" spans="1:14" s="3" customFormat="1" ht="36" customHeight="1" x14ac:dyDescent="0.25">
      <c r="A26" s="151"/>
      <c r="B26" s="97"/>
      <c r="C26" s="101"/>
      <c r="D26" s="9" t="s">
        <v>10</v>
      </c>
      <c r="E26" s="46">
        <f t="shared" si="6"/>
        <v>76.650000000000006</v>
      </c>
      <c r="F26" s="46">
        <v>0</v>
      </c>
      <c r="G26" s="46">
        <v>76.650000000000006</v>
      </c>
      <c r="H26" s="46">
        <v>0</v>
      </c>
      <c r="I26" s="46">
        <v>0</v>
      </c>
      <c r="J26" s="46">
        <v>0</v>
      </c>
      <c r="K26" s="152"/>
      <c r="L26" s="11"/>
      <c r="M26" s="7"/>
      <c r="N26" s="12"/>
    </row>
    <row r="27" spans="1:14" s="3" customFormat="1" ht="36" customHeight="1" x14ac:dyDescent="0.25">
      <c r="A27" s="151"/>
      <c r="B27" s="97"/>
      <c r="C27" s="101"/>
      <c r="D27" s="9" t="s">
        <v>18</v>
      </c>
      <c r="E27" s="46">
        <f t="shared" si="6"/>
        <v>46.2</v>
      </c>
      <c r="F27" s="46">
        <v>0</v>
      </c>
      <c r="G27" s="46">
        <v>46.2</v>
      </c>
      <c r="H27" s="46">
        <v>0</v>
      </c>
      <c r="I27" s="46">
        <v>0</v>
      </c>
      <c r="J27" s="46">
        <v>0</v>
      </c>
      <c r="K27" s="152"/>
      <c r="L27" s="11"/>
      <c r="M27" s="7"/>
      <c r="N27" s="12"/>
    </row>
    <row r="28" spans="1:14" s="3" customFormat="1" ht="36" customHeight="1" x14ac:dyDescent="0.25">
      <c r="A28" s="151">
        <v>3</v>
      </c>
      <c r="B28" s="97" t="s">
        <v>516</v>
      </c>
      <c r="C28" s="101" t="s">
        <v>68</v>
      </c>
      <c r="D28" s="9" t="s">
        <v>14</v>
      </c>
      <c r="E28" s="46">
        <f t="shared" si="6"/>
        <v>18021.79</v>
      </c>
      <c r="F28" s="46">
        <f>F29+F30</f>
        <v>0</v>
      </c>
      <c r="G28" s="46">
        <f>G29+G30</f>
        <v>14417.43</v>
      </c>
      <c r="H28" s="46">
        <f t="shared" ref="H28:J28" si="9">H29+H30</f>
        <v>3604.3599999999997</v>
      </c>
      <c r="I28" s="46">
        <f t="shared" si="9"/>
        <v>0</v>
      </c>
      <c r="J28" s="46">
        <f t="shared" si="9"/>
        <v>0</v>
      </c>
      <c r="K28" s="152" t="s">
        <v>17</v>
      </c>
      <c r="M28" s="7"/>
    </row>
    <row r="29" spans="1:14" s="3" customFormat="1" ht="36" customHeight="1" x14ac:dyDescent="0.25">
      <c r="A29" s="151"/>
      <c r="B29" s="97"/>
      <c r="C29" s="101"/>
      <c r="D29" s="9" t="s">
        <v>10</v>
      </c>
      <c r="E29" s="46">
        <f t="shared" si="6"/>
        <v>11245.59</v>
      </c>
      <c r="F29" s="46">
        <v>0</v>
      </c>
      <c r="G29" s="46">
        <v>8996.4699999999993</v>
      </c>
      <c r="H29" s="46">
        <v>2249.12</v>
      </c>
      <c r="I29" s="46">
        <v>0</v>
      </c>
      <c r="J29" s="46">
        <v>0</v>
      </c>
      <c r="K29" s="152"/>
      <c r="L29" s="11"/>
      <c r="M29" s="7"/>
      <c r="N29" s="12"/>
    </row>
    <row r="30" spans="1:14" s="3" customFormat="1" ht="36" customHeight="1" x14ac:dyDescent="0.25">
      <c r="A30" s="151"/>
      <c r="B30" s="97"/>
      <c r="C30" s="101"/>
      <c r="D30" s="9" t="s">
        <v>18</v>
      </c>
      <c r="E30" s="46">
        <f t="shared" si="6"/>
        <v>6776.2</v>
      </c>
      <c r="F30" s="46">
        <v>0</v>
      </c>
      <c r="G30" s="46">
        <v>5420.96</v>
      </c>
      <c r="H30" s="46">
        <v>1355.24</v>
      </c>
      <c r="I30" s="46">
        <v>0</v>
      </c>
      <c r="J30" s="46">
        <v>0</v>
      </c>
      <c r="K30" s="152"/>
      <c r="L30" s="11"/>
      <c r="M30" s="7"/>
      <c r="N30" s="12"/>
    </row>
    <row r="31" spans="1:14" s="3" customFormat="1" ht="36" customHeight="1" x14ac:dyDescent="0.25">
      <c r="A31" s="151">
        <v>4</v>
      </c>
      <c r="B31" s="97" t="s">
        <v>517</v>
      </c>
      <c r="C31" s="101" t="s">
        <v>68</v>
      </c>
      <c r="D31" s="9" t="s">
        <v>14</v>
      </c>
      <c r="E31" s="46">
        <f t="shared" si="6"/>
        <v>6886.86</v>
      </c>
      <c r="F31" s="46">
        <f>F32+F33</f>
        <v>0</v>
      </c>
      <c r="G31" s="46">
        <f>G32+G33</f>
        <v>5509.49</v>
      </c>
      <c r="H31" s="46">
        <f t="shared" ref="H31:J31" si="10">H32+H33</f>
        <v>1377.37</v>
      </c>
      <c r="I31" s="46">
        <f t="shared" si="10"/>
        <v>0</v>
      </c>
      <c r="J31" s="46">
        <f t="shared" si="10"/>
        <v>0</v>
      </c>
      <c r="K31" s="152" t="s">
        <v>17</v>
      </c>
      <c r="M31" s="7"/>
    </row>
    <row r="32" spans="1:14" s="3" customFormat="1" ht="36" customHeight="1" x14ac:dyDescent="0.25">
      <c r="A32" s="151"/>
      <c r="B32" s="97"/>
      <c r="C32" s="101"/>
      <c r="D32" s="9" t="s">
        <v>10</v>
      </c>
      <c r="E32" s="46">
        <f t="shared" si="6"/>
        <v>4297.3999999999996</v>
      </c>
      <c r="F32" s="46">
        <v>0</v>
      </c>
      <c r="G32" s="46">
        <v>3437.92</v>
      </c>
      <c r="H32" s="46">
        <v>859.48</v>
      </c>
      <c r="I32" s="46">
        <v>0</v>
      </c>
      <c r="J32" s="46">
        <v>0</v>
      </c>
      <c r="K32" s="152"/>
      <c r="L32" s="11"/>
      <c r="M32" s="7"/>
      <c r="N32" s="12"/>
    </row>
    <row r="33" spans="1:14" s="3" customFormat="1" ht="36" customHeight="1" x14ac:dyDescent="0.25">
      <c r="A33" s="151"/>
      <c r="B33" s="97"/>
      <c r="C33" s="101"/>
      <c r="D33" s="9" t="s">
        <v>18</v>
      </c>
      <c r="E33" s="46">
        <f t="shared" si="6"/>
        <v>2589.46</v>
      </c>
      <c r="F33" s="46">
        <v>0</v>
      </c>
      <c r="G33" s="46">
        <v>2071.5700000000002</v>
      </c>
      <c r="H33" s="46">
        <v>517.89</v>
      </c>
      <c r="I33" s="46">
        <v>0</v>
      </c>
      <c r="J33" s="46">
        <v>0</v>
      </c>
      <c r="K33" s="152"/>
      <c r="L33" s="11"/>
      <c r="M33" s="7"/>
      <c r="N33" s="12"/>
    </row>
    <row r="34" spans="1:14" ht="24.75" customHeight="1" x14ac:dyDescent="0.3">
      <c r="A34" s="153" t="s">
        <v>529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4" s="3" customFormat="1" ht="36" customHeight="1" x14ac:dyDescent="0.25">
      <c r="A35" s="151"/>
      <c r="B35" s="141" t="s">
        <v>159</v>
      </c>
      <c r="C35" s="101" t="s">
        <v>68</v>
      </c>
      <c r="D35" s="9" t="s">
        <v>14</v>
      </c>
      <c r="E35" s="46">
        <f>E42+E46+E50+E54+E58+E62+E66+E70+E39</f>
        <v>417703.05999999994</v>
      </c>
      <c r="F35" s="46">
        <f>F42+F46+F50+F54+F58+F62+F66+F70+F39</f>
        <v>25500</v>
      </c>
      <c r="G35" s="46">
        <f t="shared" ref="G35:J35" si="11">G42+G46+G50+G54+G58+G62+G66+G70+G39</f>
        <v>108381.82999999999</v>
      </c>
      <c r="H35" s="46">
        <f t="shared" si="11"/>
        <v>283821.23</v>
      </c>
      <c r="I35" s="46">
        <f t="shared" si="11"/>
        <v>0</v>
      </c>
      <c r="J35" s="46">
        <f t="shared" si="11"/>
        <v>0</v>
      </c>
      <c r="K35" s="152"/>
    </row>
    <row r="36" spans="1:14" s="3" customFormat="1" ht="36" customHeight="1" x14ac:dyDescent="0.25">
      <c r="A36" s="151"/>
      <c r="B36" s="141"/>
      <c r="C36" s="101"/>
      <c r="D36" s="9" t="s">
        <v>10</v>
      </c>
      <c r="E36" s="46">
        <f t="shared" ref="E36:J37" si="12">E43+E47+E51+E55+E59+E63+E67+E71+E40</f>
        <v>194375.43999999994</v>
      </c>
      <c r="F36" s="46">
        <f t="shared" si="12"/>
        <v>15606</v>
      </c>
      <c r="G36" s="46">
        <f t="shared" si="12"/>
        <v>1665.03</v>
      </c>
      <c r="H36" s="46">
        <f t="shared" si="12"/>
        <v>177104.40999999995</v>
      </c>
      <c r="I36" s="46">
        <f t="shared" si="12"/>
        <v>0</v>
      </c>
      <c r="J36" s="46">
        <f t="shared" si="12"/>
        <v>0</v>
      </c>
      <c r="K36" s="152"/>
    </row>
    <row r="37" spans="1:14" s="3" customFormat="1" ht="36" customHeight="1" x14ac:dyDescent="0.25">
      <c r="A37" s="151"/>
      <c r="B37" s="141"/>
      <c r="C37" s="101"/>
      <c r="D37" s="9" t="s">
        <v>18</v>
      </c>
      <c r="E37" s="46">
        <f t="shared" si="12"/>
        <v>223327.62</v>
      </c>
      <c r="F37" s="46">
        <f t="shared" si="12"/>
        <v>9894</v>
      </c>
      <c r="G37" s="46">
        <f t="shared" si="12"/>
        <v>106716.79999999999</v>
      </c>
      <c r="H37" s="46">
        <f t="shared" si="12"/>
        <v>106716.81999999999</v>
      </c>
      <c r="I37" s="46">
        <f t="shared" si="12"/>
        <v>0</v>
      </c>
      <c r="J37" s="46">
        <f t="shared" si="12"/>
        <v>0</v>
      </c>
      <c r="K37" s="152"/>
    </row>
    <row r="38" spans="1:14" s="3" customFormat="1" ht="26.25" customHeight="1" x14ac:dyDescent="0.25">
      <c r="A38" s="151"/>
      <c r="B38" s="141"/>
      <c r="C38" s="101"/>
      <c r="D38" s="9" t="s">
        <v>12</v>
      </c>
      <c r="E38" s="46">
        <f t="shared" ref="E38:J38" si="13">E45+E49+E53+E57+E61+E65+E69+E73</f>
        <v>0</v>
      </c>
      <c r="F38" s="46">
        <f t="shared" si="13"/>
        <v>0</v>
      </c>
      <c r="G38" s="46">
        <f t="shared" si="13"/>
        <v>0</v>
      </c>
      <c r="H38" s="46">
        <f t="shared" si="13"/>
        <v>0</v>
      </c>
      <c r="I38" s="46">
        <f t="shared" si="13"/>
        <v>0</v>
      </c>
      <c r="J38" s="46">
        <f t="shared" si="13"/>
        <v>0</v>
      </c>
      <c r="K38" s="152"/>
    </row>
    <row r="39" spans="1:14" s="3" customFormat="1" ht="36" customHeight="1" x14ac:dyDescent="0.25">
      <c r="A39" s="151">
        <v>1</v>
      </c>
      <c r="B39" s="97" t="s">
        <v>275</v>
      </c>
      <c r="C39" s="101" t="s">
        <v>68</v>
      </c>
      <c r="D39" s="9" t="s">
        <v>14</v>
      </c>
      <c r="E39" s="46">
        <f>F39+G39+H39+I39+J39</f>
        <v>25500</v>
      </c>
      <c r="F39" s="46">
        <f>F40+F41</f>
        <v>25500</v>
      </c>
      <c r="G39" s="46">
        <v>0</v>
      </c>
      <c r="H39" s="46">
        <f t="shared" ref="H39:J39" si="14">H40+H41</f>
        <v>0</v>
      </c>
      <c r="I39" s="46">
        <f t="shared" si="14"/>
        <v>0</v>
      </c>
      <c r="J39" s="46">
        <f t="shared" si="14"/>
        <v>0</v>
      </c>
      <c r="K39" s="152" t="s">
        <v>17</v>
      </c>
    </row>
    <row r="40" spans="1:14" s="3" customFormat="1" ht="36" customHeight="1" x14ac:dyDescent="0.25">
      <c r="A40" s="151"/>
      <c r="B40" s="97"/>
      <c r="C40" s="101"/>
      <c r="D40" s="9" t="s">
        <v>10</v>
      </c>
      <c r="E40" s="46">
        <f>F40+G40+H40+I40+J40</f>
        <v>15606</v>
      </c>
      <c r="F40" s="46">
        <v>15606</v>
      </c>
      <c r="G40" s="46">
        <v>0</v>
      </c>
      <c r="H40" s="46">
        <v>0</v>
      </c>
      <c r="I40" s="46">
        <v>0</v>
      </c>
      <c r="J40" s="46">
        <v>0</v>
      </c>
      <c r="K40" s="152"/>
      <c r="L40" s="11"/>
      <c r="N40" s="12"/>
    </row>
    <row r="41" spans="1:14" s="3" customFormat="1" ht="36" customHeight="1" x14ac:dyDescent="0.25">
      <c r="A41" s="151"/>
      <c r="B41" s="97"/>
      <c r="C41" s="101"/>
      <c r="D41" s="9" t="s">
        <v>18</v>
      </c>
      <c r="E41" s="46">
        <f>F41+G41+H41+I41+J41</f>
        <v>9894</v>
      </c>
      <c r="F41" s="46">
        <f>9894</f>
        <v>9894</v>
      </c>
      <c r="G41" s="46">
        <v>0</v>
      </c>
      <c r="H41" s="46">
        <v>0</v>
      </c>
      <c r="I41" s="46">
        <v>0</v>
      </c>
      <c r="J41" s="46">
        <v>0</v>
      </c>
      <c r="K41" s="152"/>
      <c r="L41" s="11"/>
      <c r="N41" s="12"/>
    </row>
    <row r="42" spans="1:14" ht="30" customHeight="1" x14ac:dyDescent="0.3">
      <c r="A42" s="151">
        <v>2</v>
      </c>
      <c r="B42" s="97" t="s">
        <v>140</v>
      </c>
      <c r="C42" s="101" t="s">
        <v>68</v>
      </c>
      <c r="D42" s="9" t="s">
        <v>14</v>
      </c>
      <c r="E42" s="10">
        <f>E43+E44+E45</f>
        <v>235218.05</v>
      </c>
      <c r="F42" s="10">
        <f>F43+F44+F45</f>
        <v>0</v>
      </c>
      <c r="G42" s="10">
        <f>G43+G44+G45</f>
        <v>64274.7</v>
      </c>
      <c r="H42" s="10">
        <f t="shared" ref="H42:J42" si="15">H43+H44+H45</f>
        <v>170943.34999999998</v>
      </c>
      <c r="I42" s="10">
        <f t="shared" si="15"/>
        <v>0</v>
      </c>
      <c r="J42" s="10">
        <f t="shared" si="15"/>
        <v>0</v>
      </c>
      <c r="K42" s="152" t="s">
        <v>17</v>
      </c>
    </row>
    <row r="43" spans="1:14" ht="32.25" customHeight="1" x14ac:dyDescent="0.3">
      <c r="A43" s="151"/>
      <c r="B43" s="97"/>
      <c r="C43" s="101"/>
      <c r="D43" s="9" t="s">
        <v>10</v>
      </c>
      <c r="E43" s="46">
        <f>F43+G43+H43+I43+J43</f>
        <v>106668.65</v>
      </c>
      <c r="F43" s="10">
        <v>0</v>
      </c>
      <c r="G43" s="10">
        <v>0</v>
      </c>
      <c r="H43" s="10">
        <v>106668.65</v>
      </c>
      <c r="I43" s="10">
        <v>0</v>
      </c>
      <c r="J43" s="10">
        <v>0</v>
      </c>
      <c r="K43" s="152"/>
    </row>
    <row r="44" spans="1:14" s="3" customFormat="1" ht="34.5" customHeight="1" x14ac:dyDescent="0.25">
      <c r="A44" s="151"/>
      <c r="B44" s="97"/>
      <c r="C44" s="101"/>
      <c r="D44" s="9" t="s">
        <v>18</v>
      </c>
      <c r="E44" s="46">
        <f>F44+G44+H44+I44+J44</f>
        <v>128549.4</v>
      </c>
      <c r="F44" s="46">
        <v>0</v>
      </c>
      <c r="G44" s="46">
        <v>64274.7</v>
      </c>
      <c r="H44" s="46">
        <v>64274.7</v>
      </c>
      <c r="I44" s="46">
        <v>0</v>
      </c>
      <c r="J44" s="46">
        <v>0</v>
      </c>
      <c r="K44" s="152"/>
    </row>
    <row r="45" spans="1:14" s="3" customFormat="1" ht="34.5" customHeight="1" x14ac:dyDescent="0.25">
      <c r="A45" s="151"/>
      <c r="B45" s="97"/>
      <c r="C45" s="101"/>
      <c r="D45" s="9" t="s">
        <v>12</v>
      </c>
      <c r="E45" s="46">
        <f>F45+G45+H45+I45+J45</f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152"/>
    </row>
    <row r="46" spans="1:14" ht="30" customHeight="1" x14ac:dyDescent="0.3">
      <c r="A46" s="151">
        <v>3</v>
      </c>
      <c r="B46" s="97" t="s">
        <v>141</v>
      </c>
      <c r="C46" s="101" t="s">
        <v>68</v>
      </c>
      <c r="D46" s="9" t="s">
        <v>14</v>
      </c>
      <c r="E46" s="10">
        <f>E47+E48+E49</f>
        <v>39512.449999999997</v>
      </c>
      <c r="F46" s="10">
        <f>F47+F48+F49</f>
        <v>0</v>
      </c>
      <c r="G46" s="10">
        <f>G47+G48+G49</f>
        <v>10797.01</v>
      </c>
      <c r="H46" s="10">
        <f t="shared" ref="H46:J46" si="16">H47+H48+H49</f>
        <v>28715.440000000002</v>
      </c>
      <c r="I46" s="10">
        <f t="shared" si="16"/>
        <v>0</v>
      </c>
      <c r="J46" s="10">
        <f t="shared" si="16"/>
        <v>0</v>
      </c>
      <c r="K46" s="152" t="s">
        <v>17</v>
      </c>
    </row>
    <row r="47" spans="1:14" ht="32.25" customHeight="1" x14ac:dyDescent="0.3">
      <c r="A47" s="151"/>
      <c r="B47" s="97"/>
      <c r="C47" s="101"/>
      <c r="D47" s="9" t="s">
        <v>10</v>
      </c>
      <c r="E47" s="46">
        <f>F47+G47+H47+I47+J47</f>
        <v>17918.43</v>
      </c>
      <c r="F47" s="10">
        <v>0</v>
      </c>
      <c r="G47" s="10">
        <v>0</v>
      </c>
      <c r="H47" s="10">
        <v>17918.43</v>
      </c>
      <c r="I47" s="10">
        <v>0</v>
      </c>
      <c r="J47" s="10">
        <v>0</v>
      </c>
      <c r="K47" s="152"/>
    </row>
    <row r="48" spans="1:14" s="3" customFormat="1" ht="34.5" customHeight="1" x14ac:dyDescent="0.25">
      <c r="A48" s="151"/>
      <c r="B48" s="97"/>
      <c r="C48" s="101"/>
      <c r="D48" s="9" t="s">
        <v>18</v>
      </c>
      <c r="E48" s="46">
        <f>F48+G48+H48+I48+J48</f>
        <v>21594.02</v>
      </c>
      <c r="F48" s="46">
        <v>0</v>
      </c>
      <c r="G48" s="46">
        <v>10797.01</v>
      </c>
      <c r="H48" s="46">
        <v>10797.01</v>
      </c>
      <c r="I48" s="46">
        <v>0</v>
      </c>
      <c r="J48" s="46">
        <v>0</v>
      </c>
      <c r="K48" s="152"/>
    </row>
    <row r="49" spans="1:11" s="3" customFormat="1" ht="34.5" customHeight="1" x14ac:dyDescent="0.25">
      <c r="A49" s="151"/>
      <c r="B49" s="97"/>
      <c r="C49" s="101"/>
      <c r="D49" s="9" t="s">
        <v>12</v>
      </c>
      <c r="E49" s="46">
        <f>F49+G49+H49+I49+J49</f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152"/>
    </row>
    <row r="50" spans="1:11" ht="30" customHeight="1" x14ac:dyDescent="0.3">
      <c r="A50" s="151">
        <v>4</v>
      </c>
      <c r="B50" s="97" t="s">
        <v>142</v>
      </c>
      <c r="C50" s="101" t="s">
        <v>68</v>
      </c>
      <c r="D50" s="9" t="s">
        <v>14</v>
      </c>
      <c r="E50" s="10">
        <f>E51+E52+E53</f>
        <v>34430.800000000003</v>
      </c>
      <c r="F50" s="10">
        <f>F51+F52+F53</f>
        <v>0</v>
      </c>
      <c r="G50" s="10">
        <f>G51+G52+G53</f>
        <v>9408.42</v>
      </c>
      <c r="H50" s="10">
        <f t="shared" ref="H50:J50" si="17">H51+H52+H53</f>
        <v>25022.379999999997</v>
      </c>
      <c r="I50" s="10">
        <f t="shared" si="17"/>
        <v>0</v>
      </c>
      <c r="J50" s="10">
        <f t="shared" si="17"/>
        <v>0</v>
      </c>
      <c r="K50" s="152" t="s">
        <v>17</v>
      </c>
    </row>
    <row r="51" spans="1:11" ht="32.25" customHeight="1" x14ac:dyDescent="0.3">
      <c r="A51" s="151"/>
      <c r="B51" s="97"/>
      <c r="C51" s="101"/>
      <c r="D51" s="9" t="s">
        <v>10</v>
      </c>
      <c r="E51" s="46">
        <f>F51+G51+H51+I51+J51</f>
        <v>15613.96</v>
      </c>
      <c r="F51" s="10">
        <v>0</v>
      </c>
      <c r="G51" s="10">
        <v>0</v>
      </c>
      <c r="H51" s="10">
        <v>15613.96</v>
      </c>
      <c r="I51" s="10">
        <v>0</v>
      </c>
      <c r="J51" s="10">
        <v>0</v>
      </c>
      <c r="K51" s="152"/>
    </row>
    <row r="52" spans="1:11" s="3" customFormat="1" ht="34.5" customHeight="1" x14ac:dyDescent="0.25">
      <c r="A52" s="151"/>
      <c r="B52" s="97"/>
      <c r="C52" s="101"/>
      <c r="D52" s="9" t="s">
        <v>18</v>
      </c>
      <c r="E52" s="46">
        <f>F52+G52+H52+I52+J52</f>
        <v>18816.84</v>
      </c>
      <c r="F52" s="46">
        <v>0</v>
      </c>
      <c r="G52" s="46">
        <v>9408.42</v>
      </c>
      <c r="H52" s="46">
        <v>9408.42</v>
      </c>
      <c r="I52" s="46">
        <v>0</v>
      </c>
      <c r="J52" s="46">
        <v>0</v>
      </c>
      <c r="K52" s="152"/>
    </row>
    <row r="53" spans="1:11" s="3" customFormat="1" ht="34.5" customHeight="1" x14ac:dyDescent="0.25">
      <c r="A53" s="151"/>
      <c r="B53" s="97"/>
      <c r="C53" s="101"/>
      <c r="D53" s="9" t="s">
        <v>12</v>
      </c>
      <c r="E53" s="46">
        <f>F53+G53+H53+I53+J53</f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152"/>
    </row>
    <row r="54" spans="1:11" ht="30" customHeight="1" x14ac:dyDescent="0.3">
      <c r="A54" s="151">
        <v>5</v>
      </c>
      <c r="B54" s="97" t="s">
        <v>143</v>
      </c>
      <c r="C54" s="101" t="s">
        <v>68</v>
      </c>
      <c r="D54" s="9" t="s">
        <v>14</v>
      </c>
      <c r="E54" s="10">
        <f>E55+E56+E57</f>
        <v>16472.099999999999</v>
      </c>
      <c r="F54" s="10">
        <f>F55+F56+F57</f>
        <v>0</v>
      </c>
      <c r="G54" s="10">
        <f>G55+G56+G57</f>
        <v>4501.1000000000004</v>
      </c>
      <c r="H54" s="10">
        <f t="shared" ref="H54:J54" si="18">H55+H56+H57</f>
        <v>11971</v>
      </c>
      <c r="I54" s="10">
        <f t="shared" si="18"/>
        <v>0</v>
      </c>
      <c r="J54" s="10">
        <f t="shared" si="18"/>
        <v>0</v>
      </c>
      <c r="K54" s="152" t="s">
        <v>17</v>
      </c>
    </row>
    <row r="55" spans="1:11" ht="32.25" customHeight="1" x14ac:dyDescent="0.3">
      <c r="A55" s="151"/>
      <c r="B55" s="97"/>
      <c r="C55" s="101"/>
      <c r="D55" s="9" t="s">
        <v>10</v>
      </c>
      <c r="E55" s="46">
        <f>F55+G55+H55+I55+J55</f>
        <v>7469.9</v>
      </c>
      <c r="F55" s="10">
        <v>0</v>
      </c>
      <c r="G55" s="10">
        <v>0</v>
      </c>
      <c r="H55" s="10">
        <v>7469.9</v>
      </c>
      <c r="I55" s="10">
        <v>0</v>
      </c>
      <c r="J55" s="10">
        <v>0</v>
      </c>
      <c r="K55" s="152"/>
    </row>
    <row r="56" spans="1:11" s="3" customFormat="1" ht="34.5" customHeight="1" x14ac:dyDescent="0.25">
      <c r="A56" s="151"/>
      <c r="B56" s="97"/>
      <c r="C56" s="101"/>
      <c r="D56" s="9" t="s">
        <v>18</v>
      </c>
      <c r="E56" s="46">
        <f>F56+G56+H56+I56+J56</f>
        <v>9002.2000000000007</v>
      </c>
      <c r="F56" s="46">
        <v>0</v>
      </c>
      <c r="G56" s="46">
        <v>4501.1000000000004</v>
      </c>
      <c r="H56" s="46">
        <v>4501.1000000000004</v>
      </c>
      <c r="I56" s="46">
        <v>0</v>
      </c>
      <c r="J56" s="46">
        <v>0</v>
      </c>
      <c r="K56" s="152"/>
    </row>
    <row r="57" spans="1:11" s="3" customFormat="1" ht="34.5" customHeight="1" x14ac:dyDescent="0.25">
      <c r="A57" s="151"/>
      <c r="B57" s="97"/>
      <c r="C57" s="101"/>
      <c r="D57" s="9" t="s">
        <v>12</v>
      </c>
      <c r="E57" s="46">
        <f>F57+G57+H57+I57+J57</f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152"/>
    </row>
    <row r="58" spans="1:11" ht="30" customHeight="1" x14ac:dyDescent="0.3">
      <c r="A58" s="151">
        <v>6</v>
      </c>
      <c r="B58" s="97" t="s">
        <v>144</v>
      </c>
      <c r="C58" s="101" t="s">
        <v>68</v>
      </c>
      <c r="D58" s="9" t="s">
        <v>14</v>
      </c>
      <c r="E58" s="10">
        <f>E59+E60+E61</f>
        <v>29372.989999999998</v>
      </c>
      <c r="F58" s="10">
        <f>F59+F60+F61</f>
        <v>0</v>
      </c>
      <c r="G58" s="10">
        <f>G59+G60+G61</f>
        <v>8026.34</v>
      </c>
      <c r="H58" s="10">
        <f t="shared" ref="H58:J58" si="19">H59+H60+H61</f>
        <v>21346.65</v>
      </c>
      <c r="I58" s="10">
        <f t="shared" si="19"/>
        <v>0</v>
      </c>
      <c r="J58" s="10">
        <f t="shared" si="19"/>
        <v>0</v>
      </c>
      <c r="K58" s="152" t="s">
        <v>17</v>
      </c>
    </row>
    <row r="59" spans="1:11" ht="32.25" customHeight="1" x14ac:dyDescent="0.3">
      <c r="A59" s="151"/>
      <c r="B59" s="97"/>
      <c r="C59" s="101"/>
      <c r="D59" s="9" t="s">
        <v>10</v>
      </c>
      <c r="E59" s="46">
        <f>F59+G59+H59+I59+J59</f>
        <v>13320.3</v>
      </c>
      <c r="F59" s="10">
        <v>0</v>
      </c>
      <c r="G59" s="10">
        <v>0</v>
      </c>
      <c r="H59" s="10">
        <v>13320.3</v>
      </c>
      <c r="I59" s="10">
        <v>0</v>
      </c>
      <c r="J59" s="10">
        <v>0</v>
      </c>
      <c r="K59" s="152"/>
    </row>
    <row r="60" spans="1:11" s="3" customFormat="1" ht="34.5" customHeight="1" x14ac:dyDescent="0.25">
      <c r="A60" s="151"/>
      <c r="B60" s="97"/>
      <c r="C60" s="101"/>
      <c r="D60" s="9" t="s">
        <v>18</v>
      </c>
      <c r="E60" s="46">
        <f>F60+G60+H60+I60+J60</f>
        <v>16052.69</v>
      </c>
      <c r="F60" s="46">
        <v>0</v>
      </c>
      <c r="G60" s="46">
        <v>8026.34</v>
      </c>
      <c r="H60" s="46">
        <v>8026.35</v>
      </c>
      <c r="I60" s="46">
        <v>0</v>
      </c>
      <c r="J60" s="46">
        <v>0</v>
      </c>
      <c r="K60" s="152"/>
    </row>
    <row r="61" spans="1:11" s="3" customFormat="1" ht="34.5" customHeight="1" x14ac:dyDescent="0.25">
      <c r="A61" s="151"/>
      <c r="B61" s="97"/>
      <c r="C61" s="101"/>
      <c r="D61" s="9" t="s">
        <v>12</v>
      </c>
      <c r="E61" s="46">
        <f>F61+G61+H61+I61+J61</f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152"/>
    </row>
    <row r="62" spans="1:11" ht="30" customHeight="1" x14ac:dyDescent="0.3">
      <c r="A62" s="151">
        <v>7</v>
      </c>
      <c r="B62" s="97" t="s">
        <v>145</v>
      </c>
      <c r="C62" s="101" t="s">
        <v>68</v>
      </c>
      <c r="D62" s="9" t="s">
        <v>14</v>
      </c>
      <c r="E62" s="10">
        <f>E63+E64+E65</f>
        <v>22292.190000000002</v>
      </c>
      <c r="F62" s="10">
        <f>F63+F64+F65</f>
        <v>0</v>
      </c>
      <c r="G62" s="10">
        <f>G63+G64+G65</f>
        <v>6091.47</v>
      </c>
      <c r="H62" s="10">
        <f t="shared" ref="H62:J62" si="20">H63+H64+H65</f>
        <v>16200.72</v>
      </c>
      <c r="I62" s="10">
        <f t="shared" si="20"/>
        <v>0</v>
      </c>
      <c r="J62" s="10">
        <f t="shared" si="20"/>
        <v>0</v>
      </c>
      <c r="K62" s="152" t="s">
        <v>17</v>
      </c>
    </row>
    <row r="63" spans="1:11" ht="32.25" customHeight="1" x14ac:dyDescent="0.3">
      <c r="A63" s="151"/>
      <c r="B63" s="97"/>
      <c r="C63" s="101"/>
      <c r="D63" s="9" t="s">
        <v>10</v>
      </c>
      <c r="E63" s="46">
        <f>F63+G63+H63+I63+J63</f>
        <v>10109.24</v>
      </c>
      <c r="F63" s="10">
        <v>0</v>
      </c>
      <c r="G63" s="10">
        <v>0</v>
      </c>
      <c r="H63" s="10">
        <v>10109.24</v>
      </c>
      <c r="I63" s="10">
        <v>0</v>
      </c>
      <c r="J63" s="10">
        <v>0</v>
      </c>
      <c r="K63" s="152"/>
    </row>
    <row r="64" spans="1:11" s="3" customFormat="1" ht="34.5" customHeight="1" x14ac:dyDescent="0.25">
      <c r="A64" s="151"/>
      <c r="B64" s="97"/>
      <c r="C64" s="101"/>
      <c r="D64" s="9" t="s">
        <v>18</v>
      </c>
      <c r="E64" s="46">
        <f>F64+G64+H64+I64+J64</f>
        <v>12182.95</v>
      </c>
      <c r="F64" s="46">
        <v>0</v>
      </c>
      <c r="G64" s="46">
        <v>6091.47</v>
      </c>
      <c r="H64" s="46">
        <v>6091.48</v>
      </c>
      <c r="I64" s="46">
        <v>0</v>
      </c>
      <c r="J64" s="46">
        <v>0</v>
      </c>
      <c r="K64" s="152"/>
    </row>
    <row r="65" spans="1:14" s="3" customFormat="1" ht="34.5" customHeight="1" x14ac:dyDescent="0.25">
      <c r="A65" s="151"/>
      <c r="B65" s="97"/>
      <c r="C65" s="101"/>
      <c r="D65" s="9" t="s">
        <v>12</v>
      </c>
      <c r="E65" s="46">
        <f>F65+G65+H65+I65+J65</f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152"/>
    </row>
    <row r="66" spans="1:14" ht="30" customHeight="1" x14ac:dyDescent="0.3">
      <c r="A66" s="151">
        <v>8</v>
      </c>
      <c r="B66" s="97" t="s">
        <v>146</v>
      </c>
      <c r="C66" s="101" t="s">
        <v>68</v>
      </c>
      <c r="D66" s="9" t="s">
        <v>14</v>
      </c>
      <c r="E66" s="10">
        <f>E67+E68+E69</f>
        <v>14904.48</v>
      </c>
      <c r="F66" s="10">
        <f>F67+F68+F69</f>
        <v>0</v>
      </c>
      <c r="G66" s="10">
        <f>G67+G68+G69</f>
        <v>5282.79</v>
      </c>
      <c r="H66" s="10">
        <f t="shared" ref="H66:J66" si="21">H67+H68+H69</f>
        <v>9621.69</v>
      </c>
      <c r="I66" s="10">
        <f t="shared" si="21"/>
        <v>0</v>
      </c>
      <c r="J66" s="10">
        <f t="shared" si="21"/>
        <v>0</v>
      </c>
      <c r="K66" s="152" t="s">
        <v>17</v>
      </c>
    </row>
    <row r="67" spans="1:14" ht="32.25" customHeight="1" x14ac:dyDescent="0.3">
      <c r="A67" s="151"/>
      <c r="B67" s="97"/>
      <c r="C67" s="101"/>
      <c r="D67" s="9" t="s">
        <v>10</v>
      </c>
      <c r="E67" s="46">
        <f>F67+G67+H67+I67+J67</f>
        <v>7668.96</v>
      </c>
      <c r="F67" s="10">
        <v>0</v>
      </c>
      <c r="G67" s="10">
        <v>1665.03</v>
      </c>
      <c r="H67" s="10">
        <v>6003.93</v>
      </c>
      <c r="I67" s="10">
        <v>0</v>
      </c>
      <c r="J67" s="10">
        <v>0</v>
      </c>
      <c r="K67" s="152"/>
    </row>
    <row r="68" spans="1:14" s="3" customFormat="1" ht="34.5" customHeight="1" x14ac:dyDescent="0.25">
      <c r="A68" s="151"/>
      <c r="B68" s="97"/>
      <c r="C68" s="101"/>
      <c r="D68" s="9" t="s">
        <v>18</v>
      </c>
      <c r="E68" s="46">
        <f>F68+G68+H68+I68+J68</f>
        <v>7235.52</v>
      </c>
      <c r="F68" s="46">
        <v>0</v>
      </c>
      <c r="G68" s="46">
        <v>3617.76</v>
      </c>
      <c r="H68" s="46">
        <v>3617.76</v>
      </c>
      <c r="I68" s="46">
        <v>0</v>
      </c>
      <c r="J68" s="46">
        <v>0</v>
      </c>
      <c r="K68" s="152"/>
    </row>
    <row r="69" spans="1:14" s="3" customFormat="1" ht="34.5" customHeight="1" x14ac:dyDescent="0.25">
      <c r="A69" s="151"/>
      <c r="B69" s="97"/>
      <c r="C69" s="101"/>
      <c r="D69" s="9" t="s">
        <v>12</v>
      </c>
      <c r="E69" s="46">
        <f>F69+G69+H69+I69+J69</f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152"/>
    </row>
    <row r="70" spans="1:14" ht="30" customHeight="1" x14ac:dyDescent="0.3">
      <c r="A70" s="151">
        <v>9</v>
      </c>
      <c r="B70" s="97" t="s">
        <v>147</v>
      </c>
      <c r="C70" s="101" t="s">
        <v>68</v>
      </c>
      <c r="D70" s="9" t="s">
        <v>14</v>
      </c>
      <c r="E70" s="10">
        <f>E71+E72+E73</f>
        <v>0</v>
      </c>
      <c r="F70" s="10">
        <f>F71+F72+F73</f>
        <v>0</v>
      </c>
      <c r="G70" s="10">
        <f>G71+G72+G73</f>
        <v>0</v>
      </c>
      <c r="H70" s="10">
        <f t="shared" ref="H70:J70" si="22">H71+H72+H73</f>
        <v>0</v>
      </c>
      <c r="I70" s="10">
        <f t="shared" si="22"/>
        <v>0</v>
      </c>
      <c r="J70" s="10">
        <f t="shared" si="22"/>
        <v>0</v>
      </c>
      <c r="K70" s="152" t="s">
        <v>17</v>
      </c>
    </row>
    <row r="71" spans="1:14" ht="32.25" customHeight="1" x14ac:dyDescent="0.3">
      <c r="A71" s="151"/>
      <c r="B71" s="97"/>
      <c r="C71" s="101"/>
      <c r="D71" s="9" t="s">
        <v>10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52"/>
    </row>
    <row r="72" spans="1:14" s="3" customFormat="1" ht="34.5" customHeight="1" x14ac:dyDescent="0.25">
      <c r="A72" s="151"/>
      <c r="B72" s="97"/>
      <c r="C72" s="101"/>
      <c r="D72" s="9" t="s">
        <v>18</v>
      </c>
      <c r="E72" s="46">
        <f>F72+G72+H72+I72+J72</f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152"/>
    </row>
    <row r="73" spans="1:14" s="3" customFormat="1" ht="34.5" customHeight="1" x14ac:dyDescent="0.25">
      <c r="A73" s="151"/>
      <c r="B73" s="97"/>
      <c r="C73" s="101"/>
      <c r="D73" s="9" t="s">
        <v>12</v>
      </c>
      <c r="E73" s="46">
        <f>F73+G73+H73+I73+J73</f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152"/>
    </row>
    <row r="74" spans="1:14" ht="24.75" customHeight="1" x14ac:dyDescent="0.3">
      <c r="A74" s="153" t="s">
        <v>476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5"/>
    </row>
    <row r="75" spans="1:14" s="3" customFormat="1" ht="36" customHeight="1" x14ac:dyDescent="0.25">
      <c r="A75" s="164"/>
      <c r="B75" s="123" t="s">
        <v>159</v>
      </c>
      <c r="C75" s="70" t="s">
        <v>68</v>
      </c>
      <c r="D75" s="9" t="s">
        <v>14</v>
      </c>
      <c r="E75" s="46">
        <f>E76+E77</f>
        <v>176194.24</v>
      </c>
      <c r="F75" s="46">
        <f>F79+F82+F86+F90+F94+F98+F102+F106+F110+F114+F118+F122+F126+F130+F134</f>
        <v>0</v>
      </c>
      <c r="G75" s="46">
        <f>G76+G77</f>
        <v>8809.7099999999991</v>
      </c>
      <c r="H75" s="46">
        <f>H76+H77</f>
        <v>167384.53</v>
      </c>
      <c r="I75" s="46">
        <f t="shared" ref="I75:J77" si="23">I79+I82+I86+I90+I94+I98+I102+I106+I110+I114+I118+I122+I126+I130+I134</f>
        <v>0</v>
      </c>
      <c r="J75" s="46">
        <f t="shared" si="23"/>
        <v>0</v>
      </c>
      <c r="K75" s="167"/>
    </row>
    <row r="76" spans="1:14" s="3" customFormat="1" ht="36" customHeight="1" x14ac:dyDescent="0.25">
      <c r="A76" s="165"/>
      <c r="B76" s="163"/>
      <c r="C76" s="71"/>
      <c r="D76" s="9" t="s">
        <v>10</v>
      </c>
      <c r="E76" s="46">
        <f>E80</f>
        <v>109945.20999999999</v>
      </c>
      <c r="F76" s="46">
        <f>F80+F83+F87+F91+F95+F99+F103+F107+F111+F115+F119+F123+F127+F131+F135</f>
        <v>0</v>
      </c>
      <c r="G76" s="46">
        <f>G80</f>
        <v>5497.26</v>
      </c>
      <c r="H76" s="46">
        <f>H80</f>
        <v>104447.95</v>
      </c>
      <c r="I76" s="46">
        <f t="shared" si="23"/>
        <v>0</v>
      </c>
      <c r="J76" s="46">
        <f t="shared" si="23"/>
        <v>0</v>
      </c>
      <c r="K76" s="168"/>
    </row>
    <row r="77" spans="1:14" s="3" customFormat="1" ht="36" customHeight="1" x14ac:dyDescent="0.25">
      <c r="A77" s="165"/>
      <c r="B77" s="163"/>
      <c r="C77" s="71"/>
      <c r="D77" s="9" t="s">
        <v>18</v>
      </c>
      <c r="E77" s="46">
        <f>E81</f>
        <v>66249.03</v>
      </c>
      <c r="F77" s="46">
        <f>F81+F84+F88+F92+F96+F100+F104+F108+F112+F116+F120+F124+F128+F132+F136</f>
        <v>0</v>
      </c>
      <c r="G77" s="46">
        <f>G81</f>
        <v>3312.45</v>
      </c>
      <c r="H77" s="46">
        <f>H81</f>
        <v>62936.58</v>
      </c>
      <c r="I77" s="46">
        <f t="shared" si="23"/>
        <v>0</v>
      </c>
      <c r="J77" s="46">
        <f t="shared" si="23"/>
        <v>0</v>
      </c>
      <c r="K77" s="168"/>
    </row>
    <row r="78" spans="1:14" s="3" customFormat="1" ht="26.25" customHeight="1" x14ac:dyDescent="0.25">
      <c r="A78" s="166"/>
      <c r="B78" s="124"/>
      <c r="C78" s="72"/>
      <c r="D78" s="9" t="s">
        <v>12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169"/>
    </row>
    <row r="79" spans="1:14" s="3" customFormat="1" ht="36" customHeight="1" x14ac:dyDescent="0.25">
      <c r="A79" s="151">
        <v>1</v>
      </c>
      <c r="B79" s="97" t="s">
        <v>470</v>
      </c>
      <c r="C79" s="101" t="s">
        <v>68</v>
      </c>
      <c r="D79" s="9" t="s">
        <v>14</v>
      </c>
      <c r="E79" s="46">
        <f>F79+G79+H79+I79+J79</f>
        <v>176194.24</v>
      </c>
      <c r="F79" s="46">
        <f>F80+F81</f>
        <v>0</v>
      </c>
      <c r="G79" s="46">
        <f>G80+G81</f>
        <v>8809.7099999999991</v>
      </c>
      <c r="H79" s="46">
        <f t="shared" ref="H79:J79" si="24">H80+H81</f>
        <v>167384.53</v>
      </c>
      <c r="I79" s="46">
        <f t="shared" si="24"/>
        <v>0</v>
      </c>
      <c r="J79" s="46">
        <f t="shared" si="24"/>
        <v>0</v>
      </c>
      <c r="K79" s="152" t="s">
        <v>17</v>
      </c>
    </row>
    <row r="80" spans="1:14" s="3" customFormat="1" ht="36" customHeight="1" x14ac:dyDescent="0.25">
      <c r="A80" s="151"/>
      <c r="B80" s="97"/>
      <c r="C80" s="101"/>
      <c r="D80" s="9" t="s">
        <v>10</v>
      </c>
      <c r="E80" s="46">
        <f>F80+G80+H80+I80+J80</f>
        <v>109945.20999999999</v>
      </c>
      <c r="F80" s="46">
        <v>0</v>
      </c>
      <c r="G80" s="46">
        <v>5497.26</v>
      </c>
      <c r="H80" s="46">
        <v>104447.95</v>
      </c>
      <c r="I80" s="46">
        <v>0</v>
      </c>
      <c r="J80" s="46">
        <v>0</v>
      </c>
      <c r="K80" s="152"/>
      <c r="L80" s="11"/>
      <c r="N80" s="12"/>
    </row>
    <row r="81" spans="1:14" s="3" customFormat="1" ht="36" customHeight="1" x14ac:dyDescent="0.25">
      <c r="A81" s="151"/>
      <c r="B81" s="97"/>
      <c r="C81" s="101"/>
      <c r="D81" s="9" t="s">
        <v>18</v>
      </c>
      <c r="E81" s="46">
        <f>F81+G81+H81+I81+J81</f>
        <v>66249.03</v>
      </c>
      <c r="F81" s="46">
        <v>0</v>
      </c>
      <c r="G81" s="46">
        <v>3312.45</v>
      </c>
      <c r="H81" s="46">
        <v>62936.58</v>
      </c>
      <c r="I81" s="46">
        <v>0</v>
      </c>
      <c r="J81" s="46">
        <v>0</v>
      </c>
      <c r="K81" s="152"/>
      <c r="L81" s="11"/>
      <c r="N81" s="12"/>
    </row>
    <row r="82" spans="1:14" ht="24.75" customHeight="1" x14ac:dyDescent="0.3">
      <c r="A82" s="153" t="s">
        <v>422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5"/>
    </row>
    <row r="83" spans="1:14" s="3" customFormat="1" ht="36" customHeight="1" x14ac:dyDescent="0.25">
      <c r="A83" s="151"/>
      <c r="B83" s="141" t="s">
        <v>159</v>
      </c>
      <c r="C83" s="101" t="s">
        <v>68</v>
      </c>
      <c r="D83" s="9" t="s">
        <v>14</v>
      </c>
      <c r="E83" s="46">
        <f>E87+E90+E94+E98+E102+E106+E110+E114+E118+E122+E126+E130+E134+E138+E142</f>
        <v>474341.32</v>
      </c>
      <c r="F83" s="46">
        <f t="shared" ref="F83:J83" si="25">F87+F90+F94+F98+F102+F106+F110+F114+F118+F122+F126+F130+F134+F138+F142</f>
        <v>0</v>
      </c>
      <c r="G83" s="46">
        <f>G87+G90+G94+G98+G102+G106+G110+G114+G118+G122+G126+G130+G134+G138+G142</f>
        <v>397727.51</v>
      </c>
      <c r="H83" s="46">
        <f t="shared" si="25"/>
        <v>76613.81</v>
      </c>
      <c r="I83" s="46">
        <f t="shared" si="25"/>
        <v>0</v>
      </c>
      <c r="J83" s="46">
        <f t="shared" si="25"/>
        <v>0</v>
      </c>
      <c r="K83" s="152"/>
    </row>
    <row r="84" spans="1:14" s="3" customFormat="1" ht="36" customHeight="1" x14ac:dyDescent="0.25">
      <c r="A84" s="151"/>
      <c r="B84" s="141"/>
      <c r="C84" s="101"/>
      <c r="D84" s="9" t="s">
        <v>10</v>
      </c>
      <c r="E84" s="46">
        <f>E88+E91+E95+E99+E103+E107+E111+E115+E119+E123+E127+E131+E135+E139+E143</f>
        <v>312491.88999999996</v>
      </c>
      <c r="F84" s="46">
        <f t="shared" ref="F84:J84" si="26">F88+F91+F95+F99+F103+F107+F111+F115+F119+F123+F127+F131+F135+F139+F143</f>
        <v>0</v>
      </c>
      <c r="G84" s="46">
        <f>G88+G91+G95+G99+G103+G107+G111+G115+G119+G123+G127+G131+G135+G139+G143</f>
        <v>248182.03000000003</v>
      </c>
      <c r="H84" s="46">
        <f>H88+H91+H95+H99+H103+H107+H111+H115+H119+H123+H127+H131+H135+H139+H143</f>
        <v>64309.86</v>
      </c>
      <c r="I84" s="46">
        <f t="shared" si="26"/>
        <v>0</v>
      </c>
      <c r="J84" s="46">
        <f t="shared" si="26"/>
        <v>0</v>
      </c>
      <c r="K84" s="152"/>
    </row>
    <row r="85" spans="1:14" s="3" customFormat="1" ht="36" customHeight="1" x14ac:dyDescent="0.25">
      <c r="A85" s="151"/>
      <c r="B85" s="141"/>
      <c r="C85" s="101"/>
      <c r="D85" s="9" t="s">
        <v>18</v>
      </c>
      <c r="E85" s="46">
        <f>E89+E92+E96+E100+E104+E108+E112+E116+E120+E124+E128+E132+E136+E140+E144</f>
        <v>161849.43</v>
      </c>
      <c r="F85" s="46">
        <f t="shared" ref="F85:J85" si="27">F89+F92+F96+F100+F104+F108+F112+F116+F120+F124+F128+F132+F136+F140+F144</f>
        <v>0</v>
      </c>
      <c r="G85" s="46">
        <f>G89+G92+G96+G100+G104+G108+G112+G116+G120+G124+G128+G132+G136+G140+G144</f>
        <v>149545.47999999998</v>
      </c>
      <c r="H85" s="46">
        <f>H89+H92+H96+H100+H104+H108+H112+H116+H120+H124+H128+H132+H136+H140+H144</f>
        <v>12303.95</v>
      </c>
      <c r="I85" s="46">
        <f t="shared" si="27"/>
        <v>0</v>
      </c>
      <c r="J85" s="46">
        <f t="shared" si="27"/>
        <v>0</v>
      </c>
      <c r="K85" s="152"/>
    </row>
    <row r="86" spans="1:14" s="3" customFormat="1" ht="26.25" customHeight="1" x14ac:dyDescent="0.25">
      <c r="A86" s="151"/>
      <c r="B86" s="141"/>
      <c r="C86" s="101"/>
      <c r="D86" s="9" t="s">
        <v>12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152"/>
    </row>
    <row r="87" spans="1:14" s="3" customFormat="1" ht="36" customHeight="1" x14ac:dyDescent="0.25">
      <c r="A87" s="151">
        <v>1</v>
      </c>
      <c r="B87" s="97" t="s">
        <v>275</v>
      </c>
      <c r="C87" s="101" t="s">
        <v>68</v>
      </c>
      <c r="D87" s="9" t="s">
        <v>14</v>
      </c>
      <c r="E87" s="46">
        <f>F87+G87+H87+I87+J87</f>
        <v>52372.17</v>
      </c>
      <c r="F87" s="46">
        <f>F88+F89</f>
        <v>0</v>
      </c>
      <c r="G87" s="46">
        <f t="shared" ref="G87:J87" si="28">G88+G89</f>
        <v>48683.369999999995</v>
      </c>
      <c r="H87" s="46">
        <f>H88+H89</f>
        <v>3688.8</v>
      </c>
      <c r="I87" s="46">
        <f t="shared" si="28"/>
        <v>0</v>
      </c>
      <c r="J87" s="46">
        <f t="shared" si="28"/>
        <v>0</v>
      </c>
      <c r="K87" s="152" t="s">
        <v>17</v>
      </c>
    </row>
    <row r="88" spans="1:14" s="3" customFormat="1" ht="36" customHeight="1" x14ac:dyDescent="0.25">
      <c r="A88" s="151"/>
      <c r="B88" s="97"/>
      <c r="C88" s="101"/>
      <c r="D88" s="9" t="s">
        <v>10</v>
      </c>
      <c r="E88" s="46">
        <f>F88+G88+H88+I88+J88</f>
        <v>32680.23</v>
      </c>
      <c r="F88" s="46">
        <v>0</v>
      </c>
      <c r="G88" s="46">
        <v>30378.42</v>
      </c>
      <c r="H88" s="46">
        <v>2301.81</v>
      </c>
      <c r="I88" s="46">
        <v>0</v>
      </c>
      <c r="J88" s="46">
        <v>0</v>
      </c>
      <c r="K88" s="152"/>
      <c r="L88" s="11"/>
      <c r="N88" s="12"/>
    </row>
    <row r="89" spans="1:14" s="3" customFormat="1" ht="36" customHeight="1" x14ac:dyDescent="0.25">
      <c r="A89" s="151"/>
      <c r="B89" s="97"/>
      <c r="C89" s="101"/>
      <c r="D89" s="9" t="s">
        <v>18</v>
      </c>
      <c r="E89" s="46">
        <f>F89+G89+H89+I89+J89</f>
        <v>19691.940000000002</v>
      </c>
      <c r="F89" s="46">
        <v>0</v>
      </c>
      <c r="G89" s="46">
        <v>18304.95</v>
      </c>
      <c r="H89" s="46">
        <v>1386.99</v>
      </c>
      <c r="I89" s="46">
        <v>0</v>
      </c>
      <c r="J89" s="46">
        <v>0</v>
      </c>
      <c r="K89" s="152"/>
      <c r="L89" s="11"/>
      <c r="N89" s="12"/>
    </row>
    <row r="90" spans="1:14" ht="25.5" customHeight="1" x14ac:dyDescent="0.3">
      <c r="A90" s="151">
        <v>2</v>
      </c>
      <c r="B90" s="97" t="s">
        <v>148</v>
      </c>
      <c r="C90" s="101" t="s">
        <v>68</v>
      </c>
      <c r="D90" s="9" t="s">
        <v>14</v>
      </c>
      <c r="E90" s="10">
        <f>E91+E92+E93</f>
        <v>0</v>
      </c>
      <c r="F90" s="10">
        <f>F91+F92+F93</f>
        <v>0</v>
      </c>
      <c r="G90" s="10">
        <f>G91+G92+G93</f>
        <v>0</v>
      </c>
      <c r="H90" s="10">
        <f t="shared" ref="H90:J90" si="29">H91+H92+H93</f>
        <v>0</v>
      </c>
      <c r="I90" s="10">
        <f t="shared" si="29"/>
        <v>0</v>
      </c>
      <c r="J90" s="10">
        <f t="shared" si="29"/>
        <v>0</v>
      </c>
      <c r="K90" s="152" t="s">
        <v>17</v>
      </c>
    </row>
    <row r="91" spans="1:14" ht="32.25" customHeight="1" x14ac:dyDescent="0.3">
      <c r="A91" s="151"/>
      <c r="B91" s="97"/>
      <c r="C91" s="101"/>
      <c r="D91" s="9" t="s">
        <v>10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52"/>
    </row>
    <row r="92" spans="1:14" s="3" customFormat="1" ht="34.5" customHeight="1" x14ac:dyDescent="0.25">
      <c r="A92" s="151"/>
      <c r="B92" s="97"/>
      <c r="C92" s="101"/>
      <c r="D92" s="9" t="s">
        <v>18</v>
      </c>
      <c r="E92" s="46">
        <f>F92+G92+H92+I92+J92</f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152"/>
    </row>
    <row r="93" spans="1:14" s="3" customFormat="1" ht="26.25" customHeight="1" x14ac:dyDescent="0.25">
      <c r="A93" s="151"/>
      <c r="B93" s="97"/>
      <c r="C93" s="101"/>
      <c r="D93" s="9" t="s">
        <v>12</v>
      </c>
      <c r="E93" s="46">
        <f>F93+G93+H93+I93+J93</f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152"/>
    </row>
    <row r="94" spans="1:14" ht="32.25" customHeight="1" x14ac:dyDescent="0.3">
      <c r="A94" s="151">
        <v>3</v>
      </c>
      <c r="B94" s="97" t="s">
        <v>352</v>
      </c>
      <c r="C94" s="101" t="s">
        <v>68</v>
      </c>
      <c r="D94" s="9" t="s">
        <v>14</v>
      </c>
      <c r="E94" s="10">
        <f>E95+E96+E97</f>
        <v>82880.83</v>
      </c>
      <c r="F94" s="10">
        <f>F95+F96+F97</f>
        <v>0</v>
      </c>
      <c r="G94" s="10">
        <v>68655.899999999994</v>
      </c>
      <c r="H94" s="10">
        <f t="shared" ref="H94:J94" si="30">H95+H96+H97</f>
        <v>14224.93</v>
      </c>
      <c r="I94" s="10">
        <f t="shared" si="30"/>
        <v>0</v>
      </c>
      <c r="J94" s="10">
        <f t="shared" si="30"/>
        <v>0</v>
      </c>
      <c r="K94" s="152" t="s">
        <v>17</v>
      </c>
    </row>
    <row r="95" spans="1:14" ht="32.25" customHeight="1" x14ac:dyDescent="0.3">
      <c r="A95" s="151"/>
      <c r="B95" s="97"/>
      <c r="C95" s="101"/>
      <c r="D95" s="9" t="s">
        <v>10</v>
      </c>
      <c r="E95" s="46">
        <f>F95+G95+H95+I95+J95</f>
        <v>56567.64</v>
      </c>
      <c r="F95" s="10">
        <v>0</v>
      </c>
      <c r="G95" s="10">
        <v>42841.29</v>
      </c>
      <c r="H95" s="10">
        <v>13726.35</v>
      </c>
      <c r="I95" s="10">
        <v>0</v>
      </c>
      <c r="J95" s="10">
        <v>0</v>
      </c>
      <c r="K95" s="152"/>
    </row>
    <row r="96" spans="1:14" s="3" customFormat="1" ht="38.25" customHeight="1" x14ac:dyDescent="0.25">
      <c r="A96" s="151"/>
      <c r="B96" s="97"/>
      <c r="C96" s="101"/>
      <c r="D96" s="9" t="s">
        <v>18</v>
      </c>
      <c r="E96" s="46">
        <f>F96+G96+H96+I96+J96</f>
        <v>26313.190000000002</v>
      </c>
      <c r="F96" s="46">
        <v>0</v>
      </c>
      <c r="G96" s="46">
        <v>25814.61</v>
      </c>
      <c r="H96" s="46">
        <v>498.58</v>
      </c>
      <c r="I96" s="46">
        <v>0</v>
      </c>
      <c r="J96" s="46">
        <v>0</v>
      </c>
      <c r="K96" s="152"/>
    </row>
    <row r="97" spans="1:11" s="3" customFormat="1" ht="30.75" customHeight="1" x14ac:dyDescent="0.25">
      <c r="A97" s="151"/>
      <c r="B97" s="97"/>
      <c r="C97" s="101"/>
      <c r="D97" s="9" t="s">
        <v>12</v>
      </c>
      <c r="E97" s="46">
        <f>F97+G97+H97+I97+J97</f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152"/>
    </row>
    <row r="98" spans="1:11" ht="32.25" customHeight="1" x14ac:dyDescent="0.3">
      <c r="A98" s="151">
        <v>4</v>
      </c>
      <c r="B98" s="97" t="s">
        <v>149</v>
      </c>
      <c r="C98" s="101" t="s">
        <v>68</v>
      </c>
      <c r="D98" s="9" t="s">
        <v>14</v>
      </c>
      <c r="E98" s="10">
        <f>E99+E100+E101</f>
        <v>0</v>
      </c>
      <c r="F98" s="10">
        <f>F99+F100+F101</f>
        <v>0</v>
      </c>
      <c r="G98" s="10">
        <v>0</v>
      </c>
      <c r="H98" s="10">
        <v>0</v>
      </c>
      <c r="I98" s="10">
        <v>0</v>
      </c>
      <c r="J98" s="10">
        <v>0</v>
      </c>
      <c r="K98" s="152" t="s">
        <v>17</v>
      </c>
    </row>
    <row r="99" spans="1:11" ht="32.25" customHeight="1" x14ac:dyDescent="0.3">
      <c r="A99" s="151"/>
      <c r="B99" s="97"/>
      <c r="C99" s="101"/>
      <c r="D99" s="9" t="s">
        <v>10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52"/>
    </row>
    <row r="100" spans="1:11" s="3" customFormat="1" ht="37.5" customHeight="1" x14ac:dyDescent="0.25">
      <c r="A100" s="151"/>
      <c r="B100" s="97"/>
      <c r="C100" s="101"/>
      <c r="D100" s="9" t="s">
        <v>18</v>
      </c>
      <c r="E100" s="46">
        <f>F100+G100+H100+I100+J100</f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152"/>
    </row>
    <row r="101" spans="1:11" s="3" customFormat="1" ht="37.5" customHeight="1" x14ac:dyDescent="0.25">
      <c r="A101" s="151"/>
      <c r="B101" s="97"/>
      <c r="C101" s="101"/>
      <c r="D101" s="9" t="s">
        <v>12</v>
      </c>
      <c r="E101" s="46">
        <f>F101+G101+H101+I101+J101</f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152"/>
    </row>
    <row r="102" spans="1:11" ht="27.75" customHeight="1" x14ac:dyDescent="0.3">
      <c r="A102" s="151">
        <v>5</v>
      </c>
      <c r="B102" s="97" t="s">
        <v>150</v>
      </c>
      <c r="C102" s="101" t="s">
        <v>68</v>
      </c>
      <c r="D102" s="9" t="s">
        <v>14</v>
      </c>
      <c r="E102" s="10">
        <f>E103+E104+E105</f>
        <v>25320.199999999997</v>
      </c>
      <c r="F102" s="10">
        <f>F103+F104+F105</f>
        <v>0</v>
      </c>
      <c r="G102" s="10">
        <v>22075.57</v>
      </c>
      <c r="H102" s="10">
        <f>H103+H104+H105</f>
        <v>3244.63</v>
      </c>
      <c r="I102" s="10">
        <f t="shared" ref="I102:J102" si="31">I103+I104+I105</f>
        <v>0</v>
      </c>
      <c r="J102" s="10">
        <f t="shared" si="31"/>
        <v>0</v>
      </c>
      <c r="K102" s="152" t="s">
        <v>17</v>
      </c>
    </row>
    <row r="103" spans="1:11" ht="32.25" customHeight="1" x14ac:dyDescent="0.3">
      <c r="A103" s="151"/>
      <c r="B103" s="97"/>
      <c r="C103" s="101"/>
      <c r="D103" s="9" t="s">
        <v>10</v>
      </c>
      <c r="E103" s="46">
        <f>F103+G103+H103+I103+J103</f>
        <v>16742.3</v>
      </c>
      <c r="F103" s="10">
        <v>0</v>
      </c>
      <c r="G103" s="10">
        <v>13775.16</v>
      </c>
      <c r="H103" s="10">
        <v>2967.14</v>
      </c>
      <c r="I103" s="10">
        <v>0</v>
      </c>
      <c r="J103" s="10">
        <v>0</v>
      </c>
      <c r="K103" s="152"/>
    </row>
    <row r="104" spans="1:11" s="3" customFormat="1" ht="33.75" customHeight="1" x14ac:dyDescent="0.25">
      <c r="A104" s="151"/>
      <c r="B104" s="97"/>
      <c r="C104" s="101"/>
      <c r="D104" s="9" t="s">
        <v>18</v>
      </c>
      <c r="E104" s="46">
        <f>F104+G104+H104+I104+J104</f>
        <v>8577.9</v>
      </c>
      <c r="F104" s="46">
        <v>0</v>
      </c>
      <c r="G104" s="46">
        <v>8300.41</v>
      </c>
      <c r="H104" s="46">
        <v>277.49</v>
      </c>
      <c r="I104" s="46">
        <v>0</v>
      </c>
      <c r="J104" s="46">
        <v>0</v>
      </c>
      <c r="K104" s="152"/>
    </row>
    <row r="105" spans="1:11" s="3" customFormat="1" ht="33.75" customHeight="1" x14ac:dyDescent="0.25">
      <c r="A105" s="151"/>
      <c r="B105" s="97"/>
      <c r="C105" s="101"/>
      <c r="D105" s="9" t="s">
        <v>12</v>
      </c>
      <c r="E105" s="46">
        <f>F105+G105+H105+I105+J105</f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152"/>
    </row>
    <row r="106" spans="1:11" ht="32.25" customHeight="1" x14ac:dyDescent="0.3">
      <c r="A106" s="151">
        <v>6</v>
      </c>
      <c r="B106" s="97" t="s">
        <v>347</v>
      </c>
      <c r="C106" s="101" t="s">
        <v>68</v>
      </c>
      <c r="D106" s="9" t="s">
        <v>14</v>
      </c>
      <c r="E106" s="10">
        <f>E107+E108+E109</f>
        <v>11004.21</v>
      </c>
      <c r="F106" s="10">
        <f t="shared" ref="F106" si="32">F107+F108+F109</f>
        <v>0</v>
      </c>
      <c r="G106" s="10">
        <v>10065.67</v>
      </c>
      <c r="H106" s="10">
        <f>H107+H108+H109</f>
        <v>938.54000000000008</v>
      </c>
      <c r="I106" s="10">
        <f t="shared" ref="I106:J106" si="33">I107+I108+I109</f>
        <v>0</v>
      </c>
      <c r="J106" s="10">
        <f t="shared" si="33"/>
        <v>0</v>
      </c>
      <c r="K106" s="152" t="s">
        <v>17</v>
      </c>
    </row>
    <row r="107" spans="1:11" ht="32.25" customHeight="1" x14ac:dyDescent="0.3">
      <c r="A107" s="151"/>
      <c r="B107" s="97"/>
      <c r="C107" s="101"/>
      <c r="D107" s="9" t="s">
        <v>10</v>
      </c>
      <c r="E107" s="46">
        <f>F107+G107+H107+I107+J107</f>
        <v>7097.32</v>
      </c>
      <c r="F107" s="10">
        <v>0</v>
      </c>
      <c r="G107" s="10">
        <v>6280.98</v>
      </c>
      <c r="H107" s="10">
        <v>816.34</v>
      </c>
      <c r="I107" s="10">
        <v>0</v>
      </c>
      <c r="J107" s="10">
        <v>0</v>
      </c>
      <c r="K107" s="152"/>
    </row>
    <row r="108" spans="1:11" s="3" customFormat="1" ht="35.25" customHeight="1" x14ac:dyDescent="0.25">
      <c r="A108" s="151"/>
      <c r="B108" s="97"/>
      <c r="C108" s="101"/>
      <c r="D108" s="9" t="s">
        <v>18</v>
      </c>
      <c r="E108" s="46">
        <f>F108+G108+H108+I108+J108</f>
        <v>3906.89</v>
      </c>
      <c r="F108" s="46">
        <v>0</v>
      </c>
      <c r="G108" s="46">
        <v>3784.69</v>
      </c>
      <c r="H108" s="46">
        <v>122.2</v>
      </c>
      <c r="I108" s="46">
        <v>0</v>
      </c>
      <c r="J108" s="46">
        <v>0</v>
      </c>
      <c r="K108" s="152"/>
    </row>
    <row r="109" spans="1:11" s="3" customFormat="1" ht="35.25" customHeight="1" x14ac:dyDescent="0.25">
      <c r="A109" s="151"/>
      <c r="B109" s="97"/>
      <c r="C109" s="101"/>
      <c r="D109" s="9" t="s">
        <v>12</v>
      </c>
      <c r="E109" s="46">
        <f>F109+G109+H109+I109+J109</f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152"/>
    </row>
    <row r="110" spans="1:11" ht="32.25" customHeight="1" x14ac:dyDescent="0.3">
      <c r="A110" s="151">
        <v>7</v>
      </c>
      <c r="B110" s="97" t="s">
        <v>349</v>
      </c>
      <c r="C110" s="101" t="s">
        <v>68</v>
      </c>
      <c r="D110" s="9" t="s">
        <v>14</v>
      </c>
      <c r="E110" s="10">
        <f>E111+E112+E113</f>
        <v>46514.539999999994</v>
      </c>
      <c r="F110" s="10">
        <f>F111+F112+F113</f>
        <v>0</v>
      </c>
      <c r="G110" s="10">
        <v>39088.33</v>
      </c>
      <c r="H110" s="10">
        <f>H111+H112+H113</f>
        <v>7426.21</v>
      </c>
      <c r="I110" s="10">
        <f t="shared" ref="I110:J110" si="34">I111+I112+I113</f>
        <v>0</v>
      </c>
      <c r="J110" s="10">
        <f t="shared" si="34"/>
        <v>0</v>
      </c>
      <c r="K110" s="152" t="s">
        <v>17</v>
      </c>
    </row>
    <row r="111" spans="1:11" ht="32.25" customHeight="1" x14ac:dyDescent="0.3">
      <c r="A111" s="151"/>
      <c r="B111" s="97"/>
      <c r="C111" s="101"/>
      <c r="D111" s="9" t="s">
        <v>10</v>
      </c>
      <c r="E111" s="46">
        <f>F111+G111+H111+I111+J111</f>
        <v>31460.879999999997</v>
      </c>
      <c r="F111" s="10">
        <v>0</v>
      </c>
      <c r="G111" s="10">
        <v>24391.119999999999</v>
      </c>
      <c r="H111" s="10">
        <v>7069.76</v>
      </c>
      <c r="I111" s="10">
        <v>0</v>
      </c>
      <c r="J111" s="10">
        <v>0</v>
      </c>
      <c r="K111" s="152"/>
    </row>
    <row r="112" spans="1:11" s="3" customFormat="1" ht="33.75" customHeight="1" x14ac:dyDescent="0.25">
      <c r="A112" s="151"/>
      <c r="B112" s="97"/>
      <c r="C112" s="101"/>
      <c r="D112" s="9" t="s">
        <v>18</v>
      </c>
      <c r="E112" s="46">
        <f>F112+G112+H112+I112+J112</f>
        <v>15053.66</v>
      </c>
      <c r="F112" s="46">
        <v>0</v>
      </c>
      <c r="G112" s="46">
        <v>14697.21</v>
      </c>
      <c r="H112" s="46">
        <v>356.45</v>
      </c>
      <c r="I112" s="46">
        <v>0</v>
      </c>
      <c r="J112" s="46">
        <v>0</v>
      </c>
      <c r="K112" s="152"/>
    </row>
    <row r="113" spans="1:11" s="3" customFormat="1" ht="33.75" customHeight="1" x14ac:dyDescent="0.25">
      <c r="A113" s="151"/>
      <c r="B113" s="97"/>
      <c r="C113" s="101"/>
      <c r="D113" s="9" t="s">
        <v>12</v>
      </c>
      <c r="E113" s="46">
        <f>F113+G113+H113+I113+J113</f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152"/>
    </row>
    <row r="114" spans="1:11" ht="32.25" customHeight="1" x14ac:dyDescent="0.3">
      <c r="A114" s="151">
        <v>8</v>
      </c>
      <c r="B114" s="97" t="s">
        <v>351</v>
      </c>
      <c r="C114" s="101" t="s">
        <v>68</v>
      </c>
      <c r="D114" s="9" t="s">
        <v>14</v>
      </c>
      <c r="E114" s="10">
        <f>E115+E116+E117</f>
        <v>18986.98</v>
      </c>
      <c r="F114" s="10">
        <f>F115+F116+F117</f>
        <v>0</v>
      </c>
      <c r="G114" s="10">
        <v>15068.59</v>
      </c>
      <c r="H114" s="10">
        <f t="shared" ref="H114:J114" si="35">H115+H116+H117</f>
        <v>3918.39</v>
      </c>
      <c r="I114" s="10">
        <f t="shared" si="35"/>
        <v>0</v>
      </c>
      <c r="J114" s="10">
        <f t="shared" si="35"/>
        <v>0</v>
      </c>
      <c r="K114" s="152" t="s">
        <v>17</v>
      </c>
    </row>
    <row r="115" spans="1:11" ht="32.25" customHeight="1" x14ac:dyDescent="0.3">
      <c r="A115" s="151"/>
      <c r="B115" s="97"/>
      <c r="C115" s="101"/>
      <c r="D115" s="9" t="s">
        <v>10</v>
      </c>
      <c r="E115" s="46">
        <f>F115+G115+H115+I115+J115</f>
        <v>13321.189999999999</v>
      </c>
      <c r="F115" s="10">
        <v>0</v>
      </c>
      <c r="G115" s="10">
        <v>9402.7999999999993</v>
      </c>
      <c r="H115" s="10">
        <v>3918.39</v>
      </c>
      <c r="I115" s="10">
        <v>0</v>
      </c>
      <c r="J115" s="10">
        <v>0</v>
      </c>
      <c r="K115" s="152"/>
    </row>
    <row r="116" spans="1:11" s="3" customFormat="1" ht="33.75" customHeight="1" x14ac:dyDescent="0.25">
      <c r="A116" s="151"/>
      <c r="B116" s="97"/>
      <c r="C116" s="101"/>
      <c r="D116" s="9" t="s">
        <v>18</v>
      </c>
      <c r="E116" s="46">
        <f>F116+G116+H116+I116+J116</f>
        <v>5665.79</v>
      </c>
      <c r="F116" s="46">
        <v>0</v>
      </c>
      <c r="G116" s="46">
        <v>5665.79</v>
      </c>
      <c r="H116" s="46">
        <v>0</v>
      </c>
      <c r="I116" s="46">
        <v>0</v>
      </c>
      <c r="J116" s="46">
        <v>0</v>
      </c>
      <c r="K116" s="152"/>
    </row>
    <row r="117" spans="1:11" s="3" customFormat="1" ht="33.75" customHeight="1" x14ac:dyDescent="0.25">
      <c r="A117" s="151"/>
      <c r="B117" s="97"/>
      <c r="C117" s="101"/>
      <c r="D117" s="9" t="s">
        <v>12</v>
      </c>
      <c r="E117" s="46">
        <f>F117+G117+H117+I117+J117</f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152"/>
    </row>
    <row r="118" spans="1:11" ht="32.25" customHeight="1" x14ac:dyDescent="0.3">
      <c r="A118" s="151">
        <v>9</v>
      </c>
      <c r="B118" s="97" t="s">
        <v>348</v>
      </c>
      <c r="C118" s="101" t="s">
        <v>68</v>
      </c>
      <c r="D118" s="9" t="s">
        <v>14</v>
      </c>
      <c r="E118" s="10">
        <f>E119+E120+E121</f>
        <v>27176.74</v>
      </c>
      <c r="F118" s="10">
        <f>F119+F120+F121</f>
        <v>0</v>
      </c>
      <c r="G118" s="10">
        <v>23623.91</v>
      </c>
      <c r="H118" s="10">
        <f>H119+H120+H121</f>
        <v>3552.83</v>
      </c>
      <c r="I118" s="10">
        <f t="shared" ref="I118:J118" si="36">I119+I120+I121</f>
        <v>0</v>
      </c>
      <c r="J118" s="10">
        <f t="shared" si="36"/>
        <v>0</v>
      </c>
      <c r="K118" s="152" t="s">
        <v>17</v>
      </c>
    </row>
    <row r="119" spans="1:11" ht="32.25" customHeight="1" x14ac:dyDescent="0.3">
      <c r="A119" s="151"/>
      <c r="B119" s="97"/>
      <c r="C119" s="101"/>
      <c r="D119" s="9" t="s">
        <v>10</v>
      </c>
      <c r="E119" s="46">
        <f>F119+G119+H119+I119+J119</f>
        <v>18294.150000000001</v>
      </c>
      <c r="F119" s="10">
        <v>0</v>
      </c>
      <c r="G119" s="10">
        <v>14741.32</v>
      </c>
      <c r="H119" s="10">
        <v>3552.83</v>
      </c>
      <c r="I119" s="10">
        <v>0</v>
      </c>
      <c r="J119" s="10">
        <v>0</v>
      </c>
      <c r="K119" s="152"/>
    </row>
    <row r="120" spans="1:11" s="3" customFormat="1" ht="34.5" customHeight="1" x14ac:dyDescent="0.25">
      <c r="A120" s="151"/>
      <c r="B120" s="97"/>
      <c r="C120" s="101"/>
      <c r="D120" s="9" t="s">
        <v>18</v>
      </c>
      <c r="E120" s="46">
        <f>F120+G120+H120+I120+J120</f>
        <v>8882.59</v>
      </c>
      <c r="F120" s="46">
        <v>0</v>
      </c>
      <c r="G120" s="46">
        <v>8882.59</v>
      </c>
      <c r="H120" s="46">
        <v>0</v>
      </c>
      <c r="I120" s="46">
        <v>0</v>
      </c>
      <c r="J120" s="46">
        <v>0</v>
      </c>
      <c r="K120" s="152"/>
    </row>
    <row r="121" spans="1:11" s="3" customFormat="1" ht="34.5" customHeight="1" x14ac:dyDescent="0.25">
      <c r="A121" s="151"/>
      <c r="B121" s="97"/>
      <c r="C121" s="101"/>
      <c r="D121" s="9" t="s">
        <v>12</v>
      </c>
      <c r="E121" s="46">
        <f>F121+G121+H121+I121+J121</f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152"/>
    </row>
    <row r="122" spans="1:11" ht="32.25" customHeight="1" x14ac:dyDescent="0.3">
      <c r="A122" s="151">
        <v>10</v>
      </c>
      <c r="B122" s="97" t="s">
        <v>151</v>
      </c>
      <c r="C122" s="101" t="s">
        <v>68</v>
      </c>
      <c r="D122" s="9" t="s">
        <v>14</v>
      </c>
      <c r="E122" s="10">
        <f>E123+E124+E125</f>
        <v>0</v>
      </c>
      <c r="F122" s="10">
        <f>F123+F124+F125</f>
        <v>0</v>
      </c>
      <c r="G122" s="10">
        <f>G123+G124+G125</f>
        <v>0</v>
      </c>
      <c r="H122" s="10">
        <f t="shared" ref="H122:J122" si="37">H123+H124+H125</f>
        <v>0</v>
      </c>
      <c r="I122" s="10">
        <f t="shared" si="37"/>
        <v>0</v>
      </c>
      <c r="J122" s="10">
        <f t="shared" si="37"/>
        <v>0</v>
      </c>
      <c r="K122" s="152" t="s">
        <v>17</v>
      </c>
    </row>
    <row r="123" spans="1:11" ht="32.25" customHeight="1" x14ac:dyDescent="0.3">
      <c r="A123" s="151"/>
      <c r="B123" s="97"/>
      <c r="C123" s="101"/>
      <c r="D123" s="9" t="s">
        <v>10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52"/>
    </row>
    <row r="124" spans="1:11" s="3" customFormat="1" ht="33" customHeight="1" x14ac:dyDescent="0.25">
      <c r="A124" s="151"/>
      <c r="B124" s="97"/>
      <c r="C124" s="101"/>
      <c r="D124" s="9" t="s">
        <v>18</v>
      </c>
      <c r="E124" s="46">
        <f>F124+G124+H124+I124+J124</f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152"/>
    </row>
    <row r="125" spans="1:11" s="3" customFormat="1" ht="33" customHeight="1" x14ac:dyDescent="0.25">
      <c r="A125" s="151"/>
      <c r="B125" s="97"/>
      <c r="C125" s="101"/>
      <c r="D125" s="9" t="s">
        <v>12</v>
      </c>
      <c r="E125" s="46">
        <f>F125+G125+H125+I125+J125</f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152"/>
    </row>
    <row r="126" spans="1:11" ht="32.25" customHeight="1" x14ac:dyDescent="0.3">
      <c r="A126" s="151">
        <v>11</v>
      </c>
      <c r="B126" s="97" t="s">
        <v>152</v>
      </c>
      <c r="C126" s="101" t="s">
        <v>68</v>
      </c>
      <c r="D126" s="9" t="s">
        <v>14</v>
      </c>
      <c r="E126" s="10">
        <f>E127+E128+E129</f>
        <v>40431.479999999996</v>
      </c>
      <c r="F126" s="10">
        <f>F127+F128+F129</f>
        <v>0</v>
      </c>
      <c r="G126" s="10">
        <v>40296.480000000003</v>
      </c>
      <c r="H126" s="10">
        <f t="shared" ref="H126:J126" si="38">H127+H128+H129</f>
        <v>135</v>
      </c>
      <c r="I126" s="10">
        <f t="shared" si="38"/>
        <v>0</v>
      </c>
      <c r="J126" s="10">
        <f t="shared" si="38"/>
        <v>0</v>
      </c>
      <c r="K126" s="152" t="s">
        <v>17</v>
      </c>
    </row>
    <row r="127" spans="1:11" ht="32.25" customHeight="1" x14ac:dyDescent="0.3">
      <c r="A127" s="151"/>
      <c r="B127" s="97"/>
      <c r="C127" s="101"/>
      <c r="D127" s="9" t="s">
        <v>10</v>
      </c>
      <c r="E127" s="46">
        <f>F127+G127+H127+I127+J127</f>
        <v>25280</v>
      </c>
      <c r="F127" s="10">
        <v>0</v>
      </c>
      <c r="G127" s="10">
        <v>25145</v>
      </c>
      <c r="H127" s="10">
        <v>135</v>
      </c>
      <c r="I127" s="10">
        <v>0</v>
      </c>
      <c r="J127" s="10">
        <v>0</v>
      </c>
      <c r="K127" s="152"/>
    </row>
    <row r="128" spans="1:11" s="3" customFormat="1" ht="32.25" customHeight="1" x14ac:dyDescent="0.25">
      <c r="A128" s="151"/>
      <c r="B128" s="97"/>
      <c r="C128" s="101"/>
      <c r="D128" s="9" t="s">
        <v>18</v>
      </c>
      <c r="E128" s="46">
        <f>F128+G128+H128+I128+J128</f>
        <v>15151.48</v>
      </c>
      <c r="F128" s="46">
        <v>0</v>
      </c>
      <c r="G128" s="46">
        <v>15151.48</v>
      </c>
      <c r="H128" s="46">
        <v>0</v>
      </c>
      <c r="I128" s="46">
        <v>0</v>
      </c>
      <c r="J128" s="46">
        <v>0</v>
      </c>
      <c r="K128" s="152"/>
    </row>
    <row r="129" spans="1:11" s="3" customFormat="1" ht="32.25" customHeight="1" x14ac:dyDescent="0.25">
      <c r="A129" s="151"/>
      <c r="B129" s="97"/>
      <c r="C129" s="101"/>
      <c r="D129" s="9" t="s">
        <v>12</v>
      </c>
      <c r="E129" s="46">
        <f>F129+G129+H129+I129+J129</f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152"/>
    </row>
    <row r="130" spans="1:11" ht="32.25" customHeight="1" x14ac:dyDescent="0.3">
      <c r="A130" s="151">
        <v>12</v>
      </c>
      <c r="B130" s="97" t="s">
        <v>153</v>
      </c>
      <c r="C130" s="101" t="s">
        <v>68</v>
      </c>
      <c r="D130" s="9" t="s">
        <v>14</v>
      </c>
      <c r="E130" s="10">
        <f>E131+E132+E133</f>
        <v>0</v>
      </c>
      <c r="F130" s="10">
        <f>F131+F132+F133</f>
        <v>0</v>
      </c>
      <c r="G130" s="10">
        <f>G131+G132+G133</f>
        <v>0</v>
      </c>
      <c r="H130" s="10">
        <f t="shared" ref="H130:J130" si="39">H131+H132+H133</f>
        <v>0</v>
      </c>
      <c r="I130" s="10">
        <f t="shared" si="39"/>
        <v>0</v>
      </c>
      <c r="J130" s="10">
        <f t="shared" si="39"/>
        <v>0</v>
      </c>
      <c r="K130" s="152" t="s">
        <v>17</v>
      </c>
    </row>
    <row r="131" spans="1:11" ht="32.25" customHeight="1" x14ac:dyDescent="0.3">
      <c r="A131" s="151"/>
      <c r="B131" s="97"/>
      <c r="C131" s="101"/>
      <c r="D131" s="9" t="s">
        <v>10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52"/>
    </row>
    <row r="132" spans="1:11" s="3" customFormat="1" ht="36" customHeight="1" x14ac:dyDescent="0.25">
      <c r="A132" s="151"/>
      <c r="B132" s="97"/>
      <c r="C132" s="101"/>
      <c r="D132" s="9" t="s">
        <v>18</v>
      </c>
      <c r="E132" s="46">
        <f>F132+G132+H132+I132+J132</f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152"/>
    </row>
    <row r="133" spans="1:11" s="3" customFormat="1" ht="36" customHeight="1" x14ac:dyDescent="0.25">
      <c r="A133" s="151"/>
      <c r="B133" s="97"/>
      <c r="C133" s="101"/>
      <c r="D133" s="9" t="s">
        <v>12</v>
      </c>
      <c r="E133" s="46">
        <f>F133+G133+H133+I133+J133</f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152"/>
    </row>
    <row r="134" spans="1:11" ht="30" customHeight="1" x14ac:dyDescent="0.3">
      <c r="A134" s="151">
        <v>13</v>
      </c>
      <c r="B134" s="97" t="s">
        <v>350</v>
      </c>
      <c r="C134" s="101" t="s">
        <v>68</v>
      </c>
      <c r="D134" s="9" t="s">
        <v>14</v>
      </c>
      <c r="E134" s="10">
        <f>E135+E136+E137</f>
        <v>54064.78</v>
      </c>
      <c r="F134" s="10">
        <f>F135+F136+F137</f>
        <v>0</v>
      </c>
      <c r="G134" s="10">
        <v>51971.869999999995</v>
      </c>
      <c r="H134" s="10">
        <f>H135+H136+H137</f>
        <v>2092.91</v>
      </c>
      <c r="I134" s="10">
        <f t="shared" ref="I134:J134" si="40">I135+I136+I137</f>
        <v>0</v>
      </c>
      <c r="J134" s="10">
        <f t="shared" si="40"/>
        <v>0</v>
      </c>
      <c r="K134" s="152" t="s">
        <v>17</v>
      </c>
    </row>
    <row r="135" spans="1:11" ht="32.25" customHeight="1" x14ac:dyDescent="0.3">
      <c r="A135" s="151"/>
      <c r="B135" s="97"/>
      <c r="C135" s="101"/>
      <c r="D135" s="9" t="s">
        <v>10</v>
      </c>
      <c r="E135" s="46">
        <f>F135+G135+H135+I135+J135</f>
        <v>34417.89</v>
      </c>
      <c r="F135" s="10">
        <v>0</v>
      </c>
      <c r="G135" s="10">
        <v>32430.45</v>
      </c>
      <c r="H135" s="10">
        <v>1987.44</v>
      </c>
      <c r="I135" s="10">
        <v>0</v>
      </c>
      <c r="J135" s="10">
        <v>0</v>
      </c>
      <c r="K135" s="152"/>
    </row>
    <row r="136" spans="1:11" s="3" customFormat="1" ht="34.5" customHeight="1" x14ac:dyDescent="0.25">
      <c r="A136" s="151"/>
      <c r="B136" s="97"/>
      <c r="C136" s="101"/>
      <c r="D136" s="9" t="s">
        <v>18</v>
      </c>
      <c r="E136" s="46">
        <f>F136+G136+H136+I136+J136</f>
        <v>19646.89</v>
      </c>
      <c r="F136" s="46">
        <v>0</v>
      </c>
      <c r="G136" s="46">
        <v>19541.419999999998</v>
      </c>
      <c r="H136" s="46">
        <v>105.47</v>
      </c>
      <c r="I136" s="46">
        <v>0</v>
      </c>
      <c r="J136" s="46">
        <v>0</v>
      </c>
      <c r="K136" s="152"/>
    </row>
    <row r="137" spans="1:11" s="3" customFormat="1" ht="34.5" customHeight="1" x14ac:dyDescent="0.25">
      <c r="A137" s="151"/>
      <c r="B137" s="97"/>
      <c r="C137" s="101"/>
      <c r="D137" s="9" t="s">
        <v>12</v>
      </c>
      <c r="E137" s="46">
        <f>F137+G137+H137+I137+J137</f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152"/>
    </row>
    <row r="138" spans="1:11" ht="30" customHeight="1" x14ac:dyDescent="0.3">
      <c r="A138" s="151">
        <v>14</v>
      </c>
      <c r="B138" s="97" t="s">
        <v>156</v>
      </c>
      <c r="C138" s="101" t="s">
        <v>68</v>
      </c>
      <c r="D138" s="9" t="s">
        <v>14</v>
      </c>
      <c r="E138" s="10">
        <f>E139+E140+E141</f>
        <v>78315.209999999992</v>
      </c>
      <c r="F138" s="10">
        <f>F139+F140+F141</f>
        <v>0</v>
      </c>
      <c r="G138" s="10">
        <v>77343.820000000007</v>
      </c>
      <c r="H138" s="10">
        <f t="shared" ref="H138:J138" si="41">H139+H140+H141</f>
        <v>971.39</v>
      </c>
      <c r="I138" s="10">
        <f t="shared" si="41"/>
        <v>0</v>
      </c>
      <c r="J138" s="10">
        <f t="shared" si="41"/>
        <v>0</v>
      </c>
      <c r="K138" s="152" t="s">
        <v>17</v>
      </c>
    </row>
    <row r="139" spans="1:11" ht="32.25" customHeight="1" x14ac:dyDescent="0.3">
      <c r="A139" s="151"/>
      <c r="B139" s="97"/>
      <c r="C139" s="101"/>
      <c r="D139" s="9" t="s">
        <v>10</v>
      </c>
      <c r="E139" s="46">
        <f>F139+G139+H139+I139+J139</f>
        <v>49233.93</v>
      </c>
      <c r="F139" s="10">
        <v>0</v>
      </c>
      <c r="G139" s="10">
        <v>48262.54</v>
      </c>
      <c r="H139" s="10">
        <v>971.39</v>
      </c>
      <c r="I139" s="10">
        <v>0</v>
      </c>
      <c r="J139" s="10">
        <v>0</v>
      </c>
      <c r="K139" s="152"/>
    </row>
    <row r="140" spans="1:11" s="3" customFormat="1" ht="34.5" customHeight="1" x14ac:dyDescent="0.25">
      <c r="A140" s="151"/>
      <c r="B140" s="97"/>
      <c r="C140" s="101"/>
      <c r="D140" s="9" t="s">
        <v>18</v>
      </c>
      <c r="E140" s="46">
        <f>F140+G140+H140+I140+J140</f>
        <v>29081.279999999999</v>
      </c>
      <c r="F140" s="46">
        <v>0</v>
      </c>
      <c r="G140" s="46">
        <v>29081.279999999999</v>
      </c>
      <c r="H140" s="46">
        <v>0</v>
      </c>
      <c r="I140" s="46">
        <v>0</v>
      </c>
      <c r="J140" s="46">
        <v>0</v>
      </c>
      <c r="K140" s="152"/>
    </row>
    <row r="141" spans="1:11" s="3" customFormat="1" ht="34.5" customHeight="1" x14ac:dyDescent="0.25">
      <c r="A141" s="151"/>
      <c r="B141" s="97"/>
      <c r="C141" s="101"/>
      <c r="D141" s="9" t="s">
        <v>12</v>
      </c>
      <c r="E141" s="46">
        <f>F141+G141+H141+I141+J141</f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152"/>
    </row>
    <row r="142" spans="1:11" ht="30" customHeight="1" x14ac:dyDescent="0.3">
      <c r="A142" s="151">
        <v>15</v>
      </c>
      <c r="B142" s="97" t="s">
        <v>440</v>
      </c>
      <c r="C142" s="101" t="s">
        <v>68</v>
      </c>
      <c r="D142" s="9" t="s">
        <v>14</v>
      </c>
      <c r="E142" s="10">
        <f>E143+E144+E145</f>
        <v>37274.18</v>
      </c>
      <c r="F142" s="10">
        <f>F143+F144+F145</f>
        <v>0</v>
      </c>
      <c r="G142" s="10">
        <v>854</v>
      </c>
      <c r="H142" s="10">
        <f>H143+H144</f>
        <v>36420.18</v>
      </c>
      <c r="I142" s="10">
        <f t="shared" ref="I142:J142" si="42">I143+I144+I145</f>
        <v>0</v>
      </c>
      <c r="J142" s="10">
        <f t="shared" si="42"/>
        <v>0</v>
      </c>
      <c r="K142" s="152" t="s">
        <v>17</v>
      </c>
    </row>
    <row r="143" spans="1:11" ht="32.25" customHeight="1" x14ac:dyDescent="0.3">
      <c r="A143" s="151"/>
      <c r="B143" s="97"/>
      <c r="C143" s="101"/>
      <c r="D143" s="9" t="s">
        <v>10</v>
      </c>
      <c r="E143" s="46">
        <f>F143+G143+H143+I143+J143</f>
        <v>27396.36</v>
      </c>
      <c r="F143" s="10">
        <v>0</v>
      </c>
      <c r="G143" s="10">
        <v>532.95000000000005</v>
      </c>
      <c r="H143" s="10">
        <v>26863.41</v>
      </c>
      <c r="I143" s="10">
        <v>0</v>
      </c>
      <c r="J143" s="10">
        <v>0</v>
      </c>
      <c r="K143" s="152"/>
    </row>
    <row r="144" spans="1:11" s="3" customFormat="1" ht="34.5" customHeight="1" x14ac:dyDescent="0.25">
      <c r="A144" s="151"/>
      <c r="B144" s="97"/>
      <c r="C144" s="101"/>
      <c r="D144" s="9" t="s">
        <v>18</v>
      </c>
      <c r="E144" s="46">
        <f>F144+G144+H144+I144+J144</f>
        <v>9877.82</v>
      </c>
      <c r="F144" s="46">
        <v>0</v>
      </c>
      <c r="G144" s="46">
        <v>321.05</v>
      </c>
      <c r="H144" s="46">
        <v>9556.77</v>
      </c>
      <c r="I144" s="46">
        <v>0</v>
      </c>
      <c r="J144" s="46">
        <v>0</v>
      </c>
      <c r="K144" s="152"/>
    </row>
    <row r="145" spans="1:11" s="3" customFormat="1" ht="34.5" customHeight="1" x14ac:dyDescent="0.25">
      <c r="A145" s="151"/>
      <c r="B145" s="97"/>
      <c r="C145" s="101"/>
      <c r="D145" s="9" t="s">
        <v>12</v>
      </c>
      <c r="E145" s="46">
        <f>F145+G145+H145+I145+J145</f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152"/>
    </row>
    <row r="146" spans="1:11" ht="21" customHeight="1" x14ac:dyDescent="0.3">
      <c r="B146" s="3"/>
      <c r="C146" s="3"/>
      <c r="D146" s="3"/>
      <c r="E146" s="3"/>
      <c r="F146" s="7"/>
      <c r="G146" s="15"/>
      <c r="H146" s="3"/>
      <c r="I146" s="3"/>
      <c r="J146" s="3"/>
      <c r="K146" s="3" t="s">
        <v>158</v>
      </c>
    </row>
    <row r="147" spans="1:11" ht="21" customHeight="1" x14ac:dyDescent="0.3">
      <c r="C147" s="3"/>
    </row>
    <row r="148" spans="1:11" ht="21" customHeight="1" x14ac:dyDescent="0.3">
      <c r="B148" s="3" t="s">
        <v>360</v>
      </c>
      <c r="C148" s="3"/>
      <c r="D148" s="3"/>
      <c r="E148" s="3"/>
      <c r="F148" s="7"/>
      <c r="G148" s="15"/>
      <c r="H148" s="7"/>
      <c r="I148" s="7"/>
      <c r="J148" s="7"/>
      <c r="K148" s="3" t="s">
        <v>361</v>
      </c>
    </row>
  </sheetData>
  <mergeCells count="158">
    <mergeCell ref="A75:A78"/>
    <mergeCell ref="K75:K78"/>
    <mergeCell ref="A142:A145"/>
    <mergeCell ref="B142:B145"/>
    <mergeCell ref="C142:C145"/>
    <mergeCell ref="K142:K145"/>
    <mergeCell ref="A134:A137"/>
    <mergeCell ref="B134:B137"/>
    <mergeCell ref="C134:C137"/>
    <mergeCell ref="K134:K137"/>
    <mergeCell ref="A138:A141"/>
    <mergeCell ref="B138:B141"/>
    <mergeCell ref="C138:C141"/>
    <mergeCell ref="K138:K141"/>
    <mergeCell ref="A122:A125"/>
    <mergeCell ref="B122:B125"/>
    <mergeCell ref="C122:C125"/>
    <mergeCell ref="K122:K125"/>
    <mergeCell ref="A126:A129"/>
    <mergeCell ref="B126:B129"/>
    <mergeCell ref="C126:C129"/>
    <mergeCell ref="K126:K129"/>
    <mergeCell ref="A130:A133"/>
    <mergeCell ref="B130:B133"/>
    <mergeCell ref="C130:C133"/>
    <mergeCell ref="K130:K133"/>
    <mergeCell ref="A110:A113"/>
    <mergeCell ref="B110:B113"/>
    <mergeCell ref="C110:C113"/>
    <mergeCell ref="K110:K113"/>
    <mergeCell ref="A114:A117"/>
    <mergeCell ref="B114:B117"/>
    <mergeCell ref="C114:C117"/>
    <mergeCell ref="K114:K117"/>
    <mergeCell ref="A118:A121"/>
    <mergeCell ref="B118:B121"/>
    <mergeCell ref="C118:C121"/>
    <mergeCell ref="K118:K121"/>
    <mergeCell ref="A102:A105"/>
    <mergeCell ref="B102:B105"/>
    <mergeCell ref="C102:C105"/>
    <mergeCell ref="K102:K105"/>
    <mergeCell ref="A106:A109"/>
    <mergeCell ref="B106:B109"/>
    <mergeCell ref="C106:C109"/>
    <mergeCell ref="K106:K109"/>
    <mergeCell ref="A98:A101"/>
    <mergeCell ref="B98:B101"/>
    <mergeCell ref="C98:C101"/>
    <mergeCell ref="K98:K101"/>
    <mergeCell ref="A94:A97"/>
    <mergeCell ref="B94:B97"/>
    <mergeCell ref="C94:C97"/>
    <mergeCell ref="K94:K97"/>
    <mergeCell ref="A87:A89"/>
    <mergeCell ref="B87:B89"/>
    <mergeCell ref="C87:C89"/>
    <mergeCell ref="K87:K89"/>
    <mergeCell ref="A39:A41"/>
    <mergeCell ref="B39:B41"/>
    <mergeCell ref="C39:C41"/>
    <mergeCell ref="K39:K41"/>
    <mergeCell ref="A50:A53"/>
    <mergeCell ref="B50:B53"/>
    <mergeCell ref="C50:C53"/>
    <mergeCell ref="K50:K53"/>
    <mergeCell ref="A90:A93"/>
    <mergeCell ref="B90:B93"/>
    <mergeCell ref="C90:C93"/>
    <mergeCell ref="K90:K93"/>
    <mergeCell ref="A58:A61"/>
    <mergeCell ref="B58:B61"/>
    <mergeCell ref="C58:C61"/>
    <mergeCell ref="K58:K61"/>
    <mergeCell ref="A82:K82"/>
    <mergeCell ref="A83:A86"/>
    <mergeCell ref="B83:B86"/>
    <mergeCell ref="C83:C86"/>
    <mergeCell ref="K83:K86"/>
    <mergeCell ref="K62:K65"/>
    <mergeCell ref="A62:A65"/>
    <mergeCell ref="B62:B65"/>
    <mergeCell ref="A66:A69"/>
    <mergeCell ref="B66:B69"/>
    <mergeCell ref="C66:C69"/>
    <mergeCell ref="A70:A73"/>
    <mergeCell ref="B70:B73"/>
    <mergeCell ref="C70:C73"/>
    <mergeCell ref="K70:K73"/>
    <mergeCell ref="K66:K69"/>
    <mergeCell ref="C62:C65"/>
    <mergeCell ref="A74:K74"/>
    <mergeCell ref="A79:A81"/>
    <mergeCell ref="B79:B81"/>
    <mergeCell ref="C79:C81"/>
    <mergeCell ref="K79:K81"/>
    <mergeCell ref="C75:C78"/>
    <mergeCell ref="B75:B78"/>
    <mergeCell ref="A54:A57"/>
    <mergeCell ref="B54:B57"/>
    <mergeCell ref="C54:C57"/>
    <mergeCell ref="K54:K57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15:C17"/>
    <mergeCell ref="K35:K38"/>
    <mergeCell ref="A35:A38"/>
    <mergeCell ref="B35:B38"/>
    <mergeCell ref="C35:C38"/>
    <mergeCell ref="A10:K10"/>
    <mergeCell ref="A34:K34"/>
    <mergeCell ref="A11:K11"/>
    <mergeCell ref="A12:A14"/>
    <mergeCell ref="B12:B14"/>
    <mergeCell ref="C12:C14"/>
    <mergeCell ref="K12:K14"/>
    <mergeCell ref="A15:A17"/>
    <mergeCell ref="B15:B17"/>
    <mergeCell ref="B46:B49"/>
    <mergeCell ref="C46:C49"/>
    <mergeCell ref="K46:K49"/>
    <mergeCell ref="A46:A49"/>
    <mergeCell ref="K42:K45"/>
    <mergeCell ref="A42:A45"/>
    <mergeCell ref="B42:B45"/>
    <mergeCell ref="C42:C45"/>
    <mergeCell ref="K15:K17"/>
    <mergeCell ref="A18:K18"/>
    <mergeCell ref="A19:A21"/>
    <mergeCell ref="B19:B21"/>
    <mergeCell ref="C19:C21"/>
    <mergeCell ref="K19:K21"/>
    <mergeCell ref="A22:A24"/>
    <mergeCell ref="B22:B24"/>
    <mergeCell ref="C22:C24"/>
    <mergeCell ref="K22:K24"/>
    <mergeCell ref="A25:A27"/>
    <mergeCell ref="B25:B27"/>
    <mergeCell ref="C25:C27"/>
    <mergeCell ref="K25:K27"/>
    <mergeCell ref="A28:A30"/>
    <mergeCell ref="B28:B30"/>
    <mergeCell ref="C28:C30"/>
    <mergeCell ref="K28:K30"/>
    <mergeCell ref="A31:A33"/>
    <mergeCell ref="B31:B33"/>
    <mergeCell ref="C31:C33"/>
    <mergeCell ref="K31:K33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6" manualBreakCount="6">
    <brk id="24" max="10" man="1"/>
    <brk id="41" max="10" man="1"/>
    <brk id="65" max="10" man="1"/>
    <brk id="89" max="10" man="1"/>
    <brk id="113" max="10" man="1"/>
    <brk id="1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2025-04-14T07:36:41Z</cp:lastPrinted>
  <dcterms:created xsi:type="dcterms:W3CDTF">2020-12-02T11:51:27Z</dcterms:created>
  <dcterms:modified xsi:type="dcterms:W3CDTF">2025-04-14T07:57:16Z</dcterms:modified>
</cp:coreProperties>
</file>