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din-nas03\Сайт\20250506\Острикова\"/>
    </mc:Choice>
  </mc:AlternateContent>
  <bookViews>
    <workbookView xWindow="0" yWindow="0" windowWidth="28800" windowHeight="12300"/>
  </bookViews>
  <sheets>
    <sheet name="12.05.2025 Перечень МР МП" sheetId="43" r:id="rId1"/>
  </sheets>
  <definedNames>
    <definedName name="_xlnm.Print_Titles" localSheetId="0">'12.05.2025 Перечень МР МП'!$4:$6</definedName>
    <definedName name="_xlnm.Print_Area" localSheetId="0">'12.05.2025 Перечень МР МП'!$A$1:$O$573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6" i="43" l="1"/>
  <c r="H210" i="43"/>
  <c r="H209" i="43"/>
  <c r="J232" i="43"/>
  <c r="H375" i="43" s="1"/>
  <c r="J233" i="43"/>
  <c r="E233" i="43" s="1"/>
  <c r="N426" i="43"/>
  <c r="M426" i="43"/>
  <c r="H426" i="43"/>
  <c r="H555" i="43"/>
  <c r="H227" i="43"/>
  <c r="N139" i="43"/>
  <c r="H139" i="43"/>
  <c r="H214" i="43"/>
  <c r="H211" i="43" s="1"/>
  <c r="H256" i="43"/>
  <c r="M555" i="43"/>
  <c r="H231" i="43" l="1"/>
  <c r="E232" i="43"/>
  <c r="E246" i="43"/>
  <c r="H245" i="43"/>
  <c r="E247" i="43"/>
  <c r="E363" i="43"/>
  <c r="E362" i="43"/>
  <c r="H212" i="43"/>
  <c r="H123" i="43"/>
  <c r="H122" i="43"/>
  <c r="G53" i="43" l="1"/>
  <c r="G569" i="43"/>
  <c r="E458" i="43"/>
  <c r="E457" i="43"/>
  <c r="E456" i="43"/>
  <c r="N455" i="43"/>
  <c r="M455" i="43"/>
  <c r="H455" i="43"/>
  <c r="F455" i="43"/>
  <c r="G571" i="43"/>
  <c r="E530" i="43"/>
  <c r="E529" i="43"/>
  <c r="E528" i="43"/>
  <c r="N527" i="43"/>
  <c r="M527" i="43"/>
  <c r="H527" i="43"/>
  <c r="G527" i="43"/>
  <c r="F527" i="43"/>
  <c r="F143" i="43"/>
  <c r="F210" i="43"/>
  <c r="G211" i="43"/>
  <c r="G301" i="43"/>
  <c r="E301" i="43"/>
  <c r="F209" i="43"/>
  <c r="G143" i="43"/>
  <c r="N400" i="43"/>
  <c r="N398" i="43" s="1"/>
  <c r="H400" i="43"/>
  <c r="H399" i="43"/>
  <c r="E399" i="43" s="1"/>
  <c r="M398" i="43"/>
  <c r="F398" i="43"/>
  <c r="N394" i="43"/>
  <c r="N392" i="43" s="1"/>
  <c r="H394" i="43"/>
  <c r="H391" i="43" s="1"/>
  <c r="H393" i="43"/>
  <c r="E393" i="43" s="1"/>
  <c r="M392" i="43"/>
  <c r="F392" i="43"/>
  <c r="M391" i="43"/>
  <c r="F391" i="43"/>
  <c r="N390" i="43"/>
  <c r="M390" i="43"/>
  <c r="F390" i="43"/>
  <c r="N301" i="43"/>
  <c r="M301" i="43"/>
  <c r="H301" i="43"/>
  <c r="F301" i="43"/>
  <c r="E307" i="43"/>
  <c r="N306" i="43"/>
  <c r="M306" i="43"/>
  <c r="H306" i="43"/>
  <c r="F306" i="43"/>
  <c r="E241" i="43"/>
  <c r="N240" i="43"/>
  <c r="M240" i="43"/>
  <c r="H240" i="43"/>
  <c r="F240" i="43"/>
  <c r="E248" i="43"/>
  <c r="N245" i="43"/>
  <c r="M245" i="43"/>
  <c r="F245" i="43"/>
  <c r="M210" i="43"/>
  <c r="E198" i="43"/>
  <c r="E197" i="43"/>
  <c r="E196" i="43"/>
  <c r="N195" i="43"/>
  <c r="M195" i="43"/>
  <c r="H195" i="43"/>
  <c r="F195" i="43"/>
  <c r="N194" i="43"/>
  <c r="M194" i="43"/>
  <c r="H194" i="43"/>
  <c r="F194" i="43"/>
  <c r="N193" i="43"/>
  <c r="M193" i="43"/>
  <c r="L193" i="43"/>
  <c r="H193" i="43"/>
  <c r="F193" i="43"/>
  <c r="N192" i="43"/>
  <c r="M192" i="43"/>
  <c r="L192" i="43"/>
  <c r="H192" i="43"/>
  <c r="F192" i="43"/>
  <c r="E176" i="43"/>
  <c r="N175" i="43"/>
  <c r="M175" i="43"/>
  <c r="H175" i="43"/>
  <c r="F175" i="43"/>
  <c r="E152" i="43"/>
  <c r="F149" i="43"/>
  <c r="E151" i="43"/>
  <c r="E150" i="43"/>
  <c r="N149" i="43"/>
  <c r="M149" i="43"/>
  <c r="H149" i="43"/>
  <c r="H108" i="43"/>
  <c r="E110" i="43"/>
  <c r="E109" i="43"/>
  <c r="N108" i="43"/>
  <c r="M108" i="43"/>
  <c r="N107" i="43"/>
  <c r="M107" i="43"/>
  <c r="H107" i="43"/>
  <c r="F107" i="43"/>
  <c r="N106" i="43"/>
  <c r="M106" i="43"/>
  <c r="H106" i="43"/>
  <c r="E100" i="43"/>
  <c r="N99" i="43"/>
  <c r="M99" i="43"/>
  <c r="H99" i="43"/>
  <c r="F99" i="43"/>
  <c r="E90" i="43"/>
  <c r="N89" i="43"/>
  <c r="M89" i="43"/>
  <c r="H89" i="43"/>
  <c r="F89" i="43"/>
  <c r="H270" i="43"/>
  <c r="H267" i="43" s="1"/>
  <c r="H266" i="43" s="1"/>
  <c r="H104" i="43" l="1"/>
  <c r="E455" i="43"/>
  <c r="G567" i="43"/>
  <c r="E527" i="43"/>
  <c r="M389" i="43"/>
  <c r="E400" i="43"/>
  <c r="H398" i="43"/>
  <c r="E398" i="43" s="1"/>
  <c r="H390" i="43"/>
  <c r="E390" i="43" s="1"/>
  <c r="H392" i="43"/>
  <c r="E392" i="43" s="1"/>
  <c r="F389" i="43"/>
  <c r="N391" i="43"/>
  <c r="N389" i="43" s="1"/>
  <c r="E394" i="43"/>
  <c r="E306" i="43"/>
  <c r="E240" i="43"/>
  <c r="M191" i="43"/>
  <c r="E195" i="43"/>
  <c r="H191" i="43"/>
  <c r="E245" i="43"/>
  <c r="E194" i="43"/>
  <c r="E193" i="43"/>
  <c r="E192" i="43"/>
  <c r="N191" i="43"/>
  <c r="E175" i="43"/>
  <c r="F191" i="43"/>
  <c r="E149" i="43"/>
  <c r="N104" i="43"/>
  <c r="M104" i="43"/>
  <c r="E107" i="43"/>
  <c r="E105" i="43"/>
  <c r="F108" i="43"/>
  <c r="E108" i="43" s="1"/>
  <c r="E99" i="43"/>
  <c r="E89" i="43"/>
  <c r="H535" i="43"/>
  <c r="N535" i="43"/>
  <c r="N503" i="43"/>
  <c r="M503" i="43"/>
  <c r="H503" i="43"/>
  <c r="H433" i="43"/>
  <c r="N432" i="43"/>
  <c r="M432" i="43"/>
  <c r="H432" i="43"/>
  <c r="H434" i="43"/>
  <c r="N267" i="43"/>
  <c r="M267" i="43"/>
  <c r="M211" i="43"/>
  <c r="N211" i="43"/>
  <c r="H121" i="43"/>
  <c r="M121" i="43"/>
  <c r="N121" i="43"/>
  <c r="M51" i="43"/>
  <c r="H51" i="43"/>
  <c r="N51" i="43"/>
  <c r="H389" i="43" l="1"/>
  <c r="E389" i="43" s="1"/>
  <c r="E391" i="43"/>
  <c r="E191" i="43"/>
  <c r="M535" i="43"/>
  <c r="N511" i="43"/>
  <c r="M511" i="43"/>
  <c r="E421" i="43"/>
  <c r="E422" i="43"/>
  <c r="F523" i="43"/>
  <c r="M523" i="43"/>
  <c r="H523" i="43"/>
  <c r="G523" i="43"/>
  <c r="N523" i="43"/>
  <c r="E524" i="43"/>
  <c r="E526" i="43"/>
  <c r="E525" i="43"/>
  <c r="H511" i="43"/>
  <c r="E513" i="43"/>
  <c r="E512" i="43"/>
  <c r="H517" i="43"/>
  <c r="H505" i="43"/>
  <c r="N210" i="43"/>
  <c r="H208" i="43"/>
  <c r="N209" i="43"/>
  <c r="M209" i="43"/>
  <c r="E225" i="43"/>
  <c r="E226" i="43"/>
  <c r="E227" i="43"/>
  <c r="N224" i="43"/>
  <c r="M224" i="43"/>
  <c r="H224" i="43"/>
  <c r="G224" i="43"/>
  <c r="F224" i="43"/>
  <c r="G209" i="43"/>
  <c r="G210" i="43"/>
  <c r="H136" i="43"/>
  <c r="H130" i="43"/>
  <c r="H50" i="43"/>
  <c r="E511" i="43" l="1"/>
  <c r="E224" i="43"/>
  <c r="E523" i="43"/>
  <c r="G208" i="43"/>
  <c r="E210" i="43"/>
  <c r="E209" i="43"/>
  <c r="M208" i="43"/>
  <c r="N208" i="43"/>
  <c r="G368" i="43" l="1"/>
  <c r="E364" i="43"/>
  <c r="N565" i="43"/>
  <c r="M565" i="43"/>
  <c r="F560" i="43"/>
  <c r="N559" i="43"/>
  <c r="M559" i="43"/>
  <c r="H553" i="43"/>
  <c r="F555" i="43"/>
  <c r="E554" i="43"/>
  <c r="N553" i="43"/>
  <c r="M553" i="43"/>
  <c r="N552" i="43"/>
  <c r="N566" i="43" s="1"/>
  <c r="N564" i="43" s="1"/>
  <c r="M552" i="43"/>
  <c r="M566" i="43" s="1"/>
  <c r="M564" i="43" s="1"/>
  <c r="H551" i="43"/>
  <c r="H565" i="43" s="1"/>
  <c r="N541" i="43"/>
  <c r="H541" i="43"/>
  <c r="F543" i="43"/>
  <c r="F542" i="43" s="1"/>
  <c r="E519" i="43"/>
  <c r="E518" i="43"/>
  <c r="N517" i="43"/>
  <c r="M517" i="43"/>
  <c r="F517" i="43"/>
  <c r="E507" i="43"/>
  <c r="E506" i="43"/>
  <c r="N505" i="43"/>
  <c r="M505" i="43"/>
  <c r="F505" i="43"/>
  <c r="N504" i="43"/>
  <c r="M504" i="43"/>
  <c r="H504" i="43"/>
  <c r="F504" i="43"/>
  <c r="F502" i="43" s="1"/>
  <c r="E498" i="43"/>
  <c r="E497" i="43"/>
  <c r="N496" i="43"/>
  <c r="M496" i="43"/>
  <c r="H496" i="43"/>
  <c r="F496" i="43"/>
  <c r="E492" i="43"/>
  <c r="E491" i="43"/>
  <c r="N490" i="43"/>
  <c r="M490" i="43"/>
  <c r="H490" i="43"/>
  <c r="F490" i="43"/>
  <c r="N489" i="43"/>
  <c r="M489" i="43"/>
  <c r="H489" i="43"/>
  <c r="F489" i="43"/>
  <c r="N488" i="43"/>
  <c r="M488" i="43"/>
  <c r="L488" i="43"/>
  <c r="H488" i="43"/>
  <c r="F488" i="43"/>
  <c r="E483" i="43"/>
  <c r="E482" i="43"/>
  <c r="E481" i="43"/>
  <c r="N480" i="43"/>
  <c r="M480" i="43"/>
  <c r="H480" i="43"/>
  <c r="F480" i="43"/>
  <c r="N476" i="43"/>
  <c r="E475" i="43"/>
  <c r="E474" i="43"/>
  <c r="M473" i="43"/>
  <c r="H473" i="43"/>
  <c r="F473" i="43"/>
  <c r="F469" i="43"/>
  <c r="F466" i="43" s="1"/>
  <c r="E468" i="43"/>
  <c r="E467" i="43"/>
  <c r="N466" i="43"/>
  <c r="M466" i="43"/>
  <c r="H466" i="43"/>
  <c r="M465" i="43"/>
  <c r="H465" i="43"/>
  <c r="N464" i="43"/>
  <c r="N536" i="43" s="1"/>
  <c r="M464" i="43"/>
  <c r="M536" i="43" s="1"/>
  <c r="H464" i="43"/>
  <c r="H536" i="43" s="1"/>
  <c r="F464" i="43"/>
  <c r="N463" i="43"/>
  <c r="M463" i="43"/>
  <c r="H463" i="43"/>
  <c r="F463" i="43"/>
  <c r="F535" i="43" s="1"/>
  <c r="N451" i="43"/>
  <c r="E451" i="43" s="1"/>
  <c r="E450" i="43"/>
  <c r="E449" i="43"/>
  <c r="M448" i="43"/>
  <c r="H448" i="43"/>
  <c r="F448" i="43"/>
  <c r="F444" i="43"/>
  <c r="E444" i="43" s="1"/>
  <c r="F443" i="43"/>
  <c r="E443" i="43" s="1"/>
  <c r="E442" i="43"/>
  <c r="N441" i="43"/>
  <c r="M441" i="43"/>
  <c r="F437" i="43"/>
  <c r="E437" i="43" s="1"/>
  <c r="F436" i="43"/>
  <c r="N435" i="43"/>
  <c r="M435" i="43"/>
  <c r="H435" i="43"/>
  <c r="N434" i="43"/>
  <c r="M434" i="43"/>
  <c r="M433" i="43"/>
  <c r="F432" i="43"/>
  <c r="F427" i="43"/>
  <c r="E427" i="43" s="1"/>
  <c r="H425" i="43"/>
  <c r="F426" i="43"/>
  <c r="F423" i="43" s="1"/>
  <c r="N425" i="43"/>
  <c r="M425" i="43"/>
  <c r="N424" i="43"/>
  <c r="M424" i="43"/>
  <c r="H424" i="43"/>
  <c r="N423" i="43"/>
  <c r="M423" i="43"/>
  <c r="E411" i="43"/>
  <c r="E410" i="43"/>
  <c r="E409" i="43"/>
  <c r="N408" i="43"/>
  <c r="M408" i="43"/>
  <c r="H408" i="43"/>
  <c r="F408" i="43"/>
  <c r="N407" i="43"/>
  <c r="M407" i="43"/>
  <c r="H407" i="43"/>
  <c r="F407" i="43"/>
  <c r="N406" i="43"/>
  <c r="M406" i="43"/>
  <c r="L406" i="43"/>
  <c r="H406" i="43"/>
  <c r="F406" i="43"/>
  <c r="N405" i="43"/>
  <c r="M405" i="43"/>
  <c r="M416" i="43" s="1"/>
  <c r="L405" i="43"/>
  <c r="L416" i="43" s="1"/>
  <c r="H405" i="43"/>
  <c r="H416" i="43" s="1"/>
  <c r="F405" i="43"/>
  <c r="N385" i="43"/>
  <c r="N382" i="43" s="1"/>
  <c r="H385" i="43"/>
  <c r="H384" i="43"/>
  <c r="E384" i="43" s="1"/>
  <c r="M383" i="43"/>
  <c r="F383" i="43"/>
  <c r="M382" i="43"/>
  <c r="F382" i="43"/>
  <c r="N381" i="43"/>
  <c r="M381" i="43"/>
  <c r="F381" i="43"/>
  <c r="E370" i="43"/>
  <c r="E369" i="43"/>
  <c r="N368" i="43"/>
  <c r="M368" i="43"/>
  <c r="H368" i="43"/>
  <c r="F368" i="43"/>
  <c r="N361" i="43"/>
  <c r="M361" i="43"/>
  <c r="H361" i="43"/>
  <c r="F361" i="43"/>
  <c r="N360" i="43"/>
  <c r="M360" i="43"/>
  <c r="H360" i="43"/>
  <c r="F360" i="43"/>
  <c r="N359" i="43"/>
  <c r="M359" i="43"/>
  <c r="H359" i="43"/>
  <c r="F359" i="43"/>
  <c r="N358" i="43"/>
  <c r="M358" i="43"/>
  <c r="M375" i="43" s="1"/>
  <c r="F358" i="43"/>
  <c r="E353" i="43"/>
  <c r="E352" i="43"/>
  <c r="E351" i="43"/>
  <c r="N350" i="43"/>
  <c r="M350" i="43"/>
  <c r="H350" i="43"/>
  <c r="F350" i="43"/>
  <c r="H349" i="43"/>
  <c r="F349" i="43"/>
  <c r="L348" i="43"/>
  <c r="H348" i="43"/>
  <c r="F348" i="43"/>
  <c r="N347" i="43"/>
  <c r="M347" i="43"/>
  <c r="L347" i="43"/>
  <c r="H347" i="43"/>
  <c r="F347" i="43"/>
  <c r="E342" i="43"/>
  <c r="E341" i="43"/>
  <c r="N340" i="43"/>
  <c r="M340" i="43"/>
  <c r="H340" i="43"/>
  <c r="F340" i="43"/>
  <c r="E336" i="43"/>
  <c r="E335" i="43"/>
  <c r="N334" i="43"/>
  <c r="M334" i="43"/>
  <c r="H334" i="43"/>
  <c r="H326" i="43" s="1"/>
  <c r="H376" i="43" s="1"/>
  <c r="F334" i="43"/>
  <c r="E330" i="43"/>
  <c r="F329" i="43"/>
  <c r="F326" i="43" s="1"/>
  <c r="F325" i="43" s="1"/>
  <c r="N328" i="43"/>
  <c r="M328" i="43"/>
  <c r="H328" i="43"/>
  <c r="E327" i="43"/>
  <c r="N326" i="43"/>
  <c r="N325" i="43" s="1"/>
  <c r="E321" i="43"/>
  <c r="N320" i="43"/>
  <c r="M320" i="43"/>
  <c r="H320" i="43"/>
  <c r="F320" i="43"/>
  <c r="F316" i="43"/>
  <c r="E316" i="43" s="1"/>
  <c r="H314" i="43"/>
  <c r="F315" i="43"/>
  <c r="F312" i="43" s="1"/>
  <c r="N314" i="43"/>
  <c r="M314" i="43"/>
  <c r="N313" i="43"/>
  <c r="M313" i="43"/>
  <c r="H313" i="43"/>
  <c r="N312" i="43"/>
  <c r="M312" i="43"/>
  <c r="E297" i="43"/>
  <c r="N296" i="43"/>
  <c r="M296" i="43"/>
  <c r="H296" i="43"/>
  <c r="F296" i="43"/>
  <c r="E292" i="43"/>
  <c r="N291" i="43"/>
  <c r="M291" i="43"/>
  <c r="H291" i="43"/>
  <c r="F291" i="43"/>
  <c r="F287" i="43"/>
  <c r="N286" i="43"/>
  <c r="M286" i="43"/>
  <c r="H286" i="43"/>
  <c r="E282" i="43"/>
  <c r="N281" i="43"/>
  <c r="M281" i="43"/>
  <c r="H281" i="43"/>
  <c r="F281" i="43"/>
  <c r="F277" i="43"/>
  <c r="E277" i="43" s="1"/>
  <c r="F276" i="43"/>
  <c r="N275" i="43"/>
  <c r="M275" i="43"/>
  <c r="H275" i="43"/>
  <c r="E271" i="43"/>
  <c r="E270" i="43"/>
  <c r="N269" i="43"/>
  <c r="M269" i="43"/>
  <c r="H269" i="43"/>
  <c r="F269" i="43"/>
  <c r="N266" i="43"/>
  <c r="M266" i="43"/>
  <c r="E262" i="43"/>
  <c r="N261" i="43"/>
  <c r="M261" i="43"/>
  <c r="H261" i="43"/>
  <c r="F261" i="43"/>
  <c r="H254" i="43"/>
  <c r="F257" i="43"/>
  <c r="F256" i="43"/>
  <c r="F253" i="43" s="1"/>
  <c r="N255" i="43"/>
  <c r="M255" i="43"/>
  <c r="N254" i="43"/>
  <c r="M254" i="43"/>
  <c r="N253" i="43"/>
  <c r="M253" i="43"/>
  <c r="E236" i="43"/>
  <c r="N235" i="43"/>
  <c r="M235" i="43"/>
  <c r="H235" i="43"/>
  <c r="F235" i="43"/>
  <c r="N234" i="43"/>
  <c r="M234" i="43"/>
  <c r="H234" i="43"/>
  <c r="F234" i="43"/>
  <c r="E220" i="43"/>
  <c r="N219" i="43"/>
  <c r="M219" i="43"/>
  <c r="H219" i="43"/>
  <c r="F219" i="43"/>
  <c r="H213" i="43"/>
  <c r="F215" i="43"/>
  <c r="F214" i="43"/>
  <c r="F211" i="43" s="1"/>
  <c r="N213" i="43"/>
  <c r="M213" i="43"/>
  <c r="N212" i="43"/>
  <c r="M212" i="43"/>
  <c r="E187" i="43"/>
  <c r="E186" i="43"/>
  <c r="E185" i="43"/>
  <c r="N184" i="43"/>
  <c r="M184" i="43"/>
  <c r="H184" i="43"/>
  <c r="F184" i="43"/>
  <c r="N183" i="43"/>
  <c r="M183" i="43"/>
  <c r="H183" i="43"/>
  <c r="F183" i="43"/>
  <c r="N182" i="43"/>
  <c r="M182" i="43"/>
  <c r="L182" i="43"/>
  <c r="H182" i="43"/>
  <c r="F182" i="43"/>
  <c r="N181" i="43"/>
  <c r="M181" i="43"/>
  <c r="L181" i="43"/>
  <c r="H181" i="43"/>
  <c r="F181" i="43"/>
  <c r="E171" i="43"/>
  <c r="N170" i="43"/>
  <c r="M170" i="43"/>
  <c r="H170" i="43"/>
  <c r="F170" i="43"/>
  <c r="E166" i="43"/>
  <c r="N165" i="43"/>
  <c r="M165" i="43"/>
  <c r="H165" i="43"/>
  <c r="F165" i="43"/>
  <c r="F161" i="43"/>
  <c r="E160" i="43"/>
  <c r="N159" i="43"/>
  <c r="M159" i="43"/>
  <c r="H159" i="43"/>
  <c r="N158" i="43"/>
  <c r="M158" i="43"/>
  <c r="H158" i="43"/>
  <c r="N157" i="43"/>
  <c r="M157" i="43"/>
  <c r="H157" i="43"/>
  <c r="H205" i="43" s="1"/>
  <c r="F157" i="43"/>
  <c r="E144" i="43"/>
  <c r="N143" i="43"/>
  <c r="M143" i="43"/>
  <c r="H143" i="43"/>
  <c r="F139" i="43"/>
  <c r="E139" i="43" s="1"/>
  <c r="F138" i="43"/>
  <c r="H120" i="43"/>
  <c r="H119" i="43" s="1"/>
  <c r="F137" i="43"/>
  <c r="N136" i="43"/>
  <c r="M136" i="43"/>
  <c r="F132" i="43"/>
  <c r="E131" i="43"/>
  <c r="N130" i="43"/>
  <c r="M130" i="43"/>
  <c r="F126" i="43"/>
  <c r="E126" i="43" s="1"/>
  <c r="E125" i="43"/>
  <c r="N124" i="43"/>
  <c r="M124" i="43"/>
  <c r="H124" i="43"/>
  <c r="N123" i="43"/>
  <c r="M123" i="43"/>
  <c r="N122" i="43"/>
  <c r="M122" i="43"/>
  <c r="N120" i="43"/>
  <c r="M120" i="43"/>
  <c r="E95" i="43"/>
  <c r="N94" i="43"/>
  <c r="M94" i="43"/>
  <c r="H94" i="43"/>
  <c r="F94" i="43"/>
  <c r="E85" i="43"/>
  <c r="N84" i="43"/>
  <c r="M84" i="43"/>
  <c r="H84" i="43"/>
  <c r="F84" i="43"/>
  <c r="E80" i="43"/>
  <c r="E79" i="43"/>
  <c r="N78" i="43"/>
  <c r="M78" i="43"/>
  <c r="H78" i="43"/>
  <c r="F78" i="43"/>
  <c r="N77" i="43"/>
  <c r="M77" i="43"/>
  <c r="H77" i="43"/>
  <c r="F77" i="43"/>
  <c r="N76" i="43"/>
  <c r="N116" i="43" s="1"/>
  <c r="M76" i="43"/>
  <c r="H76" i="43"/>
  <c r="F76" i="43"/>
  <c r="E71" i="43"/>
  <c r="F70" i="43"/>
  <c r="N69" i="43"/>
  <c r="M69" i="43"/>
  <c r="H69" i="43"/>
  <c r="E65" i="43"/>
  <c r="N64" i="43"/>
  <c r="M64" i="43"/>
  <c r="H64" i="43"/>
  <c r="F64" i="43"/>
  <c r="E60" i="43"/>
  <c r="N59" i="43"/>
  <c r="M59" i="43"/>
  <c r="H59" i="43"/>
  <c r="F59" i="43"/>
  <c r="H55" i="43"/>
  <c r="H53" i="43" s="1"/>
  <c r="F55" i="43"/>
  <c r="F54" i="43"/>
  <c r="F51" i="43" s="1"/>
  <c r="N53" i="43"/>
  <c r="M53" i="43"/>
  <c r="N52" i="43"/>
  <c r="M52" i="43"/>
  <c r="N50" i="43"/>
  <c r="N115" i="43" s="1"/>
  <c r="M50" i="43"/>
  <c r="H115" i="43"/>
  <c r="E42" i="43"/>
  <c r="N41" i="43"/>
  <c r="M41" i="43"/>
  <c r="H41" i="43"/>
  <c r="F41" i="43"/>
  <c r="E40" i="43"/>
  <c r="N39" i="43"/>
  <c r="M39" i="43"/>
  <c r="H39" i="43"/>
  <c r="F39" i="43"/>
  <c r="E33" i="43"/>
  <c r="N32" i="43"/>
  <c r="M32" i="43"/>
  <c r="H32" i="43"/>
  <c r="F32" i="43"/>
  <c r="E28" i="43"/>
  <c r="N27" i="43"/>
  <c r="M27" i="43"/>
  <c r="H27" i="43"/>
  <c r="F27" i="43"/>
  <c r="E23" i="43"/>
  <c r="N22" i="43"/>
  <c r="M22" i="43"/>
  <c r="H22" i="43"/>
  <c r="F22" i="43"/>
  <c r="N21" i="43"/>
  <c r="N20" i="43" s="1"/>
  <c r="M21" i="43"/>
  <c r="M20" i="43" s="1"/>
  <c r="H21" i="43"/>
  <c r="H20" i="43" s="1"/>
  <c r="F21" i="43"/>
  <c r="F20" i="43" s="1"/>
  <c r="E16" i="43"/>
  <c r="N15" i="43"/>
  <c r="M15" i="43"/>
  <c r="H15" i="43"/>
  <c r="F15" i="43"/>
  <c r="E11" i="43"/>
  <c r="N10" i="43"/>
  <c r="M10" i="43"/>
  <c r="H10" i="43"/>
  <c r="F10" i="43"/>
  <c r="N9" i="43"/>
  <c r="M9" i="43"/>
  <c r="M8" i="43" s="1"/>
  <c r="H9" i="43"/>
  <c r="F9" i="43"/>
  <c r="H8" i="43"/>
  <c r="M487" i="43" l="1"/>
  <c r="M376" i="43"/>
  <c r="M377" i="43"/>
  <c r="F267" i="43"/>
  <c r="F377" i="43" s="1"/>
  <c r="E138" i="43"/>
  <c r="F121" i="43"/>
  <c r="F204" i="43" s="1"/>
  <c r="E211" i="43"/>
  <c r="M537" i="43"/>
  <c r="E358" i="43"/>
  <c r="N377" i="43"/>
  <c r="N348" i="43"/>
  <c r="N375" i="43"/>
  <c r="N376" i="43"/>
  <c r="M231" i="43"/>
  <c r="N231" i="43"/>
  <c r="M325" i="43"/>
  <c r="N117" i="43"/>
  <c r="N114" i="43" s="1"/>
  <c r="H357" i="43"/>
  <c r="M420" i="43"/>
  <c r="N420" i="43"/>
  <c r="M75" i="43"/>
  <c r="H325" i="43"/>
  <c r="E359" i="43"/>
  <c r="E360" i="43"/>
  <c r="N550" i="43"/>
  <c r="N542" i="43"/>
  <c r="F552" i="43"/>
  <c r="F550" i="43" s="1"/>
  <c r="F553" i="43"/>
  <c r="E553" i="43" s="1"/>
  <c r="H538" i="43"/>
  <c r="N448" i="43"/>
  <c r="E448" i="43" s="1"/>
  <c r="F255" i="43"/>
  <c r="N433" i="43"/>
  <c r="N431" i="43" s="1"/>
  <c r="F424" i="43"/>
  <c r="E424" i="43" s="1"/>
  <c r="H431" i="43"/>
  <c r="N206" i="43"/>
  <c r="M550" i="43"/>
  <c r="M431" i="43"/>
  <c r="F357" i="43"/>
  <c r="N383" i="43"/>
  <c r="M404" i="43"/>
  <c r="H206" i="43"/>
  <c r="M252" i="43"/>
  <c r="M311" i="43"/>
  <c r="H462" i="43"/>
  <c r="F47" i="43"/>
  <c r="F46" i="43" s="1"/>
  <c r="E257" i="43"/>
  <c r="N311" i="43"/>
  <c r="M417" i="43"/>
  <c r="E496" i="43"/>
  <c r="E466" i="43"/>
  <c r="E489" i="43"/>
  <c r="E10" i="43"/>
  <c r="E170" i="43"/>
  <c r="E184" i="43"/>
  <c r="F314" i="43"/>
  <c r="E314" i="43" s="1"/>
  <c r="N417" i="43"/>
  <c r="E27" i="43"/>
  <c r="E39" i="43"/>
  <c r="M117" i="43"/>
  <c r="E54" i="43"/>
  <c r="N180" i="43"/>
  <c r="E261" i="43"/>
  <c r="E408" i="43"/>
  <c r="F465" i="43"/>
  <c r="F462" i="43" s="1"/>
  <c r="E469" i="43"/>
  <c r="E551" i="43"/>
  <c r="E235" i="43"/>
  <c r="M380" i="43"/>
  <c r="F425" i="43"/>
  <c r="E425" i="43" s="1"/>
  <c r="E490" i="43"/>
  <c r="F541" i="43"/>
  <c r="F540" i="43" s="1"/>
  <c r="M47" i="43"/>
  <c r="M46" i="43" s="1"/>
  <c r="H204" i="43"/>
  <c r="M180" i="43"/>
  <c r="E84" i="43"/>
  <c r="H180" i="43"/>
  <c r="H312" i="43"/>
  <c r="H311" i="43" s="1"/>
  <c r="F328" i="43"/>
  <c r="E328" i="43" s="1"/>
  <c r="E329" i="43"/>
  <c r="N487" i="43"/>
  <c r="E157" i="43"/>
  <c r="M156" i="43"/>
  <c r="E165" i="43"/>
  <c r="F254" i="43"/>
  <c r="E254" i="43" s="1"/>
  <c r="E326" i="43"/>
  <c r="H381" i="43"/>
  <c r="E381" i="43" s="1"/>
  <c r="M418" i="43"/>
  <c r="E463" i="43"/>
  <c r="E480" i="43"/>
  <c r="F487" i="43"/>
  <c r="E504" i="43"/>
  <c r="E505" i="43"/>
  <c r="M357" i="43"/>
  <c r="F8" i="43"/>
  <c r="E32" i="43"/>
  <c r="M49" i="43"/>
  <c r="E64" i="43"/>
  <c r="E77" i="43"/>
  <c r="M115" i="43"/>
  <c r="M205" i="43"/>
  <c r="H156" i="43"/>
  <c r="M348" i="43"/>
  <c r="M349" i="43"/>
  <c r="N380" i="43"/>
  <c r="E407" i="43"/>
  <c r="H542" i="43"/>
  <c r="N156" i="43"/>
  <c r="E183" i="43"/>
  <c r="M204" i="43"/>
  <c r="E315" i="43"/>
  <c r="E361" i="43"/>
  <c r="N538" i="43"/>
  <c r="E15" i="43"/>
  <c r="N49" i="43"/>
  <c r="N205" i="43"/>
  <c r="E291" i="43"/>
  <c r="H346" i="43"/>
  <c r="E350" i="43"/>
  <c r="H423" i="43"/>
  <c r="H537" i="43" s="1"/>
  <c r="E426" i="43"/>
  <c r="F441" i="43"/>
  <c r="E441" i="43" s="1"/>
  <c r="F434" i="43"/>
  <c r="E434" i="43" s="1"/>
  <c r="E20" i="43"/>
  <c r="E41" i="43"/>
  <c r="N75" i="43"/>
  <c r="N204" i="43"/>
  <c r="E143" i="43"/>
  <c r="E182" i="43"/>
  <c r="N252" i="43"/>
  <c r="F268" i="43"/>
  <c r="E268" i="43" s="1"/>
  <c r="E281" i="43"/>
  <c r="F313" i="43"/>
  <c r="E313" i="43" s="1"/>
  <c r="F375" i="43"/>
  <c r="E368" i="43"/>
  <c r="F417" i="43"/>
  <c r="E517" i="43"/>
  <c r="N119" i="43"/>
  <c r="M119" i="43"/>
  <c r="H75" i="43"/>
  <c r="E78" i="43"/>
  <c r="E70" i="43"/>
  <c r="F69" i="43"/>
  <c r="E69" i="43" s="1"/>
  <c r="F159" i="43"/>
  <c r="E159" i="43" s="1"/>
  <c r="F158" i="43"/>
  <c r="H255" i="43"/>
  <c r="E256" i="43"/>
  <c r="H253" i="43"/>
  <c r="H377" i="43" s="1"/>
  <c r="F380" i="43"/>
  <c r="H559" i="43"/>
  <c r="H552" i="43"/>
  <c r="H116" i="43"/>
  <c r="F123" i="43"/>
  <c r="M203" i="43"/>
  <c r="E276" i="43"/>
  <c r="F275" i="43"/>
  <c r="E275" i="43" s="1"/>
  <c r="F50" i="43"/>
  <c r="E51" i="43"/>
  <c r="H52" i="43"/>
  <c r="H49" i="43" s="1"/>
  <c r="F116" i="43"/>
  <c r="E94" i="43"/>
  <c r="M116" i="43"/>
  <c r="F124" i="43"/>
  <c r="E124" i="43" s="1"/>
  <c r="E137" i="43"/>
  <c r="F136" i="43"/>
  <c r="F120" i="43"/>
  <c r="E181" i="43"/>
  <c r="F180" i="43"/>
  <c r="N203" i="43"/>
  <c r="E214" i="43"/>
  <c r="F213" i="43"/>
  <c r="E213" i="43" s="1"/>
  <c r="E219" i="43"/>
  <c r="H404" i="43"/>
  <c r="E406" i="43"/>
  <c r="E436" i="43"/>
  <c r="F435" i="43"/>
  <c r="E435" i="43" s="1"/>
  <c r="F433" i="43"/>
  <c r="E476" i="43"/>
  <c r="N465" i="43"/>
  <c r="N473" i="43"/>
  <c r="E473" i="43" s="1"/>
  <c r="M538" i="43"/>
  <c r="E565" i="43"/>
  <c r="E55" i="43"/>
  <c r="F52" i="43"/>
  <c r="E76" i="43"/>
  <c r="F75" i="43"/>
  <c r="E287" i="43"/>
  <c r="F286" i="43"/>
  <c r="E286" i="43" s="1"/>
  <c r="E385" i="43"/>
  <c r="H383" i="43"/>
  <c r="M462" i="43"/>
  <c r="E464" i="43"/>
  <c r="H47" i="43"/>
  <c r="F53" i="43"/>
  <c r="E53" i="43" s="1"/>
  <c r="E132" i="43"/>
  <c r="F122" i="43"/>
  <c r="F130" i="43"/>
  <c r="E130" i="43" s="1"/>
  <c r="H382" i="43"/>
  <c r="H418" i="43" s="1"/>
  <c r="H502" i="43"/>
  <c r="H548" i="43"/>
  <c r="H547" i="43" s="1"/>
  <c r="H540" i="43"/>
  <c r="E9" i="43"/>
  <c r="N8" i="43"/>
  <c r="N47" i="43"/>
  <c r="E21" i="43"/>
  <c r="E22" i="43"/>
  <c r="E59" i="43"/>
  <c r="M206" i="43"/>
  <c r="H203" i="43"/>
  <c r="H568" i="43" s="1"/>
  <c r="E161" i="43"/>
  <c r="E320" i="43"/>
  <c r="E334" i="43"/>
  <c r="E405" i="43"/>
  <c r="F404" i="43"/>
  <c r="F416" i="43"/>
  <c r="N416" i="43"/>
  <c r="N404" i="43"/>
  <c r="F418" i="43"/>
  <c r="M502" i="43"/>
  <c r="M542" i="43"/>
  <c r="M541" i="43"/>
  <c r="E543" i="43"/>
  <c r="E215" i="43"/>
  <c r="F212" i="43"/>
  <c r="F208" i="43" s="1"/>
  <c r="E234" i="43"/>
  <c r="F231" i="43"/>
  <c r="E340" i="43"/>
  <c r="N357" i="43"/>
  <c r="N349" i="43"/>
  <c r="N418" i="43"/>
  <c r="E432" i="43"/>
  <c r="H487" i="43"/>
  <c r="E488" i="43"/>
  <c r="F536" i="43"/>
  <c r="N548" i="43"/>
  <c r="N547" i="43" s="1"/>
  <c r="N540" i="43"/>
  <c r="E555" i="43"/>
  <c r="E269" i="43"/>
  <c r="E296" i="43"/>
  <c r="E347" i="43"/>
  <c r="F376" i="43"/>
  <c r="E560" i="43"/>
  <c r="F346" i="43"/>
  <c r="F559" i="43"/>
  <c r="H374" i="43" l="1"/>
  <c r="N568" i="43"/>
  <c r="N569" i="43"/>
  <c r="E231" i="43"/>
  <c r="N537" i="43"/>
  <c r="N570" i="43" s="1"/>
  <c r="M569" i="43"/>
  <c r="E325" i="43"/>
  <c r="H420" i="43"/>
  <c r="F420" i="43"/>
  <c r="E552" i="43"/>
  <c r="E212" i="43"/>
  <c r="F566" i="43"/>
  <c r="F564" i="43" s="1"/>
  <c r="E312" i="43"/>
  <c r="M415" i="43"/>
  <c r="H417" i="43"/>
  <c r="N571" i="43"/>
  <c r="E180" i="43"/>
  <c r="E255" i="43"/>
  <c r="H202" i="43"/>
  <c r="E465" i="43"/>
  <c r="E423" i="43"/>
  <c r="F252" i="43"/>
  <c r="M571" i="43"/>
  <c r="E542" i="43"/>
  <c r="E383" i="43"/>
  <c r="E541" i="43"/>
  <c r="F548" i="43"/>
  <c r="E487" i="43"/>
  <c r="E357" i="43"/>
  <c r="N462" i="43"/>
  <c r="E462" i="43" s="1"/>
  <c r="E8" i="43"/>
  <c r="M114" i="43"/>
  <c r="E375" i="43"/>
  <c r="E75" i="43"/>
  <c r="M534" i="43"/>
  <c r="E204" i="43"/>
  <c r="H534" i="43"/>
  <c r="F311" i="43"/>
  <c r="E311" i="43" s="1"/>
  <c r="M374" i="43"/>
  <c r="M346" i="43"/>
  <c r="E121" i="43"/>
  <c r="F538" i="43"/>
  <c r="E538" i="43" s="1"/>
  <c r="E559" i="43"/>
  <c r="E349" i="43"/>
  <c r="E348" i="43"/>
  <c r="E267" i="43"/>
  <c r="F266" i="43"/>
  <c r="E266" i="43" s="1"/>
  <c r="E433" i="43"/>
  <c r="F537" i="43"/>
  <c r="N502" i="43"/>
  <c r="E502" i="43" s="1"/>
  <c r="M568" i="43"/>
  <c r="M202" i="43"/>
  <c r="E536" i="43"/>
  <c r="E535" i="43"/>
  <c r="M548" i="43"/>
  <c r="M547" i="43" s="1"/>
  <c r="M540" i="43"/>
  <c r="E540" i="43" s="1"/>
  <c r="E418" i="43"/>
  <c r="H46" i="43"/>
  <c r="H117" i="43"/>
  <c r="H571" i="43" s="1"/>
  <c r="E123" i="43"/>
  <c r="F206" i="43"/>
  <c r="E206" i="43" s="1"/>
  <c r="H252" i="43"/>
  <c r="F431" i="43"/>
  <c r="E431" i="43" s="1"/>
  <c r="E253" i="43"/>
  <c r="E122" i="43"/>
  <c r="F205" i="43"/>
  <c r="E205" i="43" s="1"/>
  <c r="E47" i="43"/>
  <c r="F203" i="43"/>
  <c r="F119" i="43"/>
  <c r="E119" i="43" s="1"/>
  <c r="E120" i="43"/>
  <c r="E416" i="43"/>
  <c r="F415" i="43"/>
  <c r="N346" i="43"/>
  <c r="E116" i="43"/>
  <c r="H550" i="43"/>
  <c r="E550" i="43" s="1"/>
  <c r="H566" i="43"/>
  <c r="H564" i="43" s="1"/>
  <c r="E382" i="43"/>
  <c r="E158" i="43"/>
  <c r="F156" i="43"/>
  <c r="E156" i="43" s="1"/>
  <c r="N374" i="43"/>
  <c r="F378" i="43"/>
  <c r="E404" i="43"/>
  <c r="N46" i="43"/>
  <c r="N415" i="43"/>
  <c r="E52" i="43"/>
  <c r="F117" i="43"/>
  <c r="F49" i="43"/>
  <c r="E49" i="43" s="1"/>
  <c r="N202" i="43"/>
  <c r="E136" i="43"/>
  <c r="F115" i="43"/>
  <c r="E50" i="43"/>
  <c r="H380" i="43"/>
  <c r="E380" i="43" s="1"/>
  <c r="E420" i="43" l="1"/>
  <c r="E106" i="43"/>
  <c r="F104" i="43"/>
  <c r="E104" i="43" s="1"/>
  <c r="N534" i="43"/>
  <c r="H415" i="43"/>
  <c r="E415" i="43" s="1"/>
  <c r="H569" i="43"/>
  <c r="H570" i="43"/>
  <c r="E208" i="43"/>
  <c r="E503" i="43"/>
  <c r="E378" i="43"/>
  <c r="E346" i="43"/>
  <c r="E417" i="43"/>
  <c r="E252" i="43"/>
  <c r="F570" i="43"/>
  <c r="E548" i="43"/>
  <c r="F547" i="43"/>
  <c r="E547" i="43" s="1"/>
  <c r="E46" i="43"/>
  <c r="F374" i="43"/>
  <c r="E374" i="43" s="1"/>
  <c r="E564" i="43"/>
  <c r="E376" i="43"/>
  <c r="N567" i="43"/>
  <c r="F568" i="43"/>
  <c r="F202" i="43"/>
  <c r="E202" i="43" s="1"/>
  <c r="E203" i="43"/>
  <c r="H114" i="43"/>
  <c r="E566" i="43"/>
  <c r="E377" i="43"/>
  <c r="E537" i="43"/>
  <c r="F534" i="43"/>
  <c r="M570" i="43"/>
  <c r="F569" i="43"/>
  <c r="E115" i="43"/>
  <c r="E117" i="43"/>
  <c r="F571" i="43"/>
  <c r="F114" i="43"/>
  <c r="E534" i="43" l="1"/>
  <c r="H567" i="43"/>
  <c r="E571" i="43"/>
  <c r="M567" i="43"/>
  <c r="E569" i="43"/>
  <c r="E570" i="43"/>
  <c r="E114" i="43"/>
  <c r="E568" i="43"/>
  <c r="F567" i="43"/>
  <c r="E567" i="43" l="1"/>
</calcChain>
</file>

<file path=xl/sharedStrings.xml><?xml version="1.0" encoding="utf-8"?>
<sst xmlns="http://schemas.openxmlformats.org/spreadsheetml/2006/main" count="2277" uniqueCount="319">
  <si>
    <t>Мероприятие подпрограммы</t>
  </si>
  <si>
    <t>Источники финансирования</t>
  </si>
  <si>
    <t>2023 год</t>
  </si>
  <si>
    <t>2024 год</t>
  </si>
  <si>
    <t xml:space="preserve">Итого:         </t>
  </si>
  <si>
    <t>Комитет по культуре</t>
  </si>
  <si>
    <t>Средства бюджета Одинцовского городского округа Московской области</t>
  </si>
  <si>
    <t>1.1.</t>
  </si>
  <si>
    <t>1.2.</t>
  </si>
  <si>
    <t>2.</t>
  </si>
  <si>
    <t>2.1.</t>
  </si>
  <si>
    <t>Количество объектов культурного наследия, находящихся в собственности муниципальных образований, по которым в текущем году разработана проектная документация</t>
  </si>
  <si>
    <t>2.2.</t>
  </si>
  <si>
    <t>2.3.</t>
  </si>
  <si>
    <t xml:space="preserve">Итого по  подпрограмме </t>
  </si>
  <si>
    <t xml:space="preserve"> Комитет по культуре, муниципальные музеи</t>
  </si>
  <si>
    <t>Средства бюджета Московской области</t>
  </si>
  <si>
    <t>Внебюджетные средства</t>
  </si>
  <si>
    <t>1.3.</t>
  </si>
  <si>
    <t xml:space="preserve"> Комитет по культуре, учреждения культуры</t>
  </si>
  <si>
    <t>Средства федерального бюджета</t>
  </si>
  <si>
    <t>Обеспечение роста числа пользователей муниципальных библиотек Московской области</t>
  </si>
  <si>
    <t>3.</t>
  </si>
  <si>
    <t>3.1.</t>
  </si>
  <si>
    <t>4.</t>
  </si>
  <si>
    <t>4.1.</t>
  </si>
  <si>
    <t>4.2.</t>
  </si>
  <si>
    <t>4.3.</t>
  </si>
  <si>
    <t>Основное мероприятие А2                      Федеральный проект "Творческие люди"</t>
  </si>
  <si>
    <t>5.1.</t>
  </si>
  <si>
    <t>5.2.</t>
  </si>
  <si>
    <t xml:space="preserve"> Комитет по культуре,  учреждения ДМШ и ДШИ</t>
  </si>
  <si>
    <t>1.</t>
  </si>
  <si>
    <t xml:space="preserve"> Комитет по культуре, учреждения ДМШ и ДШИ</t>
  </si>
  <si>
    <t>1.1</t>
  </si>
  <si>
    <t xml:space="preserve">Итого по программе </t>
  </si>
  <si>
    <t>Мероприятие 01.01                                               Расходы на обеспечение деятельности (оказание услуг) муниципальных организаций дополнительного образования сферы культуры</t>
  </si>
  <si>
    <t>2025 год</t>
  </si>
  <si>
    <t>2026 год</t>
  </si>
  <si>
    <t>2027 год</t>
  </si>
  <si>
    <t>2023-2027 гг.</t>
  </si>
  <si>
    <t xml:space="preserve">Ответственный за выполнение мероприятия </t>
  </si>
  <si>
    <t>2</t>
  </si>
  <si>
    <t>Мероприятие 03.01                         Модернизация (развитие) материально-технической базы муниципальных музеев</t>
  </si>
  <si>
    <t>Мероприятие 01.01                                        Расходы на обеспечение    деятельности (оказание услуг) муниципальных учреждений - библиотеки</t>
  </si>
  <si>
    <t xml:space="preserve">Мероприятие 02.02                               Сохранение объектов культурного наследия (памятников истории и культуры), находящихся в собственности муниципальных образований </t>
  </si>
  <si>
    <t>3.2.</t>
  </si>
  <si>
    <t xml:space="preserve">Число посещений культурных мероприятий </t>
  </si>
  <si>
    <t>4.4.</t>
  </si>
  <si>
    <t>6.</t>
  </si>
  <si>
    <t xml:space="preserve">Мероприятие А1 01                                          Создание модельных муниципальных библиотек  </t>
  </si>
  <si>
    <t>Мероприятие А2.03                     Государственная поддержка лучших сельских учреждений культуры и лучших работников сельских учреждений культуры</t>
  </si>
  <si>
    <t xml:space="preserve">Мероприятие А2.04                      Финансирование организаций дополнительного образования сферы культуры, направленное на социальную поддержку одаренных детей  </t>
  </si>
  <si>
    <t>Мероприятие 01.01                                     Создание доступной среды в муниципальных учреждениях культуры</t>
  </si>
  <si>
    <t>2.1</t>
  </si>
  <si>
    <t>2.2</t>
  </si>
  <si>
    <t>Мероприятие 04.01                                             Выполнение работ по обеспечению пожарной безопасности в организациях дополнительного образования сферы культуры</t>
  </si>
  <si>
    <t>Мероприятие 04.02                                             Создание доступной среды в муниципальных учреждениях дополнительного образования сферы культуры</t>
  </si>
  <si>
    <t>Мероприятие А1 03                                         Государственная поддержка отрасли культуры (в части модернизации муниципальных детских школ искусств по видам искусств путем их реконструкции, капитального ремонта)</t>
  </si>
  <si>
    <t>Мероприятие А1 02 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</si>
  <si>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Администрация Одинцовского городского округа</t>
  </si>
  <si>
    <t>Мероприятие 01.01                                Организация и проведение ежегодных профильных конкурсов, фестивалей для организаций туристской индустрии</t>
  </si>
  <si>
    <t>4.5.</t>
  </si>
  <si>
    <t>3.3.</t>
  </si>
  <si>
    <t>4.1</t>
  </si>
  <si>
    <t>4.2</t>
  </si>
  <si>
    <t>Сроки исполнения мероприятия</t>
  </si>
  <si>
    <t>х</t>
  </si>
  <si>
    <t xml:space="preserve">Всего  </t>
  </si>
  <si>
    <t>Итого                   2023 год</t>
  </si>
  <si>
    <t>В том числе по кварталам:</t>
  </si>
  <si>
    <t>I</t>
  </si>
  <si>
    <t>II</t>
  </si>
  <si>
    <t>III</t>
  </si>
  <si>
    <t>IV</t>
  </si>
  <si>
    <t>Мероприятие А1 01                                               Проведение капитального ремонта, технического переоснащения и благоустройство территорий муниципальных объектов культуры</t>
  </si>
  <si>
    <t>Мероприятие 03.01                                               Модернизация (развитие) материально-технической базы организаций дополнительного образования сферы культуры</t>
  </si>
  <si>
    <t>6.1.</t>
  </si>
  <si>
    <t>ПЕРЕЧЕНЬ МЕРОПРИЯТИЙ МУНИЦИПАЛЬНОЙ ПРОГРАММЫ ОДИНЦОВСКОГО ГОРОДСКОГО ОКРУГА
МОСКОВСКОЙ ОБЛАСТИ 
«Культура и туризм» на 2023-2027 годы</t>
  </si>
  <si>
    <t>Всего (тыс. руб.)</t>
  </si>
  <si>
    <t>Мероприятие 01.02                              Приобретение, реставрация музейных предметов (культурных ценностей)</t>
  </si>
  <si>
    <t>Мероприятие 01.01                                     Установка на объектах культурного наследия, находящихся в собственности муниципального образования информационных надписей</t>
  </si>
  <si>
    <t>Мероприятие 01.02                                     Разработка проектов границ территорий и зон охраны объектов культурного наследия местного (муниципального) значения</t>
  </si>
  <si>
    <t>Мероприятие 02.01                                            Разработка проектной документации по сохранению объектов культурного наследия, находящихся в собственности муниципальных образований</t>
  </si>
  <si>
    <t>Мероприятие 01.01                                              Расходы на обеспечение деятельности (оказания услуг) муниципальных учреждений - музеи, галереи</t>
  </si>
  <si>
    <t>Мероприятие 03.02                                   Проведение капитального ремонта, текущего ремонта и благоустройство территорий муниципальных музеев</t>
  </si>
  <si>
    <t>Мероприятие 03.04                                       Выполнение работ по обеспечению пожарной безопасности в муниципальных музеях</t>
  </si>
  <si>
    <t>Мероприятие 02.01                                    Модернизация (развитие) материально-технической базы муниципальных библиотек</t>
  </si>
  <si>
    <t>Мероприятие 02.02                               Проведение капитального ремонта, текущего ремонта и благоустройство территорий муниципальных библиотек</t>
  </si>
  <si>
    <t>Мероприятие 02.03                                    Выполнение работ по обеспечению пожарной безопасности в муниципальных библиотеках</t>
  </si>
  <si>
    <t>Основное мероприятие А1               Федеральный проект "Культурная среда"</t>
  </si>
  <si>
    <t>Мероприятие 01.01                                     Расходы на обеспечение    деятельности (оказание услуг) муниципальных учреждений - театрально-концертные организации</t>
  </si>
  <si>
    <t>Мероприятие 01.02                                            Мероприятия в сфере культуры</t>
  </si>
  <si>
    <t>Мероприятие 01.04                              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</si>
  <si>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Мероприятие 02.02                                       Стипендии выдающимся деятелям культуры, искусства и молодым авторам </t>
  </si>
  <si>
    <t>Мероприятие 04.01                                             Расходы на обеспечение   деятельности (оказание услуг) муниципальных учреждений - культурно-досуговые учреждения</t>
  </si>
  <si>
    <t>Мероприятие 04.02                                      Мероприятия в сфере культуры</t>
  </si>
  <si>
    <t>Мероприятие 05.01                                           Модернизация (развитие) материально-технической базы театрально-концертных учреждений культуры</t>
  </si>
  <si>
    <t>Мероприятие 05.02                                        Модернизация (развитие) материально-технической базы культурно-досуговых учреждений культуры</t>
  </si>
  <si>
    <t>Мероприятие 05.03                                         Проведение капитального ремонта, текущего ремонта и благоустройство территорий театрально-концертных учреждений культуры</t>
  </si>
  <si>
    <t>Мероприятие 05.04                                        Проведение капитального ремонта, текущего ремонта и благоустройство территорий культурно-досуговых учреждений культуры</t>
  </si>
  <si>
    <t>Мероприятие 05.05                                     Выполнение работ по обеспечению пожарной безопасности в театрально-концертных организациях</t>
  </si>
  <si>
    <t>Мероприятие 05.06                                     Выполнение работ по обеспечению пожарной безопасности в культурно-досуговых учреждениях</t>
  </si>
  <si>
    <t>Мероприятие 06.01                                         Расходы на обеспечение деятельности  (оказание услуг) муниципальных учреждений -  парк культуры и отдыха</t>
  </si>
  <si>
    <t>Основное мероприятие А1                     Федеральный проект "Культурная среда"</t>
  </si>
  <si>
    <t>Мероприятие  А1 01                                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</si>
  <si>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01.01                                      Обеспечение деятельности муниципальных органов - учреждения в сфере культуры</t>
  </si>
  <si>
    <t>Мероприятие 01.02                                       Мероприятия в сфере культуры</t>
  </si>
  <si>
    <t>5.</t>
  </si>
  <si>
    <t>7.</t>
  </si>
  <si>
    <t>7.1.</t>
  </si>
  <si>
    <t>".</t>
  </si>
  <si>
    <t>1.4.</t>
  </si>
  <si>
    <t>Подпрограмма 2 «Развитие музейного дела»</t>
  </si>
  <si>
    <t>8.2.</t>
  </si>
  <si>
    <t xml:space="preserve"> Подпрограмма 5 «Укрепление материально-технической базы муниципальных учреждений культуры»</t>
  </si>
  <si>
    <t xml:space="preserve">  Подпрограмма 6 «Развитие образования в сфере культуры »
</t>
  </si>
  <si>
    <t xml:space="preserve"> Подпрограмма 8 "Обеспечивающая подпрограмма"
</t>
  </si>
  <si>
    <t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Аминистрации Одинцовского                                                                                                                                                                                           городского округа Московской области                                                                                                                                                                                                                                        от ______________ №______________                                                                                                                                        "Приложение 1 к муниципальной программе</t>
  </si>
  <si>
    <t>Созданы  выставки и экспозиции в муниципальных музеях Московской области, ед.</t>
  </si>
  <si>
    <t>Приобретены культурные ценности и отреставрированы музейные предметы в муниципальных музеях Московской области, ед.</t>
  </si>
  <si>
    <t>Осуществлена поставка товаров, работ, услуг в целях модернизации (развития) материально-технической базы государственных музеев, ед.</t>
  </si>
  <si>
    <t>Проведена модернизация (развитие) материально-технической базы муниципальных библиотек (юридические лица), ед.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</si>
  <si>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театрально-концертные организации, процент</t>
  </si>
  <si>
    <t>Проведены праздничные и культурно-массовые мероприятия, фестивали, конкурсы,  ед.</t>
  </si>
  <si>
    <r>
      <t xml:space="preserve"> </t>
    </r>
    <r>
      <rPr>
        <sz val="12"/>
        <rFont val="Times New Roman"/>
        <family val="1"/>
        <charset val="204"/>
      </rPr>
      <t>Фактическое количество культурно-досуговых учреждений в городском округе (юридические лица), ед.</t>
    </r>
  </si>
  <si>
    <t>Проведена модернизация (развитие) материально-технической базы муниципальных театрально-концертных организаций и учреждения культуры, осуществляющих демонстрацию кинофильмов, кинопрокат, развитие киноискусства, ед.</t>
  </si>
  <si>
    <t>Проведен капитальный ремонт, текущий ремонт и благоустройство территорий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</si>
  <si>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Выполнены работы по обеспечению пожарной безопасности муниципальных театрально-концертных организаций и учреждений культуры, осуществляющих демонстрацию кинофильмов, кинопрокат, ед.</t>
  </si>
  <si>
    <r>
      <t xml:space="preserve">
</t>
    </r>
    <r>
      <rPr>
        <sz val="12"/>
        <rFont val="Times New Roman"/>
        <family val="1"/>
        <charset val="204"/>
      </rPr>
      <t>Фактическое количество парков культуры и отдыха (юридические лица), ед.</t>
    </r>
  </si>
  <si>
    <t>Проведены праздничные и культурно-массовых мероприятия, фестивали, конкурсы,  ед.</t>
  </si>
  <si>
    <t>Оснащены региональные и муниципальные театры, находящихся в городах с численностью населения более 300 тысяч человек, ед.</t>
  </si>
  <si>
    <t>Оказана государственная поддержка лучшим сельским учреждениям культуры, ед.</t>
  </si>
  <si>
    <t>Предоставлена адресная финансовая социальная поддержка по итогам рейтингования обучающихся муниципальных организаций дополнительного образования сферы культуры, ед.</t>
  </si>
  <si>
    <t>Капитально отремонтированы объекты культурно-досуговых учреждений муниципальных образований Московской области, ед.</t>
  </si>
  <si>
    <t>Проведен капитальный ремонт, текущий ремонт в организациях дополнительного образования сферы культуры, ед.</t>
  </si>
  <si>
    <t>Проведена модернизация (развитие) материально-технической базы организаций дополнительного образования сферы культуры, ед.</t>
  </si>
  <si>
    <t>Оснащены  образовательные учреждения в сфере культуры (детские школы искусств по видам искусств и училищ) музыкальными инструментами, оборудованием и учебными материалами, ед.</t>
  </si>
  <si>
    <t>Завершены работы по обеспечению пожарной безопасности в организациях дополнительного образования сферы культуры, ед.</t>
  </si>
  <si>
    <t>Оборудованы  в соответствии с требованиями доступности для инвалидов и других маломобильных групп населения  объекты организаций дополнительного образования сферы культуры, ед.</t>
  </si>
  <si>
    <t>Проведенено профильных конкурсов, фестивалей для организаций туристской индустрии, ед.</t>
  </si>
  <si>
    <t>Обеспечена деятельность муниципальных органов - Комитет по культуре Администрации Одинцовского городского округа, ед.</t>
  </si>
  <si>
    <t>Проведено мероприятий в сфере культуры, ед.</t>
  </si>
  <si>
    <t>Реконструированы и (или) капитально отремонтированы региональные и муниципальные детские школы искусств по видам искусств, ед.</t>
  </si>
  <si>
    <t>Оснащены муниципальные организации дополнительного образования в сфере культуры (детские школы искусств по видам искусств музыкальными инструментами), ед.</t>
  </si>
  <si>
    <t>Мероприятие 05.01                                             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</si>
  <si>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 xml:space="preserve"> Комитет по культуре, Одинцовская ДМШ, ДШИ "Классика"</t>
  </si>
  <si>
    <t>Мероприятие A1.01                                       Оснащение региональных и муниципальных театров, находящихся в городах с численностью населения более 300 тысяч человек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</si>
  <si>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организаций дополнительного образования сферы культуры, процент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</si>
  <si>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– музеи, галереи, процент.</t>
  </si>
  <si>
    <t xml:space="preserve">
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библиотеки, процент</t>
  </si>
  <si>
    <t>№ п/п</t>
  </si>
  <si>
    <t xml:space="preserve"> 2023 год</t>
  </si>
  <si>
    <t>1 квартал</t>
  </si>
  <si>
    <t>9 месяцев</t>
  </si>
  <si>
    <t>12 месяцев</t>
  </si>
  <si>
    <t>Основное мероприятие 01                      Государственная охрана объектов культурного наследия (местного муниципального значения)</t>
  </si>
  <si>
    <t>Основное мероприятие 02                   Сохранение, использование и популяризация объектов культурного наследия, находящихся в собственности муниципального образования</t>
  </si>
  <si>
    <t>1 полугодие</t>
  </si>
  <si>
    <t>Основное мероприятие  01                     Обеспечение выполнения функций муниципальных музеев</t>
  </si>
  <si>
    <t>Основное мероприятие  01                Организация библиотечного обслуживания населения муниципальными библиотеками Московской области</t>
  </si>
  <si>
    <t>Мероприятие 01.03                                                  Создание выставок (в том числе музейных экспозиций) муниципальными музеями</t>
  </si>
  <si>
    <t>Основное мероприятие  01                 Обеспечение функций театрально-концертных учреждений, муниципальных учреждений культуры Московской области</t>
  </si>
  <si>
    <t>Основное мероприятие 02                      Реализация отдельных функций органа местного самоуправления в сфере культуры</t>
  </si>
  <si>
    <t>Основное мероприятие 04                    Обеспечение функций культурно-досуговых учреждений</t>
  </si>
  <si>
    <t>В том числе:</t>
  </si>
  <si>
    <t>Основное мероприятие 01                             Создание условий для реализации полномочий органов местного самоуправления</t>
  </si>
  <si>
    <t>Основное мероприятие  01                   Развитие рынка туристских услуг, развитие внутреннего и въездного туризма</t>
  </si>
  <si>
    <t>Основное мероприятие 05                Финансовое обеспечение организаций дополнительного образования сферы культуры Московской области</t>
  </si>
  <si>
    <t>Основное мероприятие 04                Обеспечение пожарной безопасности и создание доступной среды</t>
  </si>
  <si>
    <t>Основное мероприятие 03                Обеспечение современных условий организации образовательного и учебно-производственного процесса</t>
  </si>
  <si>
    <t>Основное мероприятие 01                Обеспечение функций муниципальных организаций дополнительного образования сферы культуры</t>
  </si>
  <si>
    <t>Основное мероприятие  01                     Создание доступной среды</t>
  </si>
  <si>
    <t>Основное мероприятие 07                    Обеспечение функций муниципальных учреждений культуры Московской области</t>
  </si>
  <si>
    <t xml:space="preserve">Основное мероприятие А1                      Федеральный проект «Культурная среда» </t>
  </si>
  <si>
    <t>3</t>
  </si>
  <si>
    <t>Основное мероприятие 03.                             Сохранение объектов культурного наследия федерального значения</t>
  </si>
  <si>
    <t>Мероприятие 03.01
Разработка проектной документации по сохранению объектов культурного наследия федерального значения</t>
  </si>
  <si>
    <t>Результат 1.
(наименование результата выполнения мероприятия, ед. измерения)</t>
  </si>
  <si>
    <t>6.2</t>
  </si>
  <si>
    <t>Мероприятие 07.02                                  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</si>
  <si>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6.3</t>
  </si>
  <si>
    <t>Мероприятие 07.03                             Финансовое обеспечение стимулирующих выплат работникам муниципальных учреждений, осуществляющих деятельность по созданию условий для организации досуга населения в парках культуры и отдыха в Московской области</t>
  </si>
  <si>
    <t>Количество работников муниципальных учреждений, которым произведены стимулирующие выплаты, человек</t>
  </si>
  <si>
    <t>Проведены работы по сохранению объектов культурного наследия, находящихся в собственности муниципальных образований, ед.</t>
  </si>
  <si>
    <t xml:space="preserve">Подпрограмма 1 «Сохранение, использование, популяризация и государственная охрана объектов культурного наследия (памятников истории и культуры) народов Российской Федерации»
</t>
  </si>
  <si>
    <t>Подпрограмма 3 «Развитие библиотечного дела»</t>
  </si>
  <si>
    <t xml:space="preserve">Подпрограмма 4 «Развитие профессионального искусства, гастрольно-концертной и культурно-досуговой деятельности, кинематографии»
</t>
  </si>
  <si>
    <t xml:space="preserve">Подпрограмма 7 «Развитие туризма»
</t>
  </si>
  <si>
    <t>Председатель Комитета по культуре</t>
  </si>
  <si>
    <t>Мероприятие 07.01                                                  Сохранение достигнутого уровня заработной платы работников муниципальных учреждений культуры</t>
  </si>
  <si>
    <t>Мероприятие 01.04                                                  Сохранение достигнутого уровня заработной платы работников муниципальных учреждений культуры</t>
  </si>
  <si>
    <t>2.3</t>
  </si>
  <si>
    <t>Мероприятие 03.04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</si>
  <si>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1</t>
  </si>
  <si>
    <t>9841,333,79</t>
  </si>
  <si>
    <t xml:space="preserve"> 2024 год</t>
  </si>
  <si>
    <t>5.2</t>
  </si>
  <si>
    <t>5.3</t>
  </si>
  <si>
    <t>Проведены работы по установке на объектах культурного наследия, находящихся в собственности муниципального образования, информационных надписей и обозначений, ед.</t>
  </si>
  <si>
    <t>2023-2024 гг.</t>
  </si>
  <si>
    <r>
      <t xml:space="preserve">Мероприятие 06.02                                         Создание условий для массового отдыха жителей </t>
    </r>
    <r>
      <rPr>
        <sz val="12"/>
        <color rgb="FF00B050"/>
        <rFont val="Times New Roman"/>
        <family val="1"/>
        <charset val="204"/>
      </rPr>
      <t xml:space="preserve"> муниципального образования</t>
    </r>
    <r>
      <rPr>
        <sz val="12"/>
        <rFont val="Times New Roman"/>
        <family val="1"/>
        <charset val="204"/>
      </rPr>
      <t xml:space="preserve"> в парках культуры и отдыха</t>
    </r>
  </si>
  <si>
    <t>2025-2027 гг.</t>
  </si>
  <si>
    <t>Итого                       2025 год</t>
  </si>
  <si>
    <t>Итого                                                                            2025 год</t>
  </si>
  <si>
    <t>Итого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</si>
  <si>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</si>
  <si>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2025 год</t>
  </si>
  <si>
    <t>Итого                                                                                            2025 год</t>
  </si>
  <si>
    <t>Итого                                                                                2025 год</t>
  </si>
  <si>
    <t>Итого                                                                                                     2025 год</t>
  </si>
  <si>
    <t>Итого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</si>
  <si>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2025 год</t>
  </si>
  <si>
    <t>Итого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</si>
  <si>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</si>
  <si>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2025 год</t>
  </si>
  <si>
    <t>Итого                                                                       2025 год</t>
  </si>
  <si>
    <t>Итого                                                                                                        2025 год</t>
  </si>
  <si>
    <t>Итого   2025 год</t>
  </si>
  <si>
    <t>Итого                                                                                                               2025 год</t>
  </si>
  <si>
    <t>Итого                                                                                           2025 год</t>
  </si>
  <si>
    <t>Итого                                                             2025 год</t>
  </si>
  <si>
    <t>Итого                                                                               2025 год</t>
  </si>
  <si>
    <t>Итого                                                  2025 год</t>
  </si>
  <si>
    <t>Итого                                                         2025 год</t>
  </si>
  <si>
    <t>Итого                                                                                              2025 год</t>
  </si>
  <si>
    <t>Итого                                                      2025 год</t>
  </si>
  <si>
    <t>Итого                                                           2025 год</t>
  </si>
  <si>
    <t>Итого                                                                                                 2025 год</t>
  </si>
  <si>
    <t>Итого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</si>
  <si>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</si>
  <si>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2025 год</t>
  </si>
  <si>
    <t>Итого                                 2025 год</t>
  </si>
  <si>
    <t>Итого                                             2025 год</t>
  </si>
  <si>
    <t xml:space="preserve">Оснащены образовательные учреждения в сфере культуры (детские школы искусств по видам искусств и училищ) музыкальными инструментами, ед.                                               </t>
  </si>
  <si>
    <t>Итого      2025 год</t>
  </si>
  <si>
    <t>Итого                   2025 год</t>
  </si>
  <si>
    <t>Итого                                                                                                                             2025 год</t>
  </si>
  <si>
    <t>Е.Ю. Хворостьянова</t>
  </si>
  <si>
    <t>Мероприятие 03.03                           Приобретение фондового, реставрационного и экспозиционного оборудования</t>
  </si>
  <si>
    <t xml:space="preserve">Проведены работы  по капитальному ремонту, текущему ремонту, техническому переоснащению и благоустройству территорий в муниципальных музеях Московской области, ед.                                                     </t>
  </si>
  <si>
    <t>2.4.</t>
  </si>
  <si>
    <t xml:space="preserve">
Приобретено фондовое, реставрационное и экспозиционное оборудование в муниципальных музеях Московской области, ед.</t>
  </si>
  <si>
    <t xml:space="preserve">Основное мероприятие  А1                   Федеральный проект «Культурная среда» </t>
  </si>
  <si>
    <t xml:space="preserve"> Технически оснащены муниципальные музеи, ед.</t>
  </si>
  <si>
    <t>Мероприятие А1.02                                             Техническое оснащение муниципальных музеев</t>
  </si>
  <si>
    <t>Мероприятие 03.05                                    Проведение текущего ремонта муниципальных музеев</t>
  </si>
  <si>
    <t>Проведены работы по текущему ремонту муниципальных музеях Московской области, ед.</t>
  </si>
  <si>
    <t xml:space="preserve">Выполнены работы по обеспечению пожарной безопасности муниципальных музеев Московской области, ед.                                       </t>
  </si>
  <si>
    <t>1.5.</t>
  </si>
  <si>
    <t>Мероприятие 01.06                                                    Создание модельных центральных городских библиотек</t>
  </si>
  <si>
    <t>Созданы модельные центральные городские библиотеки, ед.</t>
  </si>
  <si>
    <t>Мероприятие 02.04                                    Проведение текущего ремонта муниципальных библиотек</t>
  </si>
  <si>
    <t xml:space="preserve">
Проведены работы по текущему ремонту муниципальных библиотеках Московской области, ед.</t>
  </si>
  <si>
    <t xml:space="preserve">Муниципальные библиотеки Московской области, выполнившие работы по обеспечению пожарной безопасности, ед. (ежегодно)                                                    </t>
  </si>
  <si>
    <t>Основное мероприятие Я5                         Федеральный проект «Семейные ценности и инфраструктура культуры»</t>
  </si>
  <si>
    <t>Мероприятие Мероприятие Я5.01
Создание модельных муниципальных библиотек</t>
  </si>
  <si>
    <t>Созданы модельные муниципальные библиотеки, ед.</t>
  </si>
  <si>
    <r>
      <t>Созданы модельные муниципальные библиотеки,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ед.                                       </t>
    </r>
  </si>
  <si>
    <t>Мероприятие 02.04                                      Финансирование организаций дополнительного образования сферы культуры, направленное на социальную поддержку одаренных детей</t>
  </si>
  <si>
    <t>Осуществлено адресное финансирование муниципальных организаций дополнительного образования сферы культуры Московской области, направленное на социальную поддержку одаренных детей, ед.</t>
  </si>
  <si>
    <t>Мероприятие 02.06                                 Государственная поддержка лучших сельских учреждений культуры и лучших работников сельских учреждений культуры</t>
  </si>
  <si>
    <t xml:space="preserve">Предоставлена стипендия главы муниципального образования Московской области, чел.                                                  </t>
  </si>
  <si>
    <t>4.7.</t>
  </si>
  <si>
    <t>Мероприятие 05.08                                       Проведение текущего ремонта театрально-концертных учреждений культуры</t>
  </si>
  <si>
    <t>Проведен текущий ремонт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</si>
  <si>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Мероприятие 05.09                                    Проведение текущего ремонта культурно-досуговых учреждений культуры</t>
  </si>
  <si>
    <t>Проведен текущий ремонт муниципальных культурно-досуговых учреждений культуры, ед.</t>
  </si>
  <si>
    <t xml:space="preserve">Выполнены работы по обеспечению пожарной безопасности в муниципальных культурно-досуговых организаций и учреждений культуры, ед.               </t>
  </si>
  <si>
    <t>Основное мероприятие  02                    Обеспечение современных условий деятельности муниципальных культурно-досуговых учреждений и организаций дополнительного образования сферы культуры</t>
  </si>
  <si>
    <t>Мероприятие 02.01                                   Проведение ремонта объектов муниципальных культурно-досуговых учреждений</t>
  </si>
  <si>
    <r>
      <t>Количество объектов муниципальных культурно-досуговых учреждений, в отношении которых проведен ремонт, ед</t>
    </r>
    <r>
      <rPr>
        <sz val="18"/>
        <color rgb="FFFF0000"/>
        <rFont val="Times New Roman"/>
        <family val="1"/>
        <charset val="204"/>
      </rPr>
      <t xml:space="preserve">    </t>
    </r>
  </si>
  <si>
    <t>Мероприятие 02.04                                   Проведение ремонта объектов муниципальных культурно-досуговых учреждений в сельской местности</t>
  </si>
  <si>
    <t>Количество объектов муниципальных культурно-досуговых учреждений в сельской местности, в которых проведен капитальный ремонт, ед.</t>
  </si>
  <si>
    <t>Доля преподавателей в области музыкального искусства организаций дополнительного образования сферы культуры, которым произведены выплаты в общей численности указанной категории преподавателей в области музыкального искусства организаций дополнительного образования сферы культуры, которым предусмотрены выплаты, процент</t>
  </si>
  <si>
    <t>Комитет по культуре, ДШИ и ДМШ</t>
  </si>
  <si>
    <r>
      <t>Оборудованы в соответствии с требованиями доступности для инвалидов и других маломобильных групп населения объекты организаций культуры, ед.</t>
    </r>
    <r>
      <rPr>
        <sz val="18"/>
        <color rgb="FFFF0000"/>
        <rFont val="Times New Roman"/>
        <family val="1"/>
        <charset val="204"/>
      </rPr>
      <t xml:space="preserve">                                                                    </t>
    </r>
  </si>
  <si>
    <t xml:space="preserve">Мероприятие 05.02.                                           Финансовое обеспечение выплат преподавателям в области музыкального искусства организаций дополнительного образования сферы культуры  </t>
  </si>
  <si>
    <t xml:space="preserve">Мероприятие 05.03                                             Сохранение достигнутого уровня заработной платы педагогических работников организаций дополнительного образования сферы культуры                                                     </t>
  </si>
  <si>
    <t xml:space="preserve"> Комитет по культуре,  ДМШ, ДШИ</t>
  </si>
  <si>
    <t>Основное мероприятие Я5.                                               Федеральный проект                                       «Семейные ценности и инфраструктура культуры»</t>
  </si>
  <si>
    <t>Мероприятие Я5.01.
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 Московской области)</t>
  </si>
  <si>
    <t xml:space="preserve"> Комитет по культуре, ДМШ, ДШИ </t>
  </si>
  <si>
    <t>4</t>
  </si>
  <si>
    <t>убрать - нет финасирования</t>
  </si>
  <si>
    <r>
      <t xml:space="preserve">Основное мероприятие  03                               Модернизация (развитие) материально-технической базы, проведение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текущего ремонта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муниципальных музеев Московской области</t>
    </r>
  </si>
  <si>
    <t>убрать - нет финасирования, срок действия до 2024г</t>
  </si>
  <si>
    <t>новый шаблон - нет финансировани - скрыть</t>
  </si>
  <si>
    <t>нет финансирования -скрыть</t>
  </si>
  <si>
    <r>
      <t xml:space="preserve">Основное мероприятие 05                       Модернизация (развитие) материально-технической базы, проведение </t>
    </r>
    <r>
      <rPr>
        <b/>
        <sz val="12"/>
        <rFont val="Times New Roman"/>
        <family val="1"/>
        <charset val="204"/>
      </rPr>
      <t>текущего ремонта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муниципальных театрально-концертных и культурно-досуговых учреждений</t>
    </r>
  </si>
  <si>
    <t>2024-2027 гг.</t>
  </si>
  <si>
    <t>2024 гг.</t>
  </si>
  <si>
    <t>Комитет по культуре, Одинцовская ДМШ, Одинцовская ДШИ "Классика", Звенигородская ДМШ</t>
  </si>
  <si>
    <t>2.4</t>
  </si>
  <si>
    <t>Мероприятие 03.10                                        Проведение текущего ремонта организаций дополнительного образования сферы культуры</t>
  </si>
  <si>
    <t>Проведен текущий ремонт муниципальных организаций дополнительного образования сферы культуры, ед.</t>
  </si>
  <si>
    <t>Объем финансирования по годам (тыс. руб.)</t>
  </si>
  <si>
    <t>убрать мероприятие с федеральными ОКН</t>
  </si>
  <si>
    <t xml:space="preserve">Мероприятие 03.02                                              Проведение капитального ремонта, текущего ремонта организаций дополнительного образования сферы культуры  </t>
  </si>
  <si>
    <t>Основное мероприятие  02                       Модернизация (развитие) материально-технической базы, проведение текущего ремонта муниципальных библиотек Московской области</t>
  </si>
  <si>
    <t xml:space="preserve">
Количество библиотек в городском округе (сетевые единицы), организовавших библиотечное обслуживание населения, комплектование и обеспечение сохранности библиотечных фондов библиотек муниципального образования, ед.</t>
  </si>
  <si>
    <t>Проведена модернизация (развитие) материально-технической базы муниципальных культурно-досуговых учреждений культуры (юридические лица), ед.</t>
  </si>
  <si>
    <t>Основное мероприятие 06                    Создание условий для массового отдыха жителей муниципального образования в парках культуры и отдыха</t>
  </si>
  <si>
    <t>6.1</t>
  </si>
  <si>
    <t xml:space="preserve"> Лучшим сельским учреждениям культуры предоставлено денежное поощрение, ед.</t>
  </si>
  <si>
    <t>изм. названия результата в соответствии с соглашением с Минкультом</t>
  </si>
  <si>
    <t>письмо отдела туризма, постановление по перечню мероприятий</t>
  </si>
  <si>
    <t>Достигнуто 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Московской области, процент</t>
  </si>
  <si>
    <t xml:space="preserve">
Муниципальные библиотеки Московской области (юридические лица), обновившие книжный фонд, ед.
</t>
  </si>
  <si>
    <t xml:space="preserve"> Достигнуто 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Московской области, процент</t>
  </si>
  <si>
    <t xml:space="preserve">Созданы новые постановки и (или) улучшено материально-техническое оснащение профессиональных репертуарных театров, находящихся в населенных пунктах с численностью населения до 300 тысяч человек, ед.
</t>
  </si>
  <si>
    <t>Доля работников организаций дополнительного образования сферы культуры (руководители и педагогические работники), которым произведены выплаты за высокий уровень достижений работы педагогического коллектива по дополнительному образованию в сфере культуры, в общей численности указанной категории работников организаций дополнительного образования сферы культуры, которым предусмотрены выплаты, процент</t>
  </si>
  <si>
    <t xml:space="preserve"> Достигнуто соотношение средней заработной платы педагогических работников организаций дополнительного образования сферы культуры без учета внешних совместителей и среднемесячной начисленной заработной платы учителей в Московской области, процент</t>
  </si>
  <si>
    <t>Оснащены образовательные организации в сфере культуры (детские школы искусств и училища) музыкальными инструментами, оборудованием и учебными материалами, ед.</t>
  </si>
  <si>
    <t>4.6.</t>
  </si>
  <si>
    <t xml:space="preserve">Доля работников муниципальных культурно-досуговых учреждений, которым произведены стимулирующие выплаты, в общей численности работников муниципальных культурно-досуговых учреждений, которым предусмотрены стимулирующие выплаты, процент </t>
  </si>
  <si>
    <t>Мероприятие 02.03                                                                          Обеспечение условий доступности для инвалидов объектов культурного наследия, находящихся в собственности муниципальных образований</t>
  </si>
  <si>
    <t>Мероприятие 01.02                                            Организация библиотечного обслуживания населения, комплектование и обеспечение сохранности библиотечных фондов библиотек муниципального образования</t>
  </si>
  <si>
    <t>Мероприятие 01.03                                                                             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</si>
</sst>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0000"/>
    <numFmt numFmtId="166" formatCode="0.0"/>
    <numFmt numFmtId="167" formatCode="#,##0.00000"/>
    <numFmt numFmtId="168" formatCode="#,##0.000"/>
    <numFmt numFmtId="169" formatCode="#,##0\ _₽"/>
    <numFmt numFmtId="170" formatCode="#,##0.0000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60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</cellStyleXfs>
  <cellXfs count="208">
    <xf numFmtId="0" fontId="0" fillId="0" borderId="0" xfId="0"/>
    <xf numFmtId="0" fontId="2" fillId="0" borderId="0" xfId="58" applyFont="1" applyFill="1"/>
    <xf numFmtId="0" fontId="13" fillId="0" borderId="0" xfId="58" applyFont="1" applyFill="1"/>
    <xf numFmtId="0" fontId="20" fillId="0" borderId="0" xfId="58" applyFont="1" applyFill="1"/>
    <xf numFmtId="0" fontId="5" fillId="0" borderId="0" xfId="58" applyFont="1" applyFill="1"/>
    <xf numFmtId="0" fontId="6" fillId="0" borderId="3" xfId="58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vertical="top" wrapText="1"/>
    </xf>
    <xf numFmtId="167" fontId="6" fillId="0" borderId="3" xfId="58" applyNumberFormat="1" applyFont="1" applyFill="1" applyBorder="1" applyAlignment="1">
      <alignment vertical="top" wrapText="1"/>
    </xf>
    <xf numFmtId="167" fontId="6" fillId="0" borderId="3" xfId="58" applyNumberFormat="1" applyFont="1" applyFill="1" applyBorder="1" applyAlignment="1">
      <alignment horizontal="center" vertical="top" wrapText="1"/>
    </xf>
    <xf numFmtId="167" fontId="6" fillId="0" borderId="2" xfId="58" applyNumberFormat="1" applyFont="1" applyFill="1" applyBorder="1" applyAlignment="1">
      <alignment vertical="top" wrapText="1"/>
    </xf>
    <xf numFmtId="167" fontId="6" fillId="0" borderId="2" xfId="58" applyNumberFormat="1" applyFont="1" applyFill="1" applyBorder="1" applyAlignment="1">
      <alignment horizontal="center" vertical="top" wrapText="1"/>
    </xf>
    <xf numFmtId="0" fontId="3" fillId="0" borderId="2" xfId="58" applyFont="1" applyFill="1" applyBorder="1" applyAlignment="1">
      <alignment vertical="top" wrapText="1"/>
    </xf>
    <xf numFmtId="167" fontId="3" fillId="0" borderId="2" xfId="58" applyNumberFormat="1" applyFont="1" applyFill="1" applyBorder="1" applyAlignment="1">
      <alignment horizontal="center" vertical="top" wrapText="1"/>
    </xf>
    <xf numFmtId="167" fontId="3" fillId="0" borderId="3" xfId="58" applyNumberFormat="1" applyFont="1" applyFill="1" applyBorder="1" applyAlignment="1">
      <alignment horizontal="center" vertical="top" wrapText="1"/>
    </xf>
    <xf numFmtId="167" fontId="3" fillId="0" borderId="2" xfId="58" applyNumberFormat="1" applyFont="1" applyFill="1" applyBorder="1" applyAlignment="1">
      <alignment vertical="top" wrapText="1"/>
    </xf>
    <xf numFmtId="167" fontId="6" fillId="0" borderId="2" xfId="58" applyNumberFormat="1" applyFont="1" applyFill="1" applyBorder="1" applyAlignment="1">
      <alignment horizontal="center" vertical="center" wrapText="1"/>
    </xf>
    <xf numFmtId="0" fontId="2" fillId="0" borderId="0" xfId="58" applyFont="1" applyFill="1" applyAlignment="1">
      <alignment vertical="top"/>
    </xf>
    <xf numFmtId="167" fontId="3" fillId="0" borderId="2" xfId="58" applyNumberFormat="1" applyFont="1" applyFill="1" applyBorder="1" applyAlignment="1">
      <alignment horizontal="center" vertical="center" wrapText="1"/>
    </xf>
    <xf numFmtId="167" fontId="6" fillId="0" borderId="6" xfId="58" applyNumberFormat="1" applyFont="1" applyFill="1" applyBorder="1" applyAlignment="1">
      <alignment horizontal="center" vertical="center" wrapText="1"/>
    </xf>
    <xf numFmtId="167" fontId="6" fillId="0" borderId="7" xfId="58" applyNumberFormat="1" applyFont="1" applyFill="1" applyBorder="1" applyAlignment="1">
      <alignment horizontal="center" vertical="center" wrapText="1"/>
    </xf>
    <xf numFmtId="49" fontId="3" fillId="0" borderId="7" xfId="58" applyNumberFormat="1" applyFont="1" applyFill="1" applyBorder="1" applyAlignment="1">
      <alignment horizontal="center" vertical="top" wrapText="1"/>
    </xf>
    <xf numFmtId="0" fontId="3" fillId="0" borderId="7" xfId="58" applyFont="1" applyFill="1" applyBorder="1" applyAlignment="1">
      <alignment horizontal="center" vertical="center" wrapText="1"/>
    </xf>
    <xf numFmtId="167" fontId="3" fillId="0" borderId="3" xfId="58" applyNumberFormat="1" applyFont="1" applyFill="1" applyBorder="1" applyAlignment="1">
      <alignment horizontal="center" vertical="center" wrapText="1"/>
    </xf>
    <xf numFmtId="167" fontId="3" fillId="0" borderId="4" xfId="58" applyNumberFormat="1" applyFont="1" applyFill="1" applyBorder="1" applyAlignment="1">
      <alignment horizontal="center" vertical="center" wrapText="1"/>
    </xf>
    <xf numFmtId="167" fontId="3" fillId="0" borderId="5" xfId="58" applyNumberFormat="1" applyFont="1" applyFill="1" applyBorder="1" applyAlignment="1">
      <alignment horizontal="center" vertical="center" wrapText="1"/>
    </xf>
    <xf numFmtId="166" fontId="3" fillId="0" borderId="7" xfId="58" applyNumberFormat="1" applyFont="1" applyFill="1" applyBorder="1" applyAlignment="1">
      <alignment horizontal="center" vertical="center" wrapText="1"/>
    </xf>
    <xf numFmtId="0" fontId="2" fillId="0" borderId="0" xfId="58" applyFont="1" applyFill="1" applyAlignment="1">
      <alignment vertical="center" wrapText="1"/>
    </xf>
    <xf numFmtId="167" fontId="6" fillId="0" borderId="6" xfId="58" applyNumberFormat="1" applyFont="1" applyFill="1" applyBorder="1" applyAlignment="1">
      <alignment horizontal="center" vertical="top" wrapText="1"/>
    </xf>
    <xf numFmtId="167" fontId="6" fillId="0" borderId="7" xfId="58" applyNumberFormat="1" applyFont="1" applyFill="1" applyBorder="1" applyAlignment="1">
      <alignment horizontal="center" vertical="top" wrapText="1"/>
    </xf>
    <xf numFmtId="167" fontId="2" fillId="0" borderId="0" xfId="58" applyNumberFormat="1" applyFont="1" applyFill="1"/>
    <xf numFmtId="0" fontId="6" fillId="0" borderId="2" xfId="58" applyFont="1" applyFill="1" applyBorder="1" applyAlignment="1">
      <alignment horizontal="left" vertical="top" wrapText="1"/>
    </xf>
    <xf numFmtId="0" fontId="3" fillId="0" borderId="2" xfId="58" applyFont="1" applyFill="1" applyBorder="1" applyAlignment="1">
      <alignment horizontal="left" vertical="top" wrapText="1"/>
    </xf>
    <xf numFmtId="3" fontId="6" fillId="0" borderId="2" xfId="58" applyNumberFormat="1" applyFont="1" applyFill="1" applyBorder="1" applyAlignment="1">
      <alignment horizontal="center" vertical="center" wrapText="1"/>
    </xf>
    <xf numFmtId="3" fontId="3" fillId="0" borderId="2" xfId="58" applyNumberFormat="1" applyFont="1" applyFill="1" applyBorder="1" applyAlignment="1">
      <alignment horizontal="center" vertical="center" wrapText="1"/>
    </xf>
    <xf numFmtId="0" fontId="3" fillId="0" borderId="2" xfId="58" applyFont="1" applyFill="1" applyBorder="1" applyAlignment="1">
      <alignment horizontal="center" vertical="center" wrapText="1"/>
    </xf>
    <xf numFmtId="1" fontId="3" fillId="0" borderId="2" xfId="58" applyNumberFormat="1" applyFont="1" applyFill="1" applyBorder="1" applyAlignment="1">
      <alignment horizontal="center" vertical="center" wrapText="1"/>
    </xf>
    <xf numFmtId="0" fontId="2" fillId="0" borderId="0" xfId="58" applyFont="1" applyFill="1" applyAlignment="1">
      <alignment wrapText="1"/>
    </xf>
    <xf numFmtId="49" fontId="6" fillId="0" borderId="2" xfId="58" applyNumberFormat="1" applyFont="1" applyFill="1" applyBorder="1" applyAlignment="1">
      <alignment horizontal="center" vertical="center" wrapText="1"/>
    </xf>
    <xf numFmtId="49" fontId="3" fillId="0" borderId="2" xfId="58" applyNumberFormat="1" applyFont="1" applyFill="1" applyBorder="1" applyAlignment="1">
      <alignment horizontal="center" vertical="center" wrapText="1"/>
    </xf>
    <xf numFmtId="0" fontId="2" fillId="0" borderId="0" xfId="58" applyFont="1" applyFill="1" applyAlignment="1">
      <alignment vertical="top" wrapText="1"/>
    </xf>
    <xf numFmtId="0" fontId="3" fillId="0" borderId="7" xfId="58" applyFont="1" applyFill="1" applyBorder="1" applyAlignment="1">
      <alignment horizontal="left" vertical="top" wrapText="1"/>
    </xf>
    <xf numFmtId="0" fontId="3" fillId="0" borderId="13" xfId="58" applyFont="1" applyFill="1" applyBorder="1" applyAlignment="1">
      <alignment horizontal="center" vertical="top" wrapText="1"/>
    </xf>
    <xf numFmtId="169" fontId="3" fillId="0" borderId="2" xfId="58" applyNumberFormat="1" applyFont="1" applyFill="1" applyBorder="1" applyAlignment="1">
      <alignment horizontal="center" vertical="center" wrapText="1"/>
    </xf>
    <xf numFmtId="0" fontId="6" fillId="0" borderId="6" xfId="58" applyFont="1" applyFill="1" applyBorder="1" applyAlignment="1">
      <alignment vertical="top" wrapText="1"/>
    </xf>
    <xf numFmtId="0" fontId="3" fillId="0" borderId="6" xfId="58" applyFont="1" applyFill="1" applyBorder="1" applyAlignment="1">
      <alignment vertical="top" wrapText="1"/>
    </xf>
    <xf numFmtId="167" fontId="6" fillId="0" borderId="5" xfId="58" applyNumberFormat="1" applyFont="1" applyFill="1" applyBorder="1" applyAlignment="1">
      <alignment horizontal="center" vertical="center" wrapText="1"/>
    </xf>
    <xf numFmtId="165" fontId="6" fillId="0" borderId="2" xfId="58" applyNumberFormat="1" applyFont="1" applyFill="1" applyBorder="1" applyAlignment="1">
      <alignment horizontal="right" vertical="center" wrapText="1"/>
    </xf>
    <xf numFmtId="165" fontId="6" fillId="0" borderId="3" xfId="58" applyNumberFormat="1" applyFont="1" applyFill="1" applyBorder="1" applyAlignment="1">
      <alignment horizontal="center" vertical="center" wrapText="1"/>
    </xf>
    <xf numFmtId="165" fontId="6" fillId="0" borderId="5" xfId="58" applyNumberFormat="1" applyFont="1" applyFill="1" applyBorder="1" applyAlignment="1">
      <alignment horizontal="right" vertical="center" wrapText="1"/>
    </xf>
    <xf numFmtId="165" fontId="3" fillId="0" borderId="3" xfId="58" applyNumberFormat="1" applyFont="1" applyFill="1" applyBorder="1" applyAlignment="1">
      <alignment horizontal="center" vertical="center" wrapText="1"/>
    </xf>
    <xf numFmtId="165" fontId="3" fillId="0" borderId="5" xfId="58" applyNumberFormat="1" applyFont="1" applyFill="1" applyBorder="1" applyAlignment="1">
      <alignment horizontal="right" vertical="center" wrapText="1"/>
    </xf>
    <xf numFmtId="165" fontId="3" fillId="0" borderId="2" xfId="58" applyNumberFormat="1" applyFont="1" applyFill="1" applyBorder="1" applyAlignment="1">
      <alignment horizontal="right" vertical="center" wrapText="1"/>
    </xf>
    <xf numFmtId="167" fontId="6" fillId="0" borderId="4" xfId="58" applyNumberFormat="1" applyFont="1" applyFill="1" applyBorder="1" applyAlignment="1">
      <alignment horizontal="center" vertical="top" wrapText="1"/>
    </xf>
    <xf numFmtId="167" fontId="6" fillId="0" borderId="4" xfId="58" applyNumberFormat="1" applyFont="1" applyFill="1" applyBorder="1" applyAlignment="1">
      <alignment horizontal="left" vertical="top" wrapText="1"/>
    </xf>
    <xf numFmtId="167" fontId="6" fillId="0" borderId="5" xfId="58" applyNumberFormat="1" applyFont="1" applyFill="1" applyBorder="1" applyAlignment="1">
      <alignment horizontal="center" vertical="top" wrapText="1"/>
    </xf>
    <xf numFmtId="168" fontId="3" fillId="0" borderId="2" xfId="58" applyNumberFormat="1" applyFont="1" applyFill="1" applyBorder="1" applyAlignment="1">
      <alignment horizontal="center" vertical="center" wrapText="1"/>
    </xf>
    <xf numFmtId="167" fontId="3" fillId="0" borderId="3" xfId="58" applyNumberFormat="1" applyFont="1" applyFill="1" applyBorder="1" applyAlignment="1">
      <alignment horizontal="right" vertical="top" wrapText="1"/>
    </xf>
    <xf numFmtId="167" fontId="3" fillId="0" borderId="5" xfId="58" applyNumberFormat="1" applyFont="1" applyFill="1" applyBorder="1" applyAlignment="1">
      <alignment horizontal="right" vertical="top" wrapText="1"/>
    </xf>
    <xf numFmtId="165" fontId="6" fillId="0" borderId="2" xfId="58" applyNumberFormat="1" applyFont="1" applyFill="1" applyBorder="1" applyAlignment="1">
      <alignment vertical="top" wrapText="1"/>
    </xf>
    <xf numFmtId="165" fontId="6" fillId="0" borderId="3" xfId="58" applyNumberFormat="1" applyFont="1" applyFill="1" applyBorder="1" applyAlignment="1">
      <alignment horizontal="center" vertical="top" wrapText="1"/>
    </xf>
    <xf numFmtId="165" fontId="3" fillId="0" borderId="3" xfId="58" applyNumberFormat="1" applyFont="1" applyFill="1" applyBorder="1" applyAlignment="1">
      <alignment horizontal="center" vertical="top" wrapText="1"/>
    </xf>
    <xf numFmtId="165" fontId="3" fillId="0" borderId="2" xfId="58" applyNumberFormat="1" applyFont="1" applyFill="1" applyBorder="1" applyAlignment="1">
      <alignment vertical="top" wrapText="1"/>
    </xf>
    <xf numFmtId="0" fontId="3" fillId="0" borderId="8" xfId="58" applyFont="1" applyFill="1" applyBorder="1" applyAlignment="1">
      <alignment horizontal="center" vertical="top" wrapText="1"/>
    </xf>
    <xf numFmtId="0" fontId="6" fillId="0" borderId="8" xfId="58" applyFont="1" applyFill="1" applyBorder="1" applyAlignment="1">
      <alignment horizontal="left" vertical="top" wrapText="1"/>
    </xf>
    <xf numFmtId="0" fontId="6" fillId="0" borderId="8" xfId="58" applyFont="1" applyFill="1" applyBorder="1" applyAlignment="1">
      <alignment horizontal="center" vertical="top" wrapText="1"/>
    </xf>
    <xf numFmtId="166" fontId="3" fillId="0" borderId="6" xfId="58" applyNumberFormat="1" applyFont="1" applyFill="1" applyBorder="1" applyAlignment="1">
      <alignment horizontal="center" vertical="center" wrapText="1"/>
    </xf>
    <xf numFmtId="4" fontId="3" fillId="0" borderId="2" xfId="58" applyNumberFormat="1" applyFont="1" applyFill="1" applyBorder="1" applyAlignment="1">
      <alignment horizontal="center" vertical="center" wrapText="1"/>
    </xf>
    <xf numFmtId="167" fontId="6" fillId="0" borderId="5" xfId="58" applyNumberFormat="1" applyFont="1" applyFill="1" applyBorder="1" applyAlignment="1">
      <alignment horizontal="right" vertical="top" wrapText="1"/>
    </xf>
    <xf numFmtId="165" fontId="6" fillId="0" borderId="5" xfId="58" applyNumberFormat="1" applyFont="1" applyFill="1" applyBorder="1" applyAlignment="1">
      <alignment horizontal="right" vertical="top" wrapText="1"/>
    </xf>
    <xf numFmtId="165" fontId="3" fillId="0" borderId="5" xfId="58" applyNumberFormat="1" applyFont="1" applyFill="1" applyBorder="1" applyAlignment="1">
      <alignment horizontal="right" vertical="top" wrapText="1"/>
    </xf>
    <xf numFmtId="2" fontId="6" fillId="0" borderId="2" xfId="58" applyNumberFormat="1" applyFont="1" applyFill="1" applyBorder="1" applyAlignment="1">
      <alignment vertical="top" wrapText="1"/>
    </xf>
    <xf numFmtId="165" fontId="6" fillId="0" borderId="4" xfId="58" applyNumberFormat="1" applyFont="1" applyFill="1" applyBorder="1" applyAlignment="1">
      <alignment horizontal="center" vertical="top" wrapText="1"/>
    </xf>
    <xf numFmtId="165" fontId="6" fillId="0" borderId="5" xfId="58" applyNumberFormat="1" applyFont="1" applyFill="1" applyBorder="1" applyAlignment="1">
      <alignment horizontal="center" vertical="top" wrapText="1"/>
    </xf>
    <xf numFmtId="166" fontId="3" fillId="0" borderId="2" xfId="58" applyNumberFormat="1" applyFont="1" applyFill="1" applyBorder="1" applyAlignment="1">
      <alignment horizontal="center" vertical="center" wrapText="1"/>
    </xf>
    <xf numFmtId="165" fontId="6" fillId="0" borderId="2" xfId="58" applyNumberFormat="1" applyFont="1" applyFill="1" applyBorder="1" applyAlignment="1">
      <alignment horizontal="center" vertical="top" wrapText="1"/>
    </xf>
    <xf numFmtId="166" fontId="3" fillId="0" borderId="8" xfId="58" applyNumberFormat="1" applyFont="1" applyFill="1" applyBorder="1" applyAlignment="1">
      <alignment horizontal="center" vertical="center" wrapText="1"/>
    </xf>
    <xf numFmtId="165" fontId="3" fillId="0" borderId="2" xfId="58" applyNumberFormat="1" applyFont="1" applyFill="1" applyBorder="1" applyAlignment="1">
      <alignment horizontal="center" vertical="center" wrapText="1"/>
    </xf>
    <xf numFmtId="167" fontId="6" fillId="0" borderId="12" xfId="58" applyNumberFormat="1" applyFont="1" applyFill="1" applyBorder="1" applyAlignment="1">
      <alignment horizontal="center" vertical="top" wrapText="1"/>
    </xf>
    <xf numFmtId="167" fontId="3" fillId="0" borderId="12" xfId="58" applyNumberFormat="1" applyFont="1" applyFill="1" applyBorder="1" applyAlignment="1">
      <alignment horizontal="center" vertical="top" wrapText="1"/>
    </xf>
    <xf numFmtId="0" fontId="7" fillId="0" borderId="0" xfId="58" applyFont="1" applyFill="1"/>
    <xf numFmtId="0" fontId="14" fillId="0" borderId="0" xfId="58" applyFont="1" applyFill="1"/>
    <xf numFmtId="0" fontId="21" fillId="0" borderId="0" xfId="58" applyFont="1" applyFill="1"/>
    <xf numFmtId="0" fontId="7" fillId="0" borderId="0" xfId="58" applyFont="1" applyFill="1" applyAlignment="1">
      <alignment horizontal="right" vertical="center"/>
    </xf>
    <xf numFmtId="0" fontId="16" fillId="0" borderId="0" xfId="58" applyFont="1" applyFill="1"/>
    <xf numFmtId="0" fontId="17" fillId="0" borderId="0" xfId="58" applyFont="1" applyFill="1"/>
    <xf numFmtId="0" fontId="18" fillId="0" borderId="0" xfId="58" applyFont="1" applyFill="1"/>
    <xf numFmtId="165" fontId="18" fillId="0" borderId="0" xfId="58" applyNumberFormat="1" applyFont="1" applyFill="1" applyAlignment="1">
      <alignment horizontal="right" vertical="top" wrapText="1"/>
    </xf>
    <xf numFmtId="165" fontId="6" fillId="0" borderId="0" xfId="58" applyNumberFormat="1" applyFont="1" applyFill="1" applyAlignment="1">
      <alignment horizontal="right" vertical="top" wrapText="1"/>
    </xf>
    <xf numFmtId="165" fontId="2" fillId="0" borderId="0" xfId="58" applyNumberFormat="1" applyFont="1" applyFill="1"/>
    <xf numFmtId="165" fontId="2" fillId="0" borderId="0" xfId="58" applyNumberFormat="1" applyFont="1" applyFill="1" applyAlignment="1">
      <alignment horizontal="center"/>
    </xf>
    <xf numFmtId="165" fontId="19" fillId="0" borderId="0" xfId="58" applyNumberFormat="1" applyFont="1" applyFill="1"/>
    <xf numFmtId="167" fontId="3" fillId="0" borderId="3" xfId="58" applyNumberFormat="1" applyFont="1" applyFill="1" applyBorder="1" applyAlignment="1">
      <alignment horizontal="center" vertical="top" wrapText="1"/>
    </xf>
    <xf numFmtId="165" fontId="3" fillId="0" borderId="3" xfId="58" applyNumberFormat="1" applyFont="1" applyFill="1" applyBorder="1" applyAlignment="1">
      <alignment horizontal="center" vertical="top" wrapText="1"/>
    </xf>
    <xf numFmtId="167" fontId="6" fillId="0" borderId="3" xfId="58" applyNumberFormat="1" applyFont="1" applyFill="1" applyBorder="1" applyAlignment="1">
      <alignment horizontal="center" vertical="top" wrapText="1"/>
    </xf>
    <xf numFmtId="0" fontId="3" fillId="0" borderId="8" xfId="58" applyFont="1" applyFill="1" applyBorder="1" applyAlignment="1">
      <alignment horizontal="center" vertical="top" wrapText="1"/>
    </xf>
    <xf numFmtId="0" fontId="6" fillId="0" borderId="2" xfId="58" applyFont="1" applyFill="1" applyBorder="1" applyAlignment="1">
      <alignment horizontal="left" vertical="top" wrapText="1"/>
    </xf>
    <xf numFmtId="0" fontId="6" fillId="0" borderId="2" xfId="58" applyFont="1" applyFill="1" applyBorder="1" applyAlignment="1">
      <alignment vertical="top" wrapText="1"/>
    </xf>
    <xf numFmtId="2" fontId="3" fillId="0" borderId="2" xfId="58" applyNumberFormat="1" applyFont="1" applyFill="1" applyBorder="1" applyAlignment="1">
      <alignment horizontal="center" vertical="center" wrapText="1"/>
    </xf>
    <xf numFmtId="167" fontId="3" fillId="0" borderId="3" xfId="58" applyNumberFormat="1" applyFont="1" applyFill="1" applyBorder="1" applyAlignment="1">
      <alignment horizontal="center" vertical="top" wrapText="1"/>
    </xf>
    <xf numFmtId="167" fontId="3" fillId="0" borderId="4" xfId="58" applyNumberFormat="1" applyFont="1" applyFill="1" applyBorder="1" applyAlignment="1">
      <alignment horizontal="center" vertical="top" wrapText="1"/>
    </xf>
    <xf numFmtId="167" fontId="3" fillId="0" borderId="5" xfId="58" applyNumberFormat="1" applyFont="1" applyFill="1" applyBorder="1" applyAlignment="1">
      <alignment horizontal="center" vertical="top" wrapText="1"/>
    </xf>
    <xf numFmtId="167" fontId="6" fillId="0" borderId="6" xfId="58" applyNumberFormat="1" applyFont="1" applyFill="1" applyBorder="1" applyAlignment="1">
      <alignment horizontal="center" vertical="center" wrapText="1"/>
    </xf>
    <xf numFmtId="167" fontId="6" fillId="0" borderId="7" xfId="58" applyNumberFormat="1" applyFont="1" applyFill="1" applyBorder="1" applyAlignment="1">
      <alignment horizontal="center" vertical="center" wrapText="1"/>
    </xf>
    <xf numFmtId="167" fontId="6" fillId="0" borderId="3" xfId="58" applyNumberFormat="1" applyFont="1" applyFill="1" applyBorder="1" applyAlignment="1">
      <alignment horizontal="center" vertical="center" wrapText="1"/>
    </xf>
    <xf numFmtId="167" fontId="6" fillId="0" borderId="4" xfId="58" applyNumberFormat="1" applyFont="1" applyFill="1" applyBorder="1" applyAlignment="1">
      <alignment horizontal="center" vertical="center" wrapText="1"/>
    </xf>
    <xf numFmtId="167" fontId="6" fillId="0" borderId="5" xfId="58" applyNumberFormat="1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center" vertical="center" wrapText="1"/>
    </xf>
    <xf numFmtId="0" fontId="2" fillId="0" borderId="10" xfId="58" applyFont="1" applyFill="1" applyBorder="1" applyAlignment="1">
      <alignment horizontal="center" vertical="center" wrapText="1"/>
    </xf>
    <xf numFmtId="0" fontId="2" fillId="0" borderId="0" xfId="58" applyFont="1" applyFill="1" applyAlignment="1">
      <alignment horizontal="center" vertical="center" wrapText="1"/>
    </xf>
    <xf numFmtId="0" fontId="2" fillId="0" borderId="10" xfId="58" applyFont="1" applyFill="1" applyBorder="1" applyAlignment="1">
      <alignment horizontal="center" vertical="top" wrapText="1"/>
    </xf>
    <xf numFmtId="0" fontId="2" fillId="0" borderId="10" xfId="58" applyFont="1" applyFill="1" applyBorder="1" applyAlignment="1">
      <alignment horizontal="left" vertical="top" wrapText="1"/>
    </xf>
    <xf numFmtId="166" fontId="3" fillId="0" borderId="6" xfId="58" applyNumberFormat="1" applyFont="1" applyFill="1" applyBorder="1" applyAlignment="1">
      <alignment horizontal="center" vertical="center" wrapText="1"/>
    </xf>
    <xf numFmtId="166" fontId="3" fillId="0" borderId="8" xfId="58" applyNumberFormat="1" applyFont="1" applyFill="1" applyBorder="1" applyAlignment="1">
      <alignment horizontal="center" vertical="center" wrapText="1"/>
    </xf>
    <xf numFmtId="166" fontId="3" fillId="0" borderId="7" xfId="58" applyNumberFormat="1" applyFont="1" applyFill="1" applyBorder="1" applyAlignment="1">
      <alignment horizontal="center" vertical="center" wrapText="1"/>
    </xf>
    <xf numFmtId="165" fontId="3" fillId="0" borderId="3" xfId="58" applyNumberFormat="1" applyFont="1" applyFill="1" applyBorder="1" applyAlignment="1">
      <alignment horizontal="center" vertical="top" wrapText="1"/>
    </xf>
    <xf numFmtId="165" fontId="3" fillId="0" borderId="4" xfId="58" applyNumberFormat="1" applyFont="1" applyFill="1" applyBorder="1" applyAlignment="1">
      <alignment horizontal="center" vertical="top" wrapText="1"/>
    </xf>
    <xf numFmtId="165" fontId="3" fillId="0" borderId="5" xfId="58" applyNumberFormat="1" applyFont="1" applyFill="1" applyBorder="1" applyAlignment="1">
      <alignment horizontal="center" vertical="top" wrapText="1"/>
    </xf>
    <xf numFmtId="166" fontId="3" fillId="0" borderId="2" xfId="58" applyNumberFormat="1" applyFont="1" applyFill="1" applyBorder="1" applyAlignment="1">
      <alignment horizontal="center" vertical="center" wrapText="1"/>
    </xf>
    <xf numFmtId="167" fontId="6" fillId="0" borderId="3" xfId="58" applyNumberFormat="1" applyFont="1" applyFill="1" applyBorder="1" applyAlignment="1">
      <alignment horizontal="center" vertical="top" wrapText="1"/>
    </xf>
    <xf numFmtId="167" fontId="6" fillId="0" borderId="4" xfId="58" applyNumberFormat="1" applyFont="1" applyFill="1" applyBorder="1" applyAlignment="1">
      <alignment horizontal="center" vertical="top" wrapText="1"/>
    </xf>
    <xf numFmtId="167" fontId="6" fillId="0" borderId="5" xfId="58" applyNumberFormat="1" applyFont="1" applyFill="1" applyBorder="1" applyAlignment="1">
      <alignment horizontal="center" vertical="top" wrapText="1"/>
    </xf>
    <xf numFmtId="0" fontId="4" fillId="0" borderId="2" xfId="58" applyFont="1" applyFill="1" applyBorder="1" applyAlignment="1">
      <alignment horizontal="left" vertical="top" wrapText="1"/>
    </xf>
    <xf numFmtId="0" fontId="4" fillId="0" borderId="2" xfId="58" applyFont="1" applyFill="1" applyBorder="1" applyAlignment="1">
      <alignment horizontal="left" vertical="top"/>
    </xf>
    <xf numFmtId="0" fontId="6" fillId="0" borderId="2" xfId="58" applyFont="1" applyFill="1" applyBorder="1" applyAlignment="1">
      <alignment horizontal="center" vertical="center"/>
    </xf>
    <xf numFmtId="0" fontId="6" fillId="0" borderId="2" xfId="58" applyFont="1" applyFill="1" applyBorder="1" applyAlignment="1">
      <alignment horizontal="center" vertical="top" wrapText="1"/>
    </xf>
    <xf numFmtId="49" fontId="3" fillId="0" borderId="6" xfId="58" applyNumberFormat="1" applyFont="1" applyFill="1" applyBorder="1" applyAlignment="1">
      <alignment horizontal="center" vertical="top" wrapText="1"/>
    </xf>
    <xf numFmtId="49" fontId="3" fillId="0" borderId="8" xfId="58" applyNumberFormat="1" applyFont="1" applyFill="1" applyBorder="1" applyAlignment="1">
      <alignment horizontal="center" vertical="top" wrapText="1"/>
    </xf>
    <xf numFmtId="0" fontId="3" fillId="0" borderId="6" xfId="58" applyFont="1" applyFill="1" applyBorder="1" applyAlignment="1">
      <alignment horizontal="left" vertical="top" wrapText="1"/>
    </xf>
    <xf numFmtId="0" fontId="3" fillId="0" borderId="8" xfId="58" applyFont="1" applyFill="1" applyBorder="1" applyAlignment="1">
      <alignment horizontal="left" vertical="top" wrapText="1"/>
    </xf>
    <xf numFmtId="0" fontId="3" fillId="0" borderId="7" xfId="58" applyFont="1" applyFill="1" applyBorder="1" applyAlignment="1">
      <alignment horizontal="left" vertical="top" wrapText="1"/>
    </xf>
    <xf numFmtId="0" fontId="3" fillId="0" borderId="2" xfId="58" applyFont="1" applyFill="1" applyBorder="1" applyAlignment="1">
      <alignment horizontal="center" vertical="top" wrapText="1"/>
    </xf>
    <xf numFmtId="49" fontId="3" fillId="0" borderId="7" xfId="58" applyNumberFormat="1" applyFont="1" applyFill="1" applyBorder="1" applyAlignment="1">
      <alignment horizontal="center" vertical="top" wrapText="1"/>
    </xf>
    <xf numFmtId="0" fontId="3" fillId="0" borderId="6" xfId="58" applyFont="1" applyFill="1" applyBorder="1" applyAlignment="1">
      <alignment horizontal="center" vertical="top" wrapText="1"/>
    </xf>
    <xf numFmtId="0" fontId="3" fillId="0" borderId="8" xfId="58" applyFont="1" applyFill="1" applyBorder="1" applyAlignment="1">
      <alignment horizontal="center" vertical="top" wrapText="1"/>
    </xf>
    <xf numFmtId="0" fontId="3" fillId="0" borderId="7" xfId="58" applyFont="1" applyFill="1" applyBorder="1" applyAlignment="1">
      <alignment horizontal="center" vertical="top" wrapText="1"/>
    </xf>
    <xf numFmtId="165" fontId="6" fillId="0" borderId="3" xfId="58" applyNumberFormat="1" applyFont="1" applyFill="1" applyBorder="1" applyAlignment="1">
      <alignment horizontal="center" vertical="top" wrapText="1"/>
    </xf>
    <xf numFmtId="165" fontId="6" fillId="0" borderId="4" xfId="58" applyNumberFormat="1" applyFont="1" applyFill="1" applyBorder="1" applyAlignment="1">
      <alignment horizontal="center" vertical="top" wrapText="1"/>
    </xf>
    <xf numFmtId="165" fontId="6" fillId="0" borderId="5" xfId="58" applyNumberFormat="1" applyFont="1" applyFill="1" applyBorder="1" applyAlignment="1">
      <alignment horizontal="center" vertical="top" wrapText="1"/>
    </xf>
    <xf numFmtId="165" fontId="6" fillId="0" borderId="3" xfId="58" applyNumberFormat="1" applyFont="1" applyFill="1" applyBorder="1" applyAlignment="1">
      <alignment vertical="top" wrapText="1"/>
    </xf>
    <xf numFmtId="165" fontId="6" fillId="0" borderId="4" xfId="58" applyNumberFormat="1" applyFont="1" applyFill="1" applyBorder="1" applyAlignment="1">
      <alignment vertical="top" wrapText="1"/>
    </xf>
    <xf numFmtId="49" fontId="6" fillId="0" borderId="6" xfId="58" applyNumberFormat="1" applyFont="1" applyFill="1" applyBorder="1" applyAlignment="1">
      <alignment horizontal="center" vertical="top" wrapText="1"/>
    </xf>
    <xf numFmtId="49" fontId="6" fillId="0" borderId="8" xfId="58" applyNumberFormat="1" applyFont="1" applyFill="1" applyBorder="1" applyAlignment="1">
      <alignment horizontal="center" vertical="top" wrapText="1"/>
    </xf>
    <xf numFmtId="0" fontId="6" fillId="0" borderId="6" xfId="58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3" fillId="0" borderId="6" xfId="58" applyFont="1" applyFill="1" applyBorder="1" applyAlignment="1">
      <alignment horizontal="center" vertical="center" wrapText="1"/>
    </xf>
    <xf numFmtId="0" fontId="3" fillId="0" borderId="8" xfId="58" applyFont="1" applyFill="1" applyBorder="1" applyAlignment="1">
      <alignment horizontal="center" vertical="center" wrapText="1"/>
    </xf>
    <xf numFmtId="0" fontId="3" fillId="0" borderId="7" xfId="58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3" fillId="0" borderId="2" xfId="58" applyFont="1" applyFill="1" applyBorder="1" applyAlignment="1">
      <alignment horizontal="left" vertical="top" wrapText="1"/>
    </xf>
    <xf numFmtId="0" fontId="3" fillId="0" borderId="6" xfId="58" applyFont="1" applyFill="1" applyBorder="1" applyAlignment="1">
      <alignment horizontal="left" vertical="center" wrapText="1"/>
    </xf>
    <xf numFmtId="0" fontId="3" fillId="0" borderId="8" xfId="58" applyFont="1" applyFill="1" applyBorder="1" applyAlignment="1">
      <alignment horizontal="left" vertical="center" wrapText="1"/>
    </xf>
    <xf numFmtId="0" fontId="3" fillId="0" borderId="7" xfId="58" applyFont="1" applyFill="1" applyBorder="1" applyAlignment="1">
      <alignment horizontal="left" vertical="center" wrapText="1"/>
    </xf>
    <xf numFmtId="0" fontId="6" fillId="0" borderId="6" xfId="58" applyFont="1" applyFill="1" applyBorder="1" applyAlignment="1">
      <alignment horizontal="center" vertical="top" wrapText="1"/>
    </xf>
    <xf numFmtId="0" fontId="6" fillId="0" borderId="8" xfId="58" applyFont="1" applyFill="1" applyBorder="1" applyAlignment="1">
      <alignment horizontal="center" vertical="top" wrapText="1"/>
    </xf>
    <xf numFmtId="0" fontId="6" fillId="0" borderId="7" xfId="58" applyFont="1" applyFill="1" applyBorder="1" applyAlignment="1">
      <alignment horizontal="center" vertical="top" wrapText="1"/>
    </xf>
    <xf numFmtId="165" fontId="6" fillId="0" borderId="3" xfId="58" applyNumberFormat="1" applyFont="1" applyFill="1" applyBorder="1" applyAlignment="1">
      <alignment horizontal="center" vertical="center" wrapText="1"/>
    </xf>
    <xf numFmtId="165" fontId="6" fillId="0" borderId="4" xfId="58" applyNumberFormat="1" applyFont="1" applyFill="1" applyBorder="1" applyAlignment="1">
      <alignment horizontal="center" vertical="center" wrapText="1"/>
    </xf>
    <xf numFmtId="165" fontId="6" fillId="0" borderId="5" xfId="58" applyNumberFormat="1" applyFont="1" applyFill="1" applyBorder="1" applyAlignment="1">
      <alignment horizontal="center" vertical="center" wrapText="1"/>
    </xf>
    <xf numFmtId="16" fontId="3" fillId="0" borderId="6" xfId="58" applyNumberFormat="1" applyFont="1" applyFill="1" applyBorder="1" applyAlignment="1">
      <alignment horizontal="center" vertical="top" wrapText="1"/>
    </xf>
    <xf numFmtId="16" fontId="3" fillId="0" borderId="8" xfId="58" applyNumberFormat="1" applyFont="1" applyFill="1" applyBorder="1" applyAlignment="1">
      <alignment horizontal="center" vertical="top" wrapText="1"/>
    </xf>
    <xf numFmtId="16" fontId="3" fillId="0" borderId="7" xfId="58" applyNumberFormat="1" applyFont="1" applyFill="1" applyBorder="1" applyAlignment="1">
      <alignment horizontal="center" vertical="top" wrapText="1"/>
    </xf>
    <xf numFmtId="165" fontId="3" fillId="0" borderId="3" xfId="58" applyNumberFormat="1" applyFont="1" applyFill="1" applyBorder="1" applyAlignment="1">
      <alignment horizontal="center" vertical="center" wrapText="1"/>
    </xf>
    <xf numFmtId="165" fontId="3" fillId="0" borderId="4" xfId="58" applyNumberFormat="1" applyFont="1" applyFill="1" applyBorder="1" applyAlignment="1">
      <alignment horizontal="center" vertical="center" wrapText="1"/>
    </xf>
    <xf numFmtId="165" fontId="3" fillId="0" borderId="5" xfId="58" applyNumberFormat="1" applyFont="1" applyFill="1" applyBorder="1" applyAlignment="1">
      <alignment horizontal="center" vertical="center" wrapText="1"/>
    </xf>
    <xf numFmtId="165" fontId="6" fillId="0" borderId="2" xfId="58" applyNumberFormat="1" applyFont="1" applyFill="1" applyBorder="1" applyAlignment="1">
      <alignment horizontal="center" vertical="top" wrapText="1"/>
    </xf>
    <xf numFmtId="0" fontId="4" fillId="0" borderId="3" xfId="58" applyFont="1" applyFill="1" applyBorder="1" applyAlignment="1">
      <alignment horizontal="left" vertical="top" wrapText="1"/>
    </xf>
    <xf numFmtId="0" fontId="4" fillId="0" borderId="4" xfId="58" applyFont="1" applyFill="1" applyBorder="1" applyAlignment="1">
      <alignment horizontal="left" vertical="top"/>
    </xf>
    <xf numFmtId="0" fontId="4" fillId="0" borderId="5" xfId="58" applyFont="1" applyFill="1" applyBorder="1" applyAlignment="1">
      <alignment horizontal="left" vertical="top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70" fontId="3" fillId="0" borderId="3" xfId="58" applyNumberFormat="1" applyFont="1" applyFill="1" applyBorder="1" applyAlignment="1">
      <alignment horizontal="center" vertical="center" wrapText="1"/>
    </xf>
    <xf numFmtId="170" fontId="0" fillId="0" borderId="4" xfId="0" applyNumberFormat="1" applyFill="1" applyBorder="1" applyAlignment="1">
      <alignment horizontal="center" vertical="center" wrapText="1"/>
    </xf>
    <xf numFmtId="170" fontId="0" fillId="0" borderId="5" xfId="0" applyNumberFormat="1" applyFill="1" applyBorder="1" applyAlignment="1">
      <alignment horizontal="center" vertical="center" wrapText="1"/>
    </xf>
    <xf numFmtId="49" fontId="3" fillId="0" borderId="2" xfId="58" applyNumberFormat="1" applyFont="1" applyFill="1" applyBorder="1" applyAlignment="1">
      <alignment horizontal="center" vertical="top" wrapText="1"/>
    </xf>
    <xf numFmtId="0" fontId="6" fillId="0" borderId="8" xfId="58" applyFont="1" applyFill="1" applyBorder="1" applyAlignment="1">
      <alignment horizontal="left" vertical="top" wrapText="1"/>
    </xf>
    <xf numFmtId="0" fontId="6" fillId="0" borderId="7" xfId="58" applyFont="1" applyFill="1" applyBorder="1" applyAlignment="1">
      <alignment horizontal="left" vertical="top" wrapText="1"/>
    </xf>
    <xf numFmtId="0" fontId="4" fillId="0" borderId="3" xfId="58" applyFont="1" applyFill="1" applyBorder="1" applyAlignment="1">
      <alignment horizontal="left" vertical="center" wrapText="1"/>
    </xf>
    <xf numFmtId="0" fontId="4" fillId="0" borderId="4" xfId="58" applyFont="1" applyFill="1" applyBorder="1" applyAlignment="1">
      <alignment horizontal="left" vertical="center"/>
    </xf>
    <xf numFmtId="0" fontId="4" fillId="0" borderId="5" xfId="58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top" wrapText="1"/>
    </xf>
    <xf numFmtId="49" fontId="6" fillId="0" borderId="2" xfId="58" applyNumberFormat="1" applyFont="1" applyFill="1" applyBorder="1" applyAlignment="1">
      <alignment horizontal="center" vertical="top" wrapText="1"/>
    </xf>
    <xf numFmtId="0" fontId="6" fillId="0" borderId="2" xfId="58" applyFont="1" applyFill="1" applyBorder="1" applyAlignment="1">
      <alignment vertical="top" wrapText="1"/>
    </xf>
    <xf numFmtId="0" fontId="6" fillId="0" borderId="6" xfId="58" applyFont="1" applyFill="1" applyBorder="1" applyAlignment="1">
      <alignment horizontal="center" vertical="center" wrapText="1"/>
    </xf>
    <xf numFmtId="49" fontId="3" fillId="0" borderId="12" xfId="58" applyNumberFormat="1" applyFont="1" applyFill="1" applyBorder="1" applyAlignment="1">
      <alignment horizontal="center" vertical="top" wrapText="1"/>
    </xf>
    <xf numFmtId="49" fontId="3" fillId="0" borderId="10" xfId="58" applyNumberFormat="1" applyFont="1" applyFill="1" applyBorder="1" applyAlignment="1">
      <alignment horizontal="center" vertical="top" wrapText="1"/>
    </xf>
    <xf numFmtId="0" fontId="3" fillId="0" borderId="11" xfId="58" applyFont="1" applyFill="1" applyBorder="1" applyAlignment="1">
      <alignment horizontal="center" vertical="top" wrapText="1"/>
    </xf>
    <xf numFmtId="0" fontId="3" fillId="0" borderId="13" xfId="58" applyFont="1" applyFill="1" applyBorder="1" applyAlignment="1">
      <alignment horizontal="center" vertical="top" wrapText="1"/>
    </xf>
    <xf numFmtId="0" fontId="4" fillId="0" borderId="2" xfId="58" applyFont="1" applyFill="1" applyBorder="1" applyAlignment="1">
      <alignment horizontal="left" vertical="center"/>
    </xf>
    <xf numFmtId="0" fontId="3" fillId="0" borderId="0" xfId="59" applyFont="1" applyFill="1" applyAlignment="1">
      <alignment horizontal="left" vertical="center" wrapText="1"/>
    </xf>
    <xf numFmtId="0" fontId="4" fillId="0" borderId="0" xfId="58" applyFont="1" applyFill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0" fontId="6" fillId="0" borderId="3" xfId="58" applyFont="1" applyFill="1" applyBorder="1" applyAlignment="1">
      <alignment horizontal="center" vertical="center" wrapText="1"/>
    </xf>
    <xf numFmtId="0" fontId="6" fillId="0" borderId="9" xfId="58" applyFont="1" applyFill="1" applyBorder="1" applyAlignment="1">
      <alignment horizontal="center" vertical="center" wrapText="1"/>
    </xf>
    <xf numFmtId="0" fontId="6" fillId="0" borderId="4" xfId="58" applyFont="1" applyFill="1" applyBorder="1" applyAlignment="1">
      <alignment horizontal="center" vertical="center" wrapText="1"/>
    </xf>
    <xf numFmtId="0" fontId="6" fillId="0" borderId="5" xfId="58" applyFont="1" applyFill="1" applyBorder="1" applyAlignment="1">
      <alignment horizontal="center" vertical="center" wrapText="1"/>
    </xf>
    <xf numFmtId="0" fontId="4" fillId="0" borderId="6" xfId="58" applyFont="1" applyFill="1" applyBorder="1" applyAlignment="1">
      <alignment horizontal="left" vertical="top"/>
    </xf>
    <xf numFmtId="0" fontId="4" fillId="0" borderId="8" xfId="58" applyFont="1" applyFill="1" applyBorder="1" applyAlignment="1">
      <alignment horizontal="left" vertical="top"/>
    </xf>
    <xf numFmtId="0" fontId="4" fillId="0" borderId="7" xfId="58" applyFont="1" applyFill="1" applyBorder="1" applyAlignment="1">
      <alignment horizontal="left" vertical="top"/>
    </xf>
    <xf numFmtId="167" fontId="6" fillId="0" borderId="6" xfId="58" applyNumberFormat="1" applyFont="1" applyFill="1" applyBorder="1" applyAlignment="1">
      <alignment horizontal="center" vertical="top" wrapText="1"/>
    </xf>
    <xf numFmtId="167" fontId="6" fillId="0" borderId="7" xfId="58" applyNumberFormat="1" applyFont="1" applyFill="1" applyBorder="1" applyAlignment="1">
      <alignment horizontal="center" vertical="top" wrapText="1"/>
    </xf>
    <xf numFmtId="0" fontId="2" fillId="0" borderId="10" xfId="58" applyFont="1" applyFill="1" applyBorder="1" applyAlignment="1">
      <alignment horizontal="center" wrapText="1"/>
    </xf>
    <xf numFmtId="170" fontId="6" fillId="0" borderId="3" xfId="58" applyNumberFormat="1" applyFont="1" applyFill="1" applyBorder="1" applyAlignment="1">
      <alignment horizontal="center" vertical="center" wrapText="1"/>
    </xf>
    <xf numFmtId="170" fontId="25" fillId="0" borderId="4" xfId="0" applyNumberFormat="1" applyFont="1" applyFill="1" applyBorder="1" applyAlignment="1">
      <alignment horizontal="center" vertical="center" wrapText="1"/>
    </xf>
    <xf numFmtId="170" fontId="25" fillId="0" borderId="5" xfId="0" applyNumberFormat="1" applyFont="1" applyFill="1" applyBorder="1" applyAlignment="1">
      <alignment horizontal="center" vertical="center" wrapText="1"/>
    </xf>
  </cellXfs>
  <cellStyles count="60">
    <cellStyle name="Обычный" xfId="0" builtinId="0"/>
    <cellStyle name="Обычный 10" xfId="57"/>
    <cellStyle name="Обычный 2" xfId="1"/>
    <cellStyle name="Обычный 2 10" xfId="4"/>
    <cellStyle name="Обычный 2 10 2" xfId="5"/>
    <cellStyle name="Обычный 2 11" xfId="6"/>
    <cellStyle name="Обычный 2 12" xfId="7"/>
    <cellStyle name="Обычный 2 13" xfId="8"/>
    <cellStyle name="Обычный 2 16" xfId="58"/>
    <cellStyle name="Обычный 2 2" xfId="9"/>
    <cellStyle name="Обычный 2 2 2" xfId="10"/>
    <cellStyle name="Обычный 2 2 3" xfId="11"/>
    <cellStyle name="Обычный 2 2 4" xfId="12"/>
    <cellStyle name="Обычный 2 3" xfId="13"/>
    <cellStyle name="Обычный 2 3 2" xfId="14"/>
    <cellStyle name="Обычный 2 3 3" xfId="15"/>
    <cellStyle name="Обычный 2 4" xfId="16"/>
    <cellStyle name="Обычный 2 5" xfId="17"/>
    <cellStyle name="Обычный 2 6" xfId="18"/>
    <cellStyle name="Обычный 2 6 2" xfId="19"/>
    <cellStyle name="Обычный 2 7" xfId="20"/>
    <cellStyle name="Обычный 2 7 2" xfId="21"/>
    <cellStyle name="Обычный 2 8" xfId="22"/>
    <cellStyle name="Обычный 2 9" xfId="23"/>
    <cellStyle name="Обычный 3" xfId="3"/>
    <cellStyle name="Обычный 3 2" xfId="24"/>
    <cellStyle name="Обычный 4" xfId="25"/>
    <cellStyle name="Обычный 4 2" xfId="26"/>
    <cellStyle name="Обычный 5" xfId="27"/>
    <cellStyle name="Обычный 5 2" xfId="2"/>
    <cellStyle name="Обычный 5 2 10" xfId="28"/>
    <cellStyle name="Обычный 5 2 11" xfId="29"/>
    <cellStyle name="Обычный 5 2 12" xfId="30"/>
    <cellStyle name="Обычный 5 2 15" xfId="59"/>
    <cellStyle name="Обычный 5 2 2" xfId="31"/>
    <cellStyle name="Обычный 5 2 2 2" xfId="32"/>
    <cellStyle name="Обычный 5 2 2 2 2" xfId="33"/>
    <cellStyle name="Обычный 5 2 2 2 2 2" xfId="34"/>
    <cellStyle name="Обычный 5 2 2 2 3" xfId="35"/>
    <cellStyle name="Обычный 5 2 2 3" xfId="36"/>
    <cellStyle name="Обычный 5 2 3" xfId="37"/>
    <cellStyle name="Обычный 5 2 3 2" xfId="38"/>
    <cellStyle name="Обычный 5 2 3 2 2" xfId="39"/>
    <cellStyle name="Обычный 5 2 3 3" xfId="40"/>
    <cellStyle name="Обычный 5 2 4" xfId="41"/>
    <cellStyle name="Обычный 5 2 4 2" xfId="42"/>
    <cellStyle name="Обычный 5 2 5" xfId="43"/>
    <cellStyle name="Обычный 5 2 6" xfId="44"/>
    <cellStyle name="Обычный 5 2 7" xfId="45"/>
    <cellStyle name="Обычный 5 2 8" xfId="46"/>
    <cellStyle name="Обычный 5 2 9" xfId="47"/>
    <cellStyle name="Обычный 5 3" xfId="48"/>
    <cellStyle name="Обычный 6" xfId="49"/>
    <cellStyle name="Обычный 6 2" xfId="50"/>
    <cellStyle name="Обычный 7" xfId="51"/>
    <cellStyle name="Обычный 8" xfId="52"/>
    <cellStyle name="Обычный 8 2" xfId="53"/>
    <cellStyle name="Обычный 9" xfId="54"/>
    <cellStyle name="Финансовый 2" xfId="55"/>
    <cellStyle name="Финансовый 3" xfId="56"/>
  </cellStyles>
  <dxfs count="0"/>
  <tableStyles count="0" defaultTableStyle="TableStyleMedium2" defaultPivotStyle="PivotStyleLight16"/>
  <colors>
    <mruColors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6"/>
  <sheetViews>
    <sheetView tabSelected="1" view="pageBreakPreview" topLeftCell="D1" zoomScaleNormal="100" zoomScaleSheetLayoutView="100" workbookViewId="0">
      <selection activeCell="D10" sqref="D10"/>
    </sheetView>
  </sheetViews>
  <sheetFormatPr defaultColWidth="9.140625" defaultRowHeight="15" outlineLevelRow="1" x14ac:dyDescent="0.25"/>
  <cols>
    <col min="1" max="1" width="7.28515625" style="1" customWidth="1"/>
    <col min="2" max="2" width="47.28515625" style="1" customWidth="1"/>
    <col min="3" max="3" width="15" style="2" customWidth="1"/>
    <col min="4" max="4" width="30.28515625" style="1" customWidth="1"/>
    <col min="5" max="5" width="18" style="3" customWidth="1"/>
    <col min="6" max="7" width="17.7109375" style="1" customWidth="1"/>
    <col min="8" max="8" width="12.42578125" style="1" customWidth="1"/>
    <col min="9" max="9" width="10.5703125" style="1" customWidth="1"/>
    <col min="10" max="10" width="11.5703125" style="1" customWidth="1"/>
    <col min="11" max="11" width="10.28515625" style="1" customWidth="1"/>
    <col min="12" max="12" width="11.42578125" style="1" customWidth="1"/>
    <col min="13" max="13" width="16.5703125" style="1" customWidth="1"/>
    <col min="14" max="14" width="18" style="1" customWidth="1"/>
    <col min="15" max="15" width="20.7109375" style="1" customWidth="1"/>
    <col min="16" max="16" width="19.140625" style="1" customWidth="1"/>
    <col min="17" max="18" width="18.85546875" style="1" customWidth="1"/>
    <col min="19" max="16384" width="9.140625" style="1"/>
  </cols>
  <sheetData>
    <row r="1" spans="1:16" ht="108.75" customHeight="1" x14ac:dyDescent="0.25">
      <c r="M1" s="192" t="s">
        <v>118</v>
      </c>
      <c r="N1" s="192"/>
      <c r="O1" s="192"/>
    </row>
    <row r="2" spans="1:16" ht="66" customHeight="1" x14ac:dyDescent="0.25">
      <c r="A2" s="193" t="s">
        <v>78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1:16" s="4" customFormat="1" ht="21.75" customHeight="1" x14ac:dyDescent="0.2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6" ht="24.75" customHeight="1" x14ac:dyDescent="0.25">
      <c r="A4" s="107" t="s">
        <v>151</v>
      </c>
      <c r="B4" s="107" t="s">
        <v>0</v>
      </c>
      <c r="C4" s="107" t="s">
        <v>66</v>
      </c>
      <c r="D4" s="107" t="s">
        <v>1</v>
      </c>
      <c r="E4" s="107" t="s">
        <v>79</v>
      </c>
      <c r="F4" s="195" t="s">
        <v>296</v>
      </c>
      <c r="G4" s="196"/>
      <c r="H4" s="196"/>
      <c r="I4" s="196"/>
      <c r="J4" s="196"/>
      <c r="K4" s="196"/>
      <c r="L4" s="196"/>
      <c r="M4" s="197"/>
      <c r="N4" s="198"/>
      <c r="O4" s="107" t="s">
        <v>41</v>
      </c>
    </row>
    <row r="5" spans="1:16" ht="31.5" customHeight="1" x14ac:dyDescent="0.25">
      <c r="A5" s="107"/>
      <c r="B5" s="107"/>
      <c r="C5" s="107"/>
      <c r="D5" s="107"/>
      <c r="E5" s="107"/>
      <c r="F5" s="5" t="s">
        <v>2</v>
      </c>
      <c r="G5" s="5" t="s">
        <v>3</v>
      </c>
      <c r="H5" s="107" t="s">
        <v>37</v>
      </c>
      <c r="I5" s="107"/>
      <c r="J5" s="107"/>
      <c r="K5" s="107"/>
      <c r="L5" s="107"/>
      <c r="M5" s="6" t="s">
        <v>38</v>
      </c>
      <c r="N5" s="6" t="s">
        <v>39</v>
      </c>
      <c r="O5" s="107"/>
    </row>
    <row r="6" spans="1:16" ht="31.5" customHeight="1" x14ac:dyDescent="0.3">
      <c r="A6" s="6">
        <v>1</v>
      </c>
      <c r="B6" s="6">
        <v>2</v>
      </c>
      <c r="C6" s="6">
        <v>3</v>
      </c>
      <c r="D6" s="6">
        <v>4</v>
      </c>
      <c r="E6" s="6">
        <v>5</v>
      </c>
      <c r="F6" s="5">
        <v>6</v>
      </c>
      <c r="G6" s="5">
        <v>7</v>
      </c>
      <c r="H6" s="107">
        <v>8</v>
      </c>
      <c r="I6" s="107"/>
      <c r="J6" s="107"/>
      <c r="K6" s="107"/>
      <c r="L6" s="107"/>
      <c r="M6" s="6">
        <v>9</v>
      </c>
      <c r="N6" s="6">
        <v>10</v>
      </c>
      <c r="O6" s="6">
        <v>11</v>
      </c>
    </row>
    <row r="7" spans="1:16" ht="23.25" customHeight="1" x14ac:dyDescent="0.25">
      <c r="A7" s="122" t="s">
        <v>185</v>
      </c>
      <c r="B7" s="123"/>
      <c r="C7" s="123"/>
      <c r="D7" s="123"/>
      <c r="E7" s="123"/>
      <c r="F7" s="199"/>
      <c r="G7" s="200"/>
      <c r="H7" s="200"/>
      <c r="I7" s="200"/>
      <c r="J7" s="200"/>
      <c r="K7" s="200"/>
      <c r="L7" s="201"/>
      <c r="M7" s="123"/>
      <c r="N7" s="123"/>
      <c r="O7" s="123"/>
    </row>
    <row r="8" spans="1:16" ht="30.75" customHeight="1" x14ac:dyDescent="0.25">
      <c r="A8" s="125">
        <v>1</v>
      </c>
      <c r="B8" s="149" t="s">
        <v>156</v>
      </c>
      <c r="C8" s="125" t="s">
        <v>40</v>
      </c>
      <c r="D8" s="7" t="s">
        <v>4</v>
      </c>
      <c r="E8" s="8">
        <f>SUM(F8:N8)</f>
        <v>0</v>
      </c>
      <c r="F8" s="9">
        <f>F9</f>
        <v>0</v>
      </c>
      <c r="G8" s="9">
        <v>0</v>
      </c>
      <c r="H8" s="119">
        <f>SUM(O9:O9)</f>
        <v>0</v>
      </c>
      <c r="I8" s="120"/>
      <c r="J8" s="120"/>
      <c r="K8" s="120"/>
      <c r="L8" s="121"/>
      <c r="M8" s="10">
        <f>SUM(M9:M9)</f>
        <v>0</v>
      </c>
      <c r="N8" s="10">
        <f>SUM(N9:N9)</f>
        <v>0</v>
      </c>
      <c r="O8" s="118" t="s">
        <v>5</v>
      </c>
    </row>
    <row r="9" spans="1:16" ht="50.25" customHeight="1" x14ac:dyDescent="0.25">
      <c r="A9" s="125"/>
      <c r="B9" s="149"/>
      <c r="C9" s="125"/>
      <c r="D9" s="7" t="s">
        <v>6</v>
      </c>
      <c r="E9" s="8">
        <f>SUM(F9:N9)</f>
        <v>0</v>
      </c>
      <c r="F9" s="11">
        <f>F11+F16</f>
        <v>0</v>
      </c>
      <c r="G9" s="9">
        <v>0</v>
      </c>
      <c r="H9" s="119">
        <f>H11+H16</f>
        <v>0</v>
      </c>
      <c r="I9" s="120"/>
      <c r="J9" s="120"/>
      <c r="K9" s="120"/>
      <c r="L9" s="121"/>
      <c r="M9" s="10">
        <f>M11+M16</f>
        <v>0</v>
      </c>
      <c r="N9" s="10">
        <f>N11+N16</f>
        <v>0</v>
      </c>
      <c r="O9" s="118"/>
    </row>
    <row r="10" spans="1:16" ht="30.75" customHeight="1" x14ac:dyDescent="0.25">
      <c r="A10" s="126" t="s">
        <v>7</v>
      </c>
      <c r="B10" s="152" t="s">
        <v>81</v>
      </c>
      <c r="C10" s="131" t="s">
        <v>40</v>
      </c>
      <c r="D10" s="7" t="s">
        <v>4</v>
      </c>
      <c r="E10" s="8">
        <f>SUM(F10:N10)</f>
        <v>0</v>
      </c>
      <c r="F10" s="11">
        <f>F11</f>
        <v>0</v>
      </c>
      <c r="G10" s="9">
        <v>0</v>
      </c>
      <c r="H10" s="119">
        <f>SUM(H11:H11)</f>
        <v>0</v>
      </c>
      <c r="I10" s="120"/>
      <c r="J10" s="120"/>
      <c r="K10" s="120"/>
      <c r="L10" s="121"/>
      <c r="M10" s="10">
        <f>SUM(M11:M11)</f>
        <v>0</v>
      </c>
      <c r="N10" s="10">
        <f>SUM(N11:N11)</f>
        <v>0</v>
      </c>
      <c r="O10" s="112" t="s">
        <v>5</v>
      </c>
    </row>
    <row r="11" spans="1:16" ht="51.75" customHeight="1" x14ac:dyDescent="0.25">
      <c r="A11" s="127"/>
      <c r="B11" s="152"/>
      <c r="C11" s="131"/>
      <c r="D11" s="12" t="s">
        <v>6</v>
      </c>
      <c r="E11" s="8">
        <f>SUM(F11:N11)</f>
        <v>0</v>
      </c>
      <c r="F11" s="13">
        <v>0</v>
      </c>
      <c r="G11" s="14">
        <v>0</v>
      </c>
      <c r="H11" s="99">
        <v>0</v>
      </c>
      <c r="I11" s="100"/>
      <c r="J11" s="100"/>
      <c r="K11" s="100"/>
      <c r="L11" s="101"/>
      <c r="M11" s="15">
        <v>0</v>
      </c>
      <c r="N11" s="15">
        <v>0</v>
      </c>
      <c r="O11" s="113"/>
    </row>
    <row r="12" spans="1:16" ht="22.5" customHeight="1" x14ac:dyDescent="0.25">
      <c r="A12" s="127"/>
      <c r="B12" s="153" t="s">
        <v>199</v>
      </c>
      <c r="C12" s="146" t="s">
        <v>67</v>
      </c>
      <c r="D12" s="146" t="s">
        <v>67</v>
      </c>
      <c r="E12" s="102" t="s">
        <v>68</v>
      </c>
      <c r="F12" s="102" t="s">
        <v>152</v>
      </c>
      <c r="G12" s="102" t="s">
        <v>196</v>
      </c>
      <c r="H12" s="102" t="s">
        <v>203</v>
      </c>
      <c r="I12" s="104" t="s">
        <v>165</v>
      </c>
      <c r="J12" s="105"/>
      <c r="K12" s="105"/>
      <c r="L12" s="106"/>
      <c r="M12" s="107" t="s">
        <v>38</v>
      </c>
      <c r="N12" s="107" t="s">
        <v>39</v>
      </c>
      <c r="O12" s="113"/>
    </row>
    <row r="13" spans="1:16" ht="37.5" customHeight="1" x14ac:dyDescent="0.25">
      <c r="A13" s="127"/>
      <c r="B13" s="154"/>
      <c r="C13" s="147"/>
      <c r="D13" s="147"/>
      <c r="E13" s="103"/>
      <c r="F13" s="103"/>
      <c r="G13" s="103"/>
      <c r="H13" s="103"/>
      <c r="I13" s="16" t="s">
        <v>153</v>
      </c>
      <c r="J13" s="16" t="s">
        <v>158</v>
      </c>
      <c r="K13" s="16" t="s">
        <v>154</v>
      </c>
      <c r="L13" s="16" t="s">
        <v>155</v>
      </c>
      <c r="M13" s="107"/>
      <c r="N13" s="107"/>
      <c r="O13" s="113"/>
      <c r="P13" s="17"/>
    </row>
    <row r="14" spans="1:16" ht="31.5" customHeight="1" x14ac:dyDescent="0.25">
      <c r="A14" s="132"/>
      <c r="B14" s="155"/>
      <c r="C14" s="148"/>
      <c r="D14" s="148"/>
      <c r="E14" s="16" t="s">
        <v>67</v>
      </c>
      <c r="F14" s="18" t="s">
        <v>67</v>
      </c>
      <c r="G14" s="18" t="s">
        <v>67</v>
      </c>
      <c r="H14" s="18" t="s">
        <v>67</v>
      </c>
      <c r="I14" s="18" t="s">
        <v>67</v>
      </c>
      <c r="J14" s="18" t="s">
        <v>67</v>
      </c>
      <c r="K14" s="18" t="s">
        <v>67</v>
      </c>
      <c r="L14" s="18" t="s">
        <v>67</v>
      </c>
      <c r="M14" s="18" t="s">
        <v>67</v>
      </c>
      <c r="N14" s="18" t="s">
        <v>67</v>
      </c>
      <c r="O14" s="114"/>
    </row>
    <row r="15" spans="1:16" ht="30.75" customHeight="1" x14ac:dyDescent="0.25">
      <c r="A15" s="126" t="s">
        <v>8</v>
      </c>
      <c r="B15" s="152" t="s">
        <v>82</v>
      </c>
      <c r="C15" s="131" t="s">
        <v>40</v>
      </c>
      <c r="D15" s="7" t="s">
        <v>4</v>
      </c>
      <c r="E15" s="10">
        <f>SUM(F15:N15)</f>
        <v>0</v>
      </c>
      <c r="F15" s="9">
        <f>F16</f>
        <v>0</v>
      </c>
      <c r="G15" s="9">
        <v>0</v>
      </c>
      <c r="H15" s="119">
        <f>SUM(H16:H16)</f>
        <v>0</v>
      </c>
      <c r="I15" s="120"/>
      <c r="J15" s="120"/>
      <c r="K15" s="120"/>
      <c r="L15" s="121"/>
      <c r="M15" s="10">
        <f>SUM(M16:M16)</f>
        <v>0</v>
      </c>
      <c r="N15" s="10">
        <f>SUM(N16:N16)</f>
        <v>0</v>
      </c>
      <c r="O15" s="112" t="s">
        <v>5</v>
      </c>
    </row>
    <row r="16" spans="1:16" ht="54.75" customHeight="1" x14ac:dyDescent="0.25">
      <c r="A16" s="127"/>
      <c r="B16" s="152"/>
      <c r="C16" s="131"/>
      <c r="D16" s="12" t="s">
        <v>6</v>
      </c>
      <c r="E16" s="10">
        <f>SUM(F16:N16)</f>
        <v>0</v>
      </c>
      <c r="F16" s="14">
        <v>0</v>
      </c>
      <c r="G16" s="9">
        <v>0</v>
      </c>
      <c r="H16" s="99">
        <v>0</v>
      </c>
      <c r="I16" s="100"/>
      <c r="J16" s="100"/>
      <c r="K16" s="100"/>
      <c r="L16" s="101"/>
      <c r="M16" s="15">
        <v>0</v>
      </c>
      <c r="N16" s="15">
        <v>0</v>
      </c>
      <c r="O16" s="113"/>
    </row>
    <row r="17" spans="1:15" ht="22.5" hidden="1" customHeight="1" outlineLevel="1" x14ac:dyDescent="0.3">
      <c r="A17" s="127"/>
      <c r="B17" s="146" t="s">
        <v>11</v>
      </c>
      <c r="C17" s="146" t="s">
        <v>40</v>
      </c>
      <c r="D17" s="146" t="s">
        <v>67</v>
      </c>
      <c r="E17" s="102" t="s">
        <v>68</v>
      </c>
      <c r="F17" s="202" t="s">
        <v>2</v>
      </c>
      <c r="G17" s="9">
        <v>0</v>
      </c>
      <c r="H17" s="202" t="s">
        <v>2</v>
      </c>
      <c r="I17" s="104" t="s">
        <v>165</v>
      </c>
      <c r="J17" s="105"/>
      <c r="K17" s="105"/>
      <c r="L17" s="106"/>
      <c r="M17" s="107" t="s">
        <v>38</v>
      </c>
      <c r="N17" s="107" t="s">
        <v>39</v>
      </c>
      <c r="O17" s="113"/>
    </row>
    <row r="18" spans="1:15" ht="37.5" hidden="1" customHeight="1" outlineLevel="1" x14ac:dyDescent="0.3">
      <c r="A18" s="127"/>
      <c r="B18" s="147"/>
      <c r="C18" s="147"/>
      <c r="D18" s="147"/>
      <c r="E18" s="103"/>
      <c r="F18" s="203"/>
      <c r="G18" s="9">
        <v>0</v>
      </c>
      <c r="H18" s="203"/>
      <c r="I18" s="16" t="s">
        <v>153</v>
      </c>
      <c r="J18" s="16" t="s">
        <v>158</v>
      </c>
      <c r="K18" s="16" t="s">
        <v>154</v>
      </c>
      <c r="L18" s="16" t="s">
        <v>155</v>
      </c>
      <c r="M18" s="107"/>
      <c r="N18" s="107"/>
      <c r="O18" s="113"/>
    </row>
    <row r="19" spans="1:15" ht="54" hidden="1" customHeight="1" outlineLevel="1" x14ac:dyDescent="0.3">
      <c r="A19" s="132"/>
      <c r="B19" s="148"/>
      <c r="C19" s="148"/>
      <c r="D19" s="148"/>
      <c r="E19" s="16" t="s">
        <v>67</v>
      </c>
      <c r="F19" s="18" t="s">
        <v>67</v>
      </c>
      <c r="G19" s="9">
        <v>0</v>
      </c>
      <c r="H19" s="18" t="s">
        <v>67</v>
      </c>
      <c r="I19" s="18" t="s">
        <v>67</v>
      </c>
      <c r="J19" s="18" t="s">
        <v>67</v>
      </c>
      <c r="K19" s="18" t="s">
        <v>67</v>
      </c>
      <c r="L19" s="18" t="s">
        <v>67</v>
      </c>
      <c r="M19" s="18" t="s">
        <v>67</v>
      </c>
      <c r="N19" s="18" t="s">
        <v>67</v>
      </c>
      <c r="O19" s="114"/>
    </row>
    <row r="20" spans="1:15" ht="30.75" customHeight="1" collapsed="1" x14ac:dyDescent="0.25">
      <c r="A20" s="184" t="s">
        <v>9</v>
      </c>
      <c r="B20" s="185" t="s">
        <v>157</v>
      </c>
      <c r="C20" s="125" t="s">
        <v>40</v>
      </c>
      <c r="D20" s="7" t="s">
        <v>4</v>
      </c>
      <c r="E20" s="10">
        <f>SUM(F20:N20)</f>
        <v>0</v>
      </c>
      <c r="F20" s="9">
        <f>F21</f>
        <v>0</v>
      </c>
      <c r="G20" s="9">
        <v>0</v>
      </c>
      <c r="H20" s="119">
        <f>SUM(H21:H21)</f>
        <v>0</v>
      </c>
      <c r="I20" s="120"/>
      <c r="J20" s="120"/>
      <c r="K20" s="120"/>
      <c r="L20" s="121"/>
      <c r="M20" s="10">
        <f>SUM(M21:M21)</f>
        <v>0</v>
      </c>
      <c r="N20" s="10">
        <f>SUM(N21:N21)</f>
        <v>0</v>
      </c>
      <c r="O20" s="118" t="s">
        <v>5</v>
      </c>
    </row>
    <row r="21" spans="1:15" ht="55.5" customHeight="1" x14ac:dyDescent="0.25">
      <c r="A21" s="184"/>
      <c r="B21" s="185"/>
      <c r="C21" s="125"/>
      <c r="D21" s="7" t="s">
        <v>6</v>
      </c>
      <c r="E21" s="10">
        <f>SUM(F21:N21)</f>
        <v>0</v>
      </c>
      <c r="F21" s="9">
        <f>F23+F28+F33</f>
        <v>0</v>
      </c>
      <c r="G21" s="9">
        <v>0</v>
      </c>
      <c r="H21" s="119">
        <f>H23+H28+H33</f>
        <v>0</v>
      </c>
      <c r="I21" s="120"/>
      <c r="J21" s="120"/>
      <c r="K21" s="120"/>
      <c r="L21" s="121"/>
      <c r="M21" s="10">
        <f>M23+M28+M33</f>
        <v>0</v>
      </c>
      <c r="N21" s="10">
        <f>N23+N28+N33</f>
        <v>0</v>
      </c>
      <c r="O21" s="118"/>
    </row>
    <row r="22" spans="1:15" ht="24.75" customHeight="1" x14ac:dyDescent="0.25">
      <c r="A22" s="133" t="s">
        <v>10</v>
      </c>
      <c r="B22" s="152" t="s">
        <v>83</v>
      </c>
      <c r="C22" s="131" t="s">
        <v>40</v>
      </c>
      <c r="D22" s="7" t="s">
        <v>4</v>
      </c>
      <c r="E22" s="10">
        <f>SUM(F22:N22)</f>
        <v>0</v>
      </c>
      <c r="F22" s="9">
        <f>F23</f>
        <v>0</v>
      </c>
      <c r="G22" s="9">
        <v>0</v>
      </c>
      <c r="H22" s="119">
        <f>SUM(H23:H23)</f>
        <v>0</v>
      </c>
      <c r="I22" s="120"/>
      <c r="J22" s="120"/>
      <c r="K22" s="120"/>
      <c r="L22" s="121"/>
      <c r="M22" s="10">
        <f>SUM(M23:M23)</f>
        <v>0</v>
      </c>
      <c r="N22" s="10">
        <f>SUM(N23:N23)</f>
        <v>0</v>
      </c>
      <c r="O22" s="112" t="s">
        <v>5</v>
      </c>
    </row>
    <row r="23" spans="1:15" ht="65.25" customHeight="1" x14ac:dyDescent="0.25">
      <c r="A23" s="134"/>
      <c r="B23" s="152"/>
      <c r="C23" s="131"/>
      <c r="D23" s="12" t="s">
        <v>6</v>
      </c>
      <c r="E23" s="10">
        <f>SUM(F23:N23)</f>
        <v>0</v>
      </c>
      <c r="F23" s="14">
        <v>0</v>
      </c>
      <c r="G23" s="14">
        <v>0</v>
      </c>
      <c r="H23" s="99">
        <v>0</v>
      </c>
      <c r="I23" s="100"/>
      <c r="J23" s="100"/>
      <c r="K23" s="100"/>
      <c r="L23" s="101"/>
      <c r="M23" s="15">
        <v>0</v>
      </c>
      <c r="N23" s="15">
        <v>0</v>
      </c>
      <c r="O23" s="113"/>
    </row>
    <row r="24" spans="1:15" ht="27.75" hidden="1" customHeight="1" outlineLevel="1" x14ac:dyDescent="0.3">
      <c r="A24" s="134"/>
      <c r="B24" s="146" t="s">
        <v>11</v>
      </c>
      <c r="C24" s="146" t="s">
        <v>40</v>
      </c>
      <c r="D24" s="146" t="s">
        <v>67</v>
      </c>
      <c r="E24" s="102" t="s">
        <v>68</v>
      </c>
      <c r="F24" s="102" t="s">
        <v>2</v>
      </c>
      <c r="G24" s="9">
        <v>0</v>
      </c>
      <c r="H24" s="102" t="s">
        <v>2</v>
      </c>
      <c r="I24" s="104" t="s">
        <v>165</v>
      </c>
      <c r="J24" s="105"/>
      <c r="K24" s="105"/>
      <c r="L24" s="106"/>
      <c r="M24" s="107" t="s">
        <v>38</v>
      </c>
      <c r="N24" s="107" t="s">
        <v>39</v>
      </c>
      <c r="O24" s="113"/>
    </row>
    <row r="25" spans="1:15" ht="57" hidden="1" customHeight="1" outlineLevel="1" x14ac:dyDescent="0.3">
      <c r="A25" s="134"/>
      <c r="B25" s="147"/>
      <c r="C25" s="147"/>
      <c r="D25" s="147"/>
      <c r="E25" s="103"/>
      <c r="F25" s="103"/>
      <c r="G25" s="9">
        <v>0</v>
      </c>
      <c r="H25" s="103"/>
      <c r="I25" s="16" t="s">
        <v>153</v>
      </c>
      <c r="J25" s="16" t="s">
        <v>158</v>
      </c>
      <c r="K25" s="16" t="s">
        <v>154</v>
      </c>
      <c r="L25" s="16" t="s">
        <v>155</v>
      </c>
      <c r="M25" s="107"/>
      <c r="N25" s="107"/>
      <c r="O25" s="113"/>
    </row>
    <row r="26" spans="1:15" ht="66" hidden="1" customHeight="1" outlineLevel="1" x14ac:dyDescent="0.3">
      <c r="A26" s="135"/>
      <c r="B26" s="148"/>
      <c r="C26" s="148"/>
      <c r="D26" s="148"/>
      <c r="E26" s="16" t="s">
        <v>67</v>
      </c>
      <c r="F26" s="18" t="s">
        <v>67</v>
      </c>
      <c r="G26" s="9">
        <v>0</v>
      </c>
      <c r="H26" s="18" t="s">
        <v>67</v>
      </c>
      <c r="I26" s="18" t="s">
        <v>67</v>
      </c>
      <c r="J26" s="18" t="s">
        <v>67</v>
      </c>
      <c r="K26" s="18" t="s">
        <v>67</v>
      </c>
      <c r="L26" s="18" t="s">
        <v>67</v>
      </c>
      <c r="M26" s="18" t="s">
        <v>67</v>
      </c>
      <c r="N26" s="18" t="s">
        <v>67</v>
      </c>
      <c r="O26" s="114"/>
    </row>
    <row r="27" spans="1:15" ht="15.75" customHeight="1" collapsed="1" x14ac:dyDescent="0.25">
      <c r="A27" s="126" t="s">
        <v>12</v>
      </c>
      <c r="B27" s="152" t="s">
        <v>45</v>
      </c>
      <c r="C27" s="131" t="s">
        <v>40</v>
      </c>
      <c r="D27" s="7" t="s">
        <v>4</v>
      </c>
      <c r="E27" s="10">
        <f>SUM(F27:N27)</f>
        <v>0</v>
      </c>
      <c r="F27" s="9">
        <f>F28</f>
        <v>0</v>
      </c>
      <c r="G27" s="9">
        <v>0</v>
      </c>
      <c r="H27" s="119">
        <f>SUM(H28:H28)</f>
        <v>0</v>
      </c>
      <c r="I27" s="120"/>
      <c r="J27" s="120"/>
      <c r="K27" s="120"/>
      <c r="L27" s="121"/>
      <c r="M27" s="10">
        <f>SUM(M28:M28)</f>
        <v>0</v>
      </c>
      <c r="N27" s="10">
        <f>SUM(N28:N28)</f>
        <v>0</v>
      </c>
      <c r="O27" s="112" t="s">
        <v>5</v>
      </c>
    </row>
    <row r="28" spans="1:15" ht="51.6" customHeight="1" x14ac:dyDescent="0.25">
      <c r="A28" s="127"/>
      <c r="B28" s="152"/>
      <c r="C28" s="131"/>
      <c r="D28" s="12" t="s">
        <v>6</v>
      </c>
      <c r="E28" s="10">
        <f>SUM(F28:N28)</f>
        <v>0</v>
      </c>
      <c r="F28" s="14">
        <v>0</v>
      </c>
      <c r="G28" s="14">
        <v>0</v>
      </c>
      <c r="H28" s="99">
        <v>0</v>
      </c>
      <c r="I28" s="100"/>
      <c r="J28" s="100"/>
      <c r="K28" s="100"/>
      <c r="L28" s="101"/>
      <c r="M28" s="15">
        <v>0</v>
      </c>
      <c r="N28" s="15">
        <v>0</v>
      </c>
      <c r="O28" s="113"/>
    </row>
    <row r="29" spans="1:15" ht="24" customHeight="1" x14ac:dyDescent="0.25">
      <c r="A29" s="127"/>
      <c r="B29" s="146" t="s">
        <v>184</v>
      </c>
      <c r="C29" s="146" t="s">
        <v>67</v>
      </c>
      <c r="D29" s="146" t="s">
        <v>67</v>
      </c>
      <c r="E29" s="102" t="s">
        <v>68</v>
      </c>
      <c r="F29" s="102" t="s">
        <v>2</v>
      </c>
      <c r="G29" s="102" t="s">
        <v>3</v>
      </c>
      <c r="H29" s="102" t="s">
        <v>204</v>
      </c>
      <c r="I29" s="104" t="s">
        <v>165</v>
      </c>
      <c r="J29" s="105"/>
      <c r="K29" s="105"/>
      <c r="L29" s="106"/>
      <c r="M29" s="107" t="s">
        <v>38</v>
      </c>
      <c r="N29" s="107" t="s">
        <v>39</v>
      </c>
      <c r="O29" s="113"/>
    </row>
    <row r="30" spans="1:15" ht="30.75" customHeight="1" x14ac:dyDescent="0.25">
      <c r="A30" s="127"/>
      <c r="B30" s="147"/>
      <c r="C30" s="147"/>
      <c r="D30" s="147"/>
      <c r="E30" s="103"/>
      <c r="F30" s="103"/>
      <c r="G30" s="103"/>
      <c r="H30" s="103"/>
      <c r="I30" s="16" t="s">
        <v>153</v>
      </c>
      <c r="J30" s="16" t="s">
        <v>158</v>
      </c>
      <c r="K30" s="16" t="s">
        <v>154</v>
      </c>
      <c r="L30" s="16" t="s">
        <v>155</v>
      </c>
      <c r="M30" s="107"/>
      <c r="N30" s="107"/>
      <c r="O30" s="113"/>
    </row>
    <row r="31" spans="1:15" ht="28.5" customHeight="1" x14ac:dyDescent="0.25">
      <c r="A31" s="132"/>
      <c r="B31" s="148"/>
      <c r="C31" s="148"/>
      <c r="D31" s="148"/>
      <c r="E31" s="16" t="s">
        <v>67</v>
      </c>
      <c r="F31" s="18" t="s">
        <v>67</v>
      </c>
      <c r="G31" s="18" t="s">
        <v>67</v>
      </c>
      <c r="H31" s="18" t="s">
        <v>67</v>
      </c>
      <c r="I31" s="18" t="s">
        <v>67</v>
      </c>
      <c r="J31" s="18" t="s">
        <v>67</v>
      </c>
      <c r="K31" s="18" t="s">
        <v>67</v>
      </c>
      <c r="L31" s="18" t="s">
        <v>67</v>
      </c>
      <c r="M31" s="18" t="s">
        <v>67</v>
      </c>
      <c r="N31" s="18" t="s">
        <v>67</v>
      </c>
      <c r="O31" s="114"/>
    </row>
    <row r="32" spans="1:15" ht="15" customHeight="1" x14ac:dyDescent="0.25">
      <c r="A32" s="126" t="s">
        <v>13</v>
      </c>
      <c r="B32" s="152" t="s">
        <v>316</v>
      </c>
      <c r="C32" s="133" t="s">
        <v>40</v>
      </c>
      <c r="D32" s="7" t="s">
        <v>4</v>
      </c>
      <c r="E32" s="10">
        <f>SUM(F32:N32)</f>
        <v>0</v>
      </c>
      <c r="F32" s="9">
        <f>F33</f>
        <v>0</v>
      </c>
      <c r="G32" s="9">
        <v>0</v>
      </c>
      <c r="H32" s="119">
        <f>SUM(H33:H33)</f>
        <v>0</v>
      </c>
      <c r="I32" s="120"/>
      <c r="J32" s="120"/>
      <c r="K32" s="120"/>
      <c r="L32" s="121"/>
      <c r="M32" s="10">
        <f>SUM(M33:M33)</f>
        <v>0</v>
      </c>
      <c r="N32" s="10">
        <f>SUM(N33:N33)</f>
        <v>0</v>
      </c>
      <c r="O32" s="112" t="s">
        <v>5</v>
      </c>
    </row>
    <row r="33" spans="1:16" ht="69" customHeight="1" x14ac:dyDescent="0.25">
      <c r="A33" s="127"/>
      <c r="B33" s="152"/>
      <c r="C33" s="135"/>
      <c r="D33" s="12" t="s">
        <v>6</v>
      </c>
      <c r="E33" s="10">
        <f>SUM(F33:N33)</f>
        <v>0</v>
      </c>
      <c r="F33" s="14">
        <v>0</v>
      </c>
      <c r="G33" s="14">
        <v>0</v>
      </c>
      <c r="H33" s="99">
        <v>0</v>
      </c>
      <c r="I33" s="100"/>
      <c r="J33" s="100"/>
      <c r="K33" s="100"/>
      <c r="L33" s="101"/>
      <c r="M33" s="15">
        <v>0</v>
      </c>
      <c r="N33" s="15">
        <v>0</v>
      </c>
      <c r="O33" s="113"/>
    </row>
    <row r="34" spans="1:16" ht="23.25" hidden="1" customHeight="1" outlineLevel="1" x14ac:dyDescent="0.3">
      <c r="A34" s="127"/>
      <c r="B34" s="146" t="s">
        <v>11</v>
      </c>
      <c r="C34" s="146" t="s">
        <v>40</v>
      </c>
      <c r="D34" s="146" t="s">
        <v>67</v>
      </c>
      <c r="E34" s="102" t="s">
        <v>68</v>
      </c>
      <c r="F34" s="102" t="s">
        <v>152</v>
      </c>
      <c r="G34" s="19"/>
      <c r="H34" s="102" t="s">
        <v>152</v>
      </c>
      <c r="I34" s="104" t="s">
        <v>165</v>
      </c>
      <c r="J34" s="105"/>
      <c r="K34" s="105"/>
      <c r="L34" s="106"/>
      <c r="M34" s="107" t="s">
        <v>38</v>
      </c>
      <c r="N34" s="107" t="s">
        <v>39</v>
      </c>
      <c r="O34" s="113"/>
    </row>
    <row r="35" spans="1:16" ht="35.25" hidden="1" customHeight="1" outlineLevel="1" x14ac:dyDescent="0.3">
      <c r="A35" s="127"/>
      <c r="B35" s="147"/>
      <c r="C35" s="147"/>
      <c r="D35" s="147"/>
      <c r="E35" s="103"/>
      <c r="F35" s="103"/>
      <c r="G35" s="20"/>
      <c r="H35" s="103"/>
      <c r="I35" s="16" t="s">
        <v>153</v>
      </c>
      <c r="J35" s="16" t="s">
        <v>158</v>
      </c>
      <c r="K35" s="16" t="s">
        <v>154</v>
      </c>
      <c r="L35" s="16" t="s">
        <v>155</v>
      </c>
      <c r="M35" s="107"/>
      <c r="N35" s="107"/>
      <c r="O35" s="113"/>
    </row>
    <row r="36" spans="1:16" ht="51" hidden="1" customHeight="1" outlineLevel="1" x14ac:dyDescent="0.3">
      <c r="A36" s="132"/>
      <c r="B36" s="148"/>
      <c r="C36" s="148"/>
      <c r="D36" s="148"/>
      <c r="E36" s="16" t="s">
        <v>67</v>
      </c>
      <c r="F36" s="18" t="s">
        <v>67</v>
      </c>
      <c r="G36" s="18"/>
      <c r="H36" s="18" t="s">
        <v>67</v>
      </c>
      <c r="I36" s="18" t="s">
        <v>67</v>
      </c>
      <c r="J36" s="18" t="s">
        <v>67</v>
      </c>
      <c r="K36" s="18" t="s">
        <v>67</v>
      </c>
      <c r="L36" s="18" t="s">
        <v>67</v>
      </c>
      <c r="M36" s="18" t="s">
        <v>67</v>
      </c>
      <c r="N36" s="18" t="s">
        <v>67</v>
      </c>
      <c r="O36" s="114"/>
    </row>
    <row r="37" spans="1:16" ht="51" hidden="1" customHeight="1" outlineLevel="1" x14ac:dyDescent="0.3">
      <c r="A37" s="21"/>
      <c r="B37" s="22"/>
      <c r="C37" s="22"/>
      <c r="D37" s="22"/>
      <c r="E37" s="16"/>
      <c r="F37" s="23"/>
      <c r="G37" s="23"/>
      <c r="H37" s="23"/>
      <c r="I37" s="24"/>
      <c r="J37" s="24"/>
      <c r="K37" s="24"/>
      <c r="L37" s="25"/>
      <c r="M37" s="18"/>
      <c r="N37" s="18"/>
      <c r="O37" s="26"/>
    </row>
    <row r="38" spans="1:16" ht="51" hidden="1" customHeight="1" outlineLevel="1" x14ac:dyDescent="0.3">
      <c r="A38" s="21"/>
      <c r="B38" s="22"/>
      <c r="C38" s="22"/>
      <c r="D38" s="22"/>
      <c r="E38" s="16"/>
      <c r="F38" s="23"/>
      <c r="G38" s="23"/>
      <c r="H38" s="23"/>
      <c r="I38" s="24"/>
      <c r="J38" s="24"/>
      <c r="K38" s="24"/>
      <c r="L38" s="25"/>
      <c r="M38" s="18"/>
      <c r="N38" s="18"/>
      <c r="O38" s="26"/>
    </row>
    <row r="39" spans="1:16" ht="30.75" hidden="1" customHeight="1" collapsed="1" x14ac:dyDescent="0.3">
      <c r="A39" s="184" t="s">
        <v>175</v>
      </c>
      <c r="B39" s="185" t="s">
        <v>176</v>
      </c>
      <c r="C39" s="125" t="s">
        <v>40</v>
      </c>
      <c r="D39" s="7" t="s">
        <v>4</v>
      </c>
      <c r="E39" s="10">
        <f>SUM(F39:N39)</f>
        <v>0</v>
      </c>
      <c r="F39" s="9">
        <f>F40</f>
        <v>0</v>
      </c>
      <c r="G39" s="9">
        <v>0</v>
      </c>
      <c r="H39" s="119">
        <f>SUM(H40:H40)</f>
        <v>0</v>
      </c>
      <c r="I39" s="120"/>
      <c r="J39" s="120"/>
      <c r="K39" s="120"/>
      <c r="L39" s="121"/>
      <c r="M39" s="10">
        <f>SUM(M40:M40)</f>
        <v>0</v>
      </c>
      <c r="N39" s="10">
        <f>SUM(N40:N40)</f>
        <v>0</v>
      </c>
      <c r="O39" s="118" t="s">
        <v>5</v>
      </c>
    </row>
    <row r="40" spans="1:16" ht="55.5" hidden="1" customHeight="1" x14ac:dyDescent="0.3">
      <c r="A40" s="184"/>
      <c r="B40" s="185"/>
      <c r="C40" s="125"/>
      <c r="D40" s="7" t="s">
        <v>6</v>
      </c>
      <c r="E40" s="10">
        <f>SUM(F40:N40)</f>
        <v>0</v>
      </c>
      <c r="F40" s="9">
        <v>0</v>
      </c>
      <c r="G40" s="9">
        <v>0</v>
      </c>
      <c r="H40" s="119">
        <v>0</v>
      </c>
      <c r="I40" s="120"/>
      <c r="J40" s="120"/>
      <c r="K40" s="120"/>
      <c r="L40" s="121"/>
      <c r="M40" s="10">
        <v>0</v>
      </c>
      <c r="N40" s="10">
        <v>0</v>
      </c>
      <c r="O40" s="118"/>
      <c r="P40" s="27" t="s">
        <v>297</v>
      </c>
    </row>
    <row r="41" spans="1:16" ht="30.75" hidden="1" customHeight="1" x14ac:dyDescent="0.3">
      <c r="A41" s="126" t="s">
        <v>23</v>
      </c>
      <c r="B41" s="128" t="s">
        <v>177</v>
      </c>
      <c r="C41" s="131" t="s">
        <v>40</v>
      </c>
      <c r="D41" s="7" t="s">
        <v>4</v>
      </c>
      <c r="E41" s="10">
        <f>SUM(F41:N41)</f>
        <v>0</v>
      </c>
      <c r="F41" s="9">
        <f>F42</f>
        <v>0</v>
      </c>
      <c r="G41" s="9">
        <v>0</v>
      </c>
      <c r="H41" s="119">
        <f>SUM(H42:H42)</f>
        <v>0</v>
      </c>
      <c r="I41" s="120"/>
      <c r="J41" s="120"/>
      <c r="K41" s="120"/>
      <c r="L41" s="121"/>
      <c r="M41" s="10">
        <f>SUM(M42:M42)</f>
        <v>0</v>
      </c>
      <c r="N41" s="10">
        <f>SUM(N42:N42)</f>
        <v>0</v>
      </c>
      <c r="O41" s="112" t="s">
        <v>5</v>
      </c>
    </row>
    <row r="42" spans="1:16" ht="53.25" hidden="1" customHeight="1" x14ac:dyDescent="0.3">
      <c r="A42" s="127"/>
      <c r="B42" s="130"/>
      <c r="C42" s="131"/>
      <c r="D42" s="12" t="s">
        <v>6</v>
      </c>
      <c r="E42" s="10">
        <f>SUM(F42:N42)</f>
        <v>0</v>
      </c>
      <c r="F42" s="14">
        <v>0</v>
      </c>
      <c r="G42" s="14">
        <v>0</v>
      </c>
      <c r="H42" s="99">
        <v>0</v>
      </c>
      <c r="I42" s="100"/>
      <c r="J42" s="100"/>
      <c r="K42" s="100"/>
      <c r="L42" s="101"/>
      <c r="M42" s="15">
        <v>0</v>
      </c>
      <c r="N42" s="15">
        <v>0</v>
      </c>
      <c r="O42" s="113"/>
    </row>
    <row r="43" spans="1:16" ht="0.75" hidden="1" customHeight="1" outlineLevel="1" x14ac:dyDescent="0.3">
      <c r="A43" s="127"/>
      <c r="B43" s="146" t="s">
        <v>178</v>
      </c>
      <c r="C43" s="146" t="s">
        <v>40</v>
      </c>
      <c r="D43" s="146" t="s">
        <v>67</v>
      </c>
      <c r="E43" s="102" t="s">
        <v>68</v>
      </c>
      <c r="F43" s="202" t="s">
        <v>2</v>
      </c>
      <c r="G43" s="28"/>
      <c r="H43" s="202" t="s">
        <v>2</v>
      </c>
      <c r="I43" s="104" t="s">
        <v>70</v>
      </c>
      <c r="J43" s="105"/>
      <c r="K43" s="105"/>
      <c r="L43" s="106"/>
      <c r="M43" s="107" t="s">
        <v>38</v>
      </c>
      <c r="N43" s="107" t="s">
        <v>39</v>
      </c>
      <c r="O43" s="113"/>
    </row>
    <row r="44" spans="1:16" ht="39" hidden="1" customHeight="1" outlineLevel="1" x14ac:dyDescent="0.3">
      <c r="A44" s="127"/>
      <c r="B44" s="147"/>
      <c r="C44" s="147"/>
      <c r="D44" s="147"/>
      <c r="E44" s="103"/>
      <c r="F44" s="203"/>
      <c r="G44" s="29"/>
      <c r="H44" s="203"/>
      <c r="I44" s="16" t="s">
        <v>153</v>
      </c>
      <c r="J44" s="16" t="s">
        <v>158</v>
      </c>
      <c r="K44" s="16" t="s">
        <v>154</v>
      </c>
      <c r="L44" s="16" t="s">
        <v>155</v>
      </c>
      <c r="M44" s="107"/>
      <c r="N44" s="107"/>
      <c r="O44" s="113"/>
    </row>
    <row r="45" spans="1:16" ht="66" hidden="1" customHeight="1" outlineLevel="1" x14ac:dyDescent="0.3">
      <c r="A45" s="132"/>
      <c r="B45" s="148"/>
      <c r="C45" s="148"/>
      <c r="D45" s="148"/>
      <c r="E45" s="16" t="s">
        <v>67</v>
      </c>
      <c r="F45" s="18" t="s">
        <v>67</v>
      </c>
      <c r="G45" s="18"/>
      <c r="H45" s="18" t="s">
        <v>67</v>
      </c>
      <c r="I45" s="18" t="s">
        <v>67</v>
      </c>
      <c r="J45" s="18" t="s">
        <v>67</v>
      </c>
      <c r="K45" s="18" t="s">
        <v>67</v>
      </c>
      <c r="L45" s="18" t="s">
        <v>67</v>
      </c>
      <c r="M45" s="18" t="s">
        <v>67</v>
      </c>
      <c r="N45" s="18" t="s">
        <v>67</v>
      </c>
      <c r="O45" s="114"/>
    </row>
    <row r="46" spans="1:16" ht="15" customHeight="1" collapsed="1" x14ac:dyDescent="0.25">
      <c r="A46" s="124" t="s">
        <v>14</v>
      </c>
      <c r="B46" s="124"/>
      <c r="C46" s="124"/>
      <c r="D46" s="7" t="s">
        <v>4</v>
      </c>
      <c r="E46" s="10">
        <f>SUM(F46:N46)</f>
        <v>0</v>
      </c>
      <c r="F46" s="9">
        <f>F47</f>
        <v>0</v>
      </c>
      <c r="G46" s="9">
        <v>0</v>
      </c>
      <c r="H46" s="119">
        <f>SUM(H47:H47)</f>
        <v>0</v>
      </c>
      <c r="I46" s="120"/>
      <c r="J46" s="120"/>
      <c r="K46" s="120"/>
      <c r="L46" s="121"/>
      <c r="M46" s="10">
        <f>SUM(M47:M47)</f>
        <v>0</v>
      </c>
      <c r="N46" s="10">
        <f>SUM(N47:N47)</f>
        <v>0</v>
      </c>
      <c r="O46" s="118"/>
    </row>
    <row r="47" spans="1:16" ht="53.25" customHeight="1" x14ac:dyDescent="0.25">
      <c r="A47" s="124"/>
      <c r="B47" s="124"/>
      <c r="C47" s="124"/>
      <c r="D47" s="7" t="s">
        <v>6</v>
      </c>
      <c r="E47" s="10">
        <f>SUM(F47:N47)</f>
        <v>0</v>
      </c>
      <c r="F47" s="9">
        <f>F9+F21</f>
        <v>0</v>
      </c>
      <c r="G47" s="9">
        <v>0</v>
      </c>
      <c r="H47" s="119">
        <f>H9+H21</f>
        <v>0</v>
      </c>
      <c r="I47" s="120"/>
      <c r="J47" s="120"/>
      <c r="K47" s="120"/>
      <c r="L47" s="121"/>
      <c r="M47" s="10">
        <f>M9+M21</f>
        <v>0</v>
      </c>
      <c r="N47" s="10">
        <f>N9+N21</f>
        <v>0</v>
      </c>
      <c r="O47" s="118"/>
    </row>
    <row r="48" spans="1:16" ht="27" customHeight="1" x14ac:dyDescent="0.25">
      <c r="A48" s="191" t="s">
        <v>113</v>
      </c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</row>
    <row r="49" spans="1:17" ht="15" customHeight="1" x14ac:dyDescent="0.25">
      <c r="A49" s="125">
        <v>1</v>
      </c>
      <c r="B49" s="149" t="s">
        <v>159</v>
      </c>
      <c r="C49" s="156" t="s">
        <v>40</v>
      </c>
      <c r="D49" s="7" t="s">
        <v>4</v>
      </c>
      <c r="E49" s="10">
        <f t="shared" ref="E49:E55" si="0">SUM(F49:N49)</f>
        <v>133014.13793</v>
      </c>
      <c r="F49" s="9">
        <f>F51+F52+F50</f>
        <v>23685.19311</v>
      </c>
      <c r="G49" s="9">
        <v>28221.544819999999</v>
      </c>
      <c r="H49" s="119">
        <f>H51+H52+H50</f>
        <v>27381.8</v>
      </c>
      <c r="I49" s="120"/>
      <c r="J49" s="120"/>
      <c r="K49" s="120"/>
      <c r="L49" s="121"/>
      <c r="M49" s="10">
        <f t="shared" ref="M49:N49" si="1">SUM(M50:M52)</f>
        <v>26862.799999999999</v>
      </c>
      <c r="N49" s="10">
        <f t="shared" si="1"/>
        <v>26862.799999999999</v>
      </c>
      <c r="O49" s="118" t="s">
        <v>15</v>
      </c>
    </row>
    <row r="50" spans="1:17" ht="32.25" customHeight="1" x14ac:dyDescent="0.25">
      <c r="A50" s="125"/>
      <c r="B50" s="149"/>
      <c r="C50" s="157"/>
      <c r="D50" s="7" t="s">
        <v>16</v>
      </c>
      <c r="E50" s="10">
        <f t="shared" si="0"/>
        <v>4868.4380000000001</v>
      </c>
      <c r="F50" s="9">
        <f>F70</f>
        <v>1157.7379999999998</v>
      </c>
      <c r="G50" s="9">
        <v>3710.7</v>
      </c>
      <c r="H50" s="119">
        <f>H70</f>
        <v>0</v>
      </c>
      <c r="I50" s="120"/>
      <c r="J50" s="120"/>
      <c r="K50" s="120"/>
      <c r="L50" s="121"/>
      <c r="M50" s="10">
        <f t="shared" ref="M50:N50" si="2">M70</f>
        <v>0</v>
      </c>
      <c r="N50" s="10">
        <f t="shared" si="2"/>
        <v>0</v>
      </c>
      <c r="O50" s="118"/>
    </row>
    <row r="51" spans="1:17" ht="48.75" customHeight="1" x14ac:dyDescent="0.25">
      <c r="A51" s="125"/>
      <c r="B51" s="149"/>
      <c r="C51" s="157"/>
      <c r="D51" s="7" t="s">
        <v>6</v>
      </c>
      <c r="E51" s="10">
        <f t="shared" si="0"/>
        <v>124785.17237</v>
      </c>
      <c r="F51" s="9">
        <f>F54+F60+F65</f>
        <v>21370.127549999997</v>
      </c>
      <c r="G51" s="9">
        <v>23960.044819999999</v>
      </c>
      <c r="H51" s="119">
        <f>H54</f>
        <v>26831</v>
      </c>
      <c r="I51" s="120"/>
      <c r="J51" s="120"/>
      <c r="K51" s="120"/>
      <c r="L51" s="121"/>
      <c r="M51" s="10">
        <f>M54</f>
        <v>26312</v>
      </c>
      <c r="N51" s="10">
        <f>N54</f>
        <v>26312</v>
      </c>
      <c r="O51" s="118"/>
      <c r="Q51" s="30"/>
    </row>
    <row r="52" spans="1:17" ht="15" customHeight="1" x14ac:dyDescent="0.25">
      <c r="A52" s="125"/>
      <c r="B52" s="149"/>
      <c r="C52" s="158"/>
      <c r="D52" s="31" t="s">
        <v>17</v>
      </c>
      <c r="E52" s="10">
        <f t="shared" si="0"/>
        <v>3360.5275600000004</v>
      </c>
      <c r="F52" s="9">
        <f>F55</f>
        <v>1157.3275599999999</v>
      </c>
      <c r="G52" s="9">
        <v>550.79999999999995</v>
      </c>
      <c r="H52" s="119">
        <f>H55</f>
        <v>550.79999999999995</v>
      </c>
      <c r="I52" s="120"/>
      <c r="J52" s="120"/>
      <c r="K52" s="120"/>
      <c r="L52" s="121"/>
      <c r="M52" s="10">
        <f t="shared" ref="M52:N52" si="3">M55</f>
        <v>550.79999999999995</v>
      </c>
      <c r="N52" s="10">
        <f t="shared" si="3"/>
        <v>550.79999999999995</v>
      </c>
      <c r="O52" s="118"/>
    </row>
    <row r="53" spans="1:17" ht="24" customHeight="1" x14ac:dyDescent="0.25">
      <c r="A53" s="126" t="s">
        <v>7</v>
      </c>
      <c r="B53" s="152" t="s">
        <v>84</v>
      </c>
      <c r="C53" s="133" t="s">
        <v>40</v>
      </c>
      <c r="D53" s="7" t="s">
        <v>4</v>
      </c>
      <c r="E53" s="10">
        <f t="shared" si="0"/>
        <v>128145.69993</v>
      </c>
      <c r="F53" s="9">
        <f>SUM(F54:F55)</f>
        <v>22527.455109999999</v>
      </c>
      <c r="G53" s="9">
        <f>SUM(G54:G55)</f>
        <v>24510.844819999998</v>
      </c>
      <c r="H53" s="119">
        <f>SUM(H54:L55)</f>
        <v>27381.8</v>
      </c>
      <c r="I53" s="120"/>
      <c r="J53" s="120"/>
      <c r="K53" s="120"/>
      <c r="L53" s="121"/>
      <c r="M53" s="10">
        <f>SUM(M54:M55)</f>
        <v>26862.799999999999</v>
      </c>
      <c r="N53" s="10">
        <f>SUM(N54:N55)</f>
        <v>26862.799999999999</v>
      </c>
      <c r="O53" s="112" t="s">
        <v>15</v>
      </c>
    </row>
    <row r="54" spans="1:17" ht="51" customHeight="1" x14ac:dyDescent="0.25">
      <c r="A54" s="127"/>
      <c r="B54" s="152"/>
      <c r="C54" s="134"/>
      <c r="D54" s="12" t="s">
        <v>6</v>
      </c>
      <c r="E54" s="10">
        <f t="shared" si="0"/>
        <v>124785.17237</v>
      </c>
      <c r="F54" s="14">
        <f>19395.16093+1785+189.96662</f>
        <v>21370.127549999997</v>
      </c>
      <c r="G54" s="14">
        <v>23960.044819999999</v>
      </c>
      <c r="H54" s="99">
        <v>26831</v>
      </c>
      <c r="I54" s="100"/>
      <c r="J54" s="100"/>
      <c r="K54" s="100"/>
      <c r="L54" s="101"/>
      <c r="M54" s="15">
        <v>26312</v>
      </c>
      <c r="N54" s="15">
        <v>26312</v>
      </c>
      <c r="O54" s="113"/>
    </row>
    <row r="55" spans="1:17" ht="15" customHeight="1" x14ac:dyDescent="0.25">
      <c r="A55" s="127"/>
      <c r="B55" s="152"/>
      <c r="C55" s="135"/>
      <c r="D55" s="32" t="s">
        <v>17</v>
      </c>
      <c r="E55" s="10">
        <f t="shared" si="0"/>
        <v>3360.5275600000004</v>
      </c>
      <c r="F55" s="14">
        <f>550.8+550+84.02756-27.5</f>
        <v>1157.3275599999999</v>
      </c>
      <c r="G55" s="14">
        <v>550.79999999999995</v>
      </c>
      <c r="H55" s="99">
        <f>550.8</f>
        <v>550.79999999999995</v>
      </c>
      <c r="I55" s="100"/>
      <c r="J55" s="100"/>
      <c r="K55" s="100"/>
      <c r="L55" s="101"/>
      <c r="M55" s="15">
        <v>550.79999999999995</v>
      </c>
      <c r="N55" s="15">
        <v>550.79999999999995</v>
      </c>
      <c r="O55" s="113"/>
    </row>
    <row r="56" spans="1:17" ht="15" customHeight="1" x14ac:dyDescent="0.25">
      <c r="A56" s="127"/>
      <c r="B56" s="153" t="s">
        <v>149</v>
      </c>
      <c r="C56" s="146" t="s">
        <v>67</v>
      </c>
      <c r="D56" s="146" t="s">
        <v>67</v>
      </c>
      <c r="E56" s="102" t="s">
        <v>68</v>
      </c>
      <c r="F56" s="102" t="s">
        <v>2</v>
      </c>
      <c r="G56" s="102" t="s">
        <v>3</v>
      </c>
      <c r="H56" s="102" t="s">
        <v>205</v>
      </c>
      <c r="I56" s="104" t="s">
        <v>165</v>
      </c>
      <c r="J56" s="105"/>
      <c r="K56" s="105"/>
      <c r="L56" s="106"/>
      <c r="M56" s="107" t="s">
        <v>38</v>
      </c>
      <c r="N56" s="107" t="s">
        <v>39</v>
      </c>
      <c r="O56" s="113"/>
    </row>
    <row r="57" spans="1:17" ht="37.5" customHeight="1" x14ac:dyDescent="0.25">
      <c r="A57" s="127"/>
      <c r="B57" s="154"/>
      <c r="C57" s="147"/>
      <c r="D57" s="147"/>
      <c r="E57" s="103"/>
      <c r="F57" s="103"/>
      <c r="G57" s="103"/>
      <c r="H57" s="103"/>
      <c r="I57" s="16" t="s">
        <v>153</v>
      </c>
      <c r="J57" s="16" t="s">
        <v>158</v>
      </c>
      <c r="K57" s="16" t="s">
        <v>154</v>
      </c>
      <c r="L57" s="16" t="s">
        <v>155</v>
      </c>
      <c r="M57" s="107"/>
      <c r="N57" s="107"/>
      <c r="O57" s="113"/>
    </row>
    <row r="58" spans="1:17" ht="81" customHeight="1" x14ac:dyDescent="0.25">
      <c r="A58" s="132"/>
      <c r="B58" s="155"/>
      <c r="C58" s="148"/>
      <c r="D58" s="148"/>
      <c r="E58" s="33">
        <v>100</v>
      </c>
      <c r="F58" s="34">
        <v>100</v>
      </c>
      <c r="G58" s="34">
        <v>100</v>
      </c>
      <c r="H58" s="34">
        <v>100</v>
      </c>
      <c r="I58" s="34">
        <v>25</v>
      </c>
      <c r="J58" s="34">
        <v>50</v>
      </c>
      <c r="K58" s="34">
        <v>75</v>
      </c>
      <c r="L58" s="34">
        <v>100</v>
      </c>
      <c r="M58" s="34">
        <v>100</v>
      </c>
      <c r="N58" s="34">
        <v>100</v>
      </c>
      <c r="O58" s="114"/>
    </row>
    <row r="59" spans="1:17" ht="21.6" hidden="1" customHeight="1" x14ac:dyDescent="0.3">
      <c r="A59" s="126" t="s">
        <v>8</v>
      </c>
      <c r="B59" s="152" t="s">
        <v>80</v>
      </c>
      <c r="C59" s="133" t="s">
        <v>40</v>
      </c>
      <c r="D59" s="7" t="s">
        <v>4</v>
      </c>
      <c r="E59" s="10">
        <f>SUM(F59:N59)</f>
        <v>0</v>
      </c>
      <c r="F59" s="9">
        <f>SUM(F60:F60)</f>
        <v>0</v>
      </c>
      <c r="G59" s="9">
        <v>0</v>
      </c>
      <c r="H59" s="119">
        <f>SUM(H60:H60)</f>
        <v>0</v>
      </c>
      <c r="I59" s="120"/>
      <c r="J59" s="120"/>
      <c r="K59" s="120"/>
      <c r="L59" s="121"/>
      <c r="M59" s="10">
        <f>SUM(M60:M60)</f>
        <v>0</v>
      </c>
      <c r="N59" s="10">
        <f>SUM(N60:N60)</f>
        <v>0</v>
      </c>
      <c r="O59" s="112" t="s">
        <v>15</v>
      </c>
    </row>
    <row r="60" spans="1:17" ht="16.899999999999999" hidden="1" customHeight="1" x14ac:dyDescent="0.3">
      <c r="A60" s="127"/>
      <c r="B60" s="152"/>
      <c r="C60" s="134"/>
      <c r="D60" s="12" t="s">
        <v>6</v>
      </c>
      <c r="E60" s="10">
        <f>SUM(F60:N60)</f>
        <v>0</v>
      </c>
      <c r="F60" s="14">
        <v>0</v>
      </c>
      <c r="G60" s="14">
        <v>0</v>
      </c>
      <c r="H60" s="99">
        <v>0</v>
      </c>
      <c r="I60" s="100"/>
      <c r="J60" s="100"/>
      <c r="K60" s="100"/>
      <c r="L60" s="101"/>
      <c r="M60" s="15">
        <v>0</v>
      </c>
      <c r="N60" s="15">
        <v>0</v>
      </c>
      <c r="O60" s="113"/>
    </row>
    <row r="61" spans="1:17" ht="13.9" hidden="1" customHeight="1" x14ac:dyDescent="0.3">
      <c r="A61" s="127"/>
      <c r="B61" s="146" t="s">
        <v>120</v>
      </c>
      <c r="C61" s="146" t="s">
        <v>67</v>
      </c>
      <c r="D61" s="146" t="s">
        <v>67</v>
      </c>
      <c r="E61" s="102" t="s">
        <v>68</v>
      </c>
      <c r="F61" s="102" t="s">
        <v>2</v>
      </c>
      <c r="G61" s="102" t="s">
        <v>3</v>
      </c>
      <c r="H61" s="102" t="s">
        <v>206</v>
      </c>
      <c r="I61" s="104" t="s">
        <v>165</v>
      </c>
      <c r="J61" s="105"/>
      <c r="K61" s="105"/>
      <c r="L61" s="106"/>
      <c r="M61" s="107" t="s">
        <v>38</v>
      </c>
      <c r="N61" s="107" t="s">
        <v>39</v>
      </c>
      <c r="O61" s="113"/>
    </row>
    <row r="62" spans="1:17" ht="15" hidden="1" customHeight="1" x14ac:dyDescent="0.3">
      <c r="A62" s="127"/>
      <c r="B62" s="147"/>
      <c r="C62" s="147"/>
      <c r="D62" s="147"/>
      <c r="E62" s="103"/>
      <c r="F62" s="103"/>
      <c r="G62" s="103"/>
      <c r="H62" s="103"/>
      <c r="I62" s="16" t="s">
        <v>153</v>
      </c>
      <c r="J62" s="16" t="s">
        <v>158</v>
      </c>
      <c r="K62" s="16" t="s">
        <v>154</v>
      </c>
      <c r="L62" s="16" t="s">
        <v>155</v>
      </c>
      <c r="M62" s="107"/>
      <c r="N62" s="107"/>
      <c r="O62" s="113"/>
      <c r="P62" s="1" t="s">
        <v>284</v>
      </c>
    </row>
    <row r="63" spans="1:17" ht="24" hidden="1" customHeight="1" x14ac:dyDescent="0.3">
      <c r="A63" s="132"/>
      <c r="B63" s="148"/>
      <c r="C63" s="148"/>
      <c r="D63" s="148"/>
      <c r="E63" s="16" t="s">
        <v>67</v>
      </c>
      <c r="F63" s="18" t="s">
        <v>67</v>
      </c>
      <c r="G63" s="18" t="s">
        <v>67</v>
      </c>
      <c r="H63" s="18" t="s">
        <v>67</v>
      </c>
      <c r="I63" s="18" t="s">
        <v>67</v>
      </c>
      <c r="J63" s="18" t="s">
        <v>67</v>
      </c>
      <c r="K63" s="18" t="s">
        <v>67</v>
      </c>
      <c r="L63" s="18" t="s">
        <v>67</v>
      </c>
      <c r="M63" s="18" t="s">
        <v>67</v>
      </c>
      <c r="N63" s="18" t="s">
        <v>67</v>
      </c>
      <c r="O63" s="114"/>
    </row>
    <row r="64" spans="1:17" ht="33" customHeight="1" x14ac:dyDescent="0.25">
      <c r="A64" s="126" t="s">
        <v>8</v>
      </c>
      <c r="B64" s="152" t="s">
        <v>161</v>
      </c>
      <c r="C64" s="133" t="s">
        <v>40</v>
      </c>
      <c r="D64" s="7" t="s">
        <v>4</v>
      </c>
      <c r="E64" s="10">
        <f>SUM(F64:N64)</f>
        <v>0</v>
      </c>
      <c r="F64" s="9">
        <f>SUM(F65:F65)</f>
        <v>0</v>
      </c>
      <c r="G64" s="9">
        <v>0</v>
      </c>
      <c r="H64" s="119">
        <f>SUM(H65:H65)</f>
        <v>0</v>
      </c>
      <c r="I64" s="120"/>
      <c r="J64" s="120"/>
      <c r="K64" s="120"/>
      <c r="L64" s="121"/>
      <c r="M64" s="10">
        <f>SUM(M65:M65)</f>
        <v>0</v>
      </c>
      <c r="N64" s="10">
        <f>SUM(N65:N65)</f>
        <v>0</v>
      </c>
      <c r="O64" s="112" t="s">
        <v>15</v>
      </c>
    </row>
    <row r="65" spans="1:16" ht="53.25" customHeight="1" x14ac:dyDescent="0.25">
      <c r="A65" s="127"/>
      <c r="B65" s="152"/>
      <c r="C65" s="134"/>
      <c r="D65" s="12" t="s">
        <v>6</v>
      </c>
      <c r="E65" s="10">
        <f>SUM(F65:N65)</f>
        <v>0</v>
      </c>
      <c r="F65" s="14">
        <v>0</v>
      </c>
      <c r="G65" s="14">
        <v>0</v>
      </c>
      <c r="H65" s="99">
        <v>0</v>
      </c>
      <c r="I65" s="100"/>
      <c r="J65" s="100"/>
      <c r="K65" s="100"/>
      <c r="L65" s="101"/>
      <c r="M65" s="15">
        <v>0</v>
      </c>
      <c r="N65" s="15">
        <v>0</v>
      </c>
      <c r="O65" s="113"/>
    </row>
    <row r="66" spans="1:16" ht="22.5" customHeight="1" x14ac:dyDescent="0.25">
      <c r="A66" s="127"/>
      <c r="B66" s="153" t="s">
        <v>119</v>
      </c>
      <c r="C66" s="146" t="s">
        <v>67</v>
      </c>
      <c r="D66" s="146" t="s">
        <v>67</v>
      </c>
      <c r="E66" s="102" t="s">
        <v>68</v>
      </c>
      <c r="F66" s="102" t="s">
        <v>2</v>
      </c>
      <c r="G66" s="102" t="s">
        <v>3</v>
      </c>
      <c r="H66" s="102" t="s">
        <v>207</v>
      </c>
      <c r="I66" s="104" t="s">
        <v>165</v>
      </c>
      <c r="J66" s="105"/>
      <c r="K66" s="105"/>
      <c r="L66" s="106"/>
      <c r="M66" s="107" t="s">
        <v>38</v>
      </c>
      <c r="N66" s="107" t="s">
        <v>39</v>
      </c>
      <c r="O66" s="113"/>
    </row>
    <row r="67" spans="1:16" ht="40.5" customHeight="1" x14ac:dyDescent="0.25">
      <c r="A67" s="127"/>
      <c r="B67" s="154"/>
      <c r="C67" s="147"/>
      <c r="D67" s="147"/>
      <c r="E67" s="103"/>
      <c r="F67" s="103"/>
      <c r="G67" s="103"/>
      <c r="H67" s="103"/>
      <c r="I67" s="16" t="s">
        <v>153</v>
      </c>
      <c r="J67" s="16" t="s">
        <v>158</v>
      </c>
      <c r="K67" s="16" t="s">
        <v>154</v>
      </c>
      <c r="L67" s="16" t="s">
        <v>155</v>
      </c>
      <c r="M67" s="107"/>
      <c r="N67" s="107"/>
      <c r="O67" s="113"/>
    </row>
    <row r="68" spans="1:16" ht="18" customHeight="1" x14ac:dyDescent="0.25">
      <c r="A68" s="132"/>
      <c r="B68" s="155"/>
      <c r="C68" s="148"/>
      <c r="D68" s="148"/>
      <c r="E68" s="6">
        <v>55</v>
      </c>
      <c r="F68" s="34">
        <v>13</v>
      </c>
      <c r="G68" s="34">
        <v>12</v>
      </c>
      <c r="H68" s="34">
        <v>10</v>
      </c>
      <c r="I68" s="34">
        <v>3</v>
      </c>
      <c r="J68" s="34">
        <v>3</v>
      </c>
      <c r="K68" s="34">
        <v>2</v>
      </c>
      <c r="L68" s="34">
        <v>2</v>
      </c>
      <c r="M68" s="34">
        <v>10</v>
      </c>
      <c r="N68" s="34">
        <v>10</v>
      </c>
      <c r="O68" s="114"/>
    </row>
    <row r="69" spans="1:16" ht="18" customHeight="1" x14ac:dyDescent="0.25">
      <c r="A69" s="126" t="s">
        <v>18</v>
      </c>
      <c r="B69" s="128" t="s">
        <v>191</v>
      </c>
      <c r="C69" s="133" t="s">
        <v>200</v>
      </c>
      <c r="D69" s="7" t="s">
        <v>4</v>
      </c>
      <c r="E69" s="10">
        <f>SUM(F69:N69)</f>
        <v>4868.4380000000001</v>
      </c>
      <c r="F69" s="9">
        <f>SUM(F70:F70)</f>
        <v>1157.7379999999998</v>
      </c>
      <c r="G69" s="9">
        <v>3710.7</v>
      </c>
      <c r="H69" s="119">
        <f>SUM(H70:H70)</f>
        <v>0</v>
      </c>
      <c r="I69" s="120"/>
      <c r="J69" s="120"/>
      <c r="K69" s="120"/>
      <c r="L69" s="121"/>
      <c r="M69" s="10">
        <f>SUM(M70:M70)</f>
        <v>0</v>
      </c>
      <c r="N69" s="10">
        <f>SUM(N70:N70)</f>
        <v>0</v>
      </c>
      <c r="O69" s="112" t="s">
        <v>15</v>
      </c>
    </row>
    <row r="70" spans="1:16" ht="51" customHeight="1" x14ac:dyDescent="0.25">
      <c r="A70" s="127"/>
      <c r="B70" s="129"/>
      <c r="C70" s="134"/>
      <c r="D70" s="12" t="s">
        <v>16</v>
      </c>
      <c r="E70" s="10">
        <f>SUM(F70:N70)</f>
        <v>4868.4380000000001</v>
      </c>
      <c r="F70" s="14">
        <f>657.238+198.486+236.914+65.1</f>
        <v>1157.7379999999998</v>
      </c>
      <c r="G70" s="14">
        <v>3710.7</v>
      </c>
      <c r="H70" s="99">
        <v>0</v>
      </c>
      <c r="I70" s="100"/>
      <c r="J70" s="100"/>
      <c r="K70" s="100"/>
      <c r="L70" s="101"/>
      <c r="M70" s="15">
        <v>0</v>
      </c>
      <c r="N70" s="15">
        <v>0</v>
      </c>
      <c r="O70" s="113"/>
    </row>
    <row r="71" spans="1:16" ht="53.25" customHeight="1" x14ac:dyDescent="0.25">
      <c r="A71" s="127"/>
      <c r="B71" s="130"/>
      <c r="C71" s="135"/>
      <c r="D71" s="12" t="s">
        <v>6</v>
      </c>
      <c r="E71" s="10">
        <f>SUM(F71:N71)</f>
        <v>0</v>
      </c>
      <c r="F71" s="14">
        <v>0</v>
      </c>
      <c r="G71" s="14">
        <v>0</v>
      </c>
      <c r="H71" s="99">
        <v>0</v>
      </c>
      <c r="I71" s="100"/>
      <c r="J71" s="100"/>
      <c r="K71" s="100"/>
      <c r="L71" s="101"/>
      <c r="M71" s="15">
        <v>0</v>
      </c>
      <c r="N71" s="15">
        <v>0</v>
      </c>
      <c r="O71" s="113"/>
    </row>
    <row r="72" spans="1:16" ht="35.25" customHeight="1" x14ac:dyDescent="0.25">
      <c r="A72" s="127"/>
      <c r="B72" s="146" t="s">
        <v>307</v>
      </c>
      <c r="C72" s="146" t="s">
        <v>67</v>
      </c>
      <c r="D72" s="146" t="s">
        <v>67</v>
      </c>
      <c r="E72" s="102" t="s">
        <v>68</v>
      </c>
      <c r="F72" s="102" t="s">
        <v>2</v>
      </c>
      <c r="G72" s="102" t="s">
        <v>3</v>
      </c>
      <c r="H72" s="102" t="s">
        <v>208</v>
      </c>
      <c r="I72" s="104" t="s">
        <v>165</v>
      </c>
      <c r="J72" s="105"/>
      <c r="K72" s="105"/>
      <c r="L72" s="106"/>
      <c r="M72" s="107" t="s">
        <v>38</v>
      </c>
      <c r="N72" s="107" t="s">
        <v>39</v>
      </c>
      <c r="O72" s="113"/>
    </row>
    <row r="73" spans="1:16" ht="43.5" customHeight="1" x14ac:dyDescent="0.25">
      <c r="A73" s="127"/>
      <c r="B73" s="147"/>
      <c r="C73" s="147"/>
      <c r="D73" s="147"/>
      <c r="E73" s="103"/>
      <c r="F73" s="103"/>
      <c r="G73" s="103"/>
      <c r="H73" s="103"/>
      <c r="I73" s="16" t="s">
        <v>153</v>
      </c>
      <c r="J73" s="16" t="s">
        <v>158</v>
      </c>
      <c r="K73" s="16" t="s">
        <v>154</v>
      </c>
      <c r="L73" s="16" t="s">
        <v>155</v>
      </c>
      <c r="M73" s="107"/>
      <c r="N73" s="107"/>
      <c r="O73" s="113"/>
    </row>
    <row r="74" spans="1:16" ht="116.25" customHeight="1" x14ac:dyDescent="0.25">
      <c r="A74" s="132"/>
      <c r="B74" s="148"/>
      <c r="C74" s="148"/>
      <c r="D74" s="148"/>
      <c r="E74" s="6">
        <v>95.94</v>
      </c>
      <c r="F74" s="35">
        <v>96.88</v>
      </c>
      <c r="G74" s="35">
        <v>95</v>
      </c>
      <c r="H74" s="35" t="s">
        <v>67</v>
      </c>
      <c r="I74" s="36" t="s">
        <v>67</v>
      </c>
      <c r="J74" s="36" t="s">
        <v>67</v>
      </c>
      <c r="K74" s="36" t="s">
        <v>67</v>
      </c>
      <c r="L74" s="36" t="s">
        <v>67</v>
      </c>
      <c r="M74" s="18" t="s">
        <v>67</v>
      </c>
      <c r="N74" s="18" t="s">
        <v>67</v>
      </c>
      <c r="O74" s="114"/>
    </row>
    <row r="75" spans="1:16" ht="27.75" customHeight="1" x14ac:dyDescent="0.25">
      <c r="A75" s="126" t="s">
        <v>42</v>
      </c>
      <c r="B75" s="149" t="s">
        <v>285</v>
      </c>
      <c r="C75" s="156" t="s">
        <v>40</v>
      </c>
      <c r="D75" s="7" t="s">
        <v>4</v>
      </c>
      <c r="E75" s="10">
        <f t="shared" ref="E75:E80" si="4">SUM(F75:N75)</f>
        <v>55</v>
      </c>
      <c r="F75" s="9">
        <f>F76+F77</f>
        <v>27.5</v>
      </c>
      <c r="G75" s="9">
        <v>27.5</v>
      </c>
      <c r="H75" s="119">
        <f>H76+H77</f>
        <v>0</v>
      </c>
      <c r="I75" s="120"/>
      <c r="J75" s="120"/>
      <c r="K75" s="120"/>
      <c r="L75" s="121"/>
      <c r="M75" s="10">
        <f>SUM(M76:M77)</f>
        <v>0</v>
      </c>
      <c r="N75" s="10">
        <f>SUM(N76:N77)</f>
        <v>0</v>
      </c>
      <c r="O75" s="118" t="s">
        <v>15</v>
      </c>
    </row>
    <row r="76" spans="1:16" ht="55.5" customHeight="1" x14ac:dyDescent="0.25">
      <c r="A76" s="127"/>
      <c r="B76" s="149"/>
      <c r="C76" s="157"/>
      <c r="D76" s="7" t="s">
        <v>6</v>
      </c>
      <c r="E76" s="10">
        <f t="shared" si="4"/>
        <v>0</v>
      </c>
      <c r="F76" s="9">
        <f>F79+F85+F95</f>
        <v>0</v>
      </c>
      <c r="G76" s="9">
        <v>0</v>
      </c>
      <c r="H76" s="119">
        <f>H79+H85+H95</f>
        <v>0</v>
      </c>
      <c r="I76" s="120"/>
      <c r="J76" s="120"/>
      <c r="K76" s="120"/>
      <c r="L76" s="121"/>
      <c r="M76" s="10">
        <f t="shared" ref="M76:N76" si="5">M79+M85+M95</f>
        <v>0</v>
      </c>
      <c r="N76" s="10">
        <f t="shared" si="5"/>
        <v>0</v>
      </c>
      <c r="O76" s="118"/>
      <c r="P76" s="37"/>
    </row>
    <row r="77" spans="1:16" ht="38.25" customHeight="1" x14ac:dyDescent="0.25">
      <c r="A77" s="132"/>
      <c r="B77" s="149"/>
      <c r="C77" s="158"/>
      <c r="D77" s="31" t="s">
        <v>17</v>
      </c>
      <c r="E77" s="10">
        <f t="shared" si="4"/>
        <v>55</v>
      </c>
      <c r="F77" s="9">
        <f>F80</f>
        <v>27.5</v>
      </c>
      <c r="G77" s="9">
        <v>27.5</v>
      </c>
      <c r="H77" s="119">
        <f>H80</f>
        <v>0</v>
      </c>
      <c r="I77" s="120"/>
      <c r="J77" s="120"/>
      <c r="K77" s="120"/>
      <c r="L77" s="121"/>
      <c r="M77" s="10">
        <f t="shared" ref="M77:N77" si="6">M80</f>
        <v>0</v>
      </c>
      <c r="N77" s="10">
        <f t="shared" si="6"/>
        <v>0</v>
      </c>
      <c r="O77" s="118"/>
    </row>
    <row r="78" spans="1:16" ht="21" customHeight="1" x14ac:dyDescent="0.25">
      <c r="A78" s="126" t="s">
        <v>10</v>
      </c>
      <c r="B78" s="152" t="s">
        <v>43</v>
      </c>
      <c r="C78" s="131" t="s">
        <v>40</v>
      </c>
      <c r="D78" s="7" t="s">
        <v>4</v>
      </c>
      <c r="E78" s="10">
        <f t="shared" si="4"/>
        <v>55</v>
      </c>
      <c r="F78" s="9">
        <f>SUM(F79:F80)</f>
        <v>27.5</v>
      </c>
      <c r="G78" s="9">
        <v>27.5</v>
      </c>
      <c r="H78" s="119">
        <f>SUM(H79:L80)</f>
        <v>0</v>
      </c>
      <c r="I78" s="120"/>
      <c r="J78" s="120"/>
      <c r="K78" s="120"/>
      <c r="L78" s="121"/>
      <c r="M78" s="10">
        <f>SUM(M79:M80)</f>
        <v>0</v>
      </c>
      <c r="N78" s="10">
        <f>SUM(N79:N80)</f>
        <v>0</v>
      </c>
      <c r="O78" s="112" t="s">
        <v>15</v>
      </c>
    </row>
    <row r="79" spans="1:16" ht="51" customHeight="1" x14ac:dyDescent="0.25">
      <c r="A79" s="127"/>
      <c r="B79" s="152"/>
      <c r="C79" s="131"/>
      <c r="D79" s="12" t="s">
        <v>6</v>
      </c>
      <c r="E79" s="10">
        <f t="shared" si="4"/>
        <v>0</v>
      </c>
      <c r="F79" s="14">
        <v>0</v>
      </c>
      <c r="G79" s="14">
        <v>0</v>
      </c>
      <c r="H79" s="99">
        <v>0</v>
      </c>
      <c r="I79" s="100"/>
      <c r="J79" s="100"/>
      <c r="K79" s="100"/>
      <c r="L79" s="101"/>
      <c r="M79" s="15">
        <v>0</v>
      </c>
      <c r="N79" s="15">
        <v>0</v>
      </c>
      <c r="O79" s="113"/>
    </row>
    <row r="80" spans="1:16" ht="26.25" customHeight="1" x14ac:dyDescent="0.25">
      <c r="A80" s="127"/>
      <c r="B80" s="152"/>
      <c r="C80" s="131"/>
      <c r="D80" s="32" t="s">
        <v>17</v>
      </c>
      <c r="E80" s="10">
        <f t="shared" si="4"/>
        <v>55</v>
      </c>
      <c r="F80" s="14">
        <v>27.5</v>
      </c>
      <c r="G80" s="14">
        <v>27.5</v>
      </c>
      <c r="H80" s="99">
        <v>0</v>
      </c>
      <c r="I80" s="100"/>
      <c r="J80" s="100"/>
      <c r="K80" s="100"/>
      <c r="L80" s="101"/>
      <c r="M80" s="15">
        <v>0</v>
      </c>
      <c r="N80" s="15">
        <v>0</v>
      </c>
      <c r="O80" s="113"/>
    </row>
    <row r="81" spans="1:16" ht="19.5" customHeight="1" x14ac:dyDescent="0.25">
      <c r="A81" s="127"/>
      <c r="B81" s="146" t="s">
        <v>121</v>
      </c>
      <c r="C81" s="146" t="s">
        <v>67</v>
      </c>
      <c r="D81" s="146" t="s">
        <v>67</v>
      </c>
      <c r="E81" s="102" t="s">
        <v>68</v>
      </c>
      <c r="F81" s="102" t="s">
        <v>2</v>
      </c>
      <c r="G81" s="102" t="s">
        <v>3</v>
      </c>
      <c r="H81" s="102" t="s">
        <v>209</v>
      </c>
      <c r="I81" s="104" t="s">
        <v>165</v>
      </c>
      <c r="J81" s="105"/>
      <c r="K81" s="105"/>
      <c r="L81" s="106"/>
      <c r="M81" s="107" t="s">
        <v>38</v>
      </c>
      <c r="N81" s="107" t="s">
        <v>39</v>
      </c>
      <c r="O81" s="113"/>
    </row>
    <row r="82" spans="1:16" ht="38.25" customHeight="1" x14ac:dyDescent="0.25">
      <c r="A82" s="127"/>
      <c r="B82" s="147"/>
      <c r="C82" s="147"/>
      <c r="D82" s="147"/>
      <c r="E82" s="103"/>
      <c r="F82" s="103"/>
      <c r="G82" s="103"/>
      <c r="H82" s="103"/>
      <c r="I82" s="16" t="s">
        <v>153</v>
      </c>
      <c r="J82" s="16" t="s">
        <v>158</v>
      </c>
      <c r="K82" s="16" t="s">
        <v>154</v>
      </c>
      <c r="L82" s="16" t="s">
        <v>155</v>
      </c>
      <c r="M82" s="107"/>
      <c r="N82" s="107"/>
      <c r="O82" s="113"/>
    </row>
    <row r="83" spans="1:16" ht="30" customHeight="1" x14ac:dyDescent="0.25">
      <c r="A83" s="132"/>
      <c r="B83" s="148"/>
      <c r="C83" s="148"/>
      <c r="D83" s="148"/>
      <c r="E83" s="38">
        <v>1</v>
      </c>
      <c r="F83" s="39">
        <v>1</v>
      </c>
      <c r="G83" s="39" t="s">
        <v>194</v>
      </c>
      <c r="H83" s="18" t="s">
        <v>67</v>
      </c>
      <c r="I83" s="18" t="s">
        <v>67</v>
      </c>
      <c r="J83" s="18" t="s">
        <v>67</v>
      </c>
      <c r="K83" s="18" t="s">
        <v>67</v>
      </c>
      <c r="L83" s="18" t="s">
        <v>67</v>
      </c>
      <c r="M83" s="18" t="s">
        <v>67</v>
      </c>
      <c r="N83" s="18" t="s">
        <v>67</v>
      </c>
      <c r="O83" s="114"/>
    </row>
    <row r="84" spans="1:16" ht="1.5" hidden="1" customHeight="1" x14ac:dyDescent="0.3">
      <c r="A84" s="126" t="s">
        <v>12</v>
      </c>
      <c r="B84" s="152" t="s">
        <v>85</v>
      </c>
      <c r="C84" s="131" t="s">
        <v>200</v>
      </c>
      <c r="D84" s="7" t="s">
        <v>4</v>
      </c>
      <c r="E84" s="10">
        <f>SUM(F84:N84)</f>
        <v>0</v>
      </c>
      <c r="F84" s="9">
        <f>F85</f>
        <v>0</v>
      </c>
      <c r="G84" s="9">
        <v>0</v>
      </c>
      <c r="H84" s="119">
        <f>SUM(H85:H85)</f>
        <v>0</v>
      </c>
      <c r="I84" s="120"/>
      <c r="J84" s="120"/>
      <c r="K84" s="120"/>
      <c r="L84" s="121"/>
      <c r="M84" s="10">
        <f>SUM(M85:M85)</f>
        <v>0</v>
      </c>
      <c r="N84" s="10">
        <f>SUM(N85:N85)</f>
        <v>0</v>
      </c>
      <c r="O84" s="112" t="s">
        <v>15</v>
      </c>
    </row>
    <row r="85" spans="1:16" ht="56.25" hidden="1" customHeight="1" x14ac:dyDescent="0.3">
      <c r="A85" s="127"/>
      <c r="B85" s="152"/>
      <c r="C85" s="131"/>
      <c r="D85" s="12" t="s">
        <v>6</v>
      </c>
      <c r="E85" s="10">
        <f>SUM(F85:N85)</f>
        <v>0</v>
      </c>
      <c r="F85" s="14">
        <v>0</v>
      </c>
      <c r="G85" s="14">
        <v>0</v>
      </c>
      <c r="H85" s="99">
        <v>0</v>
      </c>
      <c r="I85" s="100"/>
      <c r="J85" s="100"/>
      <c r="K85" s="100"/>
      <c r="L85" s="101"/>
      <c r="M85" s="15">
        <v>0</v>
      </c>
      <c r="N85" s="15">
        <v>0</v>
      </c>
      <c r="O85" s="113"/>
    </row>
    <row r="86" spans="1:16" ht="22.5" hidden="1" customHeight="1" x14ac:dyDescent="0.3">
      <c r="A86" s="127"/>
      <c r="B86" s="146" t="s">
        <v>240</v>
      </c>
      <c r="C86" s="146" t="s">
        <v>67</v>
      </c>
      <c r="D86" s="146" t="s">
        <v>67</v>
      </c>
      <c r="E86" s="102" t="s">
        <v>68</v>
      </c>
      <c r="F86" s="102" t="s">
        <v>2</v>
      </c>
      <c r="G86" s="102" t="s">
        <v>3</v>
      </c>
      <c r="H86" s="102" t="s">
        <v>210</v>
      </c>
      <c r="I86" s="104" t="s">
        <v>165</v>
      </c>
      <c r="J86" s="105"/>
      <c r="K86" s="105"/>
      <c r="L86" s="106"/>
      <c r="M86" s="107" t="s">
        <v>38</v>
      </c>
      <c r="N86" s="107" t="s">
        <v>39</v>
      </c>
      <c r="O86" s="113"/>
      <c r="P86" s="110"/>
    </row>
    <row r="87" spans="1:16" ht="35.25" hidden="1" customHeight="1" x14ac:dyDescent="0.3">
      <c r="A87" s="127"/>
      <c r="B87" s="147"/>
      <c r="C87" s="147"/>
      <c r="D87" s="147"/>
      <c r="E87" s="103"/>
      <c r="F87" s="103"/>
      <c r="G87" s="103"/>
      <c r="H87" s="103"/>
      <c r="I87" s="16" t="s">
        <v>153</v>
      </c>
      <c r="J87" s="16" t="s">
        <v>158</v>
      </c>
      <c r="K87" s="16" t="s">
        <v>154</v>
      </c>
      <c r="L87" s="16" t="s">
        <v>155</v>
      </c>
      <c r="M87" s="107"/>
      <c r="N87" s="107"/>
      <c r="O87" s="113"/>
      <c r="P87" s="110"/>
    </row>
    <row r="88" spans="1:16" ht="54.75" hidden="1" customHeight="1" x14ac:dyDescent="0.3">
      <c r="A88" s="132"/>
      <c r="B88" s="148"/>
      <c r="C88" s="148"/>
      <c r="D88" s="148"/>
      <c r="E88" s="16" t="s">
        <v>67</v>
      </c>
      <c r="F88" s="18" t="s">
        <v>67</v>
      </c>
      <c r="G88" s="18" t="s">
        <v>67</v>
      </c>
      <c r="H88" s="18" t="s">
        <v>67</v>
      </c>
      <c r="I88" s="18" t="s">
        <v>67</v>
      </c>
      <c r="J88" s="18" t="s">
        <v>67</v>
      </c>
      <c r="K88" s="18" t="s">
        <v>67</v>
      </c>
      <c r="L88" s="18" t="s">
        <v>67</v>
      </c>
      <c r="M88" s="18" t="s">
        <v>67</v>
      </c>
      <c r="N88" s="18" t="s">
        <v>67</v>
      </c>
      <c r="O88" s="114"/>
      <c r="P88" s="110"/>
    </row>
    <row r="89" spans="1:16" ht="0.75" hidden="1" customHeight="1" x14ac:dyDescent="0.3">
      <c r="A89" s="126" t="s">
        <v>13</v>
      </c>
      <c r="B89" s="152" t="s">
        <v>239</v>
      </c>
      <c r="C89" s="131" t="s">
        <v>40</v>
      </c>
      <c r="D89" s="7" t="s">
        <v>4</v>
      </c>
      <c r="E89" s="10">
        <f>SUM(F89:N89)</f>
        <v>0</v>
      </c>
      <c r="F89" s="9">
        <f>F90</f>
        <v>0</v>
      </c>
      <c r="G89" s="9">
        <v>0</v>
      </c>
      <c r="H89" s="119">
        <f>SUM(H90:H90)</f>
        <v>0</v>
      </c>
      <c r="I89" s="120"/>
      <c r="J89" s="120"/>
      <c r="K89" s="120"/>
      <c r="L89" s="121"/>
      <c r="M89" s="10">
        <f>SUM(M90:M90)</f>
        <v>0</v>
      </c>
      <c r="N89" s="10">
        <f>SUM(N90:N90)</f>
        <v>0</v>
      </c>
      <c r="O89" s="112" t="s">
        <v>15</v>
      </c>
    </row>
    <row r="90" spans="1:16" ht="56.25" hidden="1" customHeight="1" x14ac:dyDescent="0.3">
      <c r="A90" s="127"/>
      <c r="B90" s="152"/>
      <c r="C90" s="131"/>
      <c r="D90" s="12" t="s">
        <v>6</v>
      </c>
      <c r="E90" s="10">
        <f>SUM(F90:N90)</f>
        <v>0</v>
      </c>
      <c r="F90" s="14">
        <v>0</v>
      </c>
      <c r="G90" s="14">
        <v>0</v>
      </c>
      <c r="H90" s="99">
        <v>0</v>
      </c>
      <c r="I90" s="100"/>
      <c r="J90" s="100"/>
      <c r="K90" s="100"/>
      <c r="L90" s="101"/>
      <c r="M90" s="15">
        <v>0</v>
      </c>
      <c r="N90" s="15">
        <v>0</v>
      </c>
      <c r="O90" s="113"/>
      <c r="P90" s="40"/>
    </row>
    <row r="91" spans="1:16" ht="22.5" hidden="1" customHeight="1" x14ac:dyDescent="0.3">
      <c r="A91" s="127"/>
      <c r="B91" s="153" t="s">
        <v>242</v>
      </c>
      <c r="C91" s="146" t="s">
        <v>67</v>
      </c>
      <c r="D91" s="146" t="s">
        <v>67</v>
      </c>
      <c r="E91" s="102" t="s">
        <v>68</v>
      </c>
      <c r="F91" s="102" t="s">
        <v>2</v>
      </c>
      <c r="G91" s="102" t="s">
        <v>3</v>
      </c>
      <c r="H91" s="102" t="s">
        <v>210</v>
      </c>
      <c r="I91" s="104" t="s">
        <v>165</v>
      </c>
      <c r="J91" s="105"/>
      <c r="K91" s="105"/>
      <c r="L91" s="106"/>
      <c r="M91" s="107" t="s">
        <v>38</v>
      </c>
      <c r="N91" s="107" t="s">
        <v>39</v>
      </c>
      <c r="O91" s="113"/>
    </row>
    <row r="92" spans="1:16" ht="35.25" hidden="1" customHeight="1" x14ac:dyDescent="0.3">
      <c r="A92" s="127"/>
      <c r="B92" s="154"/>
      <c r="C92" s="147"/>
      <c r="D92" s="147"/>
      <c r="E92" s="103"/>
      <c r="F92" s="103"/>
      <c r="G92" s="103"/>
      <c r="H92" s="103"/>
      <c r="I92" s="16" t="s">
        <v>153</v>
      </c>
      <c r="J92" s="16" t="s">
        <v>158</v>
      </c>
      <c r="K92" s="16" t="s">
        <v>154</v>
      </c>
      <c r="L92" s="16" t="s">
        <v>155</v>
      </c>
      <c r="M92" s="107"/>
      <c r="N92" s="107"/>
      <c r="O92" s="113"/>
    </row>
    <row r="93" spans="1:16" ht="54.75" hidden="1" customHeight="1" x14ac:dyDescent="0.3">
      <c r="A93" s="132"/>
      <c r="B93" s="155"/>
      <c r="C93" s="148"/>
      <c r="D93" s="148"/>
      <c r="E93" s="16" t="s">
        <v>67</v>
      </c>
      <c r="F93" s="18" t="s">
        <v>67</v>
      </c>
      <c r="G93" s="18" t="s">
        <v>67</v>
      </c>
      <c r="H93" s="18" t="s">
        <v>67</v>
      </c>
      <c r="I93" s="18" t="s">
        <v>67</v>
      </c>
      <c r="J93" s="18" t="s">
        <v>67</v>
      </c>
      <c r="K93" s="18" t="s">
        <v>67</v>
      </c>
      <c r="L93" s="18" t="s">
        <v>67</v>
      </c>
      <c r="M93" s="18" t="s">
        <v>67</v>
      </c>
      <c r="N93" s="18" t="s">
        <v>67</v>
      </c>
      <c r="O93" s="114"/>
    </row>
    <row r="94" spans="1:16" ht="22.9" customHeight="1" x14ac:dyDescent="0.25">
      <c r="A94" s="126" t="s">
        <v>12</v>
      </c>
      <c r="B94" s="152" t="s">
        <v>86</v>
      </c>
      <c r="C94" s="131" t="s">
        <v>40</v>
      </c>
      <c r="D94" s="7" t="s">
        <v>4</v>
      </c>
      <c r="E94" s="10">
        <f>SUM(F94:N94)</f>
        <v>0</v>
      </c>
      <c r="F94" s="9">
        <f>F95</f>
        <v>0</v>
      </c>
      <c r="G94" s="9">
        <v>0</v>
      </c>
      <c r="H94" s="119">
        <f>SUM(H95:H95)</f>
        <v>0</v>
      </c>
      <c r="I94" s="120"/>
      <c r="J94" s="120"/>
      <c r="K94" s="120"/>
      <c r="L94" s="121"/>
      <c r="M94" s="10">
        <f>SUM(M95:M95)</f>
        <v>0</v>
      </c>
      <c r="N94" s="10">
        <f>SUM(N95:N95)</f>
        <v>0</v>
      </c>
      <c r="O94" s="112" t="s">
        <v>15</v>
      </c>
    </row>
    <row r="95" spans="1:16" ht="54.75" customHeight="1" x14ac:dyDescent="0.25">
      <c r="A95" s="127"/>
      <c r="B95" s="152"/>
      <c r="C95" s="131"/>
      <c r="D95" s="12" t="s">
        <v>6</v>
      </c>
      <c r="E95" s="10">
        <f>SUM(F95:N95)</f>
        <v>0</v>
      </c>
      <c r="F95" s="14">
        <v>0</v>
      </c>
      <c r="G95" s="14">
        <v>0</v>
      </c>
      <c r="H95" s="99">
        <v>0</v>
      </c>
      <c r="I95" s="100"/>
      <c r="J95" s="100"/>
      <c r="K95" s="100"/>
      <c r="L95" s="101"/>
      <c r="M95" s="15">
        <v>0</v>
      </c>
      <c r="N95" s="15">
        <v>0</v>
      </c>
      <c r="O95" s="113"/>
    </row>
    <row r="96" spans="1:16" ht="22.9" customHeight="1" x14ac:dyDescent="0.25">
      <c r="A96" s="127"/>
      <c r="B96" s="146" t="s">
        <v>248</v>
      </c>
      <c r="C96" s="146" t="s">
        <v>67</v>
      </c>
      <c r="D96" s="146" t="s">
        <v>67</v>
      </c>
      <c r="E96" s="102" t="s">
        <v>68</v>
      </c>
      <c r="F96" s="102" t="s">
        <v>2</v>
      </c>
      <c r="G96" s="102" t="s">
        <v>3</v>
      </c>
      <c r="H96" s="102" t="s">
        <v>211</v>
      </c>
      <c r="I96" s="104" t="s">
        <v>165</v>
      </c>
      <c r="J96" s="105"/>
      <c r="K96" s="105"/>
      <c r="L96" s="106"/>
      <c r="M96" s="107" t="s">
        <v>38</v>
      </c>
      <c r="N96" s="107" t="s">
        <v>39</v>
      </c>
      <c r="O96" s="113"/>
    </row>
    <row r="97" spans="1:17" ht="42" customHeight="1" x14ac:dyDescent="0.25">
      <c r="A97" s="127"/>
      <c r="B97" s="147"/>
      <c r="C97" s="147"/>
      <c r="D97" s="147"/>
      <c r="E97" s="103"/>
      <c r="F97" s="103"/>
      <c r="G97" s="103"/>
      <c r="H97" s="103"/>
      <c r="I97" s="16" t="s">
        <v>153</v>
      </c>
      <c r="J97" s="16" t="s">
        <v>158</v>
      </c>
      <c r="K97" s="16" t="s">
        <v>154</v>
      </c>
      <c r="L97" s="16" t="s">
        <v>155</v>
      </c>
      <c r="M97" s="107"/>
      <c r="N97" s="107"/>
      <c r="O97" s="113"/>
    </row>
    <row r="98" spans="1:17" ht="33" customHeight="1" x14ac:dyDescent="0.25">
      <c r="A98" s="132"/>
      <c r="B98" s="148"/>
      <c r="C98" s="148"/>
      <c r="D98" s="148"/>
      <c r="E98" s="16" t="s">
        <v>67</v>
      </c>
      <c r="F98" s="18" t="s">
        <v>67</v>
      </c>
      <c r="G98" s="18" t="s">
        <v>67</v>
      </c>
      <c r="H98" s="18" t="s">
        <v>67</v>
      </c>
      <c r="I98" s="18" t="s">
        <v>67</v>
      </c>
      <c r="J98" s="18" t="s">
        <v>67</v>
      </c>
      <c r="K98" s="18" t="s">
        <v>67</v>
      </c>
      <c r="L98" s="18" t="s">
        <v>67</v>
      </c>
      <c r="M98" s="18" t="s">
        <v>67</v>
      </c>
      <c r="N98" s="18" t="s">
        <v>67</v>
      </c>
      <c r="O98" s="114"/>
    </row>
    <row r="99" spans="1:17" ht="22.9" customHeight="1" x14ac:dyDescent="0.25">
      <c r="A99" s="126" t="s">
        <v>13</v>
      </c>
      <c r="B99" s="152" t="s">
        <v>246</v>
      </c>
      <c r="C99" s="131" t="s">
        <v>202</v>
      </c>
      <c r="D99" s="7" t="s">
        <v>4</v>
      </c>
      <c r="E99" s="10">
        <f>SUM(F99:N99)</f>
        <v>0</v>
      </c>
      <c r="F99" s="9">
        <f>F100</f>
        <v>0</v>
      </c>
      <c r="G99" s="9">
        <v>0</v>
      </c>
      <c r="H99" s="119">
        <f>SUM(H100:H100)</f>
        <v>0</v>
      </c>
      <c r="I99" s="120"/>
      <c r="J99" s="120"/>
      <c r="K99" s="120"/>
      <c r="L99" s="121"/>
      <c r="M99" s="10">
        <f>SUM(M100:M100)</f>
        <v>0</v>
      </c>
      <c r="N99" s="10">
        <f>SUM(N100:N100)</f>
        <v>0</v>
      </c>
      <c r="O99" s="112" t="s">
        <v>15</v>
      </c>
    </row>
    <row r="100" spans="1:17" ht="54.75" customHeight="1" x14ac:dyDescent="0.25">
      <c r="A100" s="127"/>
      <c r="B100" s="152"/>
      <c r="C100" s="131"/>
      <c r="D100" s="12" t="s">
        <v>6</v>
      </c>
      <c r="E100" s="10">
        <f>SUM(F100:N100)</f>
        <v>0</v>
      </c>
      <c r="F100" s="14">
        <v>0</v>
      </c>
      <c r="G100" s="14">
        <v>0</v>
      </c>
      <c r="H100" s="99">
        <v>0</v>
      </c>
      <c r="I100" s="100"/>
      <c r="J100" s="100"/>
      <c r="K100" s="100"/>
      <c r="L100" s="101"/>
      <c r="M100" s="15">
        <v>0</v>
      </c>
      <c r="N100" s="15">
        <v>0</v>
      </c>
      <c r="O100" s="113"/>
      <c r="P100" s="110"/>
    </row>
    <row r="101" spans="1:17" ht="22.9" customHeight="1" x14ac:dyDescent="0.25">
      <c r="A101" s="127"/>
      <c r="B101" s="146" t="s">
        <v>247</v>
      </c>
      <c r="C101" s="146" t="s">
        <v>67</v>
      </c>
      <c r="D101" s="146" t="s">
        <v>67</v>
      </c>
      <c r="E101" s="102" t="s">
        <v>68</v>
      </c>
      <c r="F101" s="102" t="s">
        <v>2</v>
      </c>
      <c r="G101" s="102" t="s">
        <v>3</v>
      </c>
      <c r="H101" s="102" t="s">
        <v>211</v>
      </c>
      <c r="I101" s="104" t="s">
        <v>165</v>
      </c>
      <c r="J101" s="105"/>
      <c r="K101" s="105"/>
      <c r="L101" s="106"/>
      <c r="M101" s="107" t="s">
        <v>38</v>
      </c>
      <c r="N101" s="107" t="s">
        <v>39</v>
      </c>
      <c r="O101" s="113"/>
      <c r="P101" s="110"/>
    </row>
    <row r="102" spans="1:17" ht="42" customHeight="1" x14ac:dyDescent="0.25">
      <c r="A102" s="127"/>
      <c r="B102" s="147"/>
      <c r="C102" s="147"/>
      <c r="D102" s="147"/>
      <c r="E102" s="103"/>
      <c r="F102" s="103"/>
      <c r="G102" s="103"/>
      <c r="H102" s="103"/>
      <c r="I102" s="16" t="s">
        <v>153</v>
      </c>
      <c r="J102" s="16" t="s">
        <v>158</v>
      </c>
      <c r="K102" s="16" t="s">
        <v>154</v>
      </c>
      <c r="L102" s="16" t="s">
        <v>155</v>
      </c>
      <c r="M102" s="107"/>
      <c r="N102" s="107"/>
      <c r="O102" s="113"/>
    </row>
    <row r="103" spans="1:17" ht="57" customHeight="1" x14ac:dyDescent="0.25">
      <c r="A103" s="132"/>
      <c r="B103" s="148"/>
      <c r="C103" s="148"/>
      <c r="D103" s="148"/>
      <c r="E103" s="16" t="s">
        <v>67</v>
      </c>
      <c r="F103" s="18" t="s">
        <v>67</v>
      </c>
      <c r="G103" s="18" t="s">
        <v>67</v>
      </c>
      <c r="H103" s="18" t="s">
        <v>67</v>
      </c>
      <c r="I103" s="18" t="s">
        <v>67</v>
      </c>
      <c r="J103" s="18" t="s">
        <v>67</v>
      </c>
      <c r="K103" s="18" t="s">
        <v>67</v>
      </c>
      <c r="L103" s="18" t="s">
        <v>67</v>
      </c>
      <c r="M103" s="18" t="s">
        <v>67</v>
      </c>
      <c r="N103" s="18" t="s">
        <v>67</v>
      </c>
      <c r="O103" s="114"/>
    </row>
    <row r="104" spans="1:17" ht="14.25" hidden="1" customHeight="1" x14ac:dyDescent="0.3">
      <c r="A104" s="125">
        <v>3</v>
      </c>
      <c r="B104" s="149" t="s">
        <v>243</v>
      </c>
      <c r="C104" s="156" t="s">
        <v>200</v>
      </c>
      <c r="D104" s="7" t="s">
        <v>4</v>
      </c>
      <c r="E104" s="10">
        <f t="shared" ref="E104:E110" si="7">SUM(F104:N104)</f>
        <v>0</v>
      </c>
      <c r="F104" s="9">
        <f>F106+F107+F105</f>
        <v>0</v>
      </c>
      <c r="G104" s="9">
        <v>0</v>
      </c>
      <c r="H104" s="119">
        <f>H106+H107+H105</f>
        <v>0</v>
      </c>
      <c r="I104" s="120"/>
      <c r="J104" s="120"/>
      <c r="K104" s="120"/>
      <c r="L104" s="121"/>
      <c r="M104" s="10">
        <f t="shared" ref="M104:N104" si="8">SUM(M105:M107)</f>
        <v>0</v>
      </c>
      <c r="N104" s="10">
        <f t="shared" si="8"/>
        <v>0</v>
      </c>
      <c r="O104" s="118" t="s">
        <v>15</v>
      </c>
    </row>
    <row r="105" spans="1:17" ht="32.25" hidden="1" customHeight="1" x14ac:dyDescent="0.3">
      <c r="A105" s="125"/>
      <c r="B105" s="149"/>
      <c r="C105" s="157"/>
      <c r="D105" s="7" t="s">
        <v>16</v>
      </c>
      <c r="E105" s="10">
        <f t="shared" si="7"/>
        <v>0</v>
      </c>
      <c r="F105" s="9">
        <v>0</v>
      </c>
      <c r="G105" s="9">
        <v>0</v>
      </c>
      <c r="H105" s="119">
        <v>0</v>
      </c>
      <c r="I105" s="120"/>
      <c r="J105" s="120"/>
      <c r="K105" s="120"/>
      <c r="L105" s="121"/>
      <c r="M105" s="10">
        <v>0</v>
      </c>
      <c r="N105" s="10">
        <v>0</v>
      </c>
      <c r="O105" s="118"/>
    </row>
    <row r="106" spans="1:17" ht="48.75" hidden="1" customHeight="1" x14ac:dyDescent="0.3">
      <c r="A106" s="125"/>
      <c r="B106" s="149"/>
      <c r="C106" s="157"/>
      <c r="D106" s="7" t="s">
        <v>6</v>
      </c>
      <c r="E106" s="10">
        <f t="shared" si="7"/>
        <v>0</v>
      </c>
      <c r="F106" s="9">
        <v>0</v>
      </c>
      <c r="G106" s="9">
        <v>0</v>
      </c>
      <c r="H106" s="119">
        <f>H109</f>
        <v>0</v>
      </c>
      <c r="I106" s="120"/>
      <c r="J106" s="120"/>
      <c r="K106" s="120"/>
      <c r="L106" s="121"/>
      <c r="M106" s="10">
        <f>M109</f>
        <v>0</v>
      </c>
      <c r="N106" s="10">
        <f>N109</f>
        <v>0</v>
      </c>
      <c r="O106" s="118"/>
      <c r="P106" s="110" t="s">
        <v>286</v>
      </c>
      <c r="Q106" s="30"/>
    </row>
    <row r="107" spans="1:17" ht="0.75" hidden="1" customHeight="1" x14ac:dyDescent="0.3">
      <c r="A107" s="125"/>
      <c r="B107" s="149"/>
      <c r="C107" s="158"/>
      <c r="D107" s="31" t="s">
        <v>17</v>
      </c>
      <c r="E107" s="10">
        <f t="shared" si="7"/>
        <v>0</v>
      </c>
      <c r="F107" s="9">
        <f>F110</f>
        <v>0</v>
      </c>
      <c r="G107" s="9">
        <v>0</v>
      </c>
      <c r="H107" s="119">
        <f>H110</f>
        <v>0</v>
      </c>
      <c r="I107" s="120"/>
      <c r="J107" s="120"/>
      <c r="K107" s="120"/>
      <c r="L107" s="121"/>
      <c r="M107" s="10">
        <f t="shared" ref="M107:N107" si="9">M110</f>
        <v>0</v>
      </c>
      <c r="N107" s="10">
        <f t="shared" si="9"/>
        <v>0</v>
      </c>
      <c r="O107" s="118"/>
      <c r="P107" s="110"/>
    </row>
    <row r="108" spans="1:17" ht="24" hidden="1" customHeight="1" x14ac:dyDescent="0.3">
      <c r="A108" s="126" t="s">
        <v>23</v>
      </c>
      <c r="B108" s="152" t="s">
        <v>245</v>
      </c>
      <c r="C108" s="133" t="s">
        <v>200</v>
      </c>
      <c r="D108" s="7" t="s">
        <v>4</v>
      </c>
      <c r="E108" s="10">
        <f t="shared" si="7"/>
        <v>0</v>
      </c>
      <c r="F108" s="9">
        <f>SUM(F109:F110)</f>
        <v>0</v>
      </c>
      <c r="G108" s="9"/>
      <c r="H108" s="119">
        <f>SUM(H109:L110)</f>
        <v>0</v>
      </c>
      <c r="I108" s="120"/>
      <c r="J108" s="120"/>
      <c r="K108" s="120"/>
      <c r="L108" s="121"/>
      <c r="M108" s="10">
        <f>SUM(M109:M110)</f>
        <v>0</v>
      </c>
      <c r="N108" s="10">
        <f>SUM(N109:N110)</f>
        <v>0</v>
      </c>
      <c r="O108" s="112" t="s">
        <v>15</v>
      </c>
      <c r="P108" s="110"/>
    </row>
    <row r="109" spans="1:17" ht="51" hidden="1" customHeight="1" x14ac:dyDescent="0.3">
      <c r="A109" s="127"/>
      <c r="B109" s="152"/>
      <c r="C109" s="134"/>
      <c r="D109" s="12" t="s">
        <v>6</v>
      </c>
      <c r="E109" s="10">
        <f t="shared" si="7"/>
        <v>0</v>
      </c>
      <c r="F109" s="14">
        <v>0</v>
      </c>
      <c r="G109" s="14">
        <v>0</v>
      </c>
      <c r="H109" s="99">
        <v>0</v>
      </c>
      <c r="I109" s="100"/>
      <c r="J109" s="100"/>
      <c r="K109" s="100"/>
      <c r="L109" s="101"/>
      <c r="M109" s="15">
        <v>0</v>
      </c>
      <c r="N109" s="15">
        <v>0</v>
      </c>
      <c r="O109" s="113"/>
    </row>
    <row r="110" spans="1:17" ht="15" hidden="1" customHeight="1" x14ac:dyDescent="0.3">
      <c r="A110" s="127"/>
      <c r="B110" s="152"/>
      <c r="C110" s="135"/>
      <c r="D110" s="32" t="s">
        <v>17</v>
      </c>
      <c r="E110" s="10">
        <f t="shared" si="7"/>
        <v>0</v>
      </c>
      <c r="F110" s="14">
        <v>0</v>
      </c>
      <c r="G110" s="14">
        <v>0</v>
      </c>
      <c r="H110" s="99">
        <v>0</v>
      </c>
      <c r="I110" s="100"/>
      <c r="J110" s="100"/>
      <c r="K110" s="100"/>
      <c r="L110" s="101"/>
      <c r="M110" s="15">
        <v>0</v>
      </c>
      <c r="N110" s="15">
        <v>0</v>
      </c>
      <c r="O110" s="113"/>
    </row>
    <row r="111" spans="1:17" ht="15" hidden="1" customHeight="1" x14ac:dyDescent="0.3">
      <c r="A111" s="127"/>
      <c r="B111" s="146" t="s">
        <v>244</v>
      </c>
      <c r="C111" s="146" t="s">
        <v>67</v>
      </c>
      <c r="D111" s="146" t="s">
        <v>67</v>
      </c>
      <c r="E111" s="102" t="s">
        <v>68</v>
      </c>
      <c r="F111" s="102" t="s">
        <v>2</v>
      </c>
      <c r="G111" s="102" t="s">
        <v>3</v>
      </c>
      <c r="H111" s="102" t="s">
        <v>205</v>
      </c>
      <c r="I111" s="104" t="s">
        <v>165</v>
      </c>
      <c r="J111" s="105"/>
      <c r="K111" s="105"/>
      <c r="L111" s="106"/>
      <c r="M111" s="107" t="s">
        <v>38</v>
      </c>
      <c r="N111" s="107" t="s">
        <v>39</v>
      </c>
      <c r="O111" s="113"/>
    </row>
    <row r="112" spans="1:17" ht="37.5" hidden="1" customHeight="1" x14ac:dyDescent="0.3">
      <c r="A112" s="127"/>
      <c r="B112" s="147"/>
      <c r="C112" s="147"/>
      <c r="D112" s="147"/>
      <c r="E112" s="103"/>
      <c r="F112" s="103"/>
      <c r="G112" s="103"/>
      <c r="H112" s="103"/>
      <c r="I112" s="16" t="s">
        <v>153</v>
      </c>
      <c r="J112" s="16" t="s">
        <v>158</v>
      </c>
      <c r="K112" s="16" t="s">
        <v>154</v>
      </c>
      <c r="L112" s="16" t="s">
        <v>155</v>
      </c>
      <c r="M112" s="107"/>
      <c r="N112" s="107"/>
      <c r="O112" s="113"/>
    </row>
    <row r="113" spans="1:16" ht="39" hidden="1" customHeight="1" x14ac:dyDescent="0.3">
      <c r="A113" s="132"/>
      <c r="B113" s="148"/>
      <c r="C113" s="148"/>
      <c r="D113" s="148"/>
      <c r="E113" s="33" t="s">
        <v>67</v>
      </c>
      <c r="F113" s="34" t="s">
        <v>67</v>
      </c>
      <c r="G113" s="34" t="s">
        <v>67</v>
      </c>
      <c r="H113" s="34" t="s">
        <v>67</v>
      </c>
      <c r="I113" s="34" t="s">
        <v>67</v>
      </c>
      <c r="J113" s="34" t="s">
        <v>67</v>
      </c>
      <c r="K113" s="34" t="s">
        <v>67</v>
      </c>
      <c r="L113" s="34" t="s">
        <v>67</v>
      </c>
      <c r="M113" s="34" t="s">
        <v>67</v>
      </c>
      <c r="N113" s="34" t="s">
        <v>67</v>
      </c>
      <c r="O113" s="114"/>
    </row>
    <row r="114" spans="1:16" ht="15" customHeight="1" x14ac:dyDescent="0.25">
      <c r="A114" s="124" t="s">
        <v>14</v>
      </c>
      <c r="B114" s="124"/>
      <c r="C114" s="124"/>
      <c r="D114" s="7" t="s">
        <v>4</v>
      </c>
      <c r="E114" s="10">
        <f>SUM(F114:N114)</f>
        <v>133069.13793</v>
      </c>
      <c r="F114" s="9">
        <f>F116+F117+F115</f>
        <v>23712.69311</v>
      </c>
      <c r="G114" s="9">
        <v>28249.044819999999</v>
      </c>
      <c r="H114" s="119">
        <f>H116+H117+H115</f>
        <v>27381.8</v>
      </c>
      <c r="I114" s="120"/>
      <c r="J114" s="120"/>
      <c r="K114" s="120"/>
      <c r="L114" s="121"/>
      <c r="M114" s="10">
        <f t="shared" ref="M114:N114" si="10">SUM(M115:M117)</f>
        <v>26862.799999999999</v>
      </c>
      <c r="N114" s="10">
        <f t="shared" si="10"/>
        <v>26862.799999999999</v>
      </c>
      <c r="O114" s="118"/>
    </row>
    <row r="115" spans="1:16" ht="37.5" customHeight="1" x14ac:dyDescent="0.25">
      <c r="A115" s="124"/>
      <c r="B115" s="124"/>
      <c r="C115" s="124"/>
      <c r="D115" s="7" t="s">
        <v>16</v>
      </c>
      <c r="E115" s="10">
        <f>SUM(F115:N115)</f>
        <v>4868.4380000000001</v>
      </c>
      <c r="F115" s="9">
        <f>F50</f>
        <v>1157.7379999999998</v>
      </c>
      <c r="G115" s="9">
        <v>3710.7</v>
      </c>
      <c r="H115" s="119">
        <f>H50</f>
        <v>0</v>
      </c>
      <c r="I115" s="120"/>
      <c r="J115" s="120"/>
      <c r="K115" s="120"/>
      <c r="L115" s="121"/>
      <c r="M115" s="10">
        <f>M50</f>
        <v>0</v>
      </c>
      <c r="N115" s="10">
        <f>N50</f>
        <v>0</v>
      </c>
      <c r="O115" s="118"/>
    </row>
    <row r="116" spans="1:16" ht="48.75" customHeight="1" x14ac:dyDescent="0.25">
      <c r="A116" s="124"/>
      <c r="B116" s="124"/>
      <c r="C116" s="124"/>
      <c r="D116" s="7" t="s">
        <v>6</v>
      </c>
      <c r="E116" s="10">
        <f>SUM(F116:N116)</f>
        <v>124785.17237</v>
      </c>
      <c r="F116" s="9">
        <f>F51+F76</f>
        <v>21370.127549999997</v>
      </c>
      <c r="G116" s="9">
        <v>23960.044819999999</v>
      </c>
      <c r="H116" s="119">
        <f>H51+H76</f>
        <v>26831</v>
      </c>
      <c r="I116" s="120"/>
      <c r="J116" s="120"/>
      <c r="K116" s="120"/>
      <c r="L116" s="121"/>
      <c r="M116" s="10">
        <f>M51+M76</f>
        <v>26312</v>
      </c>
      <c r="N116" s="10">
        <f>N51+N76</f>
        <v>26312</v>
      </c>
      <c r="O116" s="118"/>
    </row>
    <row r="117" spans="1:16" ht="21" customHeight="1" x14ac:dyDescent="0.25">
      <c r="A117" s="124"/>
      <c r="B117" s="124"/>
      <c r="C117" s="124"/>
      <c r="D117" s="31" t="s">
        <v>17</v>
      </c>
      <c r="E117" s="10">
        <f>SUM(F117:N117)</f>
        <v>3415.5275600000004</v>
      </c>
      <c r="F117" s="9">
        <f>F52+F77</f>
        <v>1184.8275599999999</v>
      </c>
      <c r="G117" s="9">
        <v>578.29999999999995</v>
      </c>
      <c r="H117" s="119">
        <f>H52+H77</f>
        <v>550.79999999999995</v>
      </c>
      <c r="I117" s="120"/>
      <c r="J117" s="120"/>
      <c r="K117" s="120"/>
      <c r="L117" s="121"/>
      <c r="M117" s="10">
        <f>M52+M77</f>
        <v>550.79999999999995</v>
      </c>
      <c r="N117" s="10">
        <f>N52+N77</f>
        <v>550.79999999999995</v>
      </c>
      <c r="O117" s="118"/>
    </row>
    <row r="118" spans="1:16" ht="24.75" customHeight="1" x14ac:dyDescent="0.25">
      <c r="A118" s="191" t="s">
        <v>186</v>
      </c>
      <c r="B118" s="191"/>
      <c r="C118" s="191"/>
      <c r="D118" s="191"/>
      <c r="E118" s="191"/>
      <c r="F118" s="191"/>
      <c r="G118" s="191"/>
      <c r="H118" s="191"/>
      <c r="I118" s="191"/>
      <c r="J118" s="191"/>
      <c r="K118" s="191"/>
      <c r="L118" s="191"/>
      <c r="M118" s="191"/>
      <c r="N118" s="191"/>
      <c r="O118" s="191"/>
    </row>
    <row r="119" spans="1:16" ht="15.75" x14ac:dyDescent="0.25">
      <c r="A119" s="125">
        <v>1</v>
      </c>
      <c r="B119" s="149" t="s">
        <v>160</v>
      </c>
      <c r="C119" s="156" t="s">
        <v>40</v>
      </c>
      <c r="D119" s="7" t="s">
        <v>4</v>
      </c>
      <c r="E119" s="10">
        <f t="shared" ref="E119:E126" si="11">SUM(F119:N119)</f>
        <v>463766.87851000001</v>
      </c>
      <c r="F119" s="9">
        <f>F120+F121+F122+F123</f>
        <v>86307.94690000001</v>
      </c>
      <c r="G119" s="9">
        <v>93799.989350000003</v>
      </c>
      <c r="H119" s="119">
        <f>H120+H121+H122+H123</f>
        <v>94524.930839999986</v>
      </c>
      <c r="I119" s="120"/>
      <c r="J119" s="120"/>
      <c r="K119" s="120"/>
      <c r="L119" s="121"/>
      <c r="M119" s="10">
        <f>SUM(M120:M123)</f>
        <v>94582.652869999991</v>
      </c>
      <c r="N119" s="10">
        <f>SUM(N120:N123)</f>
        <v>94551.35854999999</v>
      </c>
      <c r="O119" s="118" t="s">
        <v>19</v>
      </c>
    </row>
    <row r="120" spans="1:16" ht="31.5" x14ac:dyDescent="0.25">
      <c r="A120" s="125"/>
      <c r="B120" s="149"/>
      <c r="C120" s="157"/>
      <c r="D120" s="7" t="s">
        <v>20</v>
      </c>
      <c r="E120" s="10">
        <f t="shared" si="11"/>
        <v>4286.7172199999995</v>
      </c>
      <c r="F120" s="9">
        <f>F137</f>
        <v>704.029</v>
      </c>
      <c r="G120" s="9">
        <v>916.79880000000003</v>
      </c>
      <c r="H120" s="119">
        <f>H137</f>
        <v>924.53634999999997</v>
      </c>
      <c r="I120" s="120"/>
      <c r="J120" s="120"/>
      <c r="K120" s="120"/>
      <c r="L120" s="121"/>
      <c r="M120" s="10">
        <f t="shared" ref="M120:N120" si="12">M137</f>
        <v>892.68665999999996</v>
      </c>
      <c r="N120" s="10">
        <f t="shared" si="12"/>
        <v>848.66641000000004</v>
      </c>
      <c r="O120" s="118"/>
      <c r="P120" s="3"/>
    </row>
    <row r="121" spans="1:16" ht="36.75" customHeight="1" x14ac:dyDescent="0.25">
      <c r="A121" s="125"/>
      <c r="B121" s="149"/>
      <c r="C121" s="157"/>
      <c r="D121" s="7" t="s">
        <v>16</v>
      </c>
      <c r="E121" s="10">
        <f t="shared" si="11"/>
        <v>14381.854269999998</v>
      </c>
      <c r="F121" s="9">
        <f>F131+F138+F144</f>
        <v>5894.1886500000001</v>
      </c>
      <c r="G121" s="9">
        <v>6058.5419199999997</v>
      </c>
      <c r="H121" s="119">
        <f>L131+H138</f>
        <v>756.43883000000005</v>
      </c>
      <c r="I121" s="120"/>
      <c r="J121" s="120"/>
      <c r="K121" s="120"/>
      <c r="L121" s="121"/>
      <c r="M121" s="10">
        <f>M131+M138</f>
        <v>824.01846</v>
      </c>
      <c r="N121" s="10">
        <f>N131+N138</f>
        <v>848.66641000000004</v>
      </c>
      <c r="O121" s="118"/>
    </row>
    <row r="122" spans="1:16" ht="49.9" customHeight="1" x14ac:dyDescent="0.25">
      <c r="A122" s="125"/>
      <c r="B122" s="149"/>
      <c r="C122" s="157"/>
      <c r="D122" s="7" t="s">
        <v>6</v>
      </c>
      <c r="E122" s="10">
        <f t="shared" si="11"/>
        <v>437179.19698000001</v>
      </c>
      <c r="F122" s="9">
        <f>F125+F132+F139</f>
        <v>76831.821210000009</v>
      </c>
      <c r="G122" s="9">
        <v>85564.348129999998</v>
      </c>
      <c r="H122" s="119">
        <f>H125+H132+H139</f>
        <v>91583.655159999995</v>
      </c>
      <c r="I122" s="120"/>
      <c r="J122" s="120"/>
      <c r="K122" s="120"/>
      <c r="L122" s="121"/>
      <c r="M122" s="10">
        <f t="shared" ref="M122:N122" si="13">M125+M132+M139</f>
        <v>91605.647249999995</v>
      </c>
      <c r="N122" s="10">
        <f t="shared" si="13"/>
        <v>91593.725229999996</v>
      </c>
      <c r="O122" s="118"/>
    </row>
    <row r="123" spans="1:16" ht="18" customHeight="1" x14ac:dyDescent="0.25">
      <c r="A123" s="125"/>
      <c r="B123" s="149"/>
      <c r="C123" s="158"/>
      <c r="D123" s="31" t="s">
        <v>17</v>
      </c>
      <c r="E123" s="10">
        <f t="shared" si="11"/>
        <v>7919.1100400000014</v>
      </c>
      <c r="F123" s="9">
        <f>F126</f>
        <v>2877.9080400000003</v>
      </c>
      <c r="G123" s="9">
        <v>1260.3005000000001</v>
      </c>
      <c r="H123" s="119">
        <f>H126</f>
        <v>1260.3005000000001</v>
      </c>
      <c r="I123" s="120"/>
      <c r="J123" s="120"/>
      <c r="K123" s="120"/>
      <c r="L123" s="121"/>
      <c r="M123" s="10">
        <f t="shared" ref="M123:N123" si="14">M126</f>
        <v>1260.3005000000001</v>
      </c>
      <c r="N123" s="10">
        <f t="shared" si="14"/>
        <v>1260.3005000000001</v>
      </c>
      <c r="O123" s="118"/>
    </row>
    <row r="124" spans="1:16" ht="18.75" customHeight="1" x14ac:dyDescent="0.25">
      <c r="A124" s="162" t="s">
        <v>7</v>
      </c>
      <c r="B124" s="152" t="s">
        <v>44</v>
      </c>
      <c r="C124" s="131" t="s">
        <v>40</v>
      </c>
      <c r="D124" s="7" t="s">
        <v>4</v>
      </c>
      <c r="E124" s="10">
        <f t="shared" si="11"/>
        <v>435732.98938000004</v>
      </c>
      <c r="F124" s="9">
        <f>F125+F126</f>
        <v>76966.929250000001</v>
      </c>
      <c r="G124" s="9">
        <v>84838.158630000005</v>
      </c>
      <c r="H124" s="119">
        <f>H125+H126</f>
        <v>91309.300499999998</v>
      </c>
      <c r="I124" s="120"/>
      <c r="J124" s="120"/>
      <c r="K124" s="120"/>
      <c r="L124" s="121"/>
      <c r="M124" s="10">
        <f>SUM(M125:M126)</f>
        <v>91309.300499999998</v>
      </c>
      <c r="N124" s="10">
        <f>SUM(N125:N126)</f>
        <v>91309.300499999998</v>
      </c>
      <c r="O124" s="112" t="s">
        <v>19</v>
      </c>
    </row>
    <row r="125" spans="1:16" ht="47.25" x14ac:dyDescent="0.25">
      <c r="A125" s="163"/>
      <c r="B125" s="152"/>
      <c r="C125" s="131"/>
      <c r="D125" s="12" t="s">
        <v>6</v>
      </c>
      <c r="E125" s="10">
        <f t="shared" si="11"/>
        <v>427813.87933999998</v>
      </c>
      <c r="F125" s="14">
        <v>74089.021210000006</v>
      </c>
      <c r="G125" s="14">
        <v>83577.858129999993</v>
      </c>
      <c r="H125" s="99">
        <v>90049</v>
      </c>
      <c r="I125" s="100"/>
      <c r="J125" s="100"/>
      <c r="K125" s="100"/>
      <c r="L125" s="101"/>
      <c r="M125" s="15">
        <v>90049</v>
      </c>
      <c r="N125" s="15">
        <v>90049</v>
      </c>
      <c r="O125" s="113"/>
    </row>
    <row r="126" spans="1:16" ht="15.75" x14ac:dyDescent="0.25">
      <c r="A126" s="163"/>
      <c r="B126" s="152"/>
      <c r="C126" s="131"/>
      <c r="D126" s="32" t="s">
        <v>17</v>
      </c>
      <c r="E126" s="10">
        <f t="shared" si="11"/>
        <v>7919.1100400000014</v>
      </c>
      <c r="F126" s="14">
        <f>1260.3005+900-81+798.60754</f>
        <v>2877.9080400000003</v>
      </c>
      <c r="G126" s="14">
        <v>1260.3005000000001</v>
      </c>
      <c r="H126" s="99">
        <v>1260.3005000000001</v>
      </c>
      <c r="I126" s="100"/>
      <c r="J126" s="100"/>
      <c r="K126" s="100"/>
      <c r="L126" s="101"/>
      <c r="M126" s="15">
        <v>1260.3005000000001</v>
      </c>
      <c r="N126" s="15">
        <v>1260.3005000000001</v>
      </c>
      <c r="O126" s="113"/>
    </row>
    <row r="127" spans="1:16" ht="18.75" customHeight="1" x14ac:dyDescent="0.25">
      <c r="A127" s="163"/>
      <c r="B127" s="133" t="s">
        <v>150</v>
      </c>
      <c r="C127" s="146" t="s">
        <v>67</v>
      </c>
      <c r="D127" s="146" t="s">
        <v>67</v>
      </c>
      <c r="E127" s="102" t="s">
        <v>68</v>
      </c>
      <c r="F127" s="102" t="s">
        <v>2</v>
      </c>
      <c r="G127" s="102" t="s">
        <v>3</v>
      </c>
      <c r="H127" s="102" t="s">
        <v>212</v>
      </c>
      <c r="I127" s="104" t="s">
        <v>165</v>
      </c>
      <c r="J127" s="105"/>
      <c r="K127" s="105"/>
      <c r="L127" s="106"/>
      <c r="M127" s="107" t="s">
        <v>38</v>
      </c>
      <c r="N127" s="107" t="s">
        <v>39</v>
      </c>
      <c r="O127" s="113"/>
    </row>
    <row r="128" spans="1:16" ht="31.5" x14ac:dyDescent="0.25">
      <c r="A128" s="163"/>
      <c r="B128" s="134"/>
      <c r="C128" s="147"/>
      <c r="D128" s="147"/>
      <c r="E128" s="103"/>
      <c r="F128" s="103"/>
      <c r="G128" s="103"/>
      <c r="H128" s="103"/>
      <c r="I128" s="16" t="s">
        <v>153</v>
      </c>
      <c r="J128" s="16" t="s">
        <v>158</v>
      </c>
      <c r="K128" s="16" t="s">
        <v>154</v>
      </c>
      <c r="L128" s="16" t="s">
        <v>155</v>
      </c>
      <c r="M128" s="107"/>
      <c r="N128" s="107"/>
      <c r="O128" s="113"/>
    </row>
    <row r="129" spans="1:16" ht="108" customHeight="1" x14ac:dyDescent="0.25">
      <c r="A129" s="164"/>
      <c r="B129" s="135"/>
      <c r="C129" s="148"/>
      <c r="D129" s="148"/>
      <c r="E129" s="33">
        <v>100</v>
      </c>
      <c r="F129" s="34" t="s">
        <v>67</v>
      </c>
      <c r="G129" s="34">
        <v>100</v>
      </c>
      <c r="H129" s="34">
        <v>100</v>
      </c>
      <c r="I129" s="34">
        <v>25</v>
      </c>
      <c r="J129" s="34">
        <v>50</v>
      </c>
      <c r="K129" s="34">
        <v>75</v>
      </c>
      <c r="L129" s="34">
        <v>100</v>
      </c>
      <c r="M129" s="34">
        <v>100</v>
      </c>
      <c r="N129" s="34">
        <v>100</v>
      </c>
      <c r="O129" s="114"/>
    </row>
    <row r="130" spans="1:16" ht="18" customHeight="1" x14ac:dyDescent="0.25">
      <c r="A130" s="162" t="s">
        <v>8</v>
      </c>
      <c r="B130" s="152" t="s">
        <v>317</v>
      </c>
      <c r="C130" s="131" t="s">
        <v>40</v>
      </c>
      <c r="D130" s="7" t="s">
        <v>4</v>
      </c>
      <c r="E130" s="10">
        <f>SUM(F130:N130)</f>
        <v>4445.7628000000004</v>
      </c>
      <c r="F130" s="9">
        <f>F131+F132</f>
        <v>1945.75503</v>
      </c>
      <c r="G130" s="9">
        <v>1000.0077700000001</v>
      </c>
      <c r="H130" s="119">
        <f>H131+H132</f>
        <v>500</v>
      </c>
      <c r="I130" s="120"/>
      <c r="J130" s="120"/>
      <c r="K130" s="120"/>
      <c r="L130" s="121"/>
      <c r="M130" s="10">
        <f>SUM(M131:M132)</f>
        <v>500</v>
      </c>
      <c r="N130" s="10">
        <f>SUM(N131:N132)</f>
        <v>500</v>
      </c>
      <c r="O130" s="112" t="s">
        <v>19</v>
      </c>
    </row>
    <row r="131" spans="1:16" ht="31.5" hidden="1" customHeight="1" outlineLevel="1" x14ac:dyDescent="0.3">
      <c r="A131" s="163"/>
      <c r="B131" s="152"/>
      <c r="C131" s="131"/>
      <c r="D131" s="12" t="s">
        <v>16</v>
      </c>
      <c r="E131" s="10">
        <f>SUM(F131:N131)</f>
        <v>0</v>
      </c>
      <c r="F131" s="14">
        <v>0</v>
      </c>
      <c r="G131" s="14"/>
      <c r="H131" s="14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13"/>
    </row>
    <row r="132" spans="1:16" ht="68.25" customHeight="1" collapsed="1" x14ac:dyDescent="0.25">
      <c r="A132" s="163"/>
      <c r="B132" s="152"/>
      <c r="C132" s="131"/>
      <c r="D132" s="12" t="s">
        <v>6</v>
      </c>
      <c r="E132" s="10">
        <f>SUM(F132:N132)</f>
        <v>4445.7628000000004</v>
      </c>
      <c r="F132" s="14">
        <f>1945.75+0.00503</f>
        <v>1945.75503</v>
      </c>
      <c r="G132" s="14">
        <v>1000.0077700000001</v>
      </c>
      <c r="H132" s="99">
        <v>500</v>
      </c>
      <c r="I132" s="100"/>
      <c r="J132" s="100"/>
      <c r="K132" s="100"/>
      <c r="L132" s="101"/>
      <c r="M132" s="15">
        <v>500</v>
      </c>
      <c r="N132" s="15">
        <v>500</v>
      </c>
      <c r="O132" s="113"/>
      <c r="P132" s="3"/>
    </row>
    <row r="133" spans="1:16" ht="18.75" customHeight="1" x14ac:dyDescent="0.25">
      <c r="A133" s="163"/>
      <c r="B133" s="133" t="s">
        <v>300</v>
      </c>
      <c r="C133" s="146" t="s">
        <v>67</v>
      </c>
      <c r="D133" s="146" t="s">
        <v>67</v>
      </c>
      <c r="E133" s="102" t="s">
        <v>68</v>
      </c>
      <c r="F133" s="102" t="s">
        <v>2</v>
      </c>
      <c r="G133" s="102" t="s">
        <v>3</v>
      </c>
      <c r="H133" s="102" t="s">
        <v>207</v>
      </c>
      <c r="I133" s="104" t="s">
        <v>165</v>
      </c>
      <c r="J133" s="105"/>
      <c r="K133" s="105"/>
      <c r="L133" s="106"/>
      <c r="M133" s="107" t="s">
        <v>38</v>
      </c>
      <c r="N133" s="107" t="s">
        <v>39</v>
      </c>
      <c r="O133" s="113"/>
    </row>
    <row r="134" spans="1:16" ht="31.5" x14ac:dyDescent="0.25">
      <c r="A134" s="163"/>
      <c r="B134" s="134"/>
      <c r="C134" s="147"/>
      <c r="D134" s="147"/>
      <c r="E134" s="103"/>
      <c r="F134" s="103"/>
      <c r="G134" s="103"/>
      <c r="H134" s="103"/>
      <c r="I134" s="16" t="s">
        <v>153</v>
      </c>
      <c r="J134" s="16" t="s">
        <v>158</v>
      </c>
      <c r="K134" s="16" t="s">
        <v>154</v>
      </c>
      <c r="L134" s="16" t="s">
        <v>155</v>
      </c>
      <c r="M134" s="107"/>
      <c r="N134" s="107"/>
      <c r="O134" s="113"/>
    </row>
    <row r="135" spans="1:16" ht="83.25" customHeight="1" x14ac:dyDescent="0.25">
      <c r="A135" s="164"/>
      <c r="B135" s="135"/>
      <c r="C135" s="148"/>
      <c r="D135" s="148"/>
      <c r="E135" s="33">
        <v>44</v>
      </c>
      <c r="F135" s="34">
        <v>46</v>
      </c>
      <c r="G135" s="34">
        <v>44</v>
      </c>
      <c r="H135" s="34">
        <v>44</v>
      </c>
      <c r="I135" s="34">
        <v>44</v>
      </c>
      <c r="J135" s="34">
        <v>44</v>
      </c>
      <c r="K135" s="34">
        <v>44</v>
      </c>
      <c r="L135" s="34">
        <v>44</v>
      </c>
      <c r="M135" s="34">
        <v>44</v>
      </c>
      <c r="N135" s="34">
        <v>44</v>
      </c>
      <c r="O135" s="114"/>
    </row>
    <row r="136" spans="1:16" ht="18.75" customHeight="1" x14ac:dyDescent="0.25">
      <c r="A136" s="162" t="s">
        <v>18</v>
      </c>
      <c r="B136" s="152" t="s">
        <v>318</v>
      </c>
      <c r="C136" s="152" t="s">
        <v>40</v>
      </c>
      <c r="D136" s="7" t="s">
        <v>4</v>
      </c>
      <c r="E136" s="10">
        <f>SUM(F136:N136)</f>
        <v>12908.903329999999</v>
      </c>
      <c r="F136" s="9">
        <f>F137+F138+F139</f>
        <v>2054.2396199999998</v>
      </c>
      <c r="G136" s="9">
        <v>2623.6229499999999</v>
      </c>
      <c r="H136" s="119">
        <f>H137+H138+H139</f>
        <v>2715.6303399999997</v>
      </c>
      <c r="I136" s="120"/>
      <c r="J136" s="120"/>
      <c r="K136" s="120"/>
      <c r="L136" s="121"/>
      <c r="M136" s="10">
        <f>SUM(M137:M139)</f>
        <v>2773.3523700000001</v>
      </c>
      <c r="N136" s="10">
        <f>SUM(N137:N139)</f>
        <v>2742.0580500000001</v>
      </c>
      <c r="O136" s="112" t="s">
        <v>19</v>
      </c>
    </row>
    <row r="137" spans="1:16" ht="31.5" x14ac:dyDescent="0.25">
      <c r="A137" s="163"/>
      <c r="B137" s="152"/>
      <c r="C137" s="152"/>
      <c r="D137" s="12" t="s">
        <v>20</v>
      </c>
      <c r="E137" s="10">
        <f>SUM(F137:N137)</f>
        <v>4286.7172199999995</v>
      </c>
      <c r="F137" s="14">
        <f>704.03-0.001</f>
        <v>704.029</v>
      </c>
      <c r="G137" s="14">
        <v>916.79880000000003</v>
      </c>
      <c r="H137" s="99">
        <v>924.53634999999997</v>
      </c>
      <c r="I137" s="100"/>
      <c r="J137" s="100"/>
      <c r="K137" s="100"/>
      <c r="L137" s="101"/>
      <c r="M137" s="15">
        <v>892.68665999999996</v>
      </c>
      <c r="N137" s="15">
        <v>848.66641000000004</v>
      </c>
      <c r="O137" s="113"/>
      <c r="P137" s="3"/>
    </row>
    <row r="138" spans="1:16" ht="31.5" x14ac:dyDescent="0.25">
      <c r="A138" s="163"/>
      <c r="B138" s="152"/>
      <c r="C138" s="152"/>
      <c r="D138" s="12" t="s">
        <v>16</v>
      </c>
      <c r="E138" s="10">
        <f>SUM(F138:N138)</f>
        <v>3702.6312699999999</v>
      </c>
      <c r="F138" s="14">
        <f>553.17-0.00435</f>
        <v>553.16564999999991</v>
      </c>
      <c r="G138" s="14">
        <v>720.34191999999996</v>
      </c>
      <c r="H138" s="99">
        <v>756.43883000000005</v>
      </c>
      <c r="I138" s="100"/>
      <c r="J138" s="100"/>
      <c r="K138" s="100"/>
      <c r="L138" s="101"/>
      <c r="M138" s="15">
        <v>824.01846</v>
      </c>
      <c r="N138" s="15">
        <v>848.66641000000004</v>
      </c>
      <c r="O138" s="113"/>
    </row>
    <row r="139" spans="1:16" ht="47.25" x14ac:dyDescent="0.25">
      <c r="A139" s="163"/>
      <c r="B139" s="152"/>
      <c r="C139" s="152"/>
      <c r="D139" s="12" t="s">
        <v>6</v>
      </c>
      <c r="E139" s="10">
        <f>SUM(F139:N139)</f>
        <v>4919.5548399999998</v>
      </c>
      <c r="F139" s="14">
        <f>797.05-0.00503</f>
        <v>797.04496999999992</v>
      </c>
      <c r="G139" s="14">
        <v>986.48222999999996</v>
      </c>
      <c r="H139" s="99">
        <f>1034.65516</f>
        <v>1034.65516</v>
      </c>
      <c r="I139" s="100"/>
      <c r="J139" s="100"/>
      <c r="K139" s="100"/>
      <c r="L139" s="101"/>
      <c r="M139" s="15">
        <v>1056.64725</v>
      </c>
      <c r="N139" s="15">
        <f>1044.72523</f>
        <v>1044.72523</v>
      </c>
      <c r="O139" s="113"/>
    </row>
    <row r="140" spans="1:16" ht="18.75" customHeight="1" x14ac:dyDescent="0.25">
      <c r="A140" s="163"/>
      <c r="B140" s="146" t="s">
        <v>308</v>
      </c>
      <c r="C140" s="146" t="s">
        <v>67</v>
      </c>
      <c r="D140" s="146" t="s">
        <v>67</v>
      </c>
      <c r="E140" s="102" t="s">
        <v>68</v>
      </c>
      <c r="F140" s="102" t="s">
        <v>2</v>
      </c>
      <c r="G140" s="102" t="s">
        <v>3</v>
      </c>
      <c r="H140" s="102" t="s">
        <v>213</v>
      </c>
      <c r="I140" s="104" t="s">
        <v>165</v>
      </c>
      <c r="J140" s="105"/>
      <c r="K140" s="105"/>
      <c r="L140" s="106"/>
      <c r="M140" s="107" t="s">
        <v>38</v>
      </c>
      <c r="N140" s="107" t="s">
        <v>39</v>
      </c>
      <c r="O140" s="113"/>
    </row>
    <row r="141" spans="1:16" ht="31.5" x14ac:dyDescent="0.25">
      <c r="A141" s="163"/>
      <c r="B141" s="147"/>
      <c r="C141" s="147"/>
      <c r="D141" s="147"/>
      <c r="E141" s="103"/>
      <c r="F141" s="103"/>
      <c r="G141" s="103"/>
      <c r="H141" s="103"/>
      <c r="I141" s="16" t="s">
        <v>153</v>
      </c>
      <c r="J141" s="16" t="s">
        <v>158</v>
      </c>
      <c r="K141" s="16" t="s">
        <v>154</v>
      </c>
      <c r="L141" s="16" t="s">
        <v>155</v>
      </c>
      <c r="M141" s="107"/>
      <c r="N141" s="107"/>
      <c r="O141" s="113"/>
    </row>
    <row r="142" spans="1:16" ht="29.25" customHeight="1" x14ac:dyDescent="0.25">
      <c r="A142" s="164"/>
      <c r="B142" s="147"/>
      <c r="C142" s="148"/>
      <c r="D142" s="148"/>
      <c r="E142" s="33">
        <v>1</v>
      </c>
      <c r="F142" s="34">
        <v>1</v>
      </c>
      <c r="G142" s="34">
        <v>1</v>
      </c>
      <c r="H142" s="34">
        <v>1</v>
      </c>
      <c r="I142" s="34" t="s">
        <v>67</v>
      </c>
      <c r="J142" s="34" t="s">
        <v>67</v>
      </c>
      <c r="K142" s="34" t="s">
        <v>67</v>
      </c>
      <c r="L142" s="34">
        <v>1</v>
      </c>
      <c r="M142" s="34">
        <v>1</v>
      </c>
      <c r="N142" s="34">
        <v>1</v>
      </c>
      <c r="O142" s="114"/>
    </row>
    <row r="143" spans="1:16" ht="29.25" customHeight="1" x14ac:dyDescent="0.25">
      <c r="A143" s="187" t="s">
        <v>112</v>
      </c>
      <c r="B143" s="128" t="s">
        <v>191</v>
      </c>
      <c r="C143" s="189" t="s">
        <v>200</v>
      </c>
      <c r="D143" s="7" t="s">
        <v>4</v>
      </c>
      <c r="E143" s="10">
        <f>SUM(F143:N143)</f>
        <v>10679.223</v>
      </c>
      <c r="F143" s="9">
        <f>SUM(F144:F144)</f>
        <v>5341.0230000000001</v>
      </c>
      <c r="G143" s="9">
        <f>SUM(G144:G144)</f>
        <v>5338.2</v>
      </c>
      <c r="H143" s="119">
        <f>SUM(H144:L144)</f>
        <v>0</v>
      </c>
      <c r="I143" s="120"/>
      <c r="J143" s="120"/>
      <c r="K143" s="120"/>
      <c r="L143" s="121"/>
      <c r="M143" s="10">
        <f>SUM(M144:M144)</f>
        <v>0</v>
      </c>
      <c r="N143" s="10">
        <f>SUM(N144:N144)</f>
        <v>0</v>
      </c>
      <c r="O143" s="112" t="s">
        <v>19</v>
      </c>
    </row>
    <row r="144" spans="1:16" ht="40.5" customHeight="1" x14ac:dyDescent="0.25">
      <c r="A144" s="188"/>
      <c r="B144" s="129"/>
      <c r="C144" s="190"/>
      <c r="D144" s="12" t="s">
        <v>16</v>
      </c>
      <c r="E144" s="10">
        <f>SUM(F144:N144)</f>
        <v>10679.223</v>
      </c>
      <c r="F144" s="14">
        <v>5341.0230000000001</v>
      </c>
      <c r="G144" s="14">
        <v>5338.2</v>
      </c>
      <c r="H144" s="99">
        <v>0</v>
      </c>
      <c r="I144" s="100"/>
      <c r="J144" s="100"/>
      <c r="K144" s="100"/>
      <c r="L144" s="101"/>
      <c r="M144" s="15">
        <v>0</v>
      </c>
      <c r="N144" s="15">
        <v>0</v>
      </c>
      <c r="O144" s="113"/>
    </row>
    <row r="145" spans="1:16" ht="47.25" x14ac:dyDescent="0.25">
      <c r="A145" s="188"/>
      <c r="B145" s="41"/>
      <c r="C145" s="42"/>
      <c r="D145" s="12" t="s">
        <v>6</v>
      </c>
      <c r="E145" s="10">
        <v>0</v>
      </c>
      <c r="F145" s="14">
        <v>0</v>
      </c>
      <c r="G145" s="14">
        <v>0</v>
      </c>
      <c r="H145" s="99">
        <v>0</v>
      </c>
      <c r="I145" s="100"/>
      <c r="J145" s="100"/>
      <c r="K145" s="100"/>
      <c r="L145" s="101"/>
      <c r="M145" s="15">
        <v>0</v>
      </c>
      <c r="N145" s="15">
        <v>0</v>
      </c>
      <c r="O145" s="113"/>
    </row>
    <row r="146" spans="1:16" ht="33" customHeight="1" x14ac:dyDescent="0.25">
      <c r="A146" s="127"/>
      <c r="B146" s="146" t="s">
        <v>309</v>
      </c>
      <c r="C146" s="146" t="s">
        <v>67</v>
      </c>
      <c r="D146" s="146" t="s">
        <v>67</v>
      </c>
      <c r="E146" s="102" t="s">
        <v>68</v>
      </c>
      <c r="F146" s="102" t="s">
        <v>2</v>
      </c>
      <c r="G146" s="102" t="s">
        <v>3</v>
      </c>
      <c r="H146" s="102" t="s">
        <v>214</v>
      </c>
      <c r="I146" s="104" t="s">
        <v>165</v>
      </c>
      <c r="J146" s="105"/>
      <c r="K146" s="105"/>
      <c r="L146" s="106"/>
      <c r="M146" s="107" t="s">
        <v>38</v>
      </c>
      <c r="N146" s="107" t="s">
        <v>39</v>
      </c>
      <c r="O146" s="113"/>
    </row>
    <row r="147" spans="1:16" ht="44.25" customHeight="1" x14ac:dyDescent="0.25">
      <c r="A147" s="127"/>
      <c r="B147" s="147"/>
      <c r="C147" s="147"/>
      <c r="D147" s="147"/>
      <c r="E147" s="103"/>
      <c r="F147" s="103"/>
      <c r="G147" s="103"/>
      <c r="H147" s="103"/>
      <c r="I147" s="16" t="s">
        <v>153</v>
      </c>
      <c r="J147" s="16" t="s">
        <v>158</v>
      </c>
      <c r="K147" s="16" t="s">
        <v>154</v>
      </c>
      <c r="L147" s="16" t="s">
        <v>155</v>
      </c>
      <c r="M147" s="107"/>
      <c r="N147" s="107"/>
      <c r="O147" s="113"/>
    </row>
    <row r="148" spans="1:16" ht="99.75" customHeight="1" x14ac:dyDescent="0.25">
      <c r="A148" s="132"/>
      <c r="B148" s="148"/>
      <c r="C148" s="148"/>
      <c r="D148" s="148"/>
      <c r="E148" s="6">
        <v>95.94</v>
      </c>
      <c r="F148" s="35">
        <v>96.88</v>
      </c>
      <c r="G148" s="35">
        <v>95</v>
      </c>
      <c r="H148" s="35" t="s">
        <v>67</v>
      </c>
      <c r="I148" s="43" t="s">
        <v>67</v>
      </c>
      <c r="J148" s="43" t="s">
        <v>67</v>
      </c>
      <c r="K148" s="43" t="s">
        <v>67</v>
      </c>
      <c r="L148" s="43" t="s">
        <v>67</v>
      </c>
      <c r="M148" s="18" t="s">
        <v>67</v>
      </c>
      <c r="N148" s="18" t="s">
        <v>67</v>
      </c>
      <c r="O148" s="114"/>
    </row>
    <row r="149" spans="1:16" ht="18" hidden="1" customHeight="1" x14ac:dyDescent="0.3">
      <c r="A149" s="162" t="s">
        <v>249</v>
      </c>
      <c r="B149" s="152" t="s">
        <v>250</v>
      </c>
      <c r="C149" s="152" t="s">
        <v>202</v>
      </c>
      <c r="D149" s="7" t="s">
        <v>4</v>
      </c>
      <c r="E149" s="10">
        <f>SUM(F149:N149)</f>
        <v>0</v>
      </c>
      <c r="F149" s="9">
        <f>F150+F151+F152</f>
        <v>0</v>
      </c>
      <c r="G149" s="9">
        <v>0</v>
      </c>
      <c r="H149" s="119">
        <f>H150+H151+H152</f>
        <v>0</v>
      </c>
      <c r="I149" s="120"/>
      <c r="J149" s="120"/>
      <c r="K149" s="120"/>
      <c r="L149" s="121"/>
      <c r="M149" s="10">
        <f>SUM(M150:M152)</f>
        <v>0</v>
      </c>
      <c r="N149" s="10">
        <f>SUM(N150:N152)</f>
        <v>0</v>
      </c>
      <c r="O149" s="112" t="s">
        <v>19</v>
      </c>
    </row>
    <row r="150" spans="1:16" ht="31.15" hidden="1" x14ac:dyDescent="0.3">
      <c r="A150" s="163"/>
      <c r="B150" s="152"/>
      <c r="C150" s="152"/>
      <c r="D150" s="12" t="s">
        <v>20</v>
      </c>
      <c r="E150" s="10">
        <f>SUM(F150:N150)</f>
        <v>0</v>
      </c>
      <c r="F150" s="14">
        <v>0</v>
      </c>
      <c r="G150" s="14">
        <v>0</v>
      </c>
      <c r="H150" s="99">
        <v>0</v>
      </c>
      <c r="I150" s="100"/>
      <c r="J150" s="100"/>
      <c r="K150" s="100"/>
      <c r="L150" s="101"/>
      <c r="M150" s="15">
        <v>0</v>
      </c>
      <c r="N150" s="15">
        <v>0</v>
      </c>
      <c r="O150" s="113"/>
    </row>
    <row r="151" spans="1:16" ht="0.75" hidden="1" customHeight="1" x14ac:dyDescent="0.3">
      <c r="A151" s="163"/>
      <c r="B151" s="152"/>
      <c r="C151" s="152"/>
      <c r="D151" s="12" t="s">
        <v>16</v>
      </c>
      <c r="E151" s="10">
        <f>SUM(F151:N151)</f>
        <v>0</v>
      </c>
      <c r="F151" s="14">
        <v>0</v>
      </c>
      <c r="G151" s="14">
        <v>0</v>
      </c>
      <c r="H151" s="99">
        <v>0</v>
      </c>
      <c r="I151" s="100"/>
      <c r="J151" s="100"/>
      <c r="K151" s="100"/>
      <c r="L151" s="101"/>
      <c r="M151" s="15">
        <v>0</v>
      </c>
      <c r="N151" s="15">
        <v>0</v>
      </c>
      <c r="O151" s="113"/>
      <c r="P151" s="40" t="s">
        <v>287</v>
      </c>
    </row>
    <row r="152" spans="1:16" ht="60" hidden="1" customHeight="1" x14ac:dyDescent="0.3">
      <c r="A152" s="163"/>
      <c r="B152" s="152"/>
      <c r="C152" s="152"/>
      <c r="D152" s="12" t="s">
        <v>6</v>
      </c>
      <c r="E152" s="10">
        <f>SUM(F152:N152)</f>
        <v>0</v>
      </c>
      <c r="F152" s="14">
        <v>0</v>
      </c>
      <c r="G152" s="14">
        <v>0</v>
      </c>
      <c r="H152" s="99">
        <v>0</v>
      </c>
      <c r="I152" s="100"/>
      <c r="J152" s="100"/>
      <c r="K152" s="100"/>
      <c r="L152" s="101"/>
      <c r="M152" s="15">
        <v>0</v>
      </c>
      <c r="N152" s="15">
        <v>0</v>
      </c>
      <c r="O152" s="113"/>
      <c r="P152" s="108"/>
    </row>
    <row r="153" spans="1:16" ht="18.75" hidden="1" customHeight="1" x14ac:dyDescent="0.3">
      <c r="A153" s="163"/>
      <c r="B153" s="146" t="s">
        <v>251</v>
      </c>
      <c r="C153" s="146" t="s">
        <v>67</v>
      </c>
      <c r="D153" s="146" t="s">
        <v>67</v>
      </c>
      <c r="E153" s="102" t="s">
        <v>68</v>
      </c>
      <c r="F153" s="102" t="s">
        <v>2</v>
      </c>
      <c r="G153" s="102" t="s">
        <v>3</v>
      </c>
      <c r="H153" s="102" t="s">
        <v>213</v>
      </c>
      <c r="I153" s="104" t="s">
        <v>165</v>
      </c>
      <c r="J153" s="105"/>
      <c r="K153" s="105"/>
      <c r="L153" s="106"/>
      <c r="M153" s="107" t="s">
        <v>38</v>
      </c>
      <c r="N153" s="107" t="s">
        <v>39</v>
      </c>
      <c r="O153" s="113"/>
      <c r="P153" s="108"/>
    </row>
    <row r="154" spans="1:16" ht="31.15" hidden="1" x14ac:dyDescent="0.3">
      <c r="A154" s="163"/>
      <c r="B154" s="147"/>
      <c r="C154" s="147"/>
      <c r="D154" s="147"/>
      <c r="E154" s="103"/>
      <c r="F154" s="103"/>
      <c r="G154" s="103"/>
      <c r="H154" s="103"/>
      <c r="I154" s="16" t="s">
        <v>153</v>
      </c>
      <c r="J154" s="16" t="s">
        <v>158</v>
      </c>
      <c r="K154" s="16" t="s">
        <v>154</v>
      </c>
      <c r="L154" s="16" t="s">
        <v>155</v>
      </c>
      <c r="M154" s="107"/>
      <c r="N154" s="107"/>
      <c r="O154" s="113"/>
      <c r="P154" s="108"/>
    </row>
    <row r="155" spans="1:16" ht="29.25" hidden="1" customHeight="1" x14ac:dyDescent="0.3">
      <c r="A155" s="164"/>
      <c r="B155" s="147"/>
      <c r="C155" s="148"/>
      <c r="D155" s="148"/>
      <c r="E155" s="33" t="s">
        <v>67</v>
      </c>
      <c r="F155" s="34" t="s">
        <v>67</v>
      </c>
      <c r="G155" s="34" t="s">
        <v>67</v>
      </c>
      <c r="H155" s="34" t="s">
        <v>67</v>
      </c>
      <c r="I155" s="34" t="s">
        <v>67</v>
      </c>
      <c r="J155" s="34" t="s">
        <v>67</v>
      </c>
      <c r="K155" s="34" t="s">
        <v>67</v>
      </c>
      <c r="L155" s="34" t="s">
        <v>67</v>
      </c>
      <c r="M155" s="34" t="s">
        <v>67</v>
      </c>
      <c r="N155" s="34" t="s">
        <v>67</v>
      </c>
      <c r="O155" s="114"/>
    </row>
    <row r="156" spans="1:16" ht="18.75" customHeight="1" x14ac:dyDescent="0.25">
      <c r="A156" s="156">
        <v>2</v>
      </c>
      <c r="B156" s="143" t="s">
        <v>299</v>
      </c>
      <c r="C156" s="156" t="s">
        <v>40</v>
      </c>
      <c r="D156" s="7" t="s">
        <v>4</v>
      </c>
      <c r="E156" s="10">
        <f t="shared" ref="E156:E161" si="15">SUM(F156:N156)</f>
        <v>181</v>
      </c>
      <c r="F156" s="9">
        <f>F157+F158</f>
        <v>101</v>
      </c>
      <c r="G156" s="9">
        <v>20</v>
      </c>
      <c r="H156" s="119">
        <f>H157+H158</f>
        <v>20</v>
      </c>
      <c r="I156" s="120"/>
      <c r="J156" s="120"/>
      <c r="K156" s="120"/>
      <c r="L156" s="121"/>
      <c r="M156" s="10">
        <f t="shared" ref="M156:N156" si="16">SUM(M157:M158)</f>
        <v>20</v>
      </c>
      <c r="N156" s="10">
        <f t="shared" si="16"/>
        <v>20</v>
      </c>
      <c r="O156" s="112" t="s">
        <v>19</v>
      </c>
    </row>
    <row r="157" spans="1:16" ht="57" customHeight="1" x14ac:dyDescent="0.25">
      <c r="A157" s="157"/>
      <c r="B157" s="178"/>
      <c r="C157" s="157"/>
      <c r="D157" s="7" t="s">
        <v>6</v>
      </c>
      <c r="E157" s="10">
        <f t="shared" si="15"/>
        <v>0</v>
      </c>
      <c r="F157" s="9">
        <f>F160+F166+F171</f>
        <v>0</v>
      </c>
      <c r="G157" s="9">
        <v>0</v>
      </c>
      <c r="H157" s="119">
        <f>H160+H166+H171</f>
        <v>0</v>
      </c>
      <c r="I157" s="120"/>
      <c r="J157" s="120"/>
      <c r="K157" s="120"/>
      <c r="L157" s="121"/>
      <c r="M157" s="10">
        <f t="shared" ref="M157:N157" si="17">M160+M166+M171</f>
        <v>0</v>
      </c>
      <c r="N157" s="10">
        <f t="shared" si="17"/>
        <v>0</v>
      </c>
      <c r="O157" s="113"/>
      <c r="P157" s="40"/>
    </row>
    <row r="158" spans="1:16" ht="16.5" customHeight="1" x14ac:dyDescent="0.25">
      <c r="A158" s="158"/>
      <c r="B158" s="179"/>
      <c r="C158" s="158"/>
      <c r="D158" s="44" t="s">
        <v>17</v>
      </c>
      <c r="E158" s="10">
        <f t="shared" si="15"/>
        <v>181</v>
      </c>
      <c r="F158" s="9">
        <f>F161</f>
        <v>101</v>
      </c>
      <c r="G158" s="9">
        <v>20</v>
      </c>
      <c r="H158" s="119">
        <f>H161</f>
        <v>20</v>
      </c>
      <c r="I158" s="120"/>
      <c r="J158" s="120"/>
      <c r="K158" s="120"/>
      <c r="L158" s="121"/>
      <c r="M158" s="10">
        <f t="shared" ref="M158:N158" si="18">M161</f>
        <v>20</v>
      </c>
      <c r="N158" s="10">
        <f t="shared" si="18"/>
        <v>20</v>
      </c>
      <c r="O158" s="114"/>
    </row>
    <row r="159" spans="1:16" ht="18.75" customHeight="1" x14ac:dyDescent="0.25">
      <c r="A159" s="162" t="s">
        <v>10</v>
      </c>
      <c r="B159" s="128" t="s">
        <v>87</v>
      </c>
      <c r="C159" s="133" t="s">
        <v>40</v>
      </c>
      <c r="D159" s="7" t="s">
        <v>4</v>
      </c>
      <c r="E159" s="10">
        <f t="shared" si="15"/>
        <v>181</v>
      </c>
      <c r="F159" s="9">
        <f>F160+F161</f>
        <v>101</v>
      </c>
      <c r="G159" s="9">
        <v>20</v>
      </c>
      <c r="H159" s="119">
        <f>SUM(H160:L161)</f>
        <v>20</v>
      </c>
      <c r="I159" s="120"/>
      <c r="J159" s="120"/>
      <c r="K159" s="120"/>
      <c r="L159" s="121"/>
      <c r="M159" s="10">
        <f t="shared" ref="M159:N159" si="19">SUM(M160:M161)</f>
        <v>20</v>
      </c>
      <c r="N159" s="10">
        <f t="shared" si="19"/>
        <v>20</v>
      </c>
      <c r="O159" s="112" t="s">
        <v>19</v>
      </c>
    </row>
    <row r="160" spans="1:16" ht="47.25" x14ac:dyDescent="0.25">
      <c r="A160" s="163"/>
      <c r="B160" s="129"/>
      <c r="C160" s="134"/>
      <c r="D160" s="12" t="s">
        <v>6</v>
      </c>
      <c r="E160" s="10">
        <f t="shared" si="15"/>
        <v>0</v>
      </c>
      <c r="F160" s="14">
        <v>0</v>
      </c>
      <c r="G160" s="14">
        <v>0</v>
      </c>
      <c r="H160" s="99">
        <v>0</v>
      </c>
      <c r="I160" s="100"/>
      <c r="J160" s="100"/>
      <c r="K160" s="100"/>
      <c r="L160" s="101"/>
      <c r="M160" s="15">
        <v>0</v>
      </c>
      <c r="N160" s="15">
        <v>0</v>
      </c>
      <c r="O160" s="113"/>
    </row>
    <row r="161" spans="1:16" ht="15.75" x14ac:dyDescent="0.25">
      <c r="A161" s="163"/>
      <c r="B161" s="130"/>
      <c r="C161" s="135"/>
      <c r="D161" s="45" t="s">
        <v>17</v>
      </c>
      <c r="E161" s="10">
        <f t="shared" si="15"/>
        <v>181</v>
      </c>
      <c r="F161" s="14">
        <f>20+81</f>
        <v>101</v>
      </c>
      <c r="G161" s="14">
        <v>20</v>
      </c>
      <c r="H161" s="99">
        <v>20</v>
      </c>
      <c r="I161" s="100"/>
      <c r="J161" s="100"/>
      <c r="K161" s="100"/>
      <c r="L161" s="101"/>
      <c r="M161" s="15">
        <v>20</v>
      </c>
      <c r="N161" s="15">
        <v>20</v>
      </c>
      <c r="O161" s="113"/>
    </row>
    <row r="162" spans="1:16" ht="18.75" customHeight="1" x14ac:dyDescent="0.25">
      <c r="A162" s="163"/>
      <c r="B162" s="146" t="s">
        <v>122</v>
      </c>
      <c r="C162" s="146" t="s">
        <v>67</v>
      </c>
      <c r="D162" s="146" t="s">
        <v>67</v>
      </c>
      <c r="E162" s="102" t="s">
        <v>68</v>
      </c>
      <c r="F162" s="102" t="s">
        <v>2</v>
      </c>
      <c r="G162" s="102" t="s">
        <v>3</v>
      </c>
      <c r="H162" s="102" t="s">
        <v>215</v>
      </c>
      <c r="I162" s="104" t="s">
        <v>165</v>
      </c>
      <c r="J162" s="105"/>
      <c r="K162" s="105"/>
      <c r="L162" s="106"/>
      <c r="M162" s="107" t="s">
        <v>38</v>
      </c>
      <c r="N162" s="107" t="s">
        <v>39</v>
      </c>
      <c r="O162" s="113"/>
    </row>
    <row r="163" spans="1:16" ht="31.5" x14ac:dyDescent="0.25">
      <c r="A163" s="163"/>
      <c r="B163" s="147"/>
      <c r="C163" s="147"/>
      <c r="D163" s="147"/>
      <c r="E163" s="103"/>
      <c r="F163" s="103"/>
      <c r="G163" s="103"/>
      <c r="H163" s="103"/>
      <c r="I163" s="16" t="s">
        <v>153</v>
      </c>
      <c r="J163" s="16" t="s">
        <v>158</v>
      </c>
      <c r="K163" s="16" t="s">
        <v>154</v>
      </c>
      <c r="L163" s="16" t="s">
        <v>155</v>
      </c>
      <c r="M163" s="107"/>
      <c r="N163" s="107"/>
      <c r="O163" s="113"/>
    </row>
    <row r="164" spans="1:16" ht="32.450000000000003" customHeight="1" x14ac:dyDescent="0.25">
      <c r="A164" s="164"/>
      <c r="B164" s="148"/>
      <c r="C164" s="148"/>
      <c r="D164" s="148"/>
      <c r="E164" s="33">
        <v>1</v>
      </c>
      <c r="F164" s="34">
        <v>1</v>
      </c>
      <c r="G164" s="34">
        <v>1</v>
      </c>
      <c r="H164" s="34">
        <v>1</v>
      </c>
      <c r="I164" s="34" t="s">
        <v>67</v>
      </c>
      <c r="J164" s="34" t="s">
        <v>67</v>
      </c>
      <c r="K164" s="34" t="s">
        <v>67</v>
      </c>
      <c r="L164" s="34">
        <v>1</v>
      </c>
      <c r="M164" s="34">
        <v>1</v>
      </c>
      <c r="N164" s="34">
        <v>1</v>
      </c>
      <c r="O164" s="114"/>
    </row>
    <row r="165" spans="1:16" ht="12.6" hidden="1" customHeight="1" x14ac:dyDescent="0.3">
      <c r="A165" s="162" t="s">
        <v>12</v>
      </c>
      <c r="B165" s="152" t="s">
        <v>88</v>
      </c>
      <c r="C165" s="131" t="s">
        <v>200</v>
      </c>
      <c r="D165" s="7" t="s">
        <v>4</v>
      </c>
      <c r="E165" s="10">
        <f>SUM(F165:N165)</f>
        <v>0</v>
      </c>
      <c r="F165" s="9">
        <f>F166</f>
        <v>0</v>
      </c>
      <c r="G165" s="9">
        <v>0</v>
      </c>
      <c r="H165" s="119">
        <f>SUM(H166:H166)</f>
        <v>0</v>
      </c>
      <c r="I165" s="120"/>
      <c r="J165" s="120"/>
      <c r="K165" s="120"/>
      <c r="L165" s="121"/>
      <c r="M165" s="10">
        <f>SUM(M166:M166)</f>
        <v>0</v>
      </c>
      <c r="N165" s="10">
        <f>SUM(N166:N166)</f>
        <v>0</v>
      </c>
      <c r="O165" s="112" t="s">
        <v>19</v>
      </c>
    </row>
    <row r="166" spans="1:16" ht="15" hidden="1" customHeight="1" x14ac:dyDescent="0.3">
      <c r="A166" s="163"/>
      <c r="B166" s="152"/>
      <c r="C166" s="131"/>
      <c r="D166" s="12" t="s">
        <v>6</v>
      </c>
      <c r="E166" s="10">
        <f>SUM(F166:N166)</f>
        <v>0</v>
      </c>
      <c r="F166" s="14">
        <v>0</v>
      </c>
      <c r="G166" s="14">
        <v>0</v>
      </c>
      <c r="H166" s="99">
        <v>0</v>
      </c>
      <c r="I166" s="100"/>
      <c r="J166" s="100"/>
      <c r="K166" s="100"/>
      <c r="L166" s="101"/>
      <c r="M166" s="15">
        <v>0</v>
      </c>
      <c r="N166" s="15">
        <v>0</v>
      </c>
      <c r="O166" s="113"/>
      <c r="P166" s="40"/>
    </row>
    <row r="167" spans="1:16" ht="16.899999999999999" hidden="1" customHeight="1" outlineLevel="1" x14ac:dyDescent="0.3">
      <c r="A167" s="163"/>
      <c r="B167" s="146" t="s">
        <v>21</v>
      </c>
      <c r="C167" s="146" t="s">
        <v>40</v>
      </c>
      <c r="D167" s="146" t="s">
        <v>67</v>
      </c>
      <c r="E167" s="102" t="s">
        <v>68</v>
      </c>
      <c r="F167" s="102" t="s">
        <v>69</v>
      </c>
      <c r="G167" s="19"/>
      <c r="H167" s="102" t="s">
        <v>69</v>
      </c>
      <c r="I167" s="46"/>
      <c r="J167" s="46"/>
      <c r="K167" s="46"/>
      <c r="L167" s="107" t="s">
        <v>3</v>
      </c>
      <c r="M167" s="107" t="s">
        <v>38</v>
      </c>
      <c r="N167" s="107" t="s">
        <v>39</v>
      </c>
      <c r="O167" s="113"/>
    </row>
    <row r="168" spans="1:16" ht="25.15" hidden="1" customHeight="1" outlineLevel="1" x14ac:dyDescent="0.3">
      <c r="A168" s="163"/>
      <c r="B168" s="147"/>
      <c r="C168" s="147"/>
      <c r="D168" s="147"/>
      <c r="E168" s="103"/>
      <c r="F168" s="103"/>
      <c r="G168" s="20"/>
      <c r="H168" s="103"/>
      <c r="I168" s="16"/>
      <c r="J168" s="16"/>
      <c r="K168" s="16"/>
      <c r="L168" s="107"/>
      <c r="M168" s="107"/>
      <c r="N168" s="107"/>
      <c r="O168" s="113"/>
    </row>
    <row r="169" spans="1:16" ht="19.899999999999999" hidden="1" customHeight="1" outlineLevel="1" x14ac:dyDescent="0.3">
      <c r="A169" s="164"/>
      <c r="B169" s="148"/>
      <c r="C169" s="148"/>
      <c r="D169" s="148"/>
      <c r="E169" s="33"/>
      <c r="F169" s="34"/>
      <c r="G169" s="34"/>
      <c r="H169" s="34"/>
      <c r="I169" s="34"/>
      <c r="J169" s="34"/>
      <c r="K169" s="34"/>
      <c r="L169" s="34"/>
      <c r="M169" s="34"/>
      <c r="N169" s="34"/>
      <c r="O169" s="114"/>
    </row>
    <row r="170" spans="1:16" ht="21" customHeight="1" collapsed="1" x14ac:dyDescent="0.25">
      <c r="A170" s="162" t="s">
        <v>12</v>
      </c>
      <c r="B170" s="152" t="s">
        <v>89</v>
      </c>
      <c r="C170" s="131" t="s">
        <v>40</v>
      </c>
      <c r="D170" s="7" t="s">
        <v>4</v>
      </c>
      <c r="E170" s="10">
        <f>SUM(F170:N170)</f>
        <v>0</v>
      </c>
      <c r="F170" s="9">
        <f>F171</f>
        <v>0</v>
      </c>
      <c r="G170" s="9">
        <v>0</v>
      </c>
      <c r="H170" s="119">
        <f>SUM(H171:H171)</f>
        <v>0</v>
      </c>
      <c r="I170" s="120"/>
      <c r="J170" s="120"/>
      <c r="K170" s="120"/>
      <c r="L170" s="121"/>
      <c r="M170" s="10">
        <f>SUM(M171:M171)</f>
        <v>0</v>
      </c>
      <c r="N170" s="10">
        <f>SUM(N171:N171)</f>
        <v>0</v>
      </c>
      <c r="O170" s="112" t="s">
        <v>19</v>
      </c>
    </row>
    <row r="171" spans="1:16" ht="46.5" customHeight="1" x14ac:dyDescent="0.25">
      <c r="A171" s="163"/>
      <c r="B171" s="152"/>
      <c r="C171" s="131"/>
      <c r="D171" s="12" t="s">
        <v>6</v>
      </c>
      <c r="E171" s="10">
        <f>SUM(F171:N171)</f>
        <v>0</v>
      </c>
      <c r="F171" s="14">
        <v>0</v>
      </c>
      <c r="G171" s="14">
        <v>0</v>
      </c>
      <c r="H171" s="99">
        <v>0</v>
      </c>
      <c r="I171" s="100"/>
      <c r="J171" s="100"/>
      <c r="K171" s="100"/>
      <c r="L171" s="101"/>
      <c r="M171" s="15">
        <v>0</v>
      </c>
      <c r="N171" s="15">
        <v>0</v>
      </c>
      <c r="O171" s="113"/>
    </row>
    <row r="172" spans="1:16" ht="21" customHeight="1" x14ac:dyDescent="0.25">
      <c r="A172" s="163"/>
      <c r="B172" s="146" t="s">
        <v>254</v>
      </c>
      <c r="C172" s="146" t="s">
        <v>67</v>
      </c>
      <c r="D172" s="146" t="s">
        <v>67</v>
      </c>
      <c r="E172" s="102" t="s">
        <v>68</v>
      </c>
      <c r="F172" s="102" t="s">
        <v>2</v>
      </c>
      <c r="G172" s="102" t="s">
        <v>3</v>
      </c>
      <c r="H172" s="102" t="s">
        <v>216</v>
      </c>
      <c r="I172" s="104" t="s">
        <v>165</v>
      </c>
      <c r="J172" s="105"/>
      <c r="K172" s="105"/>
      <c r="L172" s="106"/>
      <c r="M172" s="107" t="s">
        <v>38</v>
      </c>
      <c r="N172" s="107" t="s">
        <v>39</v>
      </c>
      <c r="O172" s="113"/>
    </row>
    <row r="173" spans="1:16" ht="36.75" customHeight="1" x14ac:dyDescent="0.25">
      <c r="A173" s="163"/>
      <c r="B173" s="147"/>
      <c r="C173" s="147"/>
      <c r="D173" s="147"/>
      <c r="E173" s="103"/>
      <c r="F173" s="103"/>
      <c r="G173" s="103"/>
      <c r="H173" s="103"/>
      <c r="I173" s="16" t="s">
        <v>153</v>
      </c>
      <c r="J173" s="16" t="s">
        <v>158</v>
      </c>
      <c r="K173" s="16" t="s">
        <v>154</v>
      </c>
      <c r="L173" s="16" t="s">
        <v>155</v>
      </c>
      <c r="M173" s="107"/>
      <c r="N173" s="107"/>
      <c r="O173" s="113"/>
    </row>
    <row r="174" spans="1:16" ht="39" customHeight="1" x14ac:dyDescent="0.25">
      <c r="A174" s="164"/>
      <c r="B174" s="148"/>
      <c r="C174" s="148"/>
      <c r="D174" s="148"/>
      <c r="E174" s="16" t="s">
        <v>67</v>
      </c>
      <c r="F174" s="18" t="s">
        <v>67</v>
      </c>
      <c r="G174" s="18" t="s">
        <v>67</v>
      </c>
      <c r="H174" s="18" t="s">
        <v>67</v>
      </c>
      <c r="I174" s="18" t="s">
        <v>67</v>
      </c>
      <c r="J174" s="18" t="s">
        <v>67</v>
      </c>
      <c r="K174" s="18" t="s">
        <v>67</v>
      </c>
      <c r="L174" s="18" t="s">
        <v>67</v>
      </c>
      <c r="M174" s="18" t="s">
        <v>67</v>
      </c>
      <c r="N174" s="18" t="s">
        <v>67</v>
      </c>
      <c r="O174" s="114"/>
    </row>
    <row r="175" spans="1:16" ht="0.75" hidden="1" customHeight="1" collapsed="1" x14ac:dyDescent="0.3">
      <c r="A175" s="162" t="s">
        <v>241</v>
      </c>
      <c r="B175" s="152" t="s">
        <v>252</v>
      </c>
      <c r="C175" s="131" t="s">
        <v>202</v>
      </c>
      <c r="D175" s="7" t="s">
        <v>4</v>
      </c>
      <c r="E175" s="10">
        <f>SUM(F175:N175)</f>
        <v>0</v>
      </c>
      <c r="F175" s="9">
        <f>F176</f>
        <v>0</v>
      </c>
      <c r="G175" s="9">
        <v>0</v>
      </c>
      <c r="H175" s="119">
        <f>SUM(H176:H176)</f>
        <v>0</v>
      </c>
      <c r="I175" s="120"/>
      <c r="J175" s="120"/>
      <c r="K175" s="120"/>
      <c r="L175" s="121"/>
      <c r="M175" s="10">
        <f>SUM(M176:M176)</f>
        <v>0</v>
      </c>
      <c r="N175" s="10">
        <f>SUM(N176:N176)</f>
        <v>0</v>
      </c>
      <c r="O175" s="112" t="s">
        <v>19</v>
      </c>
    </row>
    <row r="176" spans="1:16" ht="46.5" hidden="1" customHeight="1" x14ac:dyDescent="0.3">
      <c r="A176" s="163"/>
      <c r="B176" s="152"/>
      <c r="C176" s="131"/>
      <c r="D176" s="12" t="s">
        <v>6</v>
      </c>
      <c r="E176" s="10">
        <f>SUM(F176:N176)</f>
        <v>0</v>
      </c>
      <c r="F176" s="14">
        <v>0</v>
      </c>
      <c r="G176" s="14">
        <v>0</v>
      </c>
      <c r="H176" s="99">
        <v>0</v>
      </c>
      <c r="I176" s="100"/>
      <c r="J176" s="100"/>
      <c r="K176" s="100"/>
      <c r="L176" s="101"/>
      <c r="M176" s="15">
        <v>0</v>
      </c>
      <c r="N176" s="15">
        <v>0</v>
      </c>
      <c r="O176" s="113"/>
      <c r="P176" s="110"/>
    </row>
    <row r="177" spans="1:16" ht="21" hidden="1" customHeight="1" x14ac:dyDescent="0.3">
      <c r="A177" s="163"/>
      <c r="B177" s="146" t="s">
        <v>253</v>
      </c>
      <c r="C177" s="146" t="s">
        <v>67</v>
      </c>
      <c r="D177" s="146" t="s">
        <v>67</v>
      </c>
      <c r="E177" s="102" t="s">
        <v>68</v>
      </c>
      <c r="F177" s="102" t="s">
        <v>2</v>
      </c>
      <c r="G177" s="102" t="s">
        <v>3</v>
      </c>
      <c r="H177" s="102" t="s">
        <v>216</v>
      </c>
      <c r="I177" s="104" t="s">
        <v>165</v>
      </c>
      <c r="J177" s="105"/>
      <c r="K177" s="105"/>
      <c r="L177" s="106"/>
      <c r="M177" s="107" t="s">
        <v>38</v>
      </c>
      <c r="N177" s="107" t="s">
        <v>39</v>
      </c>
      <c r="O177" s="113"/>
      <c r="P177" s="110"/>
    </row>
    <row r="178" spans="1:16" ht="36.75" hidden="1" customHeight="1" x14ac:dyDescent="0.3">
      <c r="A178" s="163"/>
      <c r="B178" s="147"/>
      <c r="C178" s="147"/>
      <c r="D178" s="147"/>
      <c r="E178" s="103"/>
      <c r="F178" s="103"/>
      <c r="G178" s="103"/>
      <c r="H178" s="103"/>
      <c r="I178" s="16" t="s">
        <v>153</v>
      </c>
      <c r="J178" s="16" t="s">
        <v>158</v>
      </c>
      <c r="K178" s="16" t="s">
        <v>154</v>
      </c>
      <c r="L178" s="16" t="s">
        <v>155</v>
      </c>
      <c r="M178" s="107"/>
      <c r="N178" s="107"/>
      <c r="O178" s="113"/>
    </row>
    <row r="179" spans="1:16" ht="38.25" hidden="1" customHeight="1" x14ac:dyDescent="0.3">
      <c r="A179" s="164"/>
      <c r="B179" s="148"/>
      <c r="C179" s="148"/>
      <c r="D179" s="148"/>
      <c r="E179" s="16" t="s">
        <v>67</v>
      </c>
      <c r="F179" s="18" t="s">
        <v>67</v>
      </c>
      <c r="G179" s="18" t="s">
        <v>67</v>
      </c>
      <c r="H179" s="18" t="s">
        <v>67</v>
      </c>
      <c r="I179" s="18" t="s">
        <v>67</v>
      </c>
      <c r="J179" s="18" t="s">
        <v>67</v>
      </c>
      <c r="K179" s="18" t="s">
        <v>67</v>
      </c>
      <c r="L179" s="18" t="s">
        <v>67</v>
      </c>
      <c r="M179" s="18" t="s">
        <v>67</v>
      </c>
      <c r="N179" s="18" t="s">
        <v>67</v>
      </c>
      <c r="O179" s="114"/>
    </row>
    <row r="180" spans="1:16" ht="20.25" hidden="1" customHeight="1" x14ac:dyDescent="0.3">
      <c r="A180" s="156">
        <v>3</v>
      </c>
      <c r="B180" s="149" t="s">
        <v>90</v>
      </c>
      <c r="C180" s="125" t="s">
        <v>200</v>
      </c>
      <c r="D180" s="7" t="s">
        <v>4</v>
      </c>
      <c r="E180" s="47">
        <f t="shared" ref="E180:E187" si="20">SUM(F180:N180)</f>
        <v>0</v>
      </c>
      <c r="F180" s="48">
        <f>F181+F182+F183</f>
        <v>0</v>
      </c>
      <c r="G180" s="48">
        <v>0</v>
      </c>
      <c r="H180" s="159">
        <f>H181+H182+H183</f>
        <v>0</v>
      </c>
      <c r="I180" s="160"/>
      <c r="J180" s="160"/>
      <c r="K180" s="160"/>
      <c r="L180" s="161"/>
      <c r="M180" s="47">
        <f>SUM(M181:M183)</f>
        <v>0</v>
      </c>
      <c r="N180" s="47">
        <f>SUM(N181:N183)</f>
        <v>0</v>
      </c>
      <c r="O180" s="118" t="s">
        <v>19</v>
      </c>
    </row>
    <row r="181" spans="1:16" ht="0.75" hidden="1" customHeight="1" outlineLevel="1" x14ac:dyDescent="0.3">
      <c r="A181" s="157"/>
      <c r="B181" s="149"/>
      <c r="C181" s="125"/>
      <c r="D181" s="7" t="s">
        <v>20</v>
      </c>
      <c r="E181" s="47">
        <f t="shared" si="20"/>
        <v>0</v>
      </c>
      <c r="F181" s="48">
        <f>F185</f>
        <v>0</v>
      </c>
      <c r="G181" s="48"/>
      <c r="H181" s="48">
        <f>H185</f>
        <v>0</v>
      </c>
      <c r="I181" s="49"/>
      <c r="J181" s="49"/>
      <c r="K181" s="49"/>
      <c r="L181" s="47">
        <f>L185</f>
        <v>0</v>
      </c>
      <c r="M181" s="47">
        <f t="shared" ref="M181:N183" si="21">M185</f>
        <v>0</v>
      </c>
      <c r="N181" s="47">
        <f t="shared" si="21"/>
        <v>0</v>
      </c>
      <c r="O181" s="118"/>
    </row>
    <row r="182" spans="1:16" ht="1.5" hidden="1" customHeight="1" outlineLevel="1" x14ac:dyDescent="0.3">
      <c r="A182" s="157"/>
      <c r="B182" s="149"/>
      <c r="C182" s="125"/>
      <c r="D182" s="7" t="s">
        <v>16</v>
      </c>
      <c r="E182" s="47">
        <f t="shared" si="20"/>
        <v>0</v>
      </c>
      <c r="F182" s="48">
        <f>F186</f>
        <v>0</v>
      </c>
      <c r="G182" s="48"/>
      <c r="H182" s="48">
        <f>H186</f>
        <v>0</v>
      </c>
      <c r="I182" s="49"/>
      <c r="J182" s="49"/>
      <c r="K182" s="49"/>
      <c r="L182" s="47">
        <f>L186</f>
        <v>0</v>
      </c>
      <c r="M182" s="47">
        <f t="shared" si="21"/>
        <v>0</v>
      </c>
      <c r="N182" s="47">
        <f t="shared" si="21"/>
        <v>0</v>
      </c>
      <c r="O182" s="118"/>
    </row>
    <row r="183" spans="1:16" ht="49.5" hidden="1" customHeight="1" collapsed="1" x14ac:dyDescent="0.3">
      <c r="A183" s="158"/>
      <c r="B183" s="149"/>
      <c r="C183" s="125"/>
      <c r="D183" s="7" t="s">
        <v>6</v>
      </c>
      <c r="E183" s="47">
        <f t="shared" si="20"/>
        <v>0</v>
      </c>
      <c r="F183" s="48">
        <f>F187</f>
        <v>0</v>
      </c>
      <c r="G183" s="48">
        <v>0</v>
      </c>
      <c r="H183" s="159">
        <f>H187</f>
        <v>0</v>
      </c>
      <c r="I183" s="160"/>
      <c r="J183" s="160"/>
      <c r="K183" s="160"/>
      <c r="L183" s="161"/>
      <c r="M183" s="47">
        <f t="shared" si="21"/>
        <v>0</v>
      </c>
      <c r="N183" s="47">
        <f t="shared" si="21"/>
        <v>0</v>
      </c>
      <c r="O183" s="118"/>
      <c r="P183" s="40"/>
    </row>
    <row r="184" spans="1:16" ht="18.75" hidden="1" customHeight="1" x14ac:dyDescent="0.3">
      <c r="A184" s="162" t="s">
        <v>23</v>
      </c>
      <c r="B184" s="152" t="s">
        <v>50</v>
      </c>
      <c r="C184" s="131" t="s">
        <v>200</v>
      </c>
      <c r="D184" s="7" t="s">
        <v>4</v>
      </c>
      <c r="E184" s="47">
        <f t="shared" si="20"/>
        <v>0</v>
      </c>
      <c r="F184" s="48">
        <f>F185+F186+F187</f>
        <v>0</v>
      </c>
      <c r="G184" s="48">
        <v>0</v>
      </c>
      <c r="H184" s="159">
        <f>SUM(L185:L187)</f>
        <v>0</v>
      </c>
      <c r="I184" s="160"/>
      <c r="J184" s="160"/>
      <c r="K184" s="160"/>
      <c r="L184" s="161"/>
      <c r="M184" s="47">
        <f>SUM(M185:M187)</f>
        <v>0</v>
      </c>
      <c r="N184" s="47">
        <f>SUM(N185:N187)</f>
        <v>0</v>
      </c>
      <c r="O184" s="112" t="s">
        <v>19</v>
      </c>
    </row>
    <row r="185" spans="1:16" ht="36.75" hidden="1" customHeight="1" outlineLevel="1" x14ac:dyDescent="0.3">
      <c r="A185" s="163"/>
      <c r="B185" s="152"/>
      <c r="C185" s="131"/>
      <c r="D185" s="12" t="s">
        <v>20</v>
      </c>
      <c r="E185" s="47">
        <f t="shared" si="20"/>
        <v>0</v>
      </c>
      <c r="F185" s="50">
        <v>0</v>
      </c>
      <c r="G185" s="50"/>
      <c r="H185" s="50">
        <v>0</v>
      </c>
      <c r="I185" s="51"/>
      <c r="J185" s="51"/>
      <c r="K185" s="51"/>
      <c r="L185" s="52">
        <v>0</v>
      </c>
      <c r="M185" s="52">
        <v>0</v>
      </c>
      <c r="N185" s="52">
        <v>0</v>
      </c>
      <c r="O185" s="113"/>
    </row>
    <row r="186" spans="1:16" ht="34.5" hidden="1" customHeight="1" outlineLevel="1" x14ac:dyDescent="0.3">
      <c r="A186" s="163"/>
      <c r="B186" s="152"/>
      <c r="C186" s="131"/>
      <c r="D186" s="12" t="s">
        <v>16</v>
      </c>
      <c r="E186" s="47">
        <f t="shared" si="20"/>
        <v>0</v>
      </c>
      <c r="F186" s="50">
        <v>0</v>
      </c>
      <c r="G186" s="50"/>
      <c r="H186" s="50">
        <v>0</v>
      </c>
      <c r="I186" s="51"/>
      <c r="J186" s="51"/>
      <c r="K186" s="51"/>
      <c r="L186" s="52">
        <v>0</v>
      </c>
      <c r="M186" s="52">
        <v>0</v>
      </c>
      <c r="N186" s="52">
        <v>0</v>
      </c>
      <c r="O186" s="113"/>
    </row>
    <row r="187" spans="1:16" ht="49.5" hidden="1" customHeight="1" collapsed="1" x14ac:dyDescent="0.3">
      <c r="A187" s="163"/>
      <c r="B187" s="152"/>
      <c r="C187" s="131"/>
      <c r="D187" s="12" t="s">
        <v>6</v>
      </c>
      <c r="E187" s="47">
        <f t="shared" si="20"/>
        <v>0</v>
      </c>
      <c r="F187" s="50">
        <v>0</v>
      </c>
      <c r="G187" s="50">
        <v>0</v>
      </c>
      <c r="H187" s="165">
        <v>0</v>
      </c>
      <c r="I187" s="166"/>
      <c r="J187" s="166"/>
      <c r="K187" s="166"/>
      <c r="L187" s="167"/>
      <c r="M187" s="52">
        <v>0</v>
      </c>
      <c r="N187" s="52">
        <v>0</v>
      </c>
      <c r="O187" s="113"/>
    </row>
    <row r="188" spans="1:16" ht="21" hidden="1" customHeight="1" x14ac:dyDescent="0.3">
      <c r="A188" s="163"/>
      <c r="B188" s="146" t="s">
        <v>258</v>
      </c>
      <c r="C188" s="146" t="s">
        <v>67</v>
      </c>
      <c r="D188" s="146" t="s">
        <v>67</v>
      </c>
      <c r="E188" s="102" t="s">
        <v>68</v>
      </c>
      <c r="F188" s="102" t="s">
        <v>2</v>
      </c>
      <c r="G188" s="102" t="s">
        <v>3</v>
      </c>
      <c r="H188" s="102" t="s">
        <v>208</v>
      </c>
      <c r="I188" s="104" t="s">
        <v>165</v>
      </c>
      <c r="J188" s="105"/>
      <c r="K188" s="105"/>
      <c r="L188" s="106"/>
      <c r="M188" s="107" t="s">
        <v>38</v>
      </c>
      <c r="N188" s="107" t="s">
        <v>39</v>
      </c>
      <c r="O188" s="113"/>
    </row>
    <row r="189" spans="1:16" ht="36.75" hidden="1" customHeight="1" x14ac:dyDescent="0.3">
      <c r="A189" s="163"/>
      <c r="B189" s="147"/>
      <c r="C189" s="147"/>
      <c r="D189" s="147"/>
      <c r="E189" s="103"/>
      <c r="F189" s="103"/>
      <c r="G189" s="103"/>
      <c r="H189" s="103"/>
      <c r="I189" s="16" t="s">
        <v>153</v>
      </c>
      <c r="J189" s="16" t="s">
        <v>158</v>
      </c>
      <c r="K189" s="16" t="s">
        <v>154</v>
      </c>
      <c r="L189" s="16" t="s">
        <v>155</v>
      </c>
      <c r="M189" s="107"/>
      <c r="N189" s="107"/>
      <c r="O189" s="113"/>
    </row>
    <row r="190" spans="1:16" ht="21" hidden="1" customHeight="1" x14ac:dyDescent="0.3">
      <c r="A190" s="164"/>
      <c r="B190" s="148"/>
      <c r="C190" s="148"/>
      <c r="D190" s="148"/>
      <c r="E190" s="16" t="s">
        <v>67</v>
      </c>
      <c r="F190" s="18" t="s">
        <v>67</v>
      </c>
      <c r="G190" s="18" t="s">
        <v>67</v>
      </c>
      <c r="H190" s="18" t="s">
        <v>67</v>
      </c>
      <c r="I190" s="18" t="s">
        <v>67</v>
      </c>
      <c r="J190" s="18" t="s">
        <v>67</v>
      </c>
      <c r="K190" s="18" t="s">
        <v>67</v>
      </c>
      <c r="L190" s="18" t="s">
        <v>67</v>
      </c>
      <c r="M190" s="18" t="s">
        <v>67</v>
      </c>
      <c r="N190" s="18" t="s">
        <v>67</v>
      </c>
      <c r="O190" s="114"/>
    </row>
    <row r="191" spans="1:16" ht="20.25" hidden="1" customHeight="1" x14ac:dyDescent="0.3">
      <c r="A191" s="156">
        <v>4</v>
      </c>
      <c r="B191" s="149" t="s">
        <v>255</v>
      </c>
      <c r="C191" s="125" t="s">
        <v>202</v>
      </c>
      <c r="D191" s="7" t="s">
        <v>4</v>
      </c>
      <c r="E191" s="47">
        <f t="shared" ref="E191:E198" si="22">SUM(F191:N191)</f>
        <v>0</v>
      </c>
      <c r="F191" s="48">
        <f>F192+F193+F194</f>
        <v>0</v>
      </c>
      <c r="G191" s="48">
        <v>0</v>
      </c>
      <c r="H191" s="159">
        <f>H192+H193+H194</f>
        <v>0</v>
      </c>
      <c r="I191" s="160"/>
      <c r="J191" s="160"/>
      <c r="K191" s="160"/>
      <c r="L191" s="161"/>
      <c r="M191" s="47">
        <f>SUM(M192:M194)</f>
        <v>0</v>
      </c>
      <c r="N191" s="47">
        <f>SUM(N192:N194)</f>
        <v>0</v>
      </c>
      <c r="O191" s="118" t="s">
        <v>19</v>
      </c>
    </row>
    <row r="192" spans="1:16" ht="0.75" hidden="1" customHeight="1" outlineLevel="1" x14ac:dyDescent="0.3">
      <c r="A192" s="157"/>
      <c r="B192" s="149"/>
      <c r="C192" s="125"/>
      <c r="D192" s="7" t="s">
        <v>20</v>
      </c>
      <c r="E192" s="47">
        <f t="shared" si="22"/>
        <v>0</v>
      </c>
      <c r="F192" s="48">
        <f>F196</f>
        <v>0</v>
      </c>
      <c r="G192" s="48"/>
      <c r="H192" s="48">
        <f>H196</f>
        <v>0</v>
      </c>
      <c r="I192" s="49"/>
      <c r="J192" s="49"/>
      <c r="K192" s="49"/>
      <c r="L192" s="47">
        <f>L196</f>
        <v>0</v>
      </c>
      <c r="M192" s="47">
        <f t="shared" ref="M192:N192" si="23">M196</f>
        <v>0</v>
      </c>
      <c r="N192" s="47">
        <f t="shared" si="23"/>
        <v>0</v>
      </c>
      <c r="O192" s="118"/>
    </row>
    <row r="193" spans="1:16" ht="1.5" hidden="1" customHeight="1" outlineLevel="1" x14ac:dyDescent="0.3">
      <c r="A193" s="157"/>
      <c r="B193" s="149"/>
      <c r="C193" s="125"/>
      <c r="D193" s="7" t="s">
        <v>16</v>
      </c>
      <c r="E193" s="47">
        <f t="shared" si="22"/>
        <v>0</v>
      </c>
      <c r="F193" s="48">
        <f>F197</f>
        <v>0</v>
      </c>
      <c r="G193" s="48"/>
      <c r="H193" s="48">
        <f>H197</f>
        <v>0</v>
      </c>
      <c r="I193" s="49"/>
      <c r="J193" s="49"/>
      <c r="K193" s="49"/>
      <c r="L193" s="47">
        <f>L197</f>
        <v>0</v>
      </c>
      <c r="M193" s="47">
        <f t="shared" ref="M193:N193" si="24">M197</f>
        <v>0</v>
      </c>
      <c r="N193" s="47">
        <f t="shared" si="24"/>
        <v>0</v>
      </c>
      <c r="O193" s="118"/>
    </row>
    <row r="194" spans="1:16" ht="49.5" hidden="1" customHeight="1" collapsed="1" x14ac:dyDescent="0.3">
      <c r="A194" s="158"/>
      <c r="B194" s="149"/>
      <c r="C194" s="125"/>
      <c r="D194" s="7" t="s">
        <v>6</v>
      </c>
      <c r="E194" s="47">
        <f t="shared" si="22"/>
        <v>0</v>
      </c>
      <c r="F194" s="48">
        <f>F198</f>
        <v>0</v>
      </c>
      <c r="G194" s="48">
        <v>0</v>
      </c>
      <c r="H194" s="159">
        <f>H198</f>
        <v>0</v>
      </c>
      <c r="I194" s="160"/>
      <c r="J194" s="160"/>
      <c r="K194" s="160"/>
      <c r="L194" s="161"/>
      <c r="M194" s="47">
        <f t="shared" ref="M194:N194" si="25">M198</f>
        <v>0</v>
      </c>
      <c r="N194" s="47">
        <f t="shared" si="25"/>
        <v>0</v>
      </c>
      <c r="O194" s="118"/>
      <c r="P194" s="110"/>
    </row>
    <row r="195" spans="1:16" ht="18.75" hidden="1" customHeight="1" x14ac:dyDescent="0.3">
      <c r="A195" s="162" t="s">
        <v>25</v>
      </c>
      <c r="B195" s="152" t="s">
        <v>256</v>
      </c>
      <c r="C195" s="131" t="s">
        <v>202</v>
      </c>
      <c r="D195" s="7" t="s">
        <v>4</v>
      </c>
      <c r="E195" s="47">
        <f t="shared" si="22"/>
        <v>0</v>
      </c>
      <c r="F195" s="48">
        <f>F196+F197+F198</f>
        <v>0</v>
      </c>
      <c r="G195" s="48">
        <v>0</v>
      </c>
      <c r="H195" s="159">
        <f>SUM(L196:L198)</f>
        <v>0</v>
      </c>
      <c r="I195" s="160"/>
      <c r="J195" s="160"/>
      <c r="K195" s="160"/>
      <c r="L195" s="161"/>
      <c r="M195" s="47">
        <f>SUM(M196:M198)</f>
        <v>0</v>
      </c>
      <c r="N195" s="47">
        <f>SUM(N196:N198)</f>
        <v>0</v>
      </c>
      <c r="O195" s="112" t="s">
        <v>19</v>
      </c>
      <c r="P195" s="110"/>
    </row>
    <row r="196" spans="1:16" ht="36.75" hidden="1" customHeight="1" outlineLevel="1" x14ac:dyDescent="0.3">
      <c r="A196" s="163"/>
      <c r="B196" s="152"/>
      <c r="C196" s="131"/>
      <c r="D196" s="12" t="s">
        <v>20</v>
      </c>
      <c r="E196" s="47">
        <f t="shared" si="22"/>
        <v>0</v>
      </c>
      <c r="F196" s="50">
        <v>0</v>
      </c>
      <c r="G196" s="50"/>
      <c r="H196" s="50">
        <v>0</v>
      </c>
      <c r="I196" s="51"/>
      <c r="J196" s="51"/>
      <c r="K196" s="51"/>
      <c r="L196" s="52">
        <v>0</v>
      </c>
      <c r="M196" s="52">
        <v>0</v>
      </c>
      <c r="N196" s="52">
        <v>0</v>
      </c>
      <c r="O196" s="113"/>
    </row>
    <row r="197" spans="1:16" ht="34.5" hidden="1" customHeight="1" outlineLevel="1" x14ac:dyDescent="0.3">
      <c r="A197" s="163"/>
      <c r="B197" s="152"/>
      <c r="C197" s="131"/>
      <c r="D197" s="12" t="s">
        <v>16</v>
      </c>
      <c r="E197" s="47">
        <f t="shared" si="22"/>
        <v>0</v>
      </c>
      <c r="F197" s="50">
        <v>0</v>
      </c>
      <c r="G197" s="50"/>
      <c r="H197" s="50">
        <v>0</v>
      </c>
      <c r="I197" s="51"/>
      <c r="J197" s="51"/>
      <c r="K197" s="51"/>
      <c r="L197" s="52">
        <v>0</v>
      </c>
      <c r="M197" s="52">
        <v>0</v>
      </c>
      <c r="N197" s="52">
        <v>0</v>
      </c>
      <c r="O197" s="113"/>
    </row>
    <row r="198" spans="1:16" ht="49.5" hidden="1" customHeight="1" collapsed="1" x14ac:dyDescent="0.3">
      <c r="A198" s="163"/>
      <c r="B198" s="152"/>
      <c r="C198" s="131"/>
      <c r="D198" s="12" t="s">
        <v>6</v>
      </c>
      <c r="E198" s="47">
        <f t="shared" si="22"/>
        <v>0</v>
      </c>
      <c r="F198" s="50">
        <v>0</v>
      </c>
      <c r="G198" s="50">
        <v>0</v>
      </c>
      <c r="H198" s="165">
        <v>0</v>
      </c>
      <c r="I198" s="166"/>
      <c r="J198" s="166"/>
      <c r="K198" s="166"/>
      <c r="L198" s="167"/>
      <c r="M198" s="52">
        <v>0</v>
      </c>
      <c r="N198" s="52">
        <v>0</v>
      </c>
      <c r="O198" s="113"/>
    </row>
    <row r="199" spans="1:16" ht="21" hidden="1" customHeight="1" x14ac:dyDescent="0.3">
      <c r="A199" s="163"/>
      <c r="B199" s="146" t="s">
        <v>257</v>
      </c>
      <c r="C199" s="146" t="s">
        <v>67</v>
      </c>
      <c r="D199" s="146" t="s">
        <v>67</v>
      </c>
      <c r="E199" s="102" t="s">
        <v>68</v>
      </c>
      <c r="F199" s="102" t="s">
        <v>2</v>
      </c>
      <c r="G199" s="102" t="s">
        <v>3</v>
      </c>
      <c r="H199" s="102" t="s">
        <v>208</v>
      </c>
      <c r="I199" s="104" t="s">
        <v>165</v>
      </c>
      <c r="J199" s="105"/>
      <c r="K199" s="105"/>
      <c r="L199" s="106"/>
      <c r="M199" s="107" t="s">
        <v>38</v>
      </c>
      <c r="N199" s="107" t="s">
        <v>39</v>
      </c>
      <c r="O199" s="113"/>
    </row>
    <row r="200" spans="1:16" ht="36.75" hidden="1" customHeight="1" x14ac:dyDescent="0.3">
      <c r="A200" s="163"/>
      <c r="B200" s="147"/>
      <c r="C200" s="147"/>
      <c r="D200" s="147"/>
      <c r="E200" s="103"/>
      <c r="F200" s="103"/>
      <c r="G200" s="103"/>
      <c r="H200" s="103"/>
      <c r="I200" s="16" t="s">
        <v>153</v>
      </c>
      <c r="J200" s="16" t="s">
        <v>158</v>
      </c>
      <c r="K200" s="16" t="s">
        <v>154</v>
      </c>
      <c r="L200" s="16" t="s">
        <v>155</v>
      </c>
      <c r="M200" s="107"/>
      <c r="N200" s="107"/>
      <c r="O200" s="113"/>
    </row>
    <row r="201" spans="1:16" ht="21" hidden="1" customHeight="1" x14ac:dyDescent="0.3">
      <c r="A201" s="164"/>
      <c r="B201" s="148"/>
      <c r="C201" s="148"/>
      <c r="D201" s="148"/>
      <c r="E201" s="16" t="s">
        <v>67</v>
      </c>
      <c r="F201" s="18" t="s">
        <v>67</v>
      </c>
      <c r="G201" s="18" t="s">
        <v>67</v>
      </c>
      <c r="H201" s="18" t="s">
        <v>67</v>
      </c>
      <c r="I201" s="18" t="s">
        <v>67</v>
      </c>
      <c r="J201" s="18" t="s">
        <v>67</v>
      </c>
      <c r="K201" s="18" t="s">
        <v>67</v>
      </c>
      <c r="L201" s="18" t="s">
        <v>67</v>
      </c>
      <c r="M201" s="18" t="s">
        <v>67</v>
      </c>
      <c r="N201" s="18" t="s">
        <v>67</v>
      </c>
      <c r="O201" s="114"/>
    </row>
    <row r="202" spans="1:16" ht="15.75" x14ac:dyDescent="0.25">
      <c r="A202" s="124" t="s">
        <v>14</v>
      </c>
      <c r="B202" s="124"/>
      <c r="C202" s="124"/>
      <c r="D202" s="7" t="s">
        <v>4</v>
      </c>
      <c r="E202" s="10">
        <f>SUM(F202:N202)</f>
        <v>463947.87851000001</v>
      </c>
      <c r="F202" s="9">
        <f>F203+F204+F205+F206</f>
        <v>86408.94690000001</v>
      </c>
      <c r="G202" s="9">
        <v>93819.989350000003</v>
      </c>
      <c r="H202" s="119">
        <f>H203+H204+H205+H206</f>
        <v>94544.930839999986</v>
      </c>
      <c r="I202" s="120"/>
      <c r="J202" s="120"/>
      <c r="K202" s="120"/>
      <c r="L202" s="121"/>
      <c r="M202" s="10">
        <f>SUM(M203:M206)</f>
        <v>94602.652869999991</v>
      </c>
      <c r="N202" s="10">
        <f>SUM(N203:N206)</f>
        <v>94571.35854999999</v>
      </c>
      <c r="O202" s="118"/>
    </row>
    <row r="203" spans="1:16" ht="31.5" x14ac:dyDescent="0.25">
      <c r="A203" s="124"/>
      <c r="B203" s="124"/>
      <c r="C203" s="124"/>
      <c r="D203" s="7" t="s">
        <v>20</v>
      </c>
      <c r="E203" s="10">
        <f>SUM(F203:N203)</f>
        <v>4286.7172199999995</v>
      </c>
      <c r="F203" s="9">
        <f>F120+F181</f>
        <v>704.029</v>
      </c>
      <c r="G203" s="9">
        <v>916.79880000000003</v>
      </c>
      <c r="H203" s="119">
        <f>H120+L181</f>
        <v>924.53634999999997</v>
      </c>
      <c r="I203" s="120"/>
      <c r="J203" s="120"/>
      <c r="K203" s="120"/>
      <c r="L203" s="121"/>
      <c r="M203" s="10">
        <f>M120+M181</f>
        <v>892.68665999999996</v>
      </c>
      <c r="N203" s="10">
        <f>N120+N181</f>
        <v>848.66641000000004</v>
      </c>
      <c r="O203" s="118"/>
    </row>
    <row r="204" spans="1:16" ht="31.5" x14ac:dyDescent="0.25">
      <c r="A204" s="124"/>
      <c r="B204" s="124"/>
      <c r="C204" s="124"/>
      <c r="D204" s="7" t="s">
        <v>16</v>
      </c>
      <c r="E204" s="10">
        <f>SUM(F204:N204)</f>
        <v>14381.854269999998</v>
      </c>
      <c r="F204" s="9">
        <f>F121+F182</f>
        <v>5894.1886500000001</v>
      </c>
      <c r="G204" s="9">
        <v>6058.5419199999997</v>
      </c>
      <c r="H204" s="119">
        <f>H121+L182</f>
        <v>756.43883000000005</v>
      </c>
      <c r="I204" s="120"/>
      <c r="J204" s="120"/>
      <c r="K204" s="120"/>
      <c r="L204" s="121"/>
      <c r="M204" s="10">
        <f>M121+M182</f>
        <v>824.01846</v>
      </c>
      <c r="N204" s="10">
        <f>N121+N182</f>
        <v>848.66641000000004</v>
      </c>
      <c r="O204" s="118"/>
    </row>
    <row r="205" spans="1:16" ht="51.75" customHeight="1" x14ac:dyDescent="0.25">
      <c r="A205" s="124"/>
      <c r="B205" s="124"/>
      <c r="C205" s="124"/>
      <c r="D205" s="7" t="s">
        <v>6</v>
      </c>
      <c r="E205" s="10">
        <f>SUM(F205:N205)</f>
        <v>437179.19698000001</v>
      </c>
      <c r="F205" s="9">
        <f>F122+F157+F183</f>
        <v>76831.821210000009</v>
      </c>
      <c r="G205" s="9">
        <v>85564.348129999998</v>
      </c>
      <c r="H205" s="119">
        <f>H122+H157+H183</f>
        <v>91583.655159999995</v>
      </c>
      <c r="I205" s="120"/>
      <c r="J205" s="120"/>
      <c r="K205" s="120"/>
      <c r="L205" s="121"/>
      <c r="M205" s="10">
        <f>M122+M157+M183</f>
        <v>91605.647249999995</v>
      </c>
      <c r="N205" s="10">
        <f>N122+N157+N183</f>
        <v>91593.725229999996</v>
      </c>
      <c r="O205" s="118"/>
    </row>
    <row r="206" spans="1:16" ht="15.75" x14ac:dyDescent="0.25">
      <c r="A206" s="124"/>
      <c r="B206" s="124"/>
      <c r="C206" s="124"/>
      <c r="D206" s="31" t="s">
        <v>17</v>
      </c>
      <c r="E206" s="10">
        <f>SUM(F206:N206)</f>
        <v>8100.1100400000014</v>
      </c>
      <c r="F206" s="9">
        <f>F123+F158</f>
        <v>2978.9080400000003</v>
      </c>
      <c r="G206" s="9">
        <v>1280.3005000000001</v>
      </c>
      <c r="H206" s="119">
        <f>H123+H158</f>
        <v>1280.3005000000001</v>
      </c>
      <c r="I206" s="120"/>
      <c r="J206" s="120"/>
      <c r="K206" s="120"/>
      <c r="L206" s="121"/>
      <c r="M206" s="10">
        <f>M123+M158</f>
        <v>1280.3005000000001</v>
      </c>
      <c r="N206" s="10">
        <f>N123+N158</f>
        <v>1280.3005000000001</v>
      </c>
      <c r="O206" s="118"/>
    </row>
    <row r="207" spans="1:16" ht="25.5" customHeight="1" x14ac:dyDescent="0.25">
      <c r="A207" s="122" t="s">
        <v>187</v>
      </c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</row>
    <row r="208" spans="1:16" ht="15.75" x14ac:dyDescent="0.25">
      <c r="A208" s="125">
        <v>1</v>
      </c>
      <c r="B208" s="149" t="s">
        <v>162</v>
      </c>
      <c r="C208" s="125" t="s">
        <v>40</v>
      </c>
      <c r="D208" s="7" t="s">
        <v>4</v>
      </c>
      <c r="E208" s="10">
        <f t="shared" ref="E208:E215" si="26">SUM(F208:N208)</f>
        <v>657336.18336999998</v>
      </c>
      <c r="F208" s="9">
        <f>F209+F212+F210+F211</f>
        <v>68806.537379999994</v>
      </c>
      <c r="G208" s="9">
        <f>G209+G212+G210+G211</f>
        <v>135986.74645000001</v>
      </c>
      <c r="H208" s="119">
        <f>H209+H210+H211+H212</f>
        <v>172493.35199</v>
      </c>
      <c r="I208" s="120"/>
      <c r="J208" s="120"/>
      <c r="K208" s="120"/>
      <c r="L208" s="121"/>
      <c r="M208" s="10">
        <f>M209+M210+M211</f>
        <v>140040.60732000001</v>
      </c>
      <c r="N208" s="10">
        <f>N209+N210+N211</f>
        <v>140008.94023000001</v>
      </c>
      <c r="O208" s="118" t="s">
        <v>19</v>
      </c>
    </row>
    <row r="209" spans="1:16" ht="45.75" customHeight="1" x14ac:dyDescent="0.25">
      <c r="A209" s="125"/>
      <c r="B209" s="149"/>
      <c r="C209" s="125"/>
      <c r="D209" s="7" t="s">
        <v>20</v>
      </c>
      <c r="E209" s="10">
        <f t="shared" si="26"/>
        <v>3242.42679</v>
      </c>
      <c r="F209" s="10">
        <f>F225</f>
        <v>0</v>
      </c>
      <c r="G209" s="10">
        <f t="shared" ref="G209" si="27">G225</f>
        <v>0</v>
      </c>
      <c r="H209" s="119">
        <f>H225</f>
        <v>2286.4642899999999</v>
      </c>
      <c r="I209" s="120"/>
      <c r="J209" s="120"/>
      <c r="K209" s="120"/>
      <c r="L209" s="121"/>
      <c r="M209" s="10">
        <f>M225</f>
        <v>492.35</v>
      </c>
      <c r="N209" s="10">
        <f>N225</f>
        <v>463.61250000000001</v>
      </c>
      <c r="O209" s="118"/>
      <c r="P209" s="3"/>
    </row>
    <row r="210" spans="1:16" ht="45.75" customHeight="1" x14ac:dyDescent="0.25">
      <c r="A210" s="125"/>
      <c r="B210" s="149"/>
      <c r="C210" s="125"/>
      <c r="D210" s="7" t="s">
        <v>16</v>
      </c>
      <c r="E210" s="10">
        <f t="shared" si="26"/>
        <v>2788.83295</v>
      </c>
      <c r="F210" s="10">
        <f t="shared" ref="F210:G210" si="28">F226</f>
        <v>0</v>
      </c>
      <c r="G210" s="10">
        <f t="shared" si="28"/>
        <v>0</v>
      </c>
      <c r="H210" s="119">
        <f>H226</f>
        <v>1870.74352</v>
      </c>
      <c r="I210" s="120"/>
      <c r="J210" s="120"/>
      <c r="K210" s="150"/>
      <c r="L210" s="151"/>
      <c r="M210" s="9">
        <f>M226</f>
        <v>454.47692999999998</v>
      </c>
      <c r="N210" s="10">
        <f>N226</f>
        <v>463.61250000000001</v>
      </c>
      <c r="O210" s="118"/>
    </row>
    <row r="211" spans="1:16" ht="45.75" customHeight="1" x14ac:dyDescent="0.25">
      <c r="A211" s="125"/>
      <c r="B211" s="149"/>
      <c r="C211" s="125"/>
      <c r="D211" s="7" t="s">
        <v>6</v>
      </c>
      <c r="E211" s="10">
        <f t="shared" si="26"/>
        <v>639987.28813</v>
      </c>
      <c r="F211" s="10">
        <f>F214+F227</f>
        <v>64492.558769999996</v>
      </c>
      <c r="G211" s="10">
        <f>G214+G227</f>
        <v>132483.08955999999</v>
      </c>
      <c r="H211" s="119">
        <f>H214+H220+H227+H248</f>
        <v>164836.14418</v>
      </c>
      <c r="I211" s="120"/>
      <c r="J211" s="120"/>
      <c r="K211" s="150"/>
      <c r="L211" s="151"/>
      <c r="M211" s="10">
        <f>M214+M227+M220</f>
        <v>139093.78039</v>
      </c>
      <c r="N211" s="10">
        <f>N214+N227+N220</f>
        <v>139081.71523</v>
      </c>
      <c r="O211" s="118"/>
    </row>
    <row r="212" spans="1:16" ht="26.25" customHeight="1" x14ac:dyDescent="0.25">
      <c r="A212" s="125"/>
      <c r="B212" s="149"/>
      <c r="C212" s="125"/>
      <c r="D212" s="31" t="s">
        <v>17</v>
      </c>
      <c r="E212" s="10">
        <f t="shared" si="26"/>
        <v>12317.6355</v>
      </c>
      <c r="F212" s="9">
        <f>F215</f>
        <v>4313.9786100000001</v>
      </c>
      <c r="G212" s="9">
        <v>3503.6568900000002</v>
      </c>
      <c r="H212" s="119">
        <f>H215</f>
        <v>3500</v>
      </c>
      <c r="I212" s="120"/>
      <c r="J212" s="120"/>
      <c r="K212" s="120"/>
      <c r="L212" s="121"/>
      <c r="M212" s="10">
        <f t="shared" ref="M212:N212" si="29">M215</f>
        <v>500</v>
      </c>
      <c r="N212" s="10">
        <f t="shared" si="29"/>
        <v>500</v>
      </c>
      <c r="O212" s="118"/>
    </row>
    <row r="213" spans="1:16" ht="21.75" customHeight="1" x14ac:dyDescent="0.25">
      <c r="A213" s="133" t="s">
        <v>7</v>
      </c>
      <c r="B213" s="152" t="s">
        <v>91</v>
      </c>
      <c r="C213" s="131" t="s">
        <v>40</v>
      </c>
      <c r="D213" s="7" t="s">
        <v>4</v>
      </c>
      <c r="E213" s="10">
        <f t="shared" si="26"/>
        <v>648592.62965999998</v>
      </c>
      <c r="F213" s="9">
        <f>F214+F215</f>
        <v>68806.537379999994</v>
      </c>
      <c r="G213" s="9">
        <v>135986.74645000001</v>
      </c>
      <c r="H213" s="119">
        <f>H214+H215</f>
        <v>165777.34583000001</v>
      </c>
      <c r="I213" s="120"/>
      <c r="J213" s="120"/>
      <c r="K213" s="120"/>
      <c r="L213" s="121"/>
      <c r="M213" s="10">
        <f>SUM(M214:M215)</f>
        <v>139011</v>
      </c>
      <c r="N213" s="10">
        <f>SUM(N214:N215)</f>
        <v>139011</v>
      </c>
      <c r="O213" s="112" t="s">
        <v>19</v>
      </c>
    </row>
    <row r="214" spans="1:16" ht="53.25" customHeight="1" x14ac:dyDescent="0.25">
      <c r="A214" s="134"/>
      <c r="B214" s="152"/>
      <c r="C214" s="131"/>
      <c r="D214" s="12" t="s">
        <v>6</v>
      </c>
      <c r="E214" s="10">
        <f t="shared" si="26"/>
        <v>636274.99416</v>
      </c>
      <c r="F214" s="14">
        <f>19759.15823+43326.17321+242.01684-232.8-220+1717.73791-99.72742</f>
        <v>64492.558769999996</v>
      </c>
      <c r="G214" s="14">
        <v>132483.08955999999</v>
      </c>
      <c r="H214" s="99">
        <f>138511+23766.34583</f>
        <v>162277.34583000001</v>
      </c>
      <c r="I214" s="100"/>
      <c r="J214" s="100"/>
      <c r="K214" s="100"/>
      <c r="L214" s="101"/>
      <c r="M214" s="15">
        <v>138511</v>
      </c>
      <c r="N214" s="15">
        <v>138511</v>
      </c>
      <c r="O214" s="113"/>
    </row>
    <row r="215" spans="1:16" ht="18" customHeight="1" x14ac:dyDescent="0.25">
      <c r="A215" s="134"/>
      <c r="B215" s="152"/>
      <c r="C215" s="131"/>
      <c r="D215" s="32" t="s">
        <v>17</v>
      </c>
      <c r="E215" s="10">
        <f t="shared" si="26"/>
        <v>12317.6355</v>
      </c>
      <c r="F215" s="14">
        <f>443.45689+3060.2+300+510.32172</f>
        <v>4313.9786100000001</v>
      </c>
      <c r="G215" s="14">
        <v>3503.6568900000002</v>
      </c>
      <c r="H215" s="99">
        <v>3500</v>
      </c>
      <c r="I215" s="100"/>
      <c r="J215" s="100"/>
      <c r="K215" s="100"/>
      <c r="L215" s="101"/>
      <c r="M215" s="15">
        <v>500</v>
      </c>
      <c r="N215" s="15">
        <v>500</v>
      </c>
      <c r="O215" s="113"/>
    </row>
    <row r="216" spans="1:16" ht="18" customHeight="1" x14ac:dyDescent="0.25">
      <c r="A216" s="134"/>
      <c r="B216" s="146" t="s">
        <v>123</v>
      </c>
      <c r="C216" s="146" t="s">
        <v>67</v>
      </c>
      <c r="D216" s="146" t="s">
        <v>67</v>
      </c>
      <c r="E216" s="102" t="s">
        <v>68</v>
      </c>
      <c r="F216" s="102" t="s">
        <v>2</v>
      </c>
      <c r="G216" s="102" t="s">
        <v>3</v>
      </c>
      <c r="H216" s="102" t="s">
        <v>217</v>
      </c>
      <c r="I216" s="104" t="s">
        <v>165</v>
      </c>
      <c r="J216" s="105"/>
      <c r="K216" s="105"/>
      <c r="L216" s="106"/>
      <c r="M216" s="107" t="s">
        <v>38</v>
      </c>
      <c r="N216" s="107" t="s">
        <v>39</v>
      </c>
      <c r="O216" s="113"/>
    </row>
    <row r="217" spans="1:16" ht="41.25" customHeight="1" x14ac:dyDescent="0.25">
      <c r="A217" s="134"/>
      <c r="B217" s="147"/>
      <c r="C217" s="147"/>
      <c r="D217" s="147"/>
      <c r="E217" s="103"/>
      <c r="F217" s="103"/>
      <c r="G217" s="103"/>
      <c r="H217" s="103"/>
      <c r="I217" s="16" t="s">
        <v>153</v>
      </c>
      <c r="J217" s="16" t="s">
        <v>158</v>
      </c>
      <c r="K217" s="16" t="s">
        <v>154</v>
      </c>
      <c r="L217" s="16" t="s">
        <v>155</v>
      </c>
      <c r="M217" s="107"/>
      <c r="N217" s="107"/>
      <c r="O217" s="113"/>
    </row>
    <row r="218" spans="1:16" ht="96.75" customHeight="1" x14ac:dyDescent="0.25">
      <c r="A218" s="135"/>
      <c r="B218" s="148"/>
      <c r="C218" s="148"/>
      <c r="D218" s="148"/>
      <c r="E218" s="33">
        <v>100</v>
      </c>
      <c r="F218" s="18" t="s">
        <v>67</v>
      </c>
      <c r="G218" s="39">
        <v>100</v>
      </c>
      <c r="H218" s="39">
        <v>100</v>
      </c>
      <c r="I218" s="34">
        <v>25</v>
      </c>
      <c r="J218" s="34">
        <v>50</v>
      </c>
      <c r="K218" s="34">
        <v>75</v>
      </c>
      <c r="L218" s="34">
        <v>100</v>
      </c>
      <c r="M218" s="34">
        <v>100</v>
      </c>
      <c r="N218" s="34">
        <v>100</v>
      </c>
      <c r="O218" s="114"/>
    </row>
    <row r="219" spans="1:16" ht="18" hidden="1" customHeight="1" x14ac:dyDescent="0.3">
      <c r="A219" s="133" t="s">
        <v>8</v>
      </c>
      <c r="B219" s="152" t="s">
        <v>92</v>
      </c>
      <c r="C219" s="131" t="s">
        <v>40</v>
      </c>
      <c r="D219" s="7" t="s">
        <v>4</v>
      </c>
      <c r="E219" s="10">
        <f>SUM(F219:N219)</f>
        <v>0</v>
      </c>
      <c r="F219" s="9">
        <f>F220</f>
        <v>0</v>
      </c>
      <c r="G219" s="9">
        <v>0</v>
      </c>
      <c r="H219" s="119">
        <f>SUM(H220:H220)</f>
        <v>0</v>
      </c>
      <c r="I219" s="120"/>
      <c r="J219" s="120"/>
      <c r="K219" s="120"/>
      <c r="L219" s="121"/>
      <c r="M219" s="10">
        <f>SUM(M220:M220)</f>
        <v>0</v>
      </c>
      <c r="N219" s="10">
        <f>SUM(N220:N220)</f>
        <v>0</v>
      </c>
      <c r="O219" s="112" t="s">
        <v>19</v>
      </c>
    </row>
    <row r="220" spans="1:16" ht="13.15" hidden="1" customHeight="1" x14ac:dyDescent="0.3">
      <c r="A220" s="134"/>
      <c r="B220" s="152"/>
      <c r="C220" s="131"/>
      <c r="D220" s="12" t="s">
        <v>6</v>
      </c>
      <c r="E220" s="10">
        <f>SUM(F220:N220)</f>
        <v>0</v>
      </c>
      <c r="F220" s="14">
        <v>0</v>
      </c>
      <c r="G220" s="14">
        <v>0</v>
      </c>
      <c r="H220" s="99">
        <v>0</v>
      </c>
      <c r="I220" s="100"/>
      <c r="J220" s="100"/>
      <c r="K220" s="100"/>
      <c r="L220" s="101"/>
      <c r="M220" s="15">
        <v>0</v>
      </c>
      <c r="N220" s="15">
        <v>0</v>
      </c>
      <c r="O220" s="113"/>
      <c r="P220" s="110"/>
    </row>
    <row r="221" spans="1:16" ht="24" hidden="1" customHeight="1" x14ac:dyDescent="0.3">
      <c r="A221" s="134"/>
      <c r="B221" s="146" t="s">
        <v>124</v>
      </c>
      <c r="C221" s="146" t="s">
        <v>67</v>
      </c>
      <c r="D221" s="146" t="s">
        <v>67</v>
      </c>
      <c r="E221" s="102" t="s">
        <v>68</v>
      </c>
      <c r="F221" s="102" t="s">
        <v>2</v>
      </c>
      <c r="G221" s="102" t="s">
        <v>3</v>
      </c>
      <c r="H221" s="102" t="s">
        <v>218</v>
      </c>
      <c r="I221" s="104" t="s">
        <v>165</v>
      </c>
      <c r="J221" s="105"/>
      <c r="K221" s="105"/>
      <c r="L221" s="106"/>
      <c r="M221" s="107" t="s">
        <v>38</v>
      </c>
      <c r="N221" s="107" t="s">
        <v>39</v>
      </c>
      <c r="O221" s="113"/>
      <c r="P221" s="110"/>
    </row>
    <row r="222" spans="1:16" ht="16.149999999999999" hidden="1" customHeight="1" x14ac:dyDescent="0.3">
      <c r="A222" s="134"/>
      <c r="B222" s="147"/>
      <c r="C222" s="147"/>
      <c r="D222" s="147"/>
      <c r="E222" s="103"/>
      <c r="F222" s="103"/>
      <c r="G222" s="103"/>
      <c r="H222" s="103"/>
      <c r="I222" s="16" t="s">
        <v>153</v>
      </c>
      <c r="J222" s="16" t="s">
        <v>158</v>
      </c>
      <c r="K222" s="16" t="s">
        <v>154</v>
      </c>
      <c r="L222" s="16" t="s">
        <v>155</v>
      </c>
      <c r="M222" s="107"/>
      <c r="N222" s="107"/>
      <c r="O222" s="113"/>
    </row>
    <row r="223" spans="1:16" ht="22.15" hidden="1" customHeight="1" x14ac:dyDescent="0.3">
      <c r="A223" s="135"/>
      <c r="B223" s="148"/>
      <c r="C223" s="148"/>
      <c r="D223" s="148"/>
      <c r="E223" s="16" t="s">
        <v>67</v>
      </c>
      <c r="F223" s="18" t="s">
        <v>67</v>
      </c>
      <c r="G223" s="18" t="s">
        <v>67</v>
      </c>
      <c r="H223" s="18" t="s">
        <v>67</v>
      </c>
      <c r="I223" s="18" t="s">
        <v>67</v>
      </c>
      <c r="J223" s="18" t="s">
        <v>67</v>
      </c>
      <c r="K223" s="18" t="s">
        <v>67</v>
      </c>
      <c r="L223" s="18" t="s">
        <v>67</v>
      </c>
      <c r="M223" s="18" t="s">
        <v>67</v>
      </c>
      <c r="N223" s="18" t="s">
        <v>67</v>
      </c>
      <c r="O223" s="114"/>
    </row>
    <row r="224" spans="1:16" ht="21.75" customHeight="1" x14ac:dyDescent="0.25">
      <c r="A224" s="162" t="s">
        <v>8</v>
      </c>
      <c r="B224" s="152" t="s">
        <v>93</v>
      </c>
      <c r="C224" s="131" t="s">
        <v>40</v>
      </c>
      <c r="D224" s="7" t="s">
        <v>4</v>
      </c>
      <c r="E224" s="10">
        <f>F224+G224+H224+M224+N224</f>
        <v>9743.5537100000001</v>
      </c>
      <c r="F224" s="10">
        <f>F225+F226+F227</f>
        <v>0</v>
      </c>
      <c r="G224" s="10">
        <f>G225+G226+G227</f>
        <v>0</v>
      </c>
      <c r="H224" s="119">
        <f>H225+H226+H227</f>
        <v>6716.0061599999999</v>
      </c>
      <c r="I224" s="120"/>
      <c r="J224" s="120"/>
      <c r="K224" s="120"/>
      <c r="L224" s="121"/>
      <c r="M224" s="10">
        <f>M225+M226+M227</f>
        <v>1529.6073200000001</v>
      </c>
      <c r="N224" s="10">
        <f>N225+N226+N227</f>
        <v>1497.9402300000002</v>
      </c>
      <c r="O224" s="112" t="s">
        <v>19</v>
      </c>
    </row>
    <row r="225" spans="1:16" ht="46.15" customHeight="1" x14ac:dyDescent="0.25">
      <c r="A225" s="163"/>
      <c r="B225" s="152"/>
      <c r="C225" s="131"/>
      <c r="D225" s="12" t="s">
        <v>20</v>
      </c>
      <c r="E225" s="10">
        <f t="shared" ref="E225:E227" si="30">F225+G225+H225+M225+N225</f>
        <v>3242.42679</v>
      </c>
      <c r="F225" s="14">
        <v>0</v>
      </c>
      <c r="G225" s="14">
        <v>0</v>
      </c>
      <c r="H225" s="99">
        <v>2286.4642899999999</v>
      </c>
      <c r="I225" s="100"/>
      <c r="J225" s="100"/>
      <c r="K225" s="100"/>
      <c r="L225" s="101"/>
      <c r="M225" s="15">
        <v>492.35</v>
      </c>
      <c r="N225" s="15">
        <v>463.61250000000001</v>
      </c>
      <c r="O225" s="113"/>
      <c r="P225" s="3"/>
    </row>
    <row r="226" spans="1:16" ht="39.6" customHeight="1" x14ac:dyDescent="0.25">
      <c r="A226" s="163"/>
      <c r="B226" s="152"/>
      <c r="C226" s="131"/>
      <c r="D226" s="12" t="s">
        <v>16</v>
      </c>
      <c r="E226" s="10">
        <f t="shared" si="30"/>
        <v>2788.83295</v>
      </c>
      <c r="F226" s="14">
        <v>0</v>
      </c>
      <c r="G226" s="14">
        <v>0</v>
      </c>
      <c r="H226" s="99">
        <v>1870.74352</v>
      </c>
      <c r="I226" s="100"/>
      <c r="J226" s="100"/>
      <c r="K226" s="100"/>
      <c r="L226" s="101"/>
      <c r="M226" s="15">
        <v>454.47692999999998</v>
      </c>
      <c r="N226" s="15">
        <v>463.61250000000001</v>
      </c>
      <c r="O226" s="113"/>
    </row>
    <row r="227" spans="1:16" ht="57.75" customHeight="1" x14ac:dyDescent="0.25">
      <c r="A227" s="163"/>
      <c r="B227" s="152"/>
      <c r="C227" s="131"/>
      <c r="D227" s="12" t="s">
        <v>6</v>
      </c>
      <c r="E227" s="10">
        <f t="shared" si="30"/>
        <v>3712.2939699999997</v>
      </c>
      <c r="F227" s="14">
        <v>0</v>
      </c>
      <c r="G227" s="14">
        <v>0</v>
      </c>
      <c r="H227" s="99">
        <f>2558.79835</f>
        <v>2558.79835</v>
      </c>
      <c r="I227" s="100"/>
      <c r="J227" s="100"/>
      <c r="K227" s="100"/>
      <c r="L227" s="101"/>
      <c r="M227" s="15">
        <v>582.78039000000001</v>
      </c>
      <c r="N227" s="15">
        <v>570.71523000000002</v>
      </c>
      <c r="O227" s="113"/>
    </row>
    <row r="228" spans="1:16" ht="21.75" customHeight="1" x14ac:dyDescent="0.25">
      <c r="A228" s="163"/>
      <c r="B228" s="146" t="s">
        <v>310</v>
      </c>
      <c r="C228" s="146" t="s">
        <v>67</v>
      </c>
      <c r="D228" s="146" t="s">
        <v>67</v>
      </c>
      <c r="E228" s="102" t="s">
        <v>68</v>
      </c>
      <c r="F228" s="102" t="s">
        <v>2</v>
      </c>
      <c r="G228" s="102" t="s">
        <v>3</v>
      </c>
      <c r="H228" s="102" t="s">
        <v>219</v>
      </c>
      <c r="I228" s="104" t="s">
        <v>165</v>
      </c>
      <c r="J228" s="105"/>
      <c r="K228" s="105"/>
      <c r="L228" s="106"/>
      <c r="M228" s="107" t="s">
        <v>38</v>
      </c>
      <c r="N228" s="107" t="s">
        <v>39</v>
      </c>
      <c r="O228" s="113"/>
      <c r="P228" s="108"/>
    </row>
    <row r="229" spans="1:16" ht="39" customHeight="1" x14ac:dyDescent="0.25">
      <c r="A229" s="163"/>
      <c r="B229" s="147"/>
      <c r="C229" s="147"/>
      <c r="D229" s="147"/>
      <c r="E229" s="103"/>
      <c r="F229" s="103"/>
      <c r="G229" s="103"/>
      <c r="H229" s="103"/>
      <c r="I229" s="16" t="s">
        <v>153</v>
      </c>
      <c r="J229" s="16" t="s">
        <v>158</v>
      </c>
      <c r="K229" s="16" t="s">
        <v>154</v>
      </c>
      <c r="L229" s="16" t="s">
        <v>155</v>
      </c>
      <c r="M229" s="107"/>
      <c r="N229" s="107"/>
      <c r="O229" s="113"/>
      <c r="P229" s="108"/>
    </row>
    <row r="230" spans="1:16" ht="55.5" customHeight="1" x14ac:dyDescent="0.25">
      <c r="A230" s="164"/>
      <c r="B230" s="148"/>
      <c r="C230" s="148"/>
      <c r="D230" s="148"/>
      <c r="E230" s="38">
        <v>1</v>
      </c>
      <c r="F230" s="39" t="s">
        <v>67</v>
      </c>
      <c r="G230" s="39" t="s">
        <v>67</v>
      </c>
      <c r="H230" s="39">
        <v>1</v>
      </c>
      <c r="I230" s="39" t="s">
        <v>67</v>
      </c>
      <c r="J230" s="39" t="s">
        <v>67</v>
      </c>
      <c r="K230" s="39" t="s">
        <v>67</v>
      </c>
      <c r="L230" s="39">
        <v>1</v>
      </c>
      <c r="M230" s="39">
        <v>1</v>
      </c>
      <c r="N230" s="39">
        <v>1</v>
      </c>
      <c r="O230" s="114"/>
      <c r="P230" s="108"/>
    </row>
    <row r="231" spans="1:16" ht="21.75" customHeight="1" x14ac:dyDescent="0.25">
      <c r="A231" s="184" t="s">
        <v>9</v>
      </c>
      <c r="B231" s="185" t="s">
        <v>163</v>
      </c>
      <c r="C231" s="149" t="s">
        <v>40</v>
      </c>
      <c r="D231" s="7" t="s">
        <v>4</v>
      </c>
      <c r="E231" s="10">
        <f>SUM(F231:N231)</f>
        <v>181.81819000000002</v>
      </c>
      <c r="F231" s="9">
        <f>F234</f>
        <v>0</v>
      </c>
      <c r="G231" s="9">
        <v>0</v>
      </c>
      <c r="H231" s="119">
        <f>SUM(J232,J233)</f>
        <v>181.81819000000002</v>
      </c>
      <c r="I231" s="120"/>
      <c r="J231" s="120"/>
      <c r="K231" s="120"/>
      <c r="L231" s="121"/>
      <c r="M231" s="10">
        <f>SUM(M234:M234)</f>
        <v>0</v>
      </c>
      <c r="N231" s="10">
        <f>SUM(N234:N234)</f>
        <v>0</v>
      </c>
      <c r="O231" s="118" t="s">
        <v>19</v>
      </c>
    </row>
    <row r="232" spans="1:16" ht="33.75" customHeight="1" x14ac:dyDescent="0.25">
      <c r="A232" s="184"/>
      <c r="B232" s="185"/>
      <c r="C232" s="149"/>
      <c r="D232" s="7" t="s">
        <v>20</v>
      </c>
      <c r="E232" s="10">
        <f t="shared" ref="E232:E233" si="31">SUM(F232:N232)</f>
        <v>100</v>
      </c>
      <c r="F232" s="9">
        <v>0</v>
      </c>
      <c r="G232" s="9">
        <v>0</v>
      </c>
      <c r="H232" s="9"/>
      <c r="I232" s="53"/>
      <c r="J232" s="54">
        <f>H246</f>
        <v>100</v>
      </c>
      <c r="K232" s="53"/>
      <c r="L232" s="55"/>
      <c r="M232" s="10">
        <v>0</v>
      </c>
      <c r="N232" s="10">
        <v>0</v>
      </c>
      <c r="O232" s="118"/>
    </row>
    <row r="233" spans="1:16" ht="33.75" customHeight="1" x14ac:dyDescent="0.25">
      <c r="A233" s="184"/>
      <c r="B233" s="185"/>
      <c r="C233" s="149"/>
      <c r="D233" s="7" t="s">
        <v>16</v>
      </c>
      <c r="E233" s="10">
        <f t="shared" si="31"/>
        <v>81.818190000000001</v>
      </c>
      <c r="F233" s="9">
        <v>0</v>
      </c>
      <c r="G233" s="9">
        <v>0</v>
      </c>
      <c r="H233" s="9"/>
      <c r="I233" s="53"/>
      <c r="J233" s="53">
        <f>H247</f>
        <v>81.818190000000001</v>
      </c>
      <c r="K233" s="53"/>
      <c r="L233" s="55"/>
      <c r="M233" s="10">
        <v>0</v>
      </c>
      <c r="N233" s="10">
        <v>0</v>
      </c>
      <c r="O233" s="118"/>
    </row>
    <row r="234" spans="1:16" ht="52.5" customHeight="1" x14ac:dyDescent="0.25">
      <c r="A234" s="184"/>
      <c r="B234" s="185"/>
      <c r="C234" s="149"/>
      <c r="D234" s="7" t="s">
        <v>6</v>
      </c>
      <c r="E234" s="10">
        <f>SUM(F234:N234)</f>
        <v>0</v>
      </c>
      <c r="F234" s="9">
        <f>F236</f>
        <v>0</v>
      </c>
      <c r="G234" s="9">
        <v>0</v>
      </c>
      <c r="H234" s="119">
        <f>H236</f>
        <v>0</v>
      </c>
      <c r="I234" s="120"/>
      <c r="J234" s="120"/>
      <c r="K234" s="120"/>
      <c r="L234" s="121"/>
      <c r="M234" s="10">
        <f t="shared" ref="M234" si="32">M236</f>
        <v>0</v>
      </c>
      <c r="N234" s="10">
        <f>N236</f>
        <v>0</v>
      </c>
      <c r="O234" s="118"/>
    </row>
    <row r="235" spans="1:16" ht="9.6" hidden="1" customHeight="1" x14ac:dyDescent="0.3">
      <c r="A235" s="133" t="s">
        <v>10</v>
      </c>
      <c r="B235" s="152" t="s">
        <v>94</v>
      </c>
      <c r="C235" s="133" t="s">
        <v>40</v>
      </c>
      <c r="D235" s="7" t="s">
        <v>4</v>
      </c>
      <c r="E235" s="10">
        <f>SUM(F235:N235)</f>
        <v>0</v>
      </c>
      <c r="F235" s="9">
        <f>F236</f>
        <v>0</v>
      </c>
      <c r="G235" s="9">
        <v>0</v>
      </c>
      <c r="H235" s="119">
        <f>SUM(H236:H236)</f>
        <v>0</v>
      </c>
      <c r="I235" s="120"/>
      <c r="J235" s="120"/>
      <c r="K235" s="120"/>
      <c r="L235" s="121"/>
      <c r="M235" s="10">
        <f>SUM(M236:M236)</f>
        <v>0</v>
      </c>
      <c r="N235" s="10">
        <f>SUM(N236:N236)</f>
        <v>0</v>
      </c>
      <c r="O235" s="112" t="s">
        <v>19</v>
      </c>
    </row>
    <row r="236" spans="1:16" ht="18" hidden="1" customHeight="1" x14ac:dyDescent="0.3">
      <c r="A236" s="134"/>
      <c r="B236" s="152"/>
      <c r="C236" s="135"/>
      <c r="D236" s="12" t="s">
        <v>6</v>
      </c>
      <c r="E236" s="10">
        <f>SUM(F236:N236)</f>
        <v>0</v>
      </c>
      <c r="F236" s="14">
        <v>0</v>
      </c>
      <c r="G236" s="14">
        <v>0</v>
      </c>
      <c r="H236" s="99">
        <v>0</v>
      </c>
      <c r="I236" s="100"/>
      <c r="J236" s="100"/>
      <c r="K236" s="100"/>
      <c r="L236" s="101"/>
      <c r="M236" s="15">
        <v>0</v>
      </c>
      <c r="N236" s="15">
        <v>0</v>
      </c>
      <c r="O236" s="113"/>
      <c r="P236" s="110" t="s">
        <v>288</v>
      </c>
    </row>
    <row r="237" spans="1:16" ht="15" hidden="1" customHeight="1" x14ac:dyDescent="0.3">
      <c r="A237" s="134"/>
      <c r="B237" s="146" t="s">
        <v>262</v>
      </c>
      <c r="C237" s="146" t="s">
        <v>67</v>
      </c>
      <c r="D237" s="146" t="s">
        <v>67</v>
      </c>
      <c r="E237" s="102" t="s">
        <v>68</v>
      </c>
      <c r="F237" s="102" t="s">
        <v>2</v>
      </c>
      <c r="G237" s="102" t="s">
        <v>3</v>
      </c>
      <c r="H237" s="102" t="s">
        <v>220</v>
      </c>
      <c r="I237" s="104" t="s">
        <v>165</v>
      </c>
      <c r="J237" s="105"/>
      <c r="K237" s="105"/>
      <c r="L237" s="106"/>
      <c r="M237" s="107" t="s">
        <v>38</v>
      </c>
      <c r="N237" s="107" t="s">
        <v>39</v>
      </c>
      <c r="O237" s="113"/>
      <c r="P237" s="110"/>
    </row>
    <row r="238" spans="1:16" ht="16.899999999999999" hidden="1" customHeight="1" x14ac:dyDescent="0.3">
      <c r="A238" s="134"/>
      <c r="B238" s="147"/>
      <c r="C238" s="147"/>
      <c r="D238" s="147"/>
      <c r="E238" s="103"/>
      <c r="F238" s="103"/>
      <c r="G238" s="103"/>
      <c r="H238" s="103"/>
      <c r="I238" s="16" t="s">
        <v>153</v>
      </c>
      <c r="J238" s="16" t="s">
        <v>158</v>
      </c>
      <c r="K238" s="16" t="s">
        <v>154</v>
      </c>
      <c r="L238" s="16" t="s">
        <v>155</v>
      </c>
      <c r="M238" s="107"/>
      <c r="N238" s="107"/>
      <c r="O238" s="113"/>
    </row>
    <row r="239" spans="1:16" ht="15" hidden="1" customHeight="1" x14ac:dyDescent="0.3">
      <c r="A239" s="135"/>
      <c r="B239" s="148"/>
      <c r="C239" s="148"/>
      <c r="D239" s="148"/>
      <c r="E239" s="16" t="s">
        <v>67</v>
      </c>
      <c r="F239" s="18" t="s">
        <v>67</v>
      </c>
      <c r="G239" s="18" t="s">
        <v>67</v>
      </c>
      <c r="H239" s="18" t="s">
        <v>67</v>
      </c>
      <c r="I239" s="18" t="s">
        <v>67</v>
      </c>
      <c r="J239" s="18" t="s">
        <v>67</v>
      </c>
      <c r="K239" s="18" t="s">
        <v>67</v>
      </c>
      <c r="L239" s="18" t="s">
        <v>67</v>
      </c>
      <c r="M239" s="18" t="s">
        <v>67</v>
      </c>
      <c r="N239" s="18" t="s">
        <v>67</v>
      </c>
      <c r="O239" s="114"/>
    </row>
    <row r="240" spans="1:16" ht="21.75" customHeight="1" x14ac:dyDescent="0.25">
      <c r="A240" s="133" t="s">
        <v>10</v>
      </c>
      <c r="B240" s="152" t="s">
        <v>259</v>
      </c>
      <c r="C240" s="133" t="s">
        <v>202</v>
      </c>
      <c r="D240" s="7" t="s">
        <v>4</v>
      </c>
      <c r="E240" s="10">
        <f>SUM(F240:N240)</f>
        <v>0</v>
      </c>
      <c r="F240" s="9">
        <f>F241</f>
        <v>0</v>
      </c>
      <c r="G240" s="9">
        <v>0</v>
      </c>
      <c r="H240" s="119">
        <f>SUM(H241:H241)</f>
        <v>0</v>
      </c>
      <c r="I240" s="120"/>
      <c r="J240" s="120"/>
      <c r="K240" s="120"/>
      <c r="L240" s="121"/>
      <c r="M240" s="10">
        <f>SUM(M241:M241)</f>
        <v>0</v>
      </c>
      <c r="N240" s="10">
        <f>SUM(N241:N241)</f>
        <v>0</v>
      </c>
      <c r="O240" s="112" t="s">
        <v>19</v>
      </c>
    </row>
    <row r="241" spans="1:17" ht="68.25" customHeight="1" x14ac:dyDescent="0.25">
      <c r="A241" s="134"/>
      <c r="B241" s="152"/>
      <c r="C241" s="135"/>
      <c r="D241" s="12" t="s">
        <v>6</v>
      </c>
      <c r="E241" s="10">
        <f>SUM(F241:N241)</f>
        <v>0</v>
      </c>
      <c r="F241" s="14">
        <v>0</v>
      </c>
      <c r="G241" s="14">
        <v>0</v>
      </c>
      <c r="H241" s="99">
        <v>0</v>
      </c>
      <c r="I241" s="100"/>
      <c r="J241" s="100"/>
      <c r="K241" s="100"/>
      <c r="L241" s="101"/>
      <c r="M241" s="15">
        <v>0</v>
      </c>
      <c r="N241" s="15">
        <v>0</v>
      </c>
      <c r="O241" s="113"/>
    </row>
    <row r="242" spans="1:17" ht="21.75" customHeight="1" x14ac:dyDescent="0.25">
      <c r="A242" s="134"/>
      <c r="B242" s="153" t="s">
        <v>260</v>
      </c>
      <c r="C242" s="146" t="s">
        <v>67</v>
      </c>
      <c r="D242" s="146" t="s">
        <v>67</v>
      </c>
      <c r="E242" s="102" t="s">
        <v>68</v>
      </c>
      <c r="F242" s="102" t="s">
        <v>2</v>
      </c>
      <c r="G242" s="102" t="s">
        <v>3</v>
      </c>
      <c r="H242" s="102" t="s">
        <v>220</v>
      </c>
      <c r="I242" s="104" t="s">
        <v>165</v>
      </c>
      <c r="J242" s="105"/>
      <c r="K242" s="105"/>
      <c r="L242" s="106"/>
      <c r="M242" s="107" t="s">
        <v>38</v>
      </c>
      <c r="N242" s="107" t="s">
        <v>39</v>
      </c>
      <c r="O242" s="113"/>
      <c r="P242" s="108"/>
      <c r="Q242" s="27"/>
    </row>
    <row r="243" spans="1:17" ht="33.75" customHeight="1" x14ac:dyDescent="0.25">
      <c r="A243" s="134"/>
      <c r="B243" s="154"/>
      <c r="C243" s="147"/>
      <c r="D243" s="147"/>
      <c r="E243" s="103"/>
      <c r="F243" s="103"/>
      <c r="G243" s="103"/>
      <c r="H243" s="103"/>
      <c r="I243" s="16" t="s">
        <v>153</v>
      </c>
      <c r="J243" s="16" t="s">
        <v>158</v>
      </c>
      <c r="K243" s="16" t="s">
        <v>154</v>
      </c>
      <c r="L243" s="16" t="s">
        <v>155</v>
      </c>
      <c r="M243" s="107"/>
      <c r="N243" s="107"/>
      <c r="O243" s="113"/>
      <c r="P243" s="108"/>
      <c r="Q243" s="27"/>
    </row>
    <row r="244" spans="1:17" ht="39.75" customHeight="1" x14ac:dyDescent="0.25">
      <c r="A244" s="135"/>
      <c r="B244" s="155"/>
      <c r="C244" s="148"/>
      <c r="D244" s="148"/>
      <c r="E244" s="16" t="s">
        <v>67</v>
      </c>
      <c r="F244" s="18" t="s">
        <v>67</v>
      </c>
      <c r="G244" s="18" t="s">
        <v>67</v>
      </c>
      <c r="H244" s="18" t="s">
        <v>67</v>
      </c>
      <c r="I244" s="18" t="s">
        <v>67</v>
      </c>
      <c r="J244" s="18" t="s">
        <v>67</v>
      </c>
      <c r="K244" s="18" t="s">
        <v>67</v>
      </c>
      <c r="L244" s="18" t="s">
        <v>67</v>
      </c>
      <c r="M244" s="18" t="s">
        <v>67</v>
      </c>
      <c r="N244" s="18" t="s">
        <v>67</v>
      </c>
      <c r="O244" s="114"/>
      <c r="P244" s="108"/>
      <c r="Q244" s="27"/>
    </row>
    <row r="245" spans="1:17" ht="21.75" customHeight="1" x14ac:dyDescent="0.25">
      <c r="A245" s="133" t="s">
        <v>12</v>
      </c>
      <c r="B245" s="152" t="s">
        <v>261</v>
      </c>
      <c r="C245" s="133" t="s">
        <v>202</v>
      </c>
      <c r="D245" s="7" t="s">
        <v>4</v>
      </c>
      <c r="E245" s="10">
        <f>SUM(F245:N245)</f>
        <v>181.81819000000002</v>
      </c>
      <c r="F245" s="9">
        <f>F248</f>
        <v>0</v>
      </c>
      <c r="G245" s="9">
        <v>0</v>
      </c>
      <c r="H245" s="119">
        <f>SUM(H246:H248)</f>
        <v>181.81819000000002</v>
      </c>
      <c r="I245" s="120"/>
      <c r="J245" s="120"/>
      <c r="K245" s="120"/>
      <c r="L245" s="121"/>
      <c r="M245" s="10">
        <f>SUM(M248:M248)</f>
        <v>0</v>
      </c>
      <c r="N245" s="10">
        <f>SUM(N248:N248)</f>
        <v>0</v>
      </c>
      <c r="O245" s="112" t="s">
        <v>19</v>
      </c>
      <c r="P245" s="108"/>
      <c r="Q245" s="27"/>
    </row>
    <row r="246" spans="1:17" ht="36" customHeight="1" outlineLevel="1" x14ac:dyDescent="0.25">
      <c r="A246" s="134"/>
      <c r="B246" s="152"/>
      <c r="C246" s="134"/>
      <c r="D246" s="12" t="s">
        <v>20</v>
      </c>
      <c r="E246" s="10">
        <f>SUM(F246:N246)</f>
        <v>100</v>
      </c>
      <c r="F246" s="13">
        <v>0</v>
      </c>
      <c r="G246" s="14">
        <v>0</v>
      </c>
      <c r="H246" s="99">
        <v>100</v>
      </c>
      <c r="I246" s="150"/>
      <c r="J246" s="150"/>
      <c r="K246" s="150"/>
      <c r="L246" s="151"/>
      <c r="M246" s="15">
        <v>0</v>
      </c>
      <c r="N246" s="15">
        <v>0</v>
      </c>
      <c r="O246" s="113"/>
      <c r="P246" s="108"/>
    </row>
    <row r="247" spans="1:17" ht="36" customHeight="1" outlineLevel="1" x14ac:dyDescent="0.25">
      <c r="A247" s="134"/>
      <c r="B247" s="152"/>
      <c r="C247" s="134"/>
      <c r="D247" s="12" t="s">
        <v>16</v>
      </c>
      <c r="E247" s="10">
        <f t="shared" ref="E247" si="33">SUM(F247:N247)</f>
        <v>81.818190000000001</v>
      </c>
      <c r="F247" s="13">
        <v>0</v>
      </c>
      <c r="G247" s="14">
        <v>0</v>
      </c>
      <c r="H247" s="99">
        <v>81.818190000000001</v>
      </c>
      <c r="I247" s="150"/>
      <c r="J247" s="150"/>
      <c r="K247" s="150"/>
      <c r="L247" s="151"/>
      <c r="M247" s="15">
        <v>0</v>
      </c>
      <c r="N247" s="15">
        <v>0</v>
      </c>
      <c r="O247" s="113"/>
      <c r="P247" s="108"/>
    </row>
    <row r="248" spans="1:17" ht="56.25" customHeight="1" x14ac:dyDescent="0.25">
      <c r="A248" s="134"/>
      <c r="B248" s="152"/>
      <c r="C248" s="135"/>
      <c r="D248" s="12" t="s">
        <v>6</v>
      </c>
      <c r="E248" s="10">
        <f>SUM(F248:N248)</f>
        <v>0</v>
      </c>
      <c r="F248" s="14">
        <v>0</v>
      </c>
      <c r="G248" s="14">
        <v>0</v>
      </c>
      <c r="H248" s="99">
        <v>0</v>
      </c>
      <c r="I248" s="100"/>
      <c r="J248" s="100"/>
      <c r="K248" s="100"/>
      <c r="L248" s="101"/>
      <c r="M248" s="15">
        <v>0</v>
      </c>
      <c r="N248" s="15">
        <v>0</v>
      </c>
      <c r="O248" s="113"/>
      <c r="P248" s="108"/>
      <c r="Q248" s="27"/>
    </row>
    <row r="249" spans="1:17" ht="21.75" customHeight="1" x14ac:dyDescent="0.25">
      <c r="A249" s="134"/>
      <c r="B249" s="146" t="s">
        <v>304</v>
      </c>
      <c r="C249" s="146" t="s">
        <v>67</v>
      </c>
      <c r="D249" s="146" t="s">
        <v>67</v>
      </c>
      <c r="E249" s="102" t="s">
        <v>68</v>
      </c>
      <c r="F249" s="102" t="s">
        <v>2</v>
      </c>
      <c r="G249" s="102" t="s">
        <v>3</v>
      </c>
      <c r="H249" s="102" t="s">
        <v>220</v>
      </c>
      <c r="I249" s="104" t="s">
        <v>165</v>
      </c>
      <c r="J249" s="105"/>
      <c r="K249" s="105"/>
      <c r="L249" s="106"/>
      <c r="M249" s="107" t="s">
        <v>38</v>
      </c>
      <c r="N249" s="107" t="s">
        <v>39</v>
      </c>
      <c r="O249" s="113"/>
      <c r="P249" s="204" t="s">
        <v>305</v>
      </c>
    </row>
    <row r="250" spans="1:17" ht="33.75" customHeight="1" x14ac:dyDescent="0.25">
      <c r="A250" s="134"/>
      <c r="B250" s="147"/>
      <c r="C250" s="147"/>
      <c r="D250" s="147"/>
      <c r="E250" s="103"/>
      <c r="F250" s="103"/>
      <c r="G250" s="103"/>
      <c r="H250" s="103"/>
      <c r="I250" s="16" t="s">
        <v>153</v>
      </c>
      <c r="J250" s="16" t="s">
        <v>158</v>
      </c>
      <c r="K250" s="16" t="s">
        <v>154</v>
      </c>
      <c r="L250" s="16" t="s">
        <v>155</v>
      </c>
      <c r="M250" s="107"/>
      <c r="N250" s="107"/>
      <c r="O250" s="113"/>
      <c r="P250" s="204"/>
    </row>
    <row r="251" spans="1:17" ht="21.75" customHeight="1" x14ac:dyDescent="0.25">
      <c r="A251" s="135"/>
      <c r="B251" s="148"/>
      <c r="C251" s="148"/>
      <c r="D251" s="148"/>
      <c r="E251" s="16" t="s">
        <v>67</v>
      </c>
      <c r="F251" s="18" t="s">
        <v>67</v>
      </c>
      <c r="G251" s="18" t="s">
        <v>67</v>
      </c>
      <c r="H251" s="34">
        <v>1</v>
      </c>
      <c r="I251" s="34" t="s">
        <v>67</v>
      </c>
      <c r="J251" s="34" t="s">
        <v>67</v>
      </c>
      <c r="K251" s="34" t="s">
        <v>67</v>
      </c>
      <c r="L251" s="34">
        <v>1</v>
      </c>
      <c r="M251" s="18" t="s">
        <v>67</v>
      </c>
      <c r="N251" s="18" t="s">
        <v>67</v>
      </c>
      <c r="O251" s="114"/>
      <c r="P251" s="204"/>
    </row>
    <row r="252" spans="1:17" ht="21.75" customHeight="1" x14ac:dyDescent="0.25">
      <c r="A252" s="184" t="s">
        <v>22</v>
      </c>
      <c r="B252" s="185" t="s">
        <v>164</v>
      </c>
      <c r="C252" s="131" t="s">
        <v>40</v>
      </c>
      <c r="D252" s="7" t="s">
        <v>4</v>
      </c>
      <c r="E252" s="10">
        <f t="shared" ref="E252:E257" si="34">SUM(F252:N252)</f>
        <v>4705754.6426999997</v>
      </c>
      <c r="F252" s="9">
        <f>F253+F254</f>
        <v>866217.27159999998</v>
      </c>
      <c r="G252" s="9">
        <v>895685.71693</v>
      </c>
      <c r="H252" s="119">
        <f>H253+H254</f>
        <v>965439.65416999999</v>
      </c>
      <c r="I252" s="120"/>
      <c r="J252" s="120"/>
      <c r="K252" s="120"/>
      <c r="L252" s="121"/>
      <c r="M252" s="10">
        <f>SUM(M253:M254)</f>
        <v>989206</v>
      </c>
      <c r="N252" s="10">
        <f>SUM(N253:N254)</f>
        <v>989206</v>
      </c>
      <c r="O252" s="118" t="s">
        <v>19</v>
      </c>
    </row>
    <row r="253" spans="1:17" ht="54" customHeight="1" x14ac:dyDescent="0.25">
      <c r="A253" s="184"/>
      <c r="B253" s="185"/>
      <c r="C253" s="131"/>
      <c r="D253" s="7" t="s">
        <v>6</v>
      </c>
      <c r="E253" s="10">
        <f t="shared" si="34"/>
        <v>4375191.8013300002</v>
      </c>
      <c r="F253" s="9">
        <f>F256+F262</f>
        <v>793317.58481999999</v>
      </c>
      <c r="G253" s="9">
        <v>833022.56233999995</v>
      </c>
      <c r="H253" s="119">
        <f>H256+H262</f>
        <v>900439.65416999999</v>
      </c>
      <c r="I253" s="120"/>
      <c r="J253" s="120"/>
      <c r="K253" s="120"/>
      <c r="L253" s="121"/>
      <c r="M253" s="10">
        <f t="shared" ref="M253:N253" si="35">M256+M262</f>
        <v>924206</v>
      </c>
      <c r="N253" s="10">
        <f t="shared" si="35"/>
        <v>924206</v>
      </c>
      <c r="O253" s="118"/>
    </row>
    <row r="254" spans="1:17" ht="17.25" customHeight="1" x14ac:dyDescent="0.25">
      <c r="A254" s="184"/>
      <c r="B254" s="185"/>
      <c r="C254" s="131"/>
      <c r="D254" s="31" t="s">
        <v>17</v>
      </c>
      <c r="E254" s="10">
        <f t="shared" si="34"/>
        <v>330562.84137000004</v>
      </c>
      <c r="F254" s="9">
        <f>F257</f>
        <v>72899.686780000004</v>
      </c>
      <c r="G254" s="9">
        <v>62663.154589999998</v>
      </c>
      <c r="H254" s="119">
        <f>H257</f>
        <v>65000</v>
      </c>
      <c r="I254" s="120"/>
      <c r="J254" s="120"/>
      <c r="K254" s="120"/>
      <c r="L254" s="121"/>
      <c r="M254" s="10">
        <f t="shared" ref="M254:N254" si="36">M257</f>
        <v>65000</v>
      </c>
      <c r="N254" s="10">
        <f t="shared" si="36"/>
        <v>65000</v>
      </c>
      <c r="O254" s="118"/>
    </row>
    <row r="255" spans="1:17" ht="21.75" customHeight="1" x14ac:dyDescent="0.25">
      <c r="A255" s="133" t="s">
        <v>23</v>
      </c>
      <c r="B255" s="152" t="s">
        <v>95</v>
      </c>
      <c r="C255" s="131" t="s">
        <v>40</v>
      </c>
      <c r="D255" s="7" t="s">
        <v>4</v>
      </c>
      <c r="E255" s="10">
        <f t="shared" si="34"/>
        <v>4705754.6426999997</v>
      </c>
      <c r="F255" s="9">
        <f>F256+F257</f>
        <v>866217.27159999998</v>
      </c>
      <c r="G255" s="9">
        <v>895685.71693</v>
      </c>
      <c r="H255" s="119">
        <f>H256+H257</f>
        <v>965439.65416999999</v>
      </c>
      <c r="I255" s="120"/>
      <c r="J255" s="120"/>
      <c r="K255" s="120"/>
      <c r="L255" s="121"/>
      <c r="M255" s="10">
        <f>SUM(M256:M257)</f>
        <v>989206</v>
      </c>
      <c r="N255" s="10">
        <f>SUM(N256:N257)</f>
        <v>989206</v>
      </c>
      <c r="O255" s="112" t="s">
        <v>19</v>
      </c>
    </row>
    <row r="256" spans="1:17" ht="59.25" customHeight="1" x14ac:dyDescent="0.25">
      <c r="A256" s="134"/>
      <c r="B256" s="152"/>
      <c r="C256" s="131"/>
      <c r="D256" s="12" t="s">
        <v>6</v>
      </c>
      <c r="E256" s="10">
        <f t="shared" si="34"/>
        <v>4375191.8013300002</v>
      </c>
      <c r="F256" s="14">
        <f>831943.75803+5000-43326.17321-300</f>
        <v>793317.58481999999</v>
      </c>
      <c r="G256" s="14">
        <v>833022.56233999995</v>
      </c>
      <c r="H256" s="99">
        <f>924206-23766.34583</f>
        <v>900439.65416999999</v>
      </c>
      <c r="I256" s="100"/>
      <c r="J256" s="100"/>
      <c r="K256" s="100"/>
      <c r="L256" s="101"/>
      <c r="M256" s="15">
        <v>924206</v>
      </c>
      <c r="N256" s="15">
        <v>924206</v>
      </c>
      <c r="O256" s="113"/>
    </row>
    <row r="257" spans="1:16" ht="15.75" customHeight="1" x14ac:dyDescent="0.25">
      <c r="A257" s="134"/>
      <c r="B257" s="152"/>
      <c r="C257" s="131"/>
      <c r="D257" s="32" t="s">
        <v>17</v>
      </c>
      <c r="E257" s="10">
        <f t="shared" si="34"/>
        <v>330562.84137000004</v>
      </c>
      <c r="F257" s="14">
        <f>65723.35459-3060.2+3220.9129+7015.61929</f>
        <v>72899.686780000004</v>
      </c>
      <c r="G257" s="14">
        <v>62663.154589999998</v>
      </c>
      <c r="H257" s="99">
        <v>65000</v>
      </c>
      <c r="I257" s="100"/>
      <c r="J257" s="100"/>
      <c r="K257" s="100"/>
      <c r="L257" s="101"/>
      <c r="M257" s="15">
        <v>65000</v>
      </c>
      <c r="N257" s="15">
        <v>65000</v>
      </c>
      <c r="O257" s="113"/>
    </row>
    <row r="258" spans="1:16" ht="21.75" customHeight="1" x14ac:dyDescent="0.25">
      <c r="A258" s="134"/>
      <c r="B258" s="186" t="s">
        <v>125</v>
      </c>
      <c r="C258" s="146" t="s">
        <v>67</v>
      </c>
      <c r="D258" s="146" t="s">
        <v>67</v>
      </c>
      <c r="E258" s="102" t="s">
        <v>68</v>
      </c>
      <c r="F258" s="102" t="s">
        <v>2</v>
      </c>
      <c r="G258" s="102" t="s">
        <v>3</v>
      </c>
      <c r="H258" s="102" t="s">
        <v>221</v>
      </c>
      <c r="I258" s="104" t="s">
        <v>165</v>
      </c>
      <c r="J258" s="105"/>
      <c r="K258" s="105"/>
      <c r="L258" s="106"/>
      <c r="M258" s="107" t="s">
        <v>38</v>
      </c>
      <c r="N258" s="107" t="s">
        <v>39</v>
      </c>
      <c r="O258" s="113"/>
    </row>
    <row r="259" spans="1:16" ht="33.75" customHeight="1" x14ac:dyDescent="0.25">
      <c r="A259" s="134"/>
      <c r="B259" s="147"/>
      <c r="C259" s="147"/>
      <c r="D259" s="147"/>
      <c r="E259" s="103"/>
      <c r="F259" s="103"/>
      <c r="G259" s="103"/>
      <c r="H259" s="103"/>
      <c r="I259" s="16" t="s">
        <v>153</v>
      </c>
      <c r="J259" s="16" t="s">
        <v>158</v>
      </c>
      <c r="K259" s="16" t="s">
        <v>154</v>
      </c>
      <c r="L259" s="16" t="s">
        <v>155</v>
      </c>
      <c r="M259" s="107"/>
      <c r="N259" s="107"/>
      <c r="O259" s="113"/>
    </row>
    <row r="260" spans="1:16" ht="19.5" customHeight="1" x14ac:dyDescent="0.25">
      <c r="A260" s="135"/>
      <c r="B260" s="148"/>
      <c r="C260" s="148"/>
      <c r="D260" s="148"/>
      <c r="E260" s="6">
        <v>15</v>
      </c>
      <c r="F260" s="35">
        <v>18</v>
      </c>
      <c r="G260" s="35">
        <v>15</v>
      </c>
      <c r="H260" s="35">
        <v>15</v>
      </c>
      <c r="I260" s="35">
        <v>15</v>
      </c>
      <c r="J260" s="35">
        <v>15</v>
      </c>
      <c r="K260" s="35">
        <v>15</v>
      </c>
      <c r="L260" s="35">
        <v>15</v>
      </c>
      <c r="M260" s="35">
        <v>15</v>
      </c>
      <c r="N260" s="35">
        <v>15</v>
      </c>
      <c r="O260" s="114"/>
    </row>
    <row r="261" spans="1:16" ht="15.75" hidden="1" customHeight="1" x14ac:dyDescent="0.3">
      <c r="A261" s="133" t="s">
        <v>46</v>
      </c>
      <c r="B261" s="128" t="s">
        <v>96</v>
      </c>
      <c r="C261" s="131" t="s">
        <v>40</v>
      </c>
      <c r="D261" s="7" t="s">
        <v>4</v>
      </c>
      <c r="E261" s="10">
        <f>SUM(F261:N261)</f>
        <v>0</v>
      </c>
      <c r="F261" s="9">
        <f>F262</f>
        <v>0</v>
      </c>
      <c r="G261" s="9">
        <v>0</v>
      </c>
      <c r="H261" s="119">
        <f>SUM(H262:H262)</f>
        <v>0</v>
      </c>
      <c r="I261" s="120"/>
      <c r="J261" s="120"/>
      <c r="K261" s="120"/>
      <c r="L261" s="121"/>
      <c r="M261" s="10">
        <f>SUM(M262:M262)</f>
        <v>0</v>
      </c>
      <c r="N261" s="10">
        <f>SUM(N262:N262)</f>
        <v>0</v>
      </c>
      <c r="O261" s="112" t="s">
        <v>19</v>
      </c>
    </row>
    <row r="262" spans="1:16" ht="53.25" hidden="1" customHeight="1" x14ac:dyDescent="0.3">
      <c r="A262" s="134"/>
      <c r="B262" s="130"/>
      <c r="C262" s="131"/>
      <c r="D262" s="12" t="s">
        <v>6</v>
      </c>
      <c r="E262" s="10">
        <f>SUM(F262:N262)</f>
        <v>0</v>
      </c>
      <c r="F262" s="14">
        <v>0</v>
      </c>
      <c r="G262" s="14">
        <v>0</v>
      </c>
      <c r="H262" s="99">
        <v>0</v>
      </c>
      <c r="I262" s="100"/>
      <c r="J262" s="100"/>
      <c r="K262" s="100"/>
      <c r="L262" s="101"/>
      <c r="M262" s="15">
        <v>0</v>
      </c>
      <c r="N262" s="15">
        <v>0</v>
      </c>
      <c r="O262" s="113"/>
      <c r="P262" s="108"/>
    </row>
    <row r="263" spans="1:16" ht="33" hidden="1" customHeight="1" outlineLevel="1" x14ac:dyDescent="0.3">
      <c r="A263" s="134"/>
      <c r="B263" s="146" t="s">
        <v>47</v>
      </c>
      <c r="C263" s="146" t="s">
        <v>67</v>
      </c>
      <c r="D263" s="146" t="s">
        <v>67</v>
      </c>
      <c r="E263" s="102" t="s">
        <v>68</v>
      </c>
      <c r="F263" s="102" t="s">
        <v>2</v>
      </c>
      <c r="G263" s="102" t="s">
        <v>3</v>
      </c>
      <c r="H263" s="102" t="s">
        <v>221</v>
      </c>
      <c r="I263" s="104" t="s">
        <v>165</v>
      </c>
      <c r="J263" s="105"/>
      <c r="K263" s="105"/>
      <c r="L263" s="106"/>
      <c r="M263" s="107" t="s">
        <v>38</v>
      </c>
      <c r="N263" s="107" t="s">
        <v>39</v>
      </c>
      <c r="O263" s="113"/>
      <c r="P263" s="108"/>
    </row>
    <row r="264" spans="1:16" ht="33" hidden="1" customHeight="1" outlineLevel="1" x14ac:dyDescent="0.3">
      <c r="A264" s="134"/>
      <c r="B264" s="147"/>
      <c r="C264" s="147"/>
      <c r="D264" s="147"/>
      <c r="E264" s="103"/>
      <c r="F264" s="103"/>
      <c r="G264" s="103"/>
      <c r="H264" s="103"/>
      <c r="I264" s="16" t="s">
        <v>153</v>
      </c>
      <c r="J264" s="16" t="s">
        <v>158</v>
      </c>
      <c r="K264" s="16" t="s">
        <v>154</v>
      </c>
      <c r="L264" s="16" t="s">
        <v>155</v>
      </c>
      <c r="M264" s="107"/>
      <c r="N264" s="107"/>
      <c r="O264" s="113"/>
      <c r="P264" s="108"/>
    </row>
    <row r="265" spans="1:16" ht="33" hidden="1" customHeight="1" outlineLevel="1" x14ac:dyDescent="0.3">
      <c r="A265" s="135"/>
      <c r="B265" s="148"/>
      <c r="C265" s="148"/>
      <c r="D265" s="148"/>
      <c r="E265" s="16" t="s">
        <v>67</v>
      </c>
      <c r="F265" s="56" t="s">
        <v>67</v>
      </c>
      <c r="G265" s="56" t="s">
        <v>67</v>
      </c>
      <c r="H265" s="56" t="s">
        <v>67</v>
      </c>
      <c r="I265" s="56" t="s">
        <v>67</v>
      </c>
      <c r="J265" s="56" t="s">
        <v>67</v>
      </c>
      <c r="K265" s="56" t="s">
        <v>67</v>
      </c>
      <c r="L265" s="56" t="s">
        <v>67</v>
      </c>
      <c r="M265" s="56" t="s">
        <v>67</v>
      </c>
      <c r="N265" s="56" t="s">
        <v>67</v>
      </c>
      <c r="O265" s="114"/>
    </row>
    <row r="266" spans="1:16" ht="33" customHeight="1" collapsed="1" x14ac:dyDescent="0.25">
      <c r="A266" s="184" t="s">
        <v>24</v>
      </c>
      <c r="B266" s="185" t="s">
        <v>289</v>
      </c>
      <c r="C266" s="131" t="s">
        <v>40</v>
      </c>
      <c r="D266" s="7" t="s">
        <v>4</v>
      </c>
      <c r="E266" s="10">
        <f t="shared" ref="E266:E271" si="37">SUM(F266:N266)</f>
        <v>64562.865670000007</v>
      </c>
      <c r="F266" s="9">
        <f>F267+F268</f>
        <v>42482.389450000002</v>
      </c>
      <c r="G266" s="9">
        <v>16464.886269999999</v>
      </c>
      <c r="H266" s="119">
        <f>H267+H268</f>
        <v>4315.5899499999996</v>
      </c>
      <c r="I266" s="120"/>
      <c r="J266" s="120"/>
      <c r="K266" s="120"/>
      <c r="L266" s="121"/>
      <c r="M266" s="10">
        <f>SUM(M267:M268)</f>
        <v>650</v>
      </c>
      <c r="N266" s="10">
        <f>SUM(N267:N268)</f>
        <v>650</v>
      </c>
      <c r="O266" s="118" t="s">
        <v>19</v>
      </c>
    </row>
    <row r="267" spans="1:16" ht="54.75" customHeight="1" x14ac:dyDescent="0.25">
      <c r="A267" s="184"/>
      <c r="B267" s="185"/>
      <c r="C267" s="131"/>
      <c r="D267" s="7" t="s">
        <v>6</v>
      </c>
      <c r="E267" s="10">
        <f t="shared" si="37"/>
        <v>51780.817650000005</v>
      </c>
      <c r="F267" s="9">
        <f>F270+F276+F282+F287+F292+F297+F302+F307</f>
        <v>36175.71544</v>
      </c>
      <c r="G267" s="9">
        <v>9989.5122599999995</v>
      </c>
      <c r="H267" s="119">
        <f>H270+H276+H282+H287+H307</f>
        <v>4315.5899499999996</v>
      </c>
      <c r="I267" s="120"/>
      <c r="J267" s="120"/>
      <c r="K267" s="120"/>
      <c r="L267" s="121"/>
      <c r="M267" s="10">
        <f>M270+M276</f>
        <v>650</v>
      </c>
      <c r="N267" s="10">
        <f>N270+N276</f>
        <v>650</v>
      </c>
      <c r="O267" s="118"/>
      <c r="P267" s="27"/>
    </row>
    <row r="268" spans="1:16" ht="39" customHeight="1" x14ac:dyDescent="0.25">
      <c r="A268" s="184"/>
      <c r="B268" s="185"/>
      <c r="C268" s="131"/>
      <c r="D268" s="31" t="s">
        <v>17</v>
      </c>
      <c r="E268" s="10">
        <f t="shared" si="37"/>
        <v>12782.048020000002</v>
      </c>
      <c r="F268" s="9">
        <f>F271+F277</f>
        <v>6306.6740100000006</v>
      </c>
      <c r="G268" s="9">
        <v>6475.3740100000005</v>
      </c>
      <c r="H268" s="119">
        <v>0</v>
      </c>
      <c r="I268" s="120"/>
      <c r="J268" s="120"/>
      <c r="K268" s="120"/>
      <c r="L268" s="121"/>
      <c r="M268" s="10">
        <v>0</v>
      </c>
      <c r="N268" s="10">
        <v>0</v>
      </c>
      <c r="O268" s="118"/>
    </row>
    <row r="269" spans="1:16" ht="25.5" customHeight="1" x14ac:dyDescent="0.25">
      <c r="A269" s="133" t="s">
        <v>25</v>
      </c>
      <c r="B269" s="128" t="s">
        <v>97</v>
      </c>
      <c r="C269" s="131" t="s">
        <v>40</v>
      </c>
      <c r="D269" s="7" t="s">
        <v>4</v>
      </c>
      <c r="E269" s="10">
        <f t="shared" si="37"/>
        <v>900</v>
      </c>
      <c r="F269" s="9">
        <f>F270</f>
        <v>300</v>
      </c>
      <c r="G269" s="9">
        <v>300</v>
      </c>
      <c r="H269" s="119">
        <f>SUM(H270)</f>
        <v>0</v>
      </c>
      <c r="I269" s="120"/>
      <c r="J269" s="120"/>
      <c r="K269" s="120"/>
      <c r="L269" s="121"/>
      <c r="M269" s="10">
        <f>SUM(M270:M271)</f>
        <v>150</v>
      </c>
      <c r="N269" s="10">
        <f>SUM(N270:N271)</f>
        <v>150</v>
      </c>
      <c r="O269" s="112" t="s">
        <v>19</v>
      </c>
    </row>
    <row r="270" spans="1:16" ht="56.25" customHeight="1" x14ac:dyDescent="0.25">
      <c r="A270" s="134"/>
      <c r="B270" s="129"/>
      <c r="C270" s="131"/>
      <c r="D270" s="12" t="s">
        <v>6</v>
      </c>
      <c r="E270" s="10">
        <f t="shared" si="37"/>
        <v>900</v>
      </c>
      <c r="F270" s="14">
        <v>300</v>
      </c>
      <c r="G270" s="14">
        <v>300</v>
      </c>
      <c r="H270" s="99">
        <f>SUM(H271)</f>
        <v>0</v>
      </c>
      <c r="I270" s="100"/>
      <c r="J270" s="100"/>
      <c r="K270" s="100"/>
      <c r="L270" s="101"/>
      <c r="M270" s="15">
        <v>150</v>
      </c>
      <c r="N270" s="15">
        <v>150</v>
      </c>
      <c r="O270" s="113"/>
    </row>
    <row r="271" spans="1:16" ht="0.75" customHeight="1" outlineLevel="1" x14ac:dyDescent="0.25">
      <c r="A271" s="134"/>
      <c r="B271" s="130"/>
      <c r="C271" s="131"/>
      <c r="D271" s="32" t="s">
        <v>17</v>
      </c>
      <c r="E271" s="10">
        <f t="shared" si="37"/>
        <v>0</v>
      </c>
      <c r="F271" s="57">
        <v>0</v>
      </c>
      <c r="G271" s="57"/>
      <c r="H271" s="57">
        <v>0</v>
      </c>
      <c r="I271" s="58"/>
      <c r="J271" s="58"/>
      <c r="K271" s="58"/>
      <c r="L271" s="15">
        <v>0</v>
      </c>
      <c r="M271" s="15">
        <v>0</v>
      </c>
      <c r="N271" s="15">
        <v>0</v>
      </c>
      <c r="O271" s="113"/>
    </row>
    <row r="272" spans="1:16" ht="25.5" customHeight="1" x14ac:dyDescent="0.25">
      <c r="A272" s="134"/>
      <c r="B272" s="146" t="s">
        <v>126</v>
      </c>
      <c r="C272" s="146" t="s">
        <v>67</v>
      </c>
      <c r="D272" s="146" t="s">
        <v>67</v>
      </c>
      <c r="E272" s="102" t="s">
        <v>68</v>
      </c>
      <c r="F272" s="102" t="s">
        <v>2</v>
      </c>
      <c r="G272" s="102" t="s">
        <v>3</v>
      </c>
      <c r="H272" s="102" t="s">
        <v>222</v>
      </c>
      <c r="I272" s="104" t="s">
        <v>165</v>
      </c>
      <c r="J272" s="105"/>
      <c r="K272" s="105"/>
      <c r="L272" s="106"/>
      <c r="M272" s="107" t="s">
        <v>38</v>
      </c>
      <c r="N272" s="107" t="s">
        <v>39</v>
      </c>
      <c r="O272" s="113"/>
    </row>
    <row r="273" spans="1:16" ht="36.75" customHeight="1" x14ac:dyDescent="0.25">
      <c r="A273" s="134"/>
      <c r="B273" s="147"/>
      <c r="C273" s="147"/>
      <c r="D273" s="147"/>
      <c r="E273" s="103"/>
      <c r="F273" s="103"/>
      <c r="G273" s="103"/>
      <c r="H273" s="103"/>
      <c r="I273" s="16" t="s">
        <v>153</v>
      </c>
      <c r="J273" s="16" t="s">
        <v>158</v>
      </c>
      <c r="K273" s="16" t="s">
        <v>154</v>
      </c>
      <c r="L273" s="16" t="s">
        <v>155</v>
      </c>
      <c r="M273" s="107"/>
      <c r="N273" s="107"/>
      <c r="O273" s="113"/>
    </row>
    <row r="274" spans="1:16" ht="66" customHeight="1" x14ac:dyDescent="0.25">
      <c r="A274" s="135"/>
      <c r="B274" s="148"/>
      <c r="C274" s="148"/>
      <c r="D274" s="148"/>
      <c r="E274" s="6">
        <v>1</v>
      </c>
      <c r="F274" s="35">
        <v>1</v>
      </c>
      <c r="G274" s="35">
        <v>1</v>
      </c>
      <c r="H274" s="18" t="s">
        <v>67</v>
      </c>
      <c r="I274" s="18" t="s">
        <v>67</v>
      </c>
      <c r="J274" s="18" t="s">
        <v>67</v>
      </c>
      <c r="K274" s="18" t="s">
        <v>67</v>
      </c>
      <c r="L274" s="18" t="s">
        <v>67</v>
      </c>
      <c r="M274" s="35">
        <v>1</v>
      </c>
      <c r="N274" s="35">
        <v>1</v>
      </c>
      <c r="O274" s="114"/>
    </row>
    <row r="275" spans="1:16" ht="25.5" customHeight="1" x14ac:dyDescent="0.25">
      <c r="A275" s="133" t="s">
        <v>26</v>
      </c>
      <c r="B275" s="128" t="s">
        <v>98</v>
      </c>
      <c r="C275" s="131" t="s">
        <v>40</v>
      </c>
      <c r="D275" s="7" t="s">
        <v>4</v>
      </c>
      <c r="E275" s="10">
        <f>SUM(F275:N275)</f>
        <v>15640.79882</v>
      </c>
      <c r="F275" s="9">
        <f>F276+F277</f>
        <v>7165.4348100000007</v>
      </c>
      <c r="G275" s="9">
        <v>7475.3640100000002</v>
      </c>
      <c r="H275" s="119">
        <f>H276+H277</f>
        <v>0</v>
      </c>
      <c r="I275" s="120"/>
      <c r="J275" s="120"/>
      <c r="K275" s="120"/>
      <c r="L275" s="121"/>
      <c r="M275" s="10">
        <f>SUM(M276:M277)</f>
        <v>500</v>
      </c>
      <c r="N275" s="10">
        <f>SUM(N276:N277)</f>
        <v>500</v>
      </c>
      <c r="O275" s="112" t="s">
        <v>19</v>
      </c>
    </row>
    <row r="276" spans="1:16" ht="51.75" customHeight="1" x14ac:dyDescent="0.25">
      <c r="A276" s="134"/>
      <c r="B276" s="129"/>
      <c r="C276" s="131"/>
      <c r="D276" s="12" t="s">
        <v>6</v>
      </c>
      <c r="E276" s="10">
        <f>SUM(F276:N276)</f>
        <v>2858.7507999999998</v>
      </c>
      <c r="F276" s="14">
        <f>1300-300-75.9625-18.73796-76.29954+220-100-90.2392</f>
        <v>858.76080000000002</v>
      </c>
      <c r="G276" s="14">
        <v>999.99</v>
      </c>
      <c r="H276" s="99">
        <v>0</v>
      </c>
      <c r="I276" s="100"/>
      <c r="J276" s="100"/>
      <c r="K276" s="100"/>
      <c r="L276" s="101"/>
      <c r="M276" s="15">
        <v>500</v>
      </c>
      <c r="N276" s="15">
        <v>500</v>
      </c>
      <c r="O276" s="113"/>
    </row>
    <row r="277" spans="1:16" ht="25.5" customHeight="1" x14ac:dyDescent="0.25">
      <c r="A277" s="134"/>
      <c r="B277" s="130"/>
      <c r="C277" s="131"/>
      <c r="D277" s="32" t="s">
        <v>17</v>
      </c>
      <c r="E277" s="10">
        <f>SUM(F277:N277)</f>
        <v>12782.048020000002</v>
      </c>
      <c r="F277" s="14">
        <f>6475.37401-168.7</f>
        <v>6306.6740100000006</v>
      </c>
      <c r="G277" s="14">
        <v>6475.3740100000005</v>
      </c>
      <c r="H277" s="99">
        <v>0</v>
      </c>
      <c r="I277" s="100"/>
      <c r="J277" s="100"/>
      <c r="K277" s="100"/>
      <c r="L277" s="101"/>
      <c r="M277" s="15">
        <v>0</v>
      </c>
      <c r="N277" s="15">
        <v>0</v>
      </c>
      <c r="O277" s="113"/>
    </row>
    <row r="278" spans="1:16" ht="18.75" customHeight="1" x14ac:dyDescent="0.25">
      <c r="A278" s="134"/>
      <c r="B278" s="146" t="s">
        <v>301</v>
      </c>
      <c r="C278" s="146" t="s">
        <v>67</v>
      </c>
      <c r="D278" s="146" t="s">
        <v>67</v>
      </c>
      <c r="E278" s="102" t="s">
        <v>68</v>
      </c>
      <c r="F278" s="102" t="s">
        <v>2</v>
      </c>
      <c r="G278" s="102" t="s">
        <v>3</v>
      </c>
      <c r="H278" s="102" t="s">
        <v>218</v>
      </c>
      <c r="I278" s="104" t="s">
        <v>165</v>
      </c>
      <c r="J278" s="105"/>
      <c r="K278" s="105"/>
      <c r="L278" s="106"/>
      <c r="M278" s="107" t="s">
        <v>38</v>
      </c>
      <c r="N278" s="107" t="s">
        <v>39</v>
      </c>
      <c r="O278" s="113"/>
    </row>
    <row r="279" spans="1:16" ht="45.75" customHeight="1" x14ac:dyDescent="0.25">
      <c r="A279" s="134"/>
      <c r="B279" s="147"/>
      <c r="C279" s="147"/>
      <c r="D279" s="147"/>
      <c r="E279" s="103"/>
      <c r="F279" s="103"/>
      <c r="G279" s="103"/>
      <c r="H279" s="103"/>
      <c r="I279" s="16" t="s">
        <v>153</v>
      </c>
      <c r="J279" s="16" t="s">
        <v>158</v>
      </c>
      <c r="K279" s="16" t="s">
        <v>154</v>
      </c>
      <c r="L279" s="16" t="s">
        <v>155</v>
      </c>
      <c r="M279" s="107"/>
      <c r="N279" s="107"/>
      <c r="O279" s="113"/>
    </row>
    <row r="280" spans="1:16" ht="36" customHeight="1" x14ac:dyDescent="0.25">
      <c r="A280" s="135"/>
      <c r="B280" s="148"/>
      <c r="C280" s="148"/>
      <c r="D280" s="148"/>
      <c r="E280" s="6">
        <v>15</v>
      </c>
      <c r="F280" s="35">
        <v>16</v>
      </c>
      <c r="G280" s="35">
        <v>15</v>
      </c>
      <c r="H280" s="18" t="s">
        <v>67</v>
      </c>
      <c r="I280" s="18" t="s">
        <v>67</v>
      </c>
      <c r="J280" s="18" t="s">
        <v>67</v>
      </c>
      <c r="K280" s="18" t="s">
        <v>67</v>
      </c>
      <c r="L280" s="18" t="s">
        <v>67</v>
      </c>
      <c r="M280" s="35">
        <v>15</v>
      </c>
      <c r="N280" s="35">
        <v>15</v>
      </c>
      <c r="O280" s="114"/>
    </row>
    <row r="281" spans="1:16" ht="21.75" hidden="1" customHeight="1" x14ac:dyDescent="0.3">
      <c r="A281" s="133" t="s">
        <v>27</v>
      </c>
      <c r="B281" s="128" t="s">
        <v>99</v>
      </c>
      <c r="C281" s="131" t="s">
        <v>200</v>
      </c>
      <c r="D281" s="7" t="s">
        <v>4</v>
      </c>
      <c r="E281" s="10">
        <f>SUM(F281:N281)</f>
        <v>0</v>
      </c>
      <c r="F281" s="9">
        <f>F282</f>
        <v>0</v>
      </c>
      <c r="G281" s="9">
        <v>0</v>
      </c>
      <c r="H281" s="119">
        <f>SUM(H282:H282)</f>
        <v>0</v>
      </c>
      <c r="I281" s="120"/>
      <c r="J281" s="120"/>
      <c r="K281" s="120"/>
      <c r="L281" s="121"/>
      <c r="M281" s="10">
        <f>SUM(M282:M282)</f>
        <v>0</v>
      </c>
      <c r="N281" s="10">
        <f>SUM(N282:N282)</f>
        <v>0</v>
      </c>
      <c r="O281" s="112" t="s">
        <v>19</v>
      </c>
    </row>
    <row r="282" spans="1:16" ht="60" hidden="1" customHeight="1" x14ac:dyDescent="0.3">
      <c r="A282" s="134"/>
      <c r="B282" s="129"/>
      <c r="C282" s="131"/>
      <c r="D282" s="12" t="s">
        <v>6</v>
      </c>
      <c r="E282" s="10">
        <f>SUM(F282:N282)</f>
        <v>0</v>
      </c>
      <c r="F282" s="14">
        <v>0</v>
      </c>
      <c r="G282" s="14">
        <v>0</v>
      </c>
      <c r="H282" s="99">
        <v>0</v>
      </c>
      <c r="I282" s="100"/>
      <c r="J282" s="100"/>
      <c r="K282" s="100"/>
      <c r="L282" s="101"/>
      <c r="M282" s="15">
        <v>0</v>
      </c>
      <c r="N282" s="15">
        <v>0</v>
      </c>
      <c r="O282" s="113"/>
      <c r="P282" s="37"/>
    </row>
    <row r="283" spans="1:16" ht="26.25" hidden="1" customHeight="1" x14ac:dyDescent="0.3">
      <c r="A283" s="134"/>
      <c r="B283" s="146" t="s">
        <v>127</v>
      </c>
      <c r="C283" s="146" t="s">
        <v>67</v>
      </c>
      <c r="D283" s="146" t="s">
        <v>67</v>
      </c>
      <c r="E283" s="102" t="s">
        <v>68</v>
      </c>
      <c r="F283" s="102" t="s">
        <v>2</v>
      </c>
      <c r="G283" s="102" t="s">
        <v>3</v>
      </c>
      <c r="H283" s="102" t="s">
        <v>218</v>
      </c>
      <c r="I283" s="104" t="s">
        <v>70</v>
      </c>
      <c r="J283" s="105"/>
      <c r="K283" s="105"/>
      <c r="L283" s="106"/>
      <c r="M283" s="107" t="s">
        <v>38</v>
      </c>
      <c r="N283" s="107" t="s">
        <v>39</v>
      </c>
      <c r="O283" s="113"/>
    </row>
    <row r="284" spans="1:16" ht="37.5" hidden="1" customHeight="1" x14ac:dyDescent="0.3">
      <c r="A284" s="134"/>
      <c r="B284" s="147"/>
      <c r="C284" s="147"/>
      <c r="D284" s="147"/>
      <c r="E284" s="103"/>
      <c r="F284" s="103"/>
      <c r="G284" s="103"/>
      <c r="H284" s="103"/>
      <c r="I284" s="16" t="s">
        <v>153</v>
      </c>
      <c r="J284" s="16" t="s">
        <v>158</v>
      </c>
      <c r="K284" s="16" t="s">
        <v>154</v>
      </c>
      <c r="L284" s="16" t="s">
        <v>155</v>
      </c>
      <c r="M284" s="107"/>
      <c r="N284" s="107"/>
      <c r="O284" s="113"/>
    </row>
    <row r="285" spans="1:16" ht="63.75" hidden="1" customHeight="1" x14ac:dyDescent="0.3">
      <c r="A285" s="135"/>
      <c r="B285" s="148"/>
      <c r="C285" s="148"/>
      <c r="D285" s="148"/>
      <c r="E285" s="16" t="s">
        <v>67</v>
      </c>
      <c r="F285" s="18" t="s">
        <v>67</v>
      </c>
      <c r="G285" s="18" t="s">
        <v>67</v>
      </c>
      <c r="H285" s="18" t="s">
        <v>67</v>
      </c>
      <c r="I285" s="18" t="s">
        <v>67</v>
      </c>
      <c r="J285" s="18" t="s">
        <v>67</v>
      </c>
      <c r="K285" s="18" t="s">
        <v>67</v>
      </c>
      <c r="L285" s="18" t="s">
        <v>67</v>
      </c>
      <c r="M285" s="18" t="s">
        <v>67</v>
      </c>
      <c r="N285" s="18" t="s">
        <v>67</v>
      </c>
      <c r="O285" s="114"/>
    </row>
    <row r="286" spans="1:16" ht="27.75" customHeight="1" x14ac:dyDescent="0.25">
      <c r="A286" s="133" t="s">
        <v>27</v>
      </c>
      <c r="B286" s="128" t="s">
        <v>100</v>
      </c>
      <c r="C286" s="131" t="s">
        <v>200</v>
      </c>
      <c r="D286" s="7" t="s">
        <v>4</v>
      </c>
      <c r="E286" s="10">
        <f>SUM(F286:N286)</f>
        <v>43706.476900000001</v>
      </c>
      <c r="F286" s="9">
        <f>F287</f>
        <v>35016.954640000004</v>
      </c>
      <c r="G286" s="9">
        <v>8689.5222599999997</v>
      </c>
      <c r="H286" s="119">
        <f>SUM(H287:H287)</f>
        <v>0</v>
      </c>
      <c r="I286" s="120"/>
      <c r="J286" s="120"/>
      <c r="K286" s="120"/>
      <c r="L286" s="121"/>
      <c r="M286" s="10">
        <f>SUM(M287:M287)</f>
        <v>0</v>
      </c>
      <c r="N286" s="10">
        <f>SUM(N287:N287)</f>
        <v>0</v>
      </c>
      <c r="O286" s="112" t="s">
        <v>19</v>
      </c>
    </row>
    <row r="287" spans="1:16" ht="58.5" customHeight="1" x14ac:dyDescent="0.25">
      <c r="A287" s="134"/>
      <c r="B287" s="129"/>
      <c r="C287" s="131"/>
      <c r="D287" s="12" t="s">
        <v>6</v>
      </c>
      <c r="E287" s="10">
        <f>SUM(F287:N287)</f>
        <v>43706.476900000001</v>
      </c>
      <c r="F287" s="14">
        <f>19040+16593.86203+310-310-616.90739</f>
        <v>35016.954640000004</v>
      </c>
      <c r="G287" s="14">
        <v>8689.5222599999997</v>
      </c>
      <c r="H287" s="99">
        <v>0</v>
      </c>
      <c r="I287" s="100"/>
      <c r="J287" s="100"/>
      <c r="K287" s="100"/>
      <c r="L287" s="101"/>
      <c r="M287" s="15">
        <v>0</v>
      </c>
      <c r="N287" s="15">
        <v>0</v>
      </c>
      <c r="O287" s="113"/>
      <c r="P287" s="27"/>
    </row>
    <row r="288" spans="1:16" ht="19.5" customHeight="1" x14ac:dyDescent="0.25">
      <c r="A288" s="134"/>
      <c r="B288" s="146" t="s">
        <v>127</v>
      </c>
      <c r="C288" s="146" t="s">
        <v>67</v>
      </c>
      <c r="D288" s="146" t="s">
        <v>67</v>
      </c>
      <c r="E288" s="102" t="s">
        <v>68</v>
      </c>
      <c r="F288" s="102" t="s">
        <v>2</v>
      </c>
      <c r="G288" s="102" t="s">
        <v>3</v>
      </c>
      <c r="H288" s="102" t="s">
        <v>218</v>
      </c>
      <c r="I288" s="104" t="s">
        <v>165</v>
      </c>
      <c r="J288" s="105"/>
      <c r="K288" s="105"/>
      <c r="L288" s="106"/>
      <c r="M288" s="107" t="s">
        <v>38</v>
      </c>
      <c r="N288" s="107" t="s">
        <v>39</v>
      </c>
      <c r="O288" s="113"/>
    </row>
    <row r="289" spans="1:15" ht="39" customHeight="1" x14ac:dyDescent="0.25">
      <c r="A289" s="134"/>
      <c r="B289" s="147"/>
      <c r="C289" s="147"/>
      <c r="D289" s="147"/>
      <c r="E289" s="103"/>
      <c r="F289" s="103"/>
      <c r="G289" s="103"/>
      <c r="H289" s="103"/>
      <c r="I289" s="16" t="s">
        <v>153</v>
      </c>
      <c r="J289" s="16" t="s">
        <v>158</v>
      </c>
      <c r="K289" s="16" t="s">
        <v>154</v>
      </c>
      <c r="L289" s="16" t="s">
        <v>155</v>
      </c>
      <c r="M289" s="107"/>
      <c r="N289" s="107"/>
      <c r="O289" s="113"/>
    </row>
    <row r="290" spans="1:15" ht="60" customHeight="1" x14ac:dyDescent="0.25">
      <c r="A290" s="135"/>
      <c r="B290" s="148"/>
      <c r="C290" s="148"/>
      <c r="D290" s="148"/>
      <c r="E290" s="33">
        <v>3</v>
      </c>
      <c r="F290" s="34">
        <v>2</v>
      </c>
      <c r="G290" s="34">
        <v>1</v>
      </c>
      <c r="H290" s="34" t="s">
        <v>67</v>
      </c>
      <c r="I290" s="34" t="s">
        <v>67</v>
      </c>
      <c r="J290" s="34" t="s">
        <v>67</v>
      </c>
      <c r="K290" s="34" t="s">
        <v>67</v>
      </c>
      <c r="L290" s="34" t="s">
        <v>67</v>
      </c>
      <c r="M290" s="34" t="s">
        <v>67</v>
      </c>
      <c r="N290" s="34" t="s">
        <v>67</v>
      </c>
      <c r="O290" s="114"/>
    </row>
    <row r="291" spans="1:15" ht="19.5" customHeight="1" x14ac:dyDescent="0.25">
      <c r="A291" s="133" t="s">
        <v>48</v>
      </c>
      <c r="B291" s="128" t="s">
        <v>101</v>
      </c>
      <c r="C291" s="131" t="s">
        <v>40</v>
      </c>
      <c r="D291" s="7" t="s">
        <v>4</v>
      </c>
      <c r="E291" s="10">
        <f>SUM(F291:N291)</f>
        <v>0</v>
      </c>
      <c r="F291" s="9">
        <f>F292</f>
        <v>0</v>
      </c>
      <c r="G291" s="9">
        <v>0</v>
      </c>
      <c r="H291" s="119">
        <f>SUM(H292:H292)</f>
        <v>0</v>
      </c>
      <c r="I291" s="120"/>
      <c r="J291" s="120"/>
      <c r="K291" s="120"/>
      <c r="L291" s="121"/>
      <c r="M291" s="10">
        <f>SUM(M292:M292)</f>
        <v>0</v>
      </c>
      <c r="N291" s="10">
        <f>SUM(N292:N292)</f>
        <v>0</v>
      </c>
      <c r="O291" s="112" t="s">
        <v>19</v>
      </c>
    </row>
    <row r="292" spans="1:15" ht="60.75" customHeight="1" x14ac:dyDescent="0.25">
      <c r="A292" s="134"/>
      <c r="B292" s="129"/>
      <c r="C292" s="131"/>
      <c r="D292" s="12" t="s">
        <v>6</v>
      </c>
      <c r="E292" s="10">
        <f>SUM(F292:N292)</f>
        <v>0</v>
      </c>
      <c r="F292" s="14">
        <v>0</v>
      </c>
      <c r="G292" s="14">
        <v>0</v>
      </c>
      <c r="H292" s="99">
        <v>0</v>
      </c>
      <c r="I292" s="100"/>
      <c r="J292" s="100"/>
      <c r="K292" s="100"/>
      <c r="L292" s="101"/>
      <c r="M292" s="15">
        <v>0</v>
      </c>
      <c r="N292" s="15">
        <v>0</v>
      </c>
      <c r="O292" s="113"/>
    </row>
    <row r="293" spans="1:15" ht="19.5" customHeight="1" x14ac:dyDescent="0.25">
      <c r="A293" s="134"/>
      <c r="B293" s="146" t="s">
        <v>128</v>
      </c>
      <c r="C293" s="146" t="s">
        <v>67</v>
      </c>
      <c r="D293" s="146" t="s">
        <v>67</v>
      </c>
      <c r="E293" s="102" t="s">
        <v>68</v>
      </c>
      <c r="F293" s="102" t="s">
        <v>2</v>
      </c>
      <c r="G293" s="102" t="s">
        <v>3</v>
      </c>
      <c r="H293" s="102" t="s">
        <v>223</v>
      </c>
      <c r="I293" s="104" t="s">
        <v>165</v>
      </c>
      <c r="J293" s="105"/>
      <c r="K293" s="105"/>
      <c r="L293" s="106"/>
      <c r="M293" s="107" t="s">
        <v>38</v>
      </c>
      <c r="N293" s="107" t="s">
        <v>39</v>
      </c>
      <c r="O293" s="113"/>
    </row>
    <row r="294" spans="1:15" ht="38.25" customHeight="1" x14ac:dyDescent="0.25">
      <c r="A294" s="134"/>
      <c r="B294" s="147"/>
      <c r="C294" s="147"/>
      <c r="D294" s="147"/>
      <c r="E294" s="103"/>
      <c r="F294" s="103"/>
      <c r="G294" s="103"/>
      <c r="H294" s="103"/>
      <c r="I294" s="16" t="s">
        <v>153</v>
      </c>
      <c r="J294" s="16" t="s">
        <v>158</v>
      </c>
      <c r="K294" s="16" t="s">
        <v>154</v>
      </c>
      <c r="L294" s="16" t="s">
        <v>155</v>
      </c>
      <c r="M294" s="107"/>
      <c r="N294" s="107"/>
      <c r="O294" s="113"/>
    </row>
    <row r="295" spans="1:15" ht="44.25" customHeight="1" x14ac:dyDescent="0.25">
      <c r="A295" s="135"/>
      <c r="B295" s="148"/>
      <c r="C295" s="148"/>
      <c r="D295" s="148"/>
      <c r="E295" s="16" t="s">
        <v>67</v>
      </c>
      <c r="F295" s="18" t="s">
        <v>67</v>
      </c>
      <c r="G295" s="18" t="s">
        <v>67</v>
      </c>
      <c r="H295" s="18" t="s">
        <v>67</v>
      </c>
      <c r="I295" s="18" t="s">
        <v>67</v>
      </c>
      <c r="J295" s="18" t="s">
        <v>67</v>
      </c>
      <c r="K295" s="18" t="s">
        <v>67</v>
      </c>
      <c r="L295" s="18" t="s">
        <v>67</v>
      </c>
      <c r="M295" s="18" t="s">
        <v>67</v>
      </c>
      <c r="N295" s="18" t="s">
        <v>67</v>
      </c>
      <c r="O295" s="114"/>
    </row>
    <row r="296" spans="1:15" ht="19.5" customHeight="1" x14ac:dyDescent="0.25">
      <c r="A296" s="133" t="s">
        <v>62</v>
      </c>
      <c r="B296" s="128" t="s">
        <v>102</v>
      </c>
      <c r="C296" s="131" t="s">
        <v>40</v>
      </c>
      <c r="D296" s="7" t="s">
        <v>4</v>
      </c>
      <c r="E296" s="10">
        <f>SUM(F296:N296)</f>
        <v>0</v>
      </c>
      <c r="F296" s="9">
        <f>F297</f>
        <v>0</v>
      </c>
      <c r="G296" s="9">
        <v>0</v>
      </c>
      <c r="H296" s="119">
        <f>SUM(H297:H297)</f>
        <v>0</v>
      </c>
      <c r="I296" s="120"/>
      <c r="J296" s="120"/>
      <c r="K296" s="120"/>
      <c r="L296" s="121"/>
      <c r="M296" s="10">
        <f>SUM(M297:M297)</f>
        <v>0</v>
      </c>
      <c r="N296" s="10">
        <f>SUM(N297:N297)</f>
        <v>0</v>
      </c>
      <c r="O296" s="112" t="s">
        <v>19</v>
      </c>
    </row>
    <row r="297" spans="1:15" ht="54" customHeight="1" x14ac:dyDescent="0.25">
      <c r="A297" s="134"/>
      <c r="B297" s="129"/>
      <c r="C297" s="131"/>
      <c r="D297" s="12" t="s">
        <v>6</v>
      </c>
      <c r="E297" s="10">
        <f>SUM(F297:N297)</f>
        <v>0</v>
      </c>
      <c r="F297" s="14">
        <v>0</v>
      </c>
      <c r="G297" s="14">
        <v>0</v>
      </c>
      <c r="H297" s="99">
        <v>0</v>
      </c>
      <c r="I297" s="100"/>
      <c r="J297" s="100"/>
      <c r="K297" s="100"/>
      <c r="L297" s="101"/>
      <c r="M297" s="15">
        <v>0</v>
      </c>
      <c r="N297" s="15">
        <v>0</v>
      </c>
      <c r="O297" s="113"/>
    </row>
    <row r="298" spans="1:15" ht="19.5" customHeight="1" x14ac:dyDescent="0.25">
      <c r="A298" s="134"/>
      <c r="B298" s="146" t="s">
        <v>268</v>
      </c>
      <c r="C298" s="146" t="s">
        <v>67</v>
      </c>
      <c r="D298" s="146" t="s">
        <v>67</v>
      </c>
      <c r="E298" s="102" t="s">
        <v>68</v>
      </c>
      <c r="F298" s="102" t="s">
        <v>2</v>
      </c>
      <c r="G298" s="102" t="s">
        <v>3</v>
      </c>
      <c r="H298" s="102" t="s">
        <v>224</v>
      </c>
      <c r="I298" s="104" t="s">
        <v>165</v>
      </c>
      <c r="J298" s="105"/>
      <c r="K298" s="105"/>
      <c r="L298" s="106"/>
      <c r="M298" s="107" t="s">
        <v>38</v>
      </c>
      <c r="N298" s="107" t="s">
        <v>39</v>
      </c>
      <c r="O298" s="113"/>
    </row>
    <row r="299" spans="1:15" ht="41.25" customHeight="1" x14ac:dyDescent="0.25">
      <c r="A299" s="134"/>
      <c r="B299" s="147"/>
      <c r="C299" s="147"/>
      <c r="D299" s="147"/>
      <c r="E299" s="103"/>
      <c r="F299" s="103"/>
      <c r="G299" s="103"/>
      <c r="H299" s="103"/>
      <c r="I299" s="16" t="s">
        <v>153</v>
      </c>
      <c r="J299" s="16" t="s">
        <v>158</v>
      </c>
      <c r="K299" s="16" t="s">
        <v>154</v>
      </c>
      <c r="L299" s="16" t="s">
        <v>155</v>
      </c>
      <c r="M299" s="107"/>
      <c r="N299" s="107"/>
      <c r="O299" s="113"/>
    </row>
    <row r="300" spans="1:15" ht="31.5" hidden="1" customHeight="1" x14ac:dyDescent="0.25">
      <c r="A300" s="135"/>
      <c r="B300" s="148"/>
      <c r="C300" s="148"/>
      <c r="D300" s="148"/>
      <c r="E300" s="16" t="s">
        <v>67</v>
      </c>
      <c r="F300" s="18" t="s">
        <v>67</v>
      </c>
      <c r="G300" s="18" t="s">
        <v>67</v>
      </c>
      <c r="H300" s="18" t="s">
        <v>67</v>
      </c>
      <c r="I300" s="18" t="s">
        <v>67</v>
      </c>
      <c r="J300" s="18" t="s">
        <v>67</v>
      </c>
      <c r="K300" s="18" t="s">
        <v>67</v>
      </c>
      <c r="L300" s="18" t="s">
        <v>67</v>
      </c>
      <c r="M300" s="18" t="s">
        <v>67</v>
      </c>
      <c r="N300" s="18" t="s">
        <v>67</v>
      </c>
      <c r="O300" s="114"/>
    </row>
    <row r="301" spans="1:15" ht="0.75" hidden="1" customHeight="1" x14ac:dyDescent="0.25">
      <c r="A301" s="133" t="s">
        <v>263</v>
      </c>
      <c r="B301" s="128" t="s">
        <v>264</v>
      </c>
      <c r="C301" s="131" t="s">
        <v>40</v>
      </c>
      <c r="D301" s="7" t="s">
        <v>4</v>
      </c>
      <c r="E301" s="10">
        <f>E302</f>
        <v>0</v>
      </c>
      <c r="F301" s="9">
        <f>F302</f>
        <v>0</v>
      </c>
      <c r="G301" s="9">
        <f>G302</f>
        <v>0</v>
      </c>
      <c r="H301" s="119">
        <f>SUM(H302:H302)</f>
        <v>0</v>
      </c>
      <c r="I301" s="120"/>
      <c r="J301" s="120"/>
      <c r="K301" s="120"/>
      <c r="L301" s="121"/>
      <c r="M301" s="10">
        <f>SUM(M302:M302)</f>
        <v>0</v>
      </c>
      <c r="N301" s="10">
        <f>SUM(N302:N302)</f>
        <v>0</v>
      </c>
      <c r="O301" s="112" t="s">
        <v>19</v>
      </c>
    </row>
    <row r="302" spans="1:15" ht="58.5" hidden="1" customHeight="1" x14ac:dyDescent="0.3">
      <c r="A302" s="134"/>
      <c r="B302" s="129"/>
      <c r="C302" s="131"/>
      <c r="D302" s="12" t="s">
        <v>6</v>
      </c>
      <c r="E302" s="10">
        <v>0</v>
      </c>
      <c r="F302" s="14">
        <v>0</v>
      </c>
      <c r="G302" s="9">
        <v>0</v>
      </c>
      <c r="H302" s="99">
        <v>0</v>
      </c>
      <c r="I302" s="100"/>
      <c r="J302" s="100"/>
      <c r="K302" s="100"/>
      <c r="L302" s="101"/>
      <c r="M302" s="15">
        <v>0</v>
      </c>
      <c r="N302" s="15">
        <v>0</v>
      </c>
      <c r="O302" s="113"/>
    </row>
    <row r="303" spans="1:15" ht="19.5" hidden="1" customHeight="1" x14ac:dyDescent="0.3">
      <c r="A303" s="134"/>
      <c r="B303" s="146" t="s">
        <v>265</v>
      </c>
      <c r="C303" s="146" t="s">
        <v>67</v>
      </c>
      <c r="D303" s="146" t="s">
        <v>67</v>
      </c>
      <c r="E303" s="102" t="s">
        <v>68</v>
      </c>
      <c r="F303" s="102" t="s">
        <v>2</v>
      </c>
      <c r="G303" s="102" t="s">
        <v>3</v>
      </c>
      <c r="H303" s="102" t="s">
        <v>218</v>
      </c>
      <c r="I303" s="104" t="s">
        <v>165</v>
      </c>
      <c r="J303" s="105"/>
      <c r="K303" s="105"/>
      <c r="L303" s="106"/>
      <c r="M303" s="107" t="s">
        <v>38</v>
      </c>
      <c r="N303" s="107" t="s">
        <v>39</v>
      </c>
      <c r="O303" s="113"/>
    </row>
    <row r="304" spans="1:15" ht="39" hidden="1" customHeight="1" x14ac:dyDescent="0.3">
      <c r="A304" s="134"/>
      <c r="B304" s="147"/>
      <c r="C304" s="147"/>
      <c r="D304" s="147"/>
      <c r="E304" s="103"/>
      <c r="F304" s="103"/>
      <c r="G304" s="103"/>
      <c r="H304" s="103"/>
      <c r="I304" s="16" t="s">
        <v>153</v>
      </c>
      <c r="J304" s="16" t="s">
        <v>158</v>
      </c>
      <c r="K304" s="16" t="s">
        <v>154</v>
      </c>
      <c r="L304" s="16" t="s">
        <v>155</v>
      </c>
      <c r="M304" s="107"/>
      <c r="N304" s="107"/>
      <c r="O304" s="113"/>
    </row>
    <row r="305" spans="1:16" ht="24" hidden="1" customHeight="1" x14ac:dyDescent="0.3">
      <c r="A305" s="135"/>
      <c r="B305" s="148"/>
      <c r="C305" s="148"/>
      <c r="D305" s="148"/>
      <c r="E305" s="33">
        <v>3</v>
      </c>
      <c r="F305" s="34" t="s">
        <v>67</v>
      </c>
      <c r="G305" s="34" t="s">
        <v>67</v>
      </c>
      <c r="H305" s="34" t="s">
        <v>67</v>
      </c>
      <c r="I305" s="34" t="s">
        <v>67</v>
      </c>
      <c r="J305" s="34" t="s">
        <v>67</v>
      </c>
      <c r="K305" s="34" t="s">
        <v>67</v>
      </c>
      <c r="L305" s="34" t="s">
        <v>67</v>
      </c>
      <c r="M305" s="34" t="s">
        <v>67</v>
      </c>
      <c r="N305" s="34" t="s">
        <v>67</v>
      </c>
      <c r="O305" s="114"/>
    </row>
    <row r="306" spans="1:16" ht="19.5" customHeight="1" x14ac:dyDescent="0.25">
      <c r="A306" s="133" t="s">
        <v>314</v>
      </c>
      <c r="B306" s="128" t="s">
        <v>266</v>
      </c>
      <c r="C306" s="131" t="s">
        <v>40</v>
      </c>
      <c r="D306" s="7" t="s">
        <v>4</v>
      </c>
      <c r="E306" s="10">
        <f>SUM(F306:N306)</f>
        <v>4315.5899499999996</v>
      </c>
      <c r="F306" s="9">
        <f>F307</f>
        <v>0</v>
      </c>
      <c r="G306" s="9">
        <v>0</v>
      </c>
      <c r="H306" s="119">
        <f>SUM(H307:H307)</f>
        <v>4315.5899499999996</v>
      </c>
      <c r="I306" s="120"/>
      <c r="J306" s="120"/>
      <c r="K306" s="120"/>
      <c r="L306" s="121"/>
      <c r="M306" s="10">
        <f>SUM(M307:M307)</f>
        <v>0</v>
      </c>
      <c r="N306" s="10">
        <f>SUM(N307:N307)</f>
        <v>0</v>
      </c>
      <c r="O306" s="112" t="s">
        <v>19</v>
      </c>
    </row>
    <row r="307" spans="1:16" ht="53.25" customHeight="1" x14ac:dyDescent="0.25">
      <c r="A307" s="134"/>
      <c r="B307" s="129"/>
      <c r="C307" s="131"/>
      <c r="D307" s="12" t="s">
        <v>6</v>
      </c>
      <c r="E307" s="10">
        <f>SUM(F307:N307)</f>
        <v>4315.5899499999996</v>
      </c>
      <c r="F307" s="14">
        <v>0</v>
      </c>
      <c r="G307" s="14">
        <v>0</v>
      </c>
      <c r="H307" s="99">
        <v>4315.5899499999996</v>
      </c>
      <c r="I307" s="100"/>
      <c r="J307" s="100"/>
      <c r="K307" s="100"/>
      <c r="L307" s="101"/>
      <c r="M307" s="15">
        <v>0</v>
      </c>
      <c r="N307" s="15">
        <v>0</v>
      </c>
      <c r="O307" s="113"/>
    </row>
    <row r="308" spans="1:16" ht="19.5" customHeight="1" x14ac:dyDescent="0.25">
      <c r="A308" s="134"/>
      <c r="B308" s="146" t="s">
        <v>267</v>
      </c>
      <c r="C308" s="146" t="s">
        <v>40</v>
      </c>
      <c r="D308" s="146" t="s">
        <v>67</v>
      </c>
      <c r="E308" s="102" t="s">
        <v>68</v>
      </c>
      <c r="F308" s="102" t="s">
        <v>2</v>
      </c>
      <c r="G308" s="102" t="s">
        <v>3</v>
      </c>
      <c r="H308" s="102" t="s">
        <v>223</v>
      </c>
      <c r="I308" s="104" t="s">
        <v>165</v>
      </c>
      <c r="J308" s="105"/>
      <c r="K308" s="105"/>
      <c r="L308" s="106"/>
      <c r="M308" s="107" t="s">
        <v>38</v>
      </c>
      <c r="N308" s="107" t="s">
        <v>39</v>
      </c>
      <c r="O308" s="113"/>
    </row>
    <row r="309" spans="1:16" ht="38.25" customHeight="1" x14ac:dyDescent="0.25">
      <c r="A309" s="134"/>
      <c r="B309" s="147"/>
      <c r="C309" s="147"/>
      <c r="D309" s="147"/>
      <c r="E309" s="103"/>
      <c r="F309" s="103"/>
      <c r="G309" s="103"/>
      <c r="H309" s="103"/>
      <c r="I309" s="16" t="s">
        <v>153</v>
      </c>
      <c r="J309" s="16" t="s">
        <v>158</v>
      </c>
      <c r="K309" s="16" t="s">
        <v>154</v>
      </c>
      <c r="L309" s="16" t="s">
        <v>155</v>
      </c>
      <c r="M309" s="107"/>
      <c r="N309" s="107"/>
      <c r="O309" s="113"/>
    </row>
    <row r="310" spans="1:16" ht="36.75" customHeight="1" x14ac:dyDescent="0.25">
      <c r="A310" s="135"/>
      <c r="B310" s="148"/>
      <c r="C310" s="148"/>
      <c r="D310" s="148"/>
      <c r="E310" s="16" t="s">
        <v>67</v>
      </c>
      <c r="F310" s="18" t="s">
        <v>67</v>
      </c>
      <c r="G310" s="18" t="s">
        <v>67</v>
      </c>
      <c r="H310" s="34">
        <v>1</v>
      </c>
      <c r="I310" s="18" t="s">
        <v>67</v>
      </c>
      <c r="J310" s="18" t="s">
        <v>67</v>
      </c>
      <c r="K310" s="18" t="s">
        <v>67</v>
      </c>
      <c r="L310" s="34">
        <v>1</v>
      </c>
      <c r="M310" s="18" t="s">
        <v>67</v>
      </c>
      <c r="N310" s="18" t="s">
        <v>67</v>
      </c>
      <c r="O310" s="114"/>
    </row>
    <row r="311" spans="1:16" ht="19.5" customHeight="1" x14ac:dyDescent="0.25">
      <c r="A311" s="125" t="s">
        <v>108</v>
      </c>
      <c r="B311" s="149" t="s">
        <v>302</v>
      </c>
      <c r="C311" s="125" t="s">
        <v>40</v>
      </c>
      <c r="D311" s="7" t="s">
        <v>4</v>
      </c>
      <c r="E311" s="59">
        <f t="shared" ref="E311:E316" si="38">SUM(F311:N311)</f>
        <v>735320.93393000006</v>
      </c>
      <c r="F311" s="60">
        <f>F312+F313</f>
        <v>185540.20887</v>
      </c>
      <c r="G311" s="60">
        <v>153270.72506</v>
      </c>
      <c r="H311" s="136">
        <f>H312+H313</f>
        <v>132170</v>
      </c>
      <c r="I311" s="137"/>
      <c r="J311" s="137"/>
      <c r="K311" s="137"/>
      <c r="L311" s="138"/>
      <c r="M311" s="59">
        <f>SUM(M312:M313)</f>
        <v>132170</v>
      </c>
      <c r="N311" s="59">
        <f>SUM(N312:N313)</f>
        <v>132170</v>
      </c>
      <c r="O311" s="118" t="s">
        <v>5</v>
      </c>
    </row>
    <row r="312" spans="1:16" ht="51.75" customHeight="1" x14ac:dyDescent="0.25">
      <c r="A312" s="125"/>
      <c r="B312" s="149"/>
      <c r="C312" s="125"/>
      <c r="D312" s="7" t="s">
        <v>6</v>
      </c>
      <c r="E312" s="59">
        <f t="shared" si="38"/>
        <v>424444.22649000003</v>
      </c>
      <c r="F312" s="60">
        <f>F315+F321</f>
        <v>94375.519899999999</v>
      </c>
      <c r="G312" s="60">
        <v>98558.706590000002</v>
      </c>
      <c r="H312" s="136">
        <f>H315+H321</f>
        <v>77170</v>
      </c>
      <c r="I312" s="137"/>
      <c r="J312" s="137"/>
      <c r="K312" s="137"/>
      <c r="L312" s="138"/>
      <c r="M312" s="59">
        <f>M315+M321</f>
        <v>77170</v>
      </c>
      <c r="N312" s="59">
        <f>N315+N321</f>
        <v>77170</v>
      </c>
      <c r="O312" s="118"/>
      <c r="P312" s="40"/>
    </row>
    <row r="313" spans="1:16" ht="19.5" customHeight="1" x14ac:dyDescent="0.25">
      <c r="A313" s="125"/>
      <c r="B313" s="149"/>
      <c r="C313" s="125"/>
      <c r="D313" s="31" t="s">
        <v>17</v>
      </c>
      <c r="E313" s="59">
        <f t="shared" si="38"/>
        <v>310876.70744000003</v>
      </c>
      <c r="F313" s="60">
        <f>F316</f>
        <v>91164.688970000003</v>
      </c>
      <c r="G313" s="60">
        <v>54712.018470000003</v>
      </c>
      <c r="H313" s="136">
        <f>H316</f>
        <v>55000</v>
      </c>
      <c r="I313" s="137"/>
      <c r="J313" s="137"/>
      <c r="K313" s="137"/>
      <c r="L313" s="138"/>
      <c r="M313" s="59">
        <f t="shared" ref="M313:N313" si="39">M316</f>
        <v>55000</v>
      </c>
      <c r="N313" s="59">
        <f t="shared" si="39"/>
        <v>55000</v>
      </c>
      <c r="O313" s="118"/>
    </row>
    <row r="314" spans="1:16" ht="19.5" customHeight="1" x14ac:dyDescent="0.25">
      <c r="A314" s="126" t="s">
        <v>29</v>
      </c>
      <c r="B314" s="152" t="s">
        <v>103</v>
      </c>
      <c r="C314" s="131" t="s">
        <v>40</v>
      </c>
      <c r="D314" s="7" t="s">
        <v>4</v>
      </c>
      <c r="E314" s="59">
        <f t="shared" si="38"/>
        <v>735320.93393000006</v>
      </c>
      <c r="F314" s="60">
        <f>F315+F316</f>
        <v>185540.20887</v>
      </c>
      <c r="G314" s="60">
        <v>153270.72506</v>
      </c>
      <c r="H314" s="136">
        <f>SUM(H315:L316)</f>
        <v>132170</v>
      </c>
      <c r="I314" s="137"/>
      <c r="J314" s="137"/>
      <c r="K314" s="137"/>
      <c r="L314" s="138"/>
      <c r="M314" s="59">
        <f>SUM(M315:M316)</f>
        <v>132170</v>
      </c>
      <c r="N314" s="59">
        <f>SUM(N315:N316)</f>
        <v>132170</v>
      </c>
      <c r="O314" s="112" t="s">
        <v>19</v>
      </c>
    </row>
    <row r="315" spans="1:16" ht="49.5" customHeight="1" x14ac:dyDescent="0.25">
      <c r="A315" s="127"/>
      <c r="B315" s="152"/>
      <c r="C315" s="131"/>
      <c r="D315" s="12" t="s">
        <v>6</v>
      </c>
      <c r="E315" s="59">
        <f t="shared" si="38"/>
        <v>424444.22649000003</v>
      </c>
      <c r="F315" s="61">
        <f>59192.50457+1200+1969+0.49964+13.86935+15+14.1403+46.8222+1194+833.46+4618.5+466.95363+5101.53333+1847.52352+16857.36+1004.35336</f>
        <v>94375.519899999999</v>
      </c>
      <c r="G315" s="61">
        <v>98558.706590000002</v>
      </c>
      <c r="H315" s="115">
        <v>77170</v>
      </c>
      <c r="I315" s="116"/>
      <c r="J315" s="116"/>
      <c r="K315" s="116"/>
      <c r="L315" s="117"/>
      <c r="M315" s="62">
        <v>77170</v>
      </c>
      <c r="N315" s="62">
        <v>77170</v>
      </c>
      <c r="O315" s="113"/>
    </row>
    <row r="316" spans="1:16" ht="19.5" customHeight="1" x14ac:dyDescent="0.25">
      <c r="A316" s="127"/>
      <c r="B316" s="152"/>
      <c r="C316" s="131"/>
      <c r="D316" s="32" t="s">
        <v>17</v>
      </c>
      <c r="E316" s="59">
        <f t="shared" si="38"/>
        <v>310876.70744000003</v>
      </c>
      <c r="F316" s="61">
        <f>54712.01847+1543.4031+16718.439+15139.38813+3051.44027</f>
        <v>91164.688970000003</v>
      </c>
      <c r="G316" s="61">
        <v>54712.018470000003</v>
      </c>
      <c r="H316" s="115">
        <v>55000</v>
      </c>
      <c r="I316" s="116"/>
      <c r="J316" s="116"/>
      <c r="K316" s="116"/>
      <c r="L316" s="117"/>
      <c r="M316" s="62">
        <v>55000</v>
      </c>
      <c r="N316" s="62">
        <v>55000</v>
      </c>
      <c r="O316" s="113"/>
    </row>
    <row r="317" spans="1:16" ht="19.5" customHeight="1" x14ac:dyDescent="0.25">
      <c r="A317" s="127"/>
      <c r="B317" s="156" t="s">
        <v>129</v>
      </c>
      <c r="C317" s="146" t="s">
        <v>67</v>
      </c>
      <c r="D317" s="146" t="s">
        <v>67</v>
      </c>
      <c r="E317" s="102" t="s">
        <v>68</v>
      </c>
      <c r="F317" s="102" t="s">
        <v>2</v>
      </c>
      <c r="G317" s="102" t="s">
        <v>3</v>
      </c>
      <c r="H317" s="102" t="s">
        <v>225</v>
      </c>
      <c r="I317" s="104" t="s">
        <v>165</v>
      </c>
      <c r="J317" s="105"/>
      <c r="K317" s="105"/>
      <c r="L317" s="106"/>
      <c r="M317" s="107" t="s">
        <v>38</v>
      </c>
      <c r="N317" s="107" t="s">
        <v>39</v>
      </c>
      <c r="O317" s="113"/>
    </row>
    <row r="318" spans="1:16" ht="40.5" customHeight="1" x14ac:dyDescent="0.25">
      <c r="A318" s="127"/>
      <c r="B318" s="157"/>
      <c r="C318" s="147"/>
      <c r="D318" s="147"/>
      <c r="E318" s="103"/>
      <c r="F318" s="103"/>
      <c r="G318" s="103"/>
      <c r="H318" s="103"/>
      <c r="I318" s="16" t="s">
        <v>153</v>
      </c>
      <c r="J318" s="16" t="s">
        <v>158</v>
      </c>
      <c r="K318" s="16" t="s">
        <v>154</v>
      </c>
      <c r="L318" s="16" t="s">
        <v>155</v>
      </c>
      <c r="M318" s="107"/>
      <c r="N318" s="107"/>
      <c r="O318" s="113"/>
    </row>
    <row r="319" spans="1:16" ht="27.75" customHeight="1" x14ac:dyDescent="0.25">
      <c r="A319" s="132"/>
      <c r="B319" s="158"/>
      <c r="C319" s="148"/>
      <c r="D319" s="148"/>
      <c r="E319" s="33">
        <v>3</v>
      </c>
      <c r="F319" s="34">
        <v>4</v>
      </c>
      <c r="G319" s="34">
        <v>3</v>
      </c>
      <c r="H319" s="34">
        <v>3</v>
      </c>
      <c r="I319" s="34">
        <v>3</v>
      </c>
      <c r="J319" s="34">
        <v>3</v>
      </c>
      <c r="K319" s="34">
        <v>3</v>
      </c>
      <c r="L319" s="34">
        <v>3</v>
      </c>
      <c r="M319" s="34">
        <v>3</v>
      </c>
      <c r="N319" s="34">
        <v>3</v>
      </c>
      <c r="O319" s="114"/>
    </row>
    <row r="320" spans="1:16" ht="29.25" hidden="1" customHeight="1" x14ac:dyDescent="0.3">
      <c r="A320" s="133" t="s">
        <v>30</v>
      </c>
      <c r="B320" s="128" t="s">
        <v>201</v>
      </c>
      <c r="C320" s="133" t="s">
        <v>40</v>
      </c>
      <c r="D320" s="7" t="s">
        <v>4</v>
      </c>
      <c r="E320" s="59">
        <f>SUM(F320:N320)</f>
        <v>0</v>
      </c>
      <c r="F320" s="60">
        <f>F321</f>
        <v>0</v>
      </c>
      <c r="G320" s="60">
        <v>0</v>
      </c>
      <c r="H320" s="136">
        <f>H321</f>
        <v>0</v>
      </c>
      <c r="I320" s="137"/>
      <c r="J320" s="137"/>
      <c r="K320" s="137"/>
      <c r="L320" s="138"/>
      <c r="M320" s="59">
        <f t="shared" ref="M320:N320" si="40">M321</f>
        <v>0</v>
      </c>
      <c r="N320" s="59">
        <f t="shared" si="40"/>
        <v>0</v>
      </c>
      <c r="O320" s="112" t="s">
        <v>19</v>
      </c>
    </row>
    <row r="321" spans="1:16" ht="52.5" hidden="1" customHeight="1" x14ac:dyDescent="0.3">
      <c r="A321" s="134"/>
      <c r="B321" s="130"/>
      <c r="C321" s="135"/>
      <c r="D321" s="12" t="s">
        <v>6</v>
      </c>
      <c r="E321" s="59">
        <f>SUM(F321:N321)</f>
        <v>0</v>
      </c>
      <c r="F321" s="61">
        <v>0</v>
      </c>
      <c r="G321" s="61">
        <v>0</v>
      </c>
      <c r="H321" s="115">
        <v>0</v>
      </c>
      <c r="I321" s="116"/>
      <c r="J321" s="116"/>
      <c r="K321" s="116"/>
      <c r="L321" s="117"/>
      <c r="M321" s="62">
        <v>0</v>
      </c>
      <c r="N321" s="62">
        <v>0</v>
      </c>
      <c r="O321" s="113"/>
      <c r="P321" s="111"/>
    </row>
    <row r="322" spans="1:16" ht="19.5" hidden="1" customHeight="1" x14ac:dyDescent="0.3">
      <c r="A322" s="134"/>
      <c r="B322" s="146" t="s">
        <v>130</v>
      </c>
      <c r="C322" s="146" t="s">
        <v>67</v>
      </c>
      <c r="D322" s="146" t="s">
        <v>67</v>
      </c>
      <c r="E322" s="102" t="s">
        <v>68</v>
      </c>
      <c r="F322" s="102" t="s">
        <v>2</v>
      </c>
      <c r="G322" s="102" t="s">
        <v>3</v>
      </c>
      <c r="H322" s="102" t="s">
        <v>226</v>
      </c>
      <c r="I322" s="104" t="s">
        <v>165</v>
      </c>
      <c r="J322" s="105"/>
      <c r="K322" s="105"/>
      <c r="L322" s="106"/>
      <c r="M322" s="107" t="s">
        <v>38</v>
      </c>
      <c r="N322" s="107" t="s">
        <v>39</v>
      </c>
      <c r="O322" s="113"/>
      <c r="P322" s="111"/>
    </row>
    <row r="323" spans="1:16" ht="36" hidden="1" customHeight="1" x14ac:dyDescent="0.3">
      <c r="A323" s="134"/>
      <c r="B323" s="147"/>
      <c r="C323" s="147"/>
      <c r="D323" s="147"/>
      <c r="E323" s="103"/>
      <c r="F323" s="103"/>
      <c r="G323" s="103"/>
      <c r="H323" s="103"/>
      <c r="I323" s="16" t="s">
        <v>153</v>
      </c>
      <c r="J323" s="16" t="s">
        <v>158</v>
      </c>
      <c r="K323" s="16" t="s">
        <v>154</v>
      </c>
      <c r="L323" s="16" t="s">
        <v>155</v>
      </c>
      <c r="M323" s="107"/>
      <c r="N323" s="107"/>
      <c r="O323" s="113"/>
    </row>
    <row r="324" spans="1:16" ht="19.5" hidden="1" customHeight="1" x14ac:dyDescent="0.3">
      <c r="A324" s="135"/>
      <c r="B324" s="148"/>
      <c r="C324" s="148"/>
      <c r="D324" s="148"/>
      <c r="E324" s="16" t="s">
        <v>67</v>
      </c>
      <c r="F324" s="18" t="s">
        <v>67</v>
      </c>
      <c r="G324" s="18"/>
      <c r="H324" s="18" t="s">
        <v>67</v>
      </c>
      <c r="I324" s="18" t="s">
        <v>67</v>
      </c>
      <c r="J324" s="18" t="s">
        <v>67</v>
      </c>
      <c r="K324" s="18" t="s">
        <v>67</v>
      </c>
      <c r="L324" s="18" t="s">
        <v>67</v>
      </c>
      <c r="M324" s="18" t="s">
        <v>67</v>
      </c>
      <c r="N324" s="18" t="s">
        <v>67</v>
      </c>
      <c r="O324" s="114"/>
    </row>
    <row r="325" spans="1:16" ht="19.5" customHeight="1" x14ac:dyDescent="0.25">
      <c r="A325" s="133" t="s">
        <v>49</v>
      </c>
      <c r="B325" s="143" t="s">
        <v>173</v>
      </c>
      <c r="C325" s="156" t="s">
        <v>40</v>
      </c>
      <c r="D325" s="7" t="s">
        <v>4</v>
      </c>
      <c r="E325" s="10">
        <f t="shared" ref="E325:E330" si="41">SUM(F325:N325)</f>
        <v>130891.59900000002</v>
      </c>
      <c r="F325" s="9">
        <f>F326</f>
        <v>56763.239000000001</v>
      </c>
      <c r="G325" s="9">
        <v>73137.100000000006</v>
      </c>
      <c r="H325" s="119">
        <f>H326</f>
        <v>743.44</v>
      </c>
      <c r="I325" s="120"/>
      <c r="J325" s="120"/>
      <c r="K325" s="120"/>
      <c r="L325" s="121"/>
      <c r="M325" s="10">
        <f t="shared" ref="M325:N325" si="42">M326</f>
        <v>247.82</v>
      </c>
      <c r="N325" s="10">
        <f t="shared" si="42"/>
        <v>0</v>
      </c>
      <c r="O325" s="118" t="s">
        <v>19</v>
      </c>
    </row>
    <row r="326" spans="1:16" ht="43.5" customHeight="1" x14ac:dyDescent="0.25">
      <c r="A326" s="134"/>
      <c r="B326" s="178"/>
      <c r="C326" s="157"/>
      <c r="D326" s="7" t="s">
        <v>16</v>
      </c>
      <c r="E326" s="10">
        <f t="shared" si="41"/>
        <v>130891.59900000002</v>
      </c>
      <c r="F326" s="9">
        <f>F329</f>
        <v>56763.239000000001</v>
      </c>
      <c r="G326" s="9">
        <v>73137.100000000006</v>
      </c>
      <c r="H326" s="119">
        <f>H329+H334</f>
        <v>743.44</v>
      </c>
      <c r="I326" s="120"/>
      <c r="J326" s="120"/>
      <c r="K326" s="120"/>
      <c r="L326" s="121"/>
      <c r="M326" s="10">
        <f>M329+M335</f>
        <v>247.82</v>
      </c>
      <c r="N326" s="10">
        <f t="shared" ref="N326" si="43">N329</f>
        <v>0</v>
      </c>
      <c r="O326" s="118"/>
    </row>
    <row r="327" spans="1:16" ht="52.5" customHeight="1" x14ac:dyDescent="0.25">
      <c r="A327" s="63"/>
      <c r="B327" s="64"/>
      <c r="C327" s="65"/>
      <c r="D327" s="7" t="s">
        <v>6</v>
      </c>
      <c r="E327" s="59">
        <f t="shared" si="41"/>
        <v>0</v>
      </c>
      <c r="F327" s="60">
        <v>0</v>
      </c>
      <c r="G327" s="60">
        <v>0</v>
      </c>
      <c r="H327" s="136">
        <v>0</v>
      </c>
      <c r="I327" s="137"/>
      <c r="J327" s="137"/>
      <c r="K327" s="137"/>
      <c r="L327" s="138"/>
      <c r="M327" s="59">
        <v>0</v>
      </c>
      <c r="N327" s="59">
        <v>0</v>
      </c>
      <c r="O327" s="66"/>
    </row>
    <row r="328" spans="1:16" ht="19.5" customHeight="1" x14ac:dyDescent="0.25">
      <c r="A328" s="126" t="s">
        <v>77</v>
      </c>
      <c r="B328" s="128" t="s">
        <v>190</v>
      </c>
      <c r="C328" s="133" t="s">
        <v>40</v>
      </c>
      <c r="D328" s="7" t="s">
        <v>4</v>
      </c>
      <c r="E328" s="10">
        <f t="shared" si="41"/>
        <v>129900.33900000001</v>
      </c>
      <c r="F328" s="9">
        <f>SUM(F329:F329)</f>
        <v>56763.239000000001</v>
      </c>
      <c r="G328" s="9">
        <v>73137.100000000006</v>
      </c>
      <c r="H328" s="119">
        <f>SUM(H329:H329)</f>
        <v>0</v>
      </c>
      <c r="I328" s="120"/>
      <c r="J328" s="120"/>
      <c r="K328" s="120"/>
      <c r="L328" s="121"/>
      <c r="M328" s="10">
        <f>SUM(M329:M329)</f>
        <v>0</v>
      </c>
      <c r="N328" s="10">
        <f>SUM(N329:N329)</f>
        <v>0</v>
      </c>
      <c r="O328" s="112" t="s">
        <v>19</v>
      </c>
    </row>
    <row r="329" spans="1:16" ht="37.5" customHeight="1" x14ac:dyDescent="0.25">
      <c r="A329" s="127"/>
      <c r="B329" s="129"/>
      <c r="C329" s="134"/>
      <c r="D329" s="12" t="s">
        <v>16</v>
      </c>
      <c r="E329" s="10">
        <f t="shared" si="41"/>
        <v>129900.33900000001</v>
      </c>
      <c r="F329" s="14">
        <f>30749.574+9286.373+4122.672+1245.046+12570.434-1210.86</f>
        <v>56763.239000000001</v>
      </c>
      <c r="G329" s="14">
        <v>73137.100000000006</v>
      </c>
      <c r="H329" s="99">
        <v>0</v>
      </c>
      <c r="I329" s="100"/>
      <c r="J329" s="100"/>
      <c r="K329" s="100"/>
      <c r="L329" s="101"/>
      <c r="M329" s="15">
        <v>0</v>
      </c>
      <c r="N329" s="15">
        <v>0</v>
      </c>
      <c r="O329" s="113"/>
    </row>
    <row r="330" spans="1:16" ht="52.5" customHeight="1" x14ac:dyDescent="0.25">
      <c r="A330" s="127"/>
      <c r="B330" s="130"/>
      <c r="C330" s="63"/>
      <c r="D330" s="12" t="s">
        <v>6</v>
      </c>
      <c r="E330" s="59">
        <f t="shared" si="41"/>
        <v>0</v>
      </c>
      <c r="F330" s="61">
        <v>0</v>
      </c>
      <c r="G330" s="61">
        <v>0</v>
      </c>
      <c r="H330" s="115">
        <v>0</v>
      </c>
      <c r="I330" s="116"/>
      <c r="J330" s="116"/>
      <c r="K330" s="116"/>
      <c r="L330" s="117"/>
      <c r="M330" s="62">
        <v>0</v>
      </c>
      <c r="N330" s="62">
        <v>0</v>
      </c>
      <c r="O330" s="113"/>
    </row>
    <row r="331" spans="1:16" ht="24" customHeight="1" x14ac:dyDescent="0.25">
      <c r="A331" s="127"/>
      <c r="B331" s="146" t="s">
        <v>307</v>
      </c>
      <c r="C331" s="146" t="s">
        <v>67</v>
      </c>
      <c r="D331" s="146" t="s">
        <v>67</v>
      </c>
      <c r="E331" s="102" t="s">
        <v>68</v>
      </c>
      <c r="F331" s="102" t="s">
        <v>2</v>
      </c>
      <c r="G331" s="102" t="s">
        <v>3</v>
      </c>
      <c r="H331" s="102" t="s">
        <v>227</v>
      </c>
      <c r="I331" s="104" t="s">
        <v>165</v>
      </c>
      <c r="J331" s="105"/>
      <c r="K331" s="105"/>
      <c r="L331" s="106"/>
      <c r="M331" s="107" t="s">
        <v>38</v>
      </c>
      <c r="N331" s="107" t="s">
        <v>39</v>
      </c>
      <c r="O331" s="113"/>
    </row>
    <row r="332" spans="1:16" ht="44.25" customHeight="1" x14ac:dyDescent="0.25">
      <c r="A332" s="127"/>
      <c r="B332" s="147"/>
      <c r="C332" s="147"/>
      <c r="D332" s="147"/>
      <c r="E332" s="103"/>
      <c r="F332" s="103"/>
      <c r="G332" s="103"/>
      <c r="H332" s="103"/>
      <c r="I332" s="16" t="s">
        <v>153</v>
      </c>
      <c r="J332" s="16" t="s">
        <v>158</v>
      </c>
      <c r="K332" s="16" t="s">
        <v>154</v>
      </c>
      <c r="L332" s="16" t="s">
        <v>155</v>
      </c>
      <c r="M332" s="107"/>
      <c r="N332" s="107"/>
      <c r="O332" s="113"/>
    </row>
    <row r="333" spans="1:16" ht="90" customHeight="1" x14ac:dyDescent="0.25">
      <c r="A333" s="132"/>
      <c r="B333" s="148"/>
      <c r="C333" s="148"/>
      <c r="D333" s="148"/>
      <c r="E333" s="6">
        <v>95.94</v>
      </c>
      <c r="F333" s="35">
        <v>96.88</v>
      </c>
      <c r="G333" s="35">
        <v>95</v>
      </c>
      <c r="H333" s="35" t="s">
        <v>67</v>
      </c>
      <c r="I333" s="18" t="s">
        <v>67</v>
      </c>
      <c r="J333" s="18" t="s">
        <v>67</v>
      </c>
      <c r="K333" s="18" t="s">
        <v>67</v>
      </c>
      <c r="L333" s="67" t="s">
        <v>67</v>
      </c>
      <c r="M333" s="18" t="s">
        <v>67</v>
      </c>
      <c r="N333" s="18" t="s">
        <v>67</v>
      </c>
      <c r="O333" s="114"/>
    </row>
    <row r="334" spans="1:16" ht="24" customHeight="1" x14ac:dyDescent="0.25">
      <c r="A334" s="126" t="s">
        <v>179</v>
      </c>
      <c r="B334" s="128" t="s">
        <v>180</v>
      </c>
      <c r="C334" s="133" t="s">
        <v>290</v>
      </c>
      <c r="D334" s="97" t="s">
        <v>4</v>
      </c>
      <c r="E334" s="10">
        <f>SUM(F334:N334)</f>
        <v>991.26</v>
      </c>
      <c r="F334" s="94">
        <f>SUM(F335:F335)</f>
        <v>0</v>
      </c>
      <c r="G334" s="94">
        <v>0</v>
      </c>
      <c r="H334" s="119">
        <f>SUM(H335:H335)</f>
        <v>743.44</v>
      </c>
      <c r="I334" s="120"/>
      <c r="J334" s="120"/>
      <c r="K334" s="120"/>
      <c r="L334" s="121"/>
      <c r="M334" s="10">
        <f>SUM(M335:M335)</f>
        <v>247.82</v>
      </c>
      <c r="N334" s="10">
        <f>SUM(N335:N335)</f>
        <v>0</v>
      </c>
      <c r="O334" s="112" t="s">
        <v>19</v>
      </c>
    </row>
    <row r="335" spans="1:16" ht="33" customHeight="1" x14ac:dyDescent="0.25">
      <c r="A335" s="127"/>
      <c r="B335" s="129"/>
      <c r="C335" s="134"/>
      <c r="D335" s="12" t="s">
        <v>16</v>
      </c>
      <c r="E335" s="10">
        <f>SUM(F335:N335)</f>
        <v>991.26</v>
      </c>
      <c r="F335" s="92">
        <v>0</v>
      </c>
      <c r="G335" s="92">
        <v>0</v>
      </c>
      <c r="H335" s="99">
        <v>743.44</v>
      </c>
      <c r="I335" s="100"/>
      <c r="J335" s="100"/>
      <c r="K335" s="100"/>
      <c r="L335" s="101"/>
      <c r="M335" s="15">
        <v>247.82</v>
      </c>
      <c r="N335" s="15">
        <v>0</v>
      </c>
      <c r="O335" s="113"/>
    </row>
    <row r="336" spans="1:16" ht="54" customHeight="1" x14ac:dyDescent="0.25">
      <c r="A336" s="127"/>
      <c r="B336" s="183"/>
      <c r="C336" s="95"/>
      <c r="D336" s="12" t="s">
        <v>6</v>
      </c>
      <c r="E336" s="59">
        <f>SUM(F336:N336)</f>
        <v>0</v>
      </c>
      <c r="F336" s="93">
        <v>0</v>
      </c>
      <c r="G336" s="93">
        <v>0</v>
      </c>
      <c r="H336" s="115">
        <v>0</v>
      </c>
      <c r="I336" s="116"/>
      <c r="J336" s="116"/>
      <c r="K336" s="116"/>
      <c r="L336" s="117"/>
      <c r="M336" s="62">
        <v>0</v>
      </c>
      <c r="N336" s="62">
        <v>0</v>
      </c>
      <c r="O336" s="113"/>
      <c r="P336" s="40"/>
    </row>
    <row r="337" spans="1:16" ht="22.5" customHeight="1" x14ac:dyDescent="0.25">
      <c r="A337" s="127"/>
      <c r="B337" s="146" t="s">
        <v>315</v>
      </c>
      <c r="C337" s="146" t="s">
        <v>67</v>
      </c>
      <c r="D337" s="146" t="s">
        <v>67</v>
      </c>
      <c r="E337" s="102" t="s">
        <v>68</v>
      </c>
      <c r="F337" s="102" t="s">
        <v>2</v>
      </c>
      <c r="G337" s="102" t="s">
        <v>3</v>
      </c>
      <c r="H337" s="102" t="s">
        <v>228</v>
      </c>
      <c r="I337" s="104" t="s">
        <v>165</v>
      </c>
      <c r="J337" s="105"/>
      <c r="K337" s="105"/>
      <c r="L337" s="106"/>
      <c r="M337" s="107" t="s">
        <v>38</v>
      </c>
      <c r="N337" s="107" t="s">
        <v>39</v>
      </c>
      <c r="O337" s="113"/>
    </row>
    <row r="338" spans="1:16" ht="36" customHeight="1" x14ac:dyDescent="0.25">
      <c r="A338" s="127"/>
      <c r="B338" s="147"/>
      <c r="C338" s="147"/>
      <c r="D338" s="147"/>
      <c r="E338" s="103"/>
      <c r="F338" s="103"/>
      <c r="G338" s="103"/>
      <c r="H338" s="103"/>
      <c r="I338" s="16" t="s">
        <v>153</v>
      </c>
      <c r="J338" s="16" t="s">
        <v>158</v>
      </c>
      <c r="K338" s="16" t="s">
        <v>154</v>
      </c>
      <c r="L338" s="16" t="s">
        <v>155</v>
      </c>
      <c r="M338" s="107"/>
      <c r="N338" s="107"/>
      <c r="O338" s="113"/>
    </row>
    <row r="339" spans="1:16" ht="66" customHeight="1" x14ac:dyDescent="0.25">
      <c r="A339" s="132"/>
      <c r="B339" s="148"/>
      <c r="C339" s="148"/>
      <c r="D339" s="148"/>
      <c r="E339" s="38">
        <v>100</v>
      </c>
      <c r="F339" s="39" t="s">
        <v>67</v>
      </c>
      <c r="G339" s="39" t="s">
        <v>67</v>
      </c>
      <c r="H339" s="39">
        <v>100</v>
      </c>
      <c r="I339" s="98" t="s">
        <v>67</v>
      </c>
      <c r="J339" s="39">
        <v>100</v>
      </c>
      <c r="K339" s="39">
        <v>100</v>
      </c>
      <c r="L339" s="39">
        <v>100</v>
      </c>
      <c r="M339" s="98" t="s">
        <v>67</v>
      </c>
      <c r="N339" s="98" t="s">
        <v>67</v>
      </c>
      <c r="O339" s="114"/>
    </row>
    <row r="340" spans="1:16" ht="104.25" hidden="1" customHeight="1" x14ac:dyDescent="0.3">
      <c r="A340" s="126" t="s">
        <v>181</v>
      </c>
      <c r="B340" s="128" t="s">
        <v>182</v>
      </c>
      <c r="C340" s="133" t="s">
        <v>291</v>
      </c>
      <c r="D340" s="7" t="s">
        <v>4</v>
      </c>
      <c r="E340" s="10">
        <f>SUM(F340:N340)</f>
        <v>0</v>
      </c>
      <c r="F340" s="9">
        <f>SUM(F341:F341)</f>
        <v>0</v>
      </c>
      <c r="G340" s="9">
        <v>0</v>
      </c>
      <c r="H340" s="119">
        <f>SUM(H341:H341)</f>
        <v>0</v>
      </c>
      <c r="I340" s="120"/>
      <c r="J340" s="120"/>
      <c r="K340" s="120"/>
      <c r="L340" s="121"/>
      <c r="M340" s="10">
        <f>SUM(M341:M341)</f>
        <v>0</v>
      </c>
      <c r="N340" s="10">
        <f>SUM(N341:N341)</f>
        <v>0</v>
      </c>
      <c r="O340" s="112" t="s">
        <v>19</v>
      </c>
    </row>
    <row r="341" spans="1:16" ht="104.25" hidden="1" customHeight="1" x14ac:dyDescent="0.3">
      <c r="A341" s="127"/>
      <c r="B341" s="129"/>
      <c r="C341" s="134"/>
      <c r="D341" s="12" t="s">
        <v>16</v>
      </c>
      <c r="E341" s="10">
        <f>SUM(F341:N341)</f>
        <v>0</v>
      </c>
      <c r="F341" s="14">
        <v>0</v>
      </c>
      <c r="G341" s="14"/>
      <c r="H341" s="99">
        <v>0</v>
      </c>
      <c r="I341" s="100"/>
      <c r="J341" s="100"/>
      <c r="K341" s="100"/>
      <c r="L341" s="101"/>
      <c r="M341" s="15">
        <v>0</v>
      </c>
      <c r="N341" s="15">
        <v>0</v>
      </c>
      <c r="O341" s="113"/>
    </row>
    <row r="342" spans="1:16" ht="104.25" hidden="1" customHeight="1" x14ac:dyDescent="0.3">
      <c r="A342" s="127"/>
      <c r="B342" s="183"/>
      <c r="C342" s="63"/>
      <c r="D342" s="12" t="s">
        <v>6</v>
      </c>
      <c r="E342" s="59">
        <f>SUM(F342:N342)</f>
        <v>0</v>
      </c>
      <c r="F342" s="61">
        <v>0</v>
      </c>
      <c r="G342" s="61">
        <v>0</v>
      </c>
      <c r="H342" s="115">
        <v>0</v>
      </c>
      <c r="I342" s="116"/>
      <c r="J342" s="116"/>
      <c r="K342" s="116"/>
      <c r="L342" s="117"/>
      <c r="M342" s="62">
        <v>0</v>
      </c>
      <c r="N342" s="62">
        <v>0</v>
      </c>
      <c r="O342" s="113"/>
      <c r="P342" s="40"/>
    </row>
    <row r="343" spans="1:16" ht="104.25" hidden="1" customHeight="1" x14ac:dyDescent="0.3">
      <c r="A343" s="127"/>
      <c r="B343" s="146" t="s">
        <v>183</v>
      </c>
      <c r="C343" s="146" t="s">
        <v>67</v>
      </c>
      <c r="D343" s="146" t="s">
        <v>67</v>
      </c>
      <c r="E343" s="102" t="s">
        <v>68</v>
      </c>
      <c r="F343" s="102" t="s">
        <v>2</v>
      </c>
      <c r="G343" s="102" t="s">
        <v>3</v>
      </c>
      <c r="H343" s="102" t="s">
        <v>229</v>
      </c>
      <c r="I343" s="104" t="s">
        <v>165</v>
      </c>
      <c r="J343" s="105"/>
      <c r="K343" s="105"/>
      <c r="L343" s="106"/>
      <c r="M343" s="107" t="s">
        <v>38</v>
      </c>
      <c r="N343" s="107" t="s">
        <v>39</v>
      </c>
      <c r="O343" s="113"/>
    </row>
    <row r="344" spans="1:16" ht="104.25" hidden="1" customHeight="1" x14ac:dyDescent="0.3">
      <c r="A344" s="127"/>
      <c r="B344" s="147"/>
      <c r="C344" s="147"/>
      <c r="D344" s="147"/>
      <c r="E344" s="103"/>
      <c r="F344" s="103"/>
      <c r="G344" s="103"/>
      <c r="H344" s="103"/>
      <c r="I344" s="16" t="s">
        <v>153</v>
      </c>
      <c r="J344" s="16" t="s">
        <v>158</v>
      </c>
      <c r="K344" s="16" t="s">
        <v>154</v>
      </c>
      <c r="L344" s="16" t="s">
        <v>155</v>
      </c>
      <c r="M344" s="107"/>
      <c r="N344" s="107"/>
      <c r="O344" s="113"/>
    </row>
    <row r="345" spans="1:16" ht="104.25" hidden="1" customHeight="1" x14ac:dyDescent="0.3">
      <c r="A345" s="132"/>
      <c r="B345" s="148"/>
      <c r="C345" s="148"/>
      <c r="D345" s="148"/>
      <c r="E345" s="6" t="s">
        <v>67</v>
      </c>
      <c r="F345" s="35" t="s">
        <v>67</v>
      </c>
      <c r="G345" s="35" t="s">
        <v>67</v>
      </c>
      <c r="H345" s="35" t="s">
        <v>67</v>
      </c>
      <c r="I345" s="18" t="s">
        <v>67</v>
      </c>
      <c r="J345" s="18" t="s">
        <v>67</v>
      </c>
      <c r="K345" s="18" t="s">
        <v>67</v>
      </c>
      <c r="L345" s="18" t="s">
        <v>67</v>
      </c>
      <c r="M345" s="18" t="s">
        <v>67</v>
      </c>
      <c r="N345" s="18" t="s">
        <v>67</v>
      </c>
      <c r="O345" s="114"/>
    </row>
    <row r="346" spans="1:16" ht="104.25" hidden="1" customHeight="1" x14ac:dyDescent="0.3">
      <c r="A346" s="156" t="s">
        <v>109</v>
      </c>
      <c r="B346" s="143" t="s">
        <v>174</v>
      </c>
      <c r="C346" s="156" t="s">
        <v>200</v>
      </c>
      <c r="D346" s="7" t="s">
        <v>4</v>
      </c>
      <c r="E346" s="10">
        <f t="shared" ref="E346:E353" si="44">SUM(F346:N346)</f>
        <v>0</v>
      </c>
      <c r="F346" s="9">
        <f>F347+F348+F349</f>
        <v>0</v>
      </c>
      <c r="G346" s="9">
        <v>0</v>
      </c>
      <c r="H346" s="119">
        <f>SUM(L347:L349)</f>
        <v>0</v>
      </c>
      <c r="I346" s="120"/>
      <c r="J346" s="120"/>
      <c r="K346" s="120"/>
      <c r="L346" s="121"/>
      <c r="M346" s="10">
        <f>SUM(M347:M349)</f>
        <v>0</v>
      </c>
      <c r="N346" s="10">
        <f>SUM(N347:N349)</f>
        <v>0</v>
      </c>
      <c r="O346" s="118" t="s">
        <v>19</v>
      </c>
    </row>
    <row r="347" spans="1:16" ht="104.25" hidden="1" customHeight="1" outlineLevel="1" x14ac:dyDescent="0.3">
      <c r="A347" s="157"/>
      <c r="B347" s="178"/>
      <c r="C347" s="157"/>
      <c r="D347" s="7" t="s">
        <v>20</v>
      </c>
      <c r="E347" s="10">
        <f t="shared" si="44"/>
        <v>0</v>
      </c>
      <c r="F347" s="9">
        <f>F351</f>
        <v>0</v>
      </c>
      <c r="G347" s="9"/>
      <c r="H347" s="9">
        <f>H351</f>
        <v>0</v>
      </c>
      <c r="I347" s="68"/>
      <c r="J347" s="68"/>
      <c r="K347" s="68"/>
      <c r="L347" s="10">
        <f>L351</f>
        <v>0</v>
      </c>
      <c r="M347" s="10">
        <f t="shared" ref="M347:N347" si="45">M351</f>
        <v>0</v>
      </c>
      <c r="N347" s="10">
        <f t="shared" si="45"/>
        <v>0</v>
      </c>
      <c r="O347" s="118"/>
    </row>
    <row r="348" spans="1:16" ht="104.25" hidden="1" customHeight="1" outlineLevel="1" x14ac:dyDescent="0.3">
      <c r="A348" s="157"/>
      <c r="B348" s="178"/>
      <c r="C348" s="157"/>
      <c r="D348" s="7" t="s">
        <v>16</v>
      </c>
      <c r="E348" s="10">
        <f t="shared" si="44"/>
        <v>0</v>
      </c>
      <c r="F348" s="9">
        <f>F352</f>
        <v>0</v>
      </c>
      <c r="G348" s="9"/>
      <c r="H348" s="9">
        <f>H352</f>
        <v>0</v>
      </c>
      <c r="I348" s="68"/>
      <c r="J348" s="68"/>
      <c r="K348" s="68"/>
      <c r="L348" s="10">
        <f>L352+L358</f>
        <v>0</v>
      </c>
      <c r="M348" s="10">
        <f t="shared" ref="M348:N349" si="46">M352+M358</f>
        <v>0</v>
      </c>
      <c r="N348" s="10">
        <f t="shared" si="46"/>
        <v>0</v>
      </c>
      <c r="O348" s="118"/>
    </row>
    <row r="349" spans="1:16" ht="104.25" hidden="1" customHeight="1" collapsed="1" x14ac:dyDescent="0.3">
      <c r="A349" s="158"/>
      <c r="B349" s="179"/>
      <c r="C349" s="157"/>
      <c r="D349" s="7" t="s">
        <v>6</v>
      </c>
      <c r="E349" s="10">
        <f t="shared" si="44"/>
        <v>0</v>
      </c>
      <c r="F349" s="9">
        <f>F353</f>
        <v>0</v>
      </c>
      <c r="G349" s="9">
        <v>0</v>
      </c>
      <c r="H349" s="119">
        <f>H353+L359</f>
        <v>0</v>
      </c>
      <c r="I349" s="120"/>
      <c r="J349" s="120"/>
      <c r="K349" s="120"/>
      <c r="L349" s="121"/>
      <c r="M349" s="10">
        <f t="shared" si="46"/>
        <v>0</v>
      </c>
      <c r="N349" s="10">
        <f t="shared" si="46"/>
        <v>0</v>
      </c>
      <c r="O349" s="118"/>
      <c r="P349" s="110"/>
    </row>
    <row r="350" spans="1:16" ht="104.25" hidden="1" customHeight="1" x14ac:dyDescent="0.3">
      <c r="A350" s="133" t="s">
        <v>110</v>
      </c>
      <c r="B350" s="128" t="s">
        <v>147</v>
      </c>
      <c r="C350" s="133" t="s">
        <v>200</v>
      </c>
      <c r="D350" s="7" t="s">
        <v>4</v>
      </c>
      <c r="E350" s="10">
        <f t="shared" si="44"/>
        <v>0</v>
      </c>
      <c r="F350" s="9">
        <f>F351+F352+F353</f>
        <v>0</v>
      </c>
      <c r="G350" s="9">
        <v>0</v>
      </c>
      <c r="H350" s="119">
        <f>SUM(L351:L353)</f>
        <v>0</v>
      </c>
      <c r="I350" s="120"/>
      <c r="J350" s="120"/>
      <c r="K350" s="120"/>
      <c r="L350" s="121"/>
      <c r="M350" s="10">
        <f>SUM(M351:M353)</f>
        <v>0</v>
      </c>
      <c r="N350" s="10">
        <f>SUM(N351:N353)</f>
        <v>0</v>
      </c>
      <c r="O350" s="112" t="s">
        <v>19</v>
      </c>
      <c r="P350" s="110"/>
    </row>
    <row r="351" spans="1:16" ht="104.25" hidden="1" customHeight="1" outlineLevel="1" x14ac:dyDescent="0.3">
      <c r="A351" s="134"/>
      <c r="B351" s="129"/>
      <c r="C351" s="134"/>
      <c r="D351" s="12" t="s">
        <v>20</v>
      </c>
      <c r="E351" s="10">
        <f t="shared" si="44"/>
        <v>0</v>
      </c>
      <c r="F351" s="14">
        <v>0</v>
      </c>
      <c r="G351" s="14"/>
      <c r="H351" s="14">
        <v>0</v>
      </c>
      <c r="I351" s="58"/>
      <c r="J351" s="58"/>
      <c r="K351" s="58"/>
      <c r="L351" s="15">
        <v>0</v>
      </c>
      <c r="M351" s="15">
        <v>0</v>
      </c>
      <c r="N351" s="15">
        <v>0</v>
      </c>
      <c r="O351" s="113"/>
    </row>
    <row r="352" spans="1:16" ht="104.25" hidden="1" customHeight="1" outlineLevel="1" x14ac:dyDescent="0.3">
      <c r="A352" s="134"/>
      <c r="B352" s="129"/>
      <c r="C352" s="134"/>
      <c r="D352" s="12" t="s">
        <v>16</v>
      </c>
      <c r="E352" s="10">
        <f t="shared" si="44"/>
        <v>0</v>
      </c>
      <c r="F352" s="14">
        <v>0</v>
      </c>
      <c r="G352" s="14"/>
      <c r="H352" s="14">
        <v>0</v>
      </c>
      <c r="I352" s="58"/>
      <c r="J352" s="58"/>
      <c r="K352" s="58"/>
      <c r="L352" s="15">
        <v>0</v>
      </c>
      <c r="M352" s="15">
        <v>0</v>
      </c>
      <c r="N352" s="15">
        <v>0</v>
      </c>
      <c r="O352" s="113"/>
    </row>
    <row r="353" spans="1:15" ht="104.25" hidden="1" customHeight="1" collapsed="1" x14ac:dyDescent="0.3">
      <c r="A353" s="134"/>
      <c r="B353" s="130"/>
      <c r="C353" s="134"/>
      <c r="D353" s="12" t="s">
        <v>6</v>
      </c>
      <c r="E353" s="10">
        <f t="shared" si="44"/>
        <v>0</v>
      </c>
      <c r="F353" s="14">
        <v>0</v>
      </c>
      <c r="G353" s="14">
        <v>0</v>
      </c>
      <c r="H353" s="99">
        <v>0</v>
      </c>
      <c r="I353" s="100"/>
      <c r="J353" s="100"/>
      <c r="K353" s="100"/>
      <c r="L353" s="101"/>
      <c r="M353" s="15">
        <v>0</v>
      </c>
      <c r="N353" s="15">
        <v>0</v>
      </c>
      <c r="O353" s="113"/>
    </row>
    <row r="354" spans="1:15" ht="104.25" hidden="1" customHeight="1" x14ac:dyDescent="0.3">
      <c r="A354" s="134"/>
      <c r="B354" s="146" t="s">
        <v>131</v>
      </c>
      <c r="C354" s="146" t="s">
        <v>67</v>
      </c>
      <c r="D354" s="146" t="s">
        <v>67</v>
      </c>
      <c r="E354" s="102" t="s">
        <v>68</v>
      </c>
      <c r="F354" s="102" t="s">
        <v>2</v>
      </c>
      <c r="G354" s="102" t="s">
        <v>3</v>
      </c>
      <c r="H354" s="102" t="s">
        <v>230</v>
      </c>
      <c r="I354" s="104" t="s">
        <v>165</v>
      </c>
      <c r="J354" s="105"/>
      <c r="K354" s="105"/>
      <c r="L354" s="106"/>
      <c r="M354" s="107" t="s">
        <v>38</v>
      </c>
      <c r="N354" s="107" t="s">
        <v>39</v>
      </c>
      <c r="O354" s="113"/>
    </row>
    <row r="355" spans="1:15" ht="104.25" hidden="1" customHeight="1" x14ac:dyDescent="0.3">
      <c r="A355" s="134"/>
      <c r="B355" s="147"/>
      <c r="C355" s="147"/>
      <c r="D355" s="147"/>
      <c r="E355" s="103"/>
      <c r="F355" s="103"/>
      <c r="G355" s="103"/>
      <c r="H355" s="103"/>
      <c r="I355" s="16" t="s">
        <v>153</v>
      </c>
      <c r="J355" s="16" t="s">
        <v>158</v>
      </c>
      <c r="K355" s="16" t="s">
        <v>154</v>
      </c>
      <c r="L355" s="16" t="s">
        <v>155</v>
      </c>
      <c r="M355" s="107"/>
      <c r="N355" s="107"/>
      <c r="O355" s="113"/>
    </row>
    <row r="356" spans="1:15" ht="104.25" hidden="1" customHeight="1" x14ac:dyDescent="0.3">
      <c r="A356" s="135"/>
      <c r="B356" s="148"/>
      <c r="C356" s="148"/>
      <c r="D356" s="148"/>
      <c r="E356" s="16" t="s">
        <v>67</v>
      </c>
      <c r="F356" s="18" t="s">
        <v>67</v>
      </c>
      <c r="G356" s="35" t="s">
        <v>67</v>
      </c>
      <c r="H356" s="18" t="s">
        <v>67</v>
      </c>
      <c r="I356" s="18" t="s">
        <v>67</v>
      </c>
      <c r="J356" s="18" t="s">
        <v>67</v>
      </c>
      <c r="K356" s="18" t="s">
        <v>67</v>
      </c>
      <c r="L356" s="18" t="s">
        <v>67</v>
      </c>
      <c r="M356" s="13" t="s">
        <v>67</v>
      </c>
      <c r="N356" s="13" t="s">
        <v>67</v>
      </c>
      <c r="O356" s="114"/>
    </row>
    <row r="357" spans="1:15" ht="21.75" customHeight="1" x14ac:dyDescent="0.25">
      <c r="A357" s="125" t="s">
        <v>109</v>
      </c>
      <c r="B357" s="149" t="s">
        <v>28</v>
      </c>
      <c r="C357" s="156" t="s">
        <v>200</v>
      </c>
      <c r="D357" s="7" t="s">
        <v>4</v>
      </c>
      <c r="E357" s="10">
        <f>SUM(F357:N357)</f>
        <v>133.33332999999999</v>
      </c>
      <c r="F357" s="9">
        <f>F358+F359+F360</f>
        <v>0</v>
      </c>
      <c r="G357" s="9">
        <v>133.33332999999999</v>
      </c>
      <c r="H357" s="119">
        <f>H358+H359+H360</f>
        <v>0</v>
      </c>
      <c r="I357" s="120"/>
      <c r="J357" s="120"/>
      <c r="K357" s="120"/>
      <c r="L357" s="121"/>
      <c r="M357" s="10">
        <f>SUM(M358:M360)</f>
        <v>0</v>
      </c>
      <c r="N357" s="10">
        <f>SUM(N358:N360)</f>
        <v>0</v>
      </c>
      <c r="O357" s="118" t="s">
        <v>19</v>
      </c>
    </row>
    <row r="358" spans="1:15" ht="36" customHeight="1" outlineLevel="1" x14ac:dyDescent="0.25">
      <c r="A358" s="125"/>
      <c r="B358" s="149"/>
      <c r="C358" s="157"/>
      <c r="D358" s="7" t="s">
        <v>20</v>
      </c>
      <c r="E358" s="10">
        <f>SUM(F358:N358)</f>
        <v>100</v>
      </c>
      <c r="F358" s="11">
        <f>F362</f>
        <v>0</v>
      </c>
      <c r="G358" s="9">
        <v>100</v>
      </c>
      <c r="H358" s="119">
        <v>0</v>
      </c>
      <c r="I358" s="150"/>
      <c r="J358" s="150"/>
      <c r="K358" s="150"/>
      <c r="L358" s="151"/>
      <c r="M358" s="10">
        <f t="shared" ref="M358:N358" si="47">M362</f>
        <v>0</v>
      </c>
      <c r="N358" s="10">
        <f t="shared" si="47"/>
        <v>0</v>
      </c>
      <c r="O358" s="118"/>
    </row>
    <row r="359" spans="1:15" ht="36" customHeight="1" outlineLevel="1" x14ac:dyDescent="0.25">
      <c r="A359" s="125"/>
      <c r="B359" s="149"/>
      <c r="C359" s="157"/>
      <c r="D359" s="7" t="s">
        <v>16</v>
      </c>
      <c r="E359" s="10">
        <f>SUM(F359:N359)</f>
        <v>33.333329999999997</v>
      </c>
      <c r="F359" s="11">
        <f>F363+F369</f>
        <v>0</v>
      </c>
      <c r="G359" s="9">
        <v>33.333329999999997</v>
      </c>
      <c r="H359" s="119">
        <f>H363</f>
        <v>0</v>
      </c>
      <c r="I359" s="150"/>
      <c r="J359" s="150"/>
      <c r="K359" s="150"/>
      <c r="L359" s="151"/>
      <c r="M359" s="10">
        <f t="shared" ref="M359:N360" si="48">M363+M369</f>
        <v>0</v>
      </c>
      <c r="N359" s="10">
        <f t="shared" si="48"/>
        <v>0</v>
      </c>
      <c r="O359" s="118"/>
    </row>
    <row r="360" spans="1:15" ht="54" customHeight="1" x14ac:dyDescent="0.25">
      <c r="A360" s="125"/>
      <c r="B360" s="149"/>
      <c r="C360" s="158"/>
      <c r="D360" s="7" t="s">
        <v>6</v>
      </c>
      <c r="E360" s="10">
        <f>SUM(F360:N360)</f>
        <v>0</v>
      </c>
      <c r="F360" s="9">
        <f>F364+F370</f>
        <v>0</v>
      </c>
      <c r="G360" s="9">
        <v>0</v>
      </c>
      <c r="H360" s="119">
        <f>H364+H370</f>
        <v>0</v>
      </c>
      <c r="I360" s="120"/>
      <c r="J360" s="120"/>
      <c r="K360" s="120"/>
      <c r="L360" s="121"/>
      <c r="M360" s="10">
        <f t="shared" si="48"/>
        <v>0</v>
      </c>
      <c r="N360" s="10">
        <f t="shared" si="48"/>
        <v>0</v>
      </c>
      <c r="O360" s="118"/>
    </row>
    <row r="361" spans="1:15" ht="25.5" customHeight="1" x14ac:dyDescent="0.25">
      <c r="A361" s="133" t="s">
        <v>110</v>
      </c>
      <c r="B361" s="152" t="s">
        <v>51</v>
      </c>
      <c r="C361" s="133" t="s">
        <v>200</v>
      </c>
      <c r="D361" s="7" t="s">
        <v>4</v>
      </c>
      <c r="E361" s="10">
        <f>SUM(F361:N361)</f>
        <v>133.33332999999999</v>
      </c>
      <c r="F361" s="9">
        <f>F362+F363+F364</f>
        <v>0</v>
      </c>
      <c r="G361" s="9">
        <v>133.33332999999999</v>
      </c>
      <c r="H361" s="119">
        <f>SUM(H362:H364)</f>
        <v>0</v>
      </c>
      <c r="I361" s="120"/>
      <c r="J361" s="120"/>
      <c r="K361" s="120"/>
      <c r="L361" s="121"/>
      <c r="M361" s="10">
        <f>SUM(M362:M364)</f>
        <v>0</v>
      </c>
      <c r="N361" s="10">
        <f>SUM(N362:N364)</f>
        <v>0</v>
      </c>
      <c r="O361" s="112" t="s">
        <v>19</v>
      </c>
    </row>
    <row r="362" spans="1:15" ht="36" customHeight="1" outlineLevel="1" x14ac:dyDescent="0.25">
      <c r="A362" s="134"/>
      <c r="B362" s="152"/>
      <c r="C362" s="134"/>
      <c r="D362" s="12" t="s">
        <v>20</v>
      </c>
      <c r="E362" s="10">
        <f>SUM(F362,G362,H362,M362,N362)</f>
        <v>100</v>
      </c>
      <c r="F362" s="13">
        <v>0</v>
      </c>
      <c r="G362" s="14">
        <v>100</v>
      </c>
      <c r="H362" s="99">
        <v>0</v>
      </c>
      <c r="I362" s="150"/>
      <c r="J362" s="150"/>
      <c r="K362" s="150"/>
      <c r="L362" s="151"/>
      <c r="M362" s="15">
        <v>0</v>
      </c>
      <c r="N362" s="15">
        <v>0</v>
      </c>
      <c r="O362" s="113"/>
    </row>
    <row r="363" spans="1:15" ht="36" customHeight="1" outlineLevel="1" x14ac:dyDescent="0.25">
      <c r="A363" s="134"/>
      <c r="B363" s="152"/>
      <c r="C363" s="134"/>
      <c r="D363" s="12" t="s">
        <v>16</v>
      </c>
      <c r="E363" s="10">
        <f>SUM(F363,G363,H363,M363,N363)</f>
        <v>33.333329999999997</v>
      </c>
      <c r="F363" s="13">
        <v>0</v>
      </c>
      <c r="G363" s="14">
        <v>33.333329999999997</v>
      </c>
      <c r="H363" s="99">
        <v>0</v>
      </c>
      <c r="I363" s="150"/>
      <c r="J363" s="150"/>
      <c r="K363" s="150"/>
      <c r="L363" s="151"/>
      <c r="M363" s="15">
        <v>0</v>
      </c>
      <c r="N363" s="15">
        <v>0</v>
      </c>
      <c r="O363" s="113"/>
    </row>
    <row r="364" spans="1:15" ht="54" customHeight="1" x14ac:dyDescent="0.25">
      <c r="A364" s="134"/>
      <c r="B364" s="152"/>
      <c r="C364" s="134"/>
      <c r="D364" s="12" t="s">
        <v>6</v>
      </c>
      <c r="E364" s="10">
        <f t="shared" ref="E364" si="49">SUM(F364,H364,M364,N364)</f>
        <v>0</v>
      </c>
      <c r="F364" s="14">
        <v>0</v>
      </c>
      <c r="G364" s="14">
        <v>0</v>
      </c>
      <c r="H364" s="99">
        <v>0</v>
      </c>
      <c r="I364" s="100"/>
      <c r="J364" s="100"/>
      <c r="K364" s="100"/>
      <c r="L364" s="101"/>
      <c r="M364" s="15">
        <v>0</v>
      </c>
      <c r="N364" s="15">
        <v>0</v>
      </c>
      <c r="O364" s="113"/>
    </row>
    <row r="365" spans="1:15" ht="22.5" customHeight="1" x14ac:dyDescent="0.25">
      <c r="A365" s="134"/>
      <c r="B365" s="146" t="s">
        <v>132</v>
      </c>
      <c r="C365" s="146" t="s">
        <v>67</v>
      </c>
      <c r="D365" s="146" t="s">
        <v>67</v>
      </c>
      <c r="E365" s="102" t="s">
        <v>68</v>
      </c>
      <c r="F365" s="102" t="s">
        <v>2</v>
      </c>
      <c r="G365" s="102" t="s">
        <v>3</v>
      </c>
      <c r="H365" s="102" t="s">
        <v>208</v>
      </c>
      <c r="I365" s="104" t="s">
        <v>165</v>
      </c>
      <c r="J365" s="105"/>
      <c r="K365" s="105"/>
      <c r="L365" s="106"/>
      <c r="M365" s="107" t="s">
        <v>38</v>
      </c>
      <c r="N365" s="107" t="s">
        <v>39</v>
      </c>
      <c r="O365" s="113"/>
    </row>
    <row r="366" spans="1:15" ht="42" customHeight="1" x14ac:dyDescent="0.25">
      <c r="A366" s="134"/>
      <c r="B366" s="147"/>
      <c r="C366" s="147"/>
      <c r="D366" s="147"/>
      <c r="E366" s="103"/>
      <c r="F366" s="103"/>
      <c r="G366" s="103"/>
      <c r="H366" s="103"/>
      <c r="I366" s="16" t="s">
        <v>153</v>
      </c>
      <c r="J366" s="16" t="s">
        <v>158</v>
      </c>
      <c r="K366" s="16" t="s">
        <v>154</v>
      </c>
      <c r="L366" s="16" t="s">
        <v>155</v>
      </c>
      <c r="M366" s="107"/>
      <c r="N366" s="107"/>
      <c r="O366" s="113"/>
    </row>
    <row r="367" spans="1:15" ht="30" customHeight="1" x14ac:dyDescent="0.25">
      <c r="A367" s="135"/>
      <c r="B367" s="148"/>
      <c r="C367" s="148"/>
      <c r="D367" s="148"/>
      <c r="E367" s="38">
        <v>1</v>
      </c>
      <c r="F367" s="18" t="s">
        <v>67</v>
      </c>
      <c r="G367" s="39">
        <v>1</v>
      </c>
      <c r="H367" s="18" t="s">
        <v>67</v>
      </c>
      <c r="I367" s="18" t="s">
        <v>67</v>
      </c>
      <c r="J367" s="18" t="s">
        <v>67</v>
      </c>
      <c r="K367" s="18" t="s">
        <v>67</v>
      </c>
      <c r="L367" s="18" t="s">
        <v>67</v>
      </c>
      <c r="M367" s="13" t="s">
        <v>67</v>
      </c>
      <c r="N367" s="13" t="s">
        <v>67</v>
      </c>
      <c r="O367" s="114"/>
    </row>
    <row r="368" spans="1:15" ht="19.5" hidden="1" customHeight="1" x14ac:dyDescent="0.3">
      <c r="A368" s="133" t="s">
        <v>114</v>
      </c>
      <c r="B368" s="152" t="s">
        <v>52</v>
      </c>
      <c r="C368" s="131" t="s">
        <v>200</v>
      </c>
      <c r="D368" s="7" t="s">
        <v>4</v>
      </c>
      <c r="E368" s="10">
        <f>SUM(F368:N368)</f>
        <v>0</v>
      </c>
      <c r="F368" s="9">
        <f>F369+F370</f>
        <v>0</v>
      </c>
      <c r="G368" s="9">
        <f>G369+G370</f>
        <v>0</v>
      </c>
      <c r="H368" s="119">
        <f>H369+H370</f>
        <v>0</v>
      </c>
      <c r="I368" s="120"/>
      <c r="J368" s="120"/>
      <c r="K368" s="120"/>
      <c r="L368" s="121"/>
      <c r="M368" s="10">
        <f>SUM(M369:M370)</f>
        <v>0</v>
      </c>
      <c r="N368" s="10">
        <f>SUM(N369:N370)</f>
        <v>0</v>
      </c>
      <c r="O368" s="112" t="s">
        <v>19</v>
      </c>
    </row>
    <row r="369" spans="1:16" ht="0.75" hidden="1" customHeight="1" outlineLevel="1" x14ac:dyDescent="0.3">
      <c r="A369" s="134"/>
      <c r="B369" s="152"/>
      <c r="C369" s="131"/>
      <c r="D369" s="12" t="s">
        <v>16</v>
      </c>
      <c r="E369" s="10">
        <f>SUM(F369:N369)</f>
        <v>0</v>
      </c>
      <c r="F369" s="14">
        <v>0</v>
      </c>
      <c r="G369" s="14"/>
      <c r="H369" s="14">
        <v>0</v>
      </c>
      <c r="I369" s="58"/>
      <c r="J369" s="58"/>
      <c r="K369" s="58"/>
      <c r="L369" s="15">
        <v>0</v>
      </c>
      <c r="M369" s="15">
        <v>0</v>
      </c>
      <c r="N369" s="15">
        <v>0</v>
      </c>
      <c r="O369" s="113"/>
    </row>
    <row r="370" spans="1:16" ht="68.25" hidden="1" customHeight="1" x14ac:dyDescent="0.3">
      <c r="A370" s="134"/>
      <c r="B370" s="152"/>
      <c r="C370" s="131"/>
      <c r="D370" s="12" t="s">
        <v>6</v>
      </c>
      <c r="E370" s="10">
        <f>SUM(F370:N370)</f>
        <v>0</v>
      </c>
      <c r="F370" s="14">
        <v>0</v>
      </c>
      <c r="G370" s="14">
        <v>0</v>
      </c>
      <c r="H370" s="99">
        <v>0</v>
      </c>
      <c r="I370" s="100"/>
      <c r="J370" s="100"/>
      <c r="K370" s="100"/>
      <c r="L370" s="101"/>
      <c r="M370" s="15">
        <v>0</v>
      </c>
      <c r="N370" s="15">
        <v>0</v>
      </c>
      <c r="O370" s="113"/>
      <c r="P370" s="37"/>
    </row>
    <row r="371" spans="1:16" ht="18.75" hidden="1" customHeight="1" x14ac:dyDescent="0.3">
      <c r="A371" s="134"/>
      <c r="B371" s="146" t="s">
        <v>133</v>
      </c>
      <c r="C371" s="146" t="s">
        <v>67</v>
      </c>
      <c r="D371" s="146" t="s">
        <v>67</v>
      </c>
      <c r="E371" s="102" t="s">
        <v>68</v>
      </c>
      <c r="F371" s="102" t="s">
        <v>2</v>
      </c>
      <c r="G371" s="102" t="s">
        <v>3</v>
      </c>
      <c r="H371" s="102" t="s">
        <v>231</v>
      </c>
      <c r="I371" s="104" t="s">
        <v>165</v>
      </c>
      <c r="J371" s="105"/>
      <c r="K371" s="105"/>
      <c r="L371" s="106"/>
      <c r="M371" s="107" t="s">
        <v>38</v>
      </c>
      <c r="N371" s="107" t="s">
        <v>39</v>
      </c>
      <c r="O371" s="113"/>
    </row>
    <row r="372" spans="1:16" ht="30.75" hidden="1" customHeight="1" x14ac:dyDescent="0.3">
      <c r="A372" s="134"/>
      <c r="B372" s="147"/>
      <c r="C372" s="147"/>
      <c r="D372" s="147"/>
      <c r="E372" s="103"/>
      <c r="F372" s="103"/>
      <c r="G372" s="103"/>
      <c r="H372" s="103"/>
      <c r="I372" s="16" t="s">
        <v>153</v>
      </c>
      <c r="J372" s="16" t="s">
        <v>158</v>
      </c>
      <c r="K372" s="16" t="s">
        <v>154</v>
      </c>
      <c r="L372" s="16" t="s">
        <v>155</v>
      </c>
      <c r="M372" s="107"/>
      <c r="N372" s="107"/>
      <c r="O372" s="113"/>
    </row>
    <row r="373" spans="1:16" ht="48" hidden="1" customHeight="1" x14ac:dyDescent="0.3">
      <c r="A373" s="135"/>
      <c r="B373" s="148"/>
      <c r="C373" s="148"/>
      <c r="D373" s="148"/>
      <c r="E373" s="16" t="s">
        <v>67</v>
      </c>
      <c r="F373" s="18" t="s">
        <v>67</v>
      </c>
      <c r="G373" s="18" t="s">
        <v>67</v>
      </c>
      <c r="H373" s="18" t="s">
        <v>67</v>
      </c>
      <c r="I373" s="18" t="s">
        <v>67</v>
      </c>
      <c r="J373" s="18" t="s">
        <v>67</v>
      </c>
      <c r="K373" s="18" t="s">
        <v>67</v>
      </c>
      <c r="L373" s="18" t="s">
        <v>67</v>
      </c>
      <c r="M373" s="18" t="s">
        <v>67</v>
      </c>
      <c r="N373" s="18" t="s">
        <v>67</v>
      </c>
      <c r="O373" s="114"/>
    </row>
    <row r="374" spans="1:16" ht="27.75" customHeight="1" x14ac:dyDescent="0.25">
      <c r="A374" s="124" t="s">
        <v>14</v>
      </c>
      <c r="B374" s="124"/>
      <c r="C374" s="124"/>
      <c r="D374" s="97" t="s">
        <v>4</v>
      </c>
      <c r="E374" s="10">
        <f>SUM(F374:N374)</f>
        <v>6295181.3761899993</v>
      </c>
      <c r="F374" s="94">
        <f>F375+F376+F377+F378</f>
        <v>1219809.6462999999</v>
      </c>
      <c r="G374" s="94">
        <v>1274678.50804</v>
      </c>
      <c r="H374" s="119">
        <f>H375+H376+H377+H378</f>
        <v>1275343.8543</v>
      </c>
      <c r="I374" s="120"/>
      <c r="J374" s="120"/>
      <c r="K374" s="120"/>
      <c r="L374" s="121"/>
      <c r="M374" s="10">
        <f>SUM(M375:M378)</f>
        <v>1262814.42732</v>
      </c>
      <c r="N374" s="10">
        <f>SUM(N375:N378)</f>
        <v>1262534.9402300001</v>
      </c>
      <c r="O374" s="118"/>
    </row>
    <row r="375" spans="1:16" ht="32.25" customHeight="1" outlineLevel="1" x14ac:dyDescent="0.25">
      <c r="A375" s="124"/>
      <c r="B375" s="124"/>
      <c r="C375" s="124"/>
      <c r="D375" s="97" t="s">
        <v>20</v>
      </c>
      <c r="E375" s="10">
        <f>SUM(F375:N375)</f>
        <v>3442.42679</v>
      </c>
      <c r="F375" s="11">
        <f>F358+F347</f>
        <v>0</v>
      </c>
      <c r="G375" s="94">
        <v>100</v>
      </c>
      <c r="H375" s="119">
        <f>H358+J232+H209</f>
        <v>2386.4642899999999</v>
      </c>
      <c r="I375" s="150"/>
      <c r="J375" s="150"/>
      <c r="K375" s="150"/>
      <c r="L375" s="151"/>
      <c r="M375" s="10">
        <f>M358+M209</f>
        <v>492.35</v>
      </c>
      <c r="N375" s="10">
        <f>N358+N209</f>
        <v>463.61250000000001</v>
      </c>
      <c r="O375" s="118"/>
    </row>
    <row r="376" spans="1:16" ht="31.5" outlineLevel="1" x14ac:dyDescent="0.25">
      <c r="A376" s="124"/>
      <c r="B376" s="124"/>
      <c r="C376" s="124"/>
      <c r="D376" s="97" t="s">
        <v>16</v>
      </c>
      <c r="E376" s="10">
        <f>SUM(F376:N376)</f>
        <v>133795.58347000001</v>
      </c>
      <c r="F376" s="94">
        <f>F359+F348+F326</f>
        <v>56763.239000000001</v>
      </c>
      <c r="G376" s="94">
        <v>73170.43333</v>
      </c>
      <c r="H376" s="119">
        <f>H210+H326+H359+J233</f>
        <v>2696.00171</v>
      </c>
      <c r="I376" s="120"/>
      <c r="J376" s="120"/>
      <c r="K376" s="120"/>
      <c r="L376" s="121"/>
      <c r="M376" s="10">
        <f>M359+M326+M210</f>
        <v>702.29692999999997</v>
      </c>
      <c r="N376" s="10">
        <f>N359+N326+N210</f>
        <v>463.61250000000001</v>
      </c>
      <c r="O376" s="118"/>
    </row>
    <row r="377" spans="1:16" ht="52.5" customHeight="1" x14ac:dyDescent="0.25">
      <c r="A377" s="124"/>
      <c r="B377" s="124"/>
      <c r="C377" s="124"/>
      <c r="D377" s="97" t="s">
        <v>6</v>
      </c>
      <c r="E377" s="10">
        <f>SUM(F377:N377)</f>
        <v>5491404.0435999995</v>
      </c>
      <c r="F377" s="94">
        <f>F211+F234+F253+F267+F312+F360+F349</f>
        <v>988361.37892999989</v>
      </c>
      <c r="G377" s="94">
        <v>1074053.7807499999</v>
      </c>
      <c r="H377" s="119">
        <f>H211+H234+H253+H267+H312+H327+H360</f>
        <v>1146761.3883</v>
      </c>
      <c r="I377" s="120"/>
      <c r="J377" s="120"/>
      <c r="K377" s="120"/>
      <c r="L377" s="121"/>
      <c r="M377" s="10">
        <f>M211+M234+M253+M267++M312+M360+M60</f>
        <v>1141119.78039</v>
      </c>
      <c r="N377" s="10">
        <f>N211+N234+N253+N267++N312+N360+N327</f>
        <v>1141107.71523</v>
      </c>
      <c r="O377" s="118"/>
    </row>
    <row r="378" spans="1:16" ht="19.899999999999999" customHeight="1" x14ac:dyDescent="0.25">
      <c r="A378" s="124"/>
      <c r="B378" s="124"/>
      <c r="C378" s="124"/>
      <c r="D378" s="96" t="s">
        <v>17</v>
      </c>
      <c r="E378" s="10">
        <f>SUM(F378:N378)</f>
        <v>666539.23233000003</v>
      </c>
      <c r="F378" s="94">
        <f>F212+F254+F268+F313</f>
        <v>174685.02837000001</v>
      </c>
      <c r="G378" s="94">
        <v>127354.20396</v>
      </c>
      <c r="H378" s="119">
        <v>123500</v>
      </c>
      <c r="I378" s="120"/>
      <c r="J378" s="120"/>
      <c r="K378" s="120"/>
      <c r="L378" s="121"/>
      <c r="M378" s="10">
        <v>120500</v>
      </c>
      <c r="N378" s="10">
        <v>120500</v>
      </c>
      <c r="O378" s="118"/>
    </row>
    <row r="379" spans="1:16" ht="42" customHeight="1" x14ac:dyDescent="0.25">
      <c r="A379" s="180" t="s">
        <v>115</v>
      </c>
      <c r="B379" s="181"/>
      <c r="C379" s="181"/>
      <c r="D379" s="181"/>
      <c r="E379" s="181"/>
      <c r="F379" s="181"/>
      <c r="G379" s="181"/>
      <c r="H379" s="181"/>
      <c r="I379" s="181"/>
      <c r="J379" s="181"/>
      <c r="K379" s="181"/>
      <c r="L379" s="181"/>
      <c r="M379" s="181"/>
      <c r="N379" s="181"/>
      <c r="O379" s="182"/>
    </row>
    <row r="380" spans="1:16" ht="22.5" customHeight="1" x14ac:dyDescent="0.25">
      <c r="A380" s="125">
        <v>1</v>
      </c>
      <c r="B380" s="149" t="s">
        <v>172</v>
      </c>
      <c r="C380" s="125" t="s">
        <v>40</v>
      </c>
      <c r="D380" s="7" t="s">
        <v>4</v>
      </c>
      <c r="E380" s="59">
        <f t="shared" ref="E380:E385" si="50">SUM(F380:N380)</f>
        <v>1036.43</v>
      </c>
      <c r="F380" s="60">
        <f>F381+F382</f>
        <v>1036.43</v>
      </c>
      <c r="G380" s="60">
        <v>0</v>
      </c>
      <c r="H380" s="136">
        <f>H381+H382</f>
        <v>0</v>
      </c>
      <c r="I380" s="137"/>
      <c r="J380" s="137"/>
      <c r="K380" s="137"/>
      <c r="L380" s="138"/>
      <c r="M380" s="59">
        <f>SUM(M381:M382)</f>
        <v>0</v>
      </c>
      <c r="N380" s="59">
        <f>SUM(N381:N382)</f>
        <v>0</v>
      </c>
      <c r="O380" s="118" t="s">
        <v>19</v>
      </c>
    </row>
    <row r="381" spans="1:16" ht="34.5" customHeight="1" x14ac:dyDescent="0.25">
      <c r="A381" s="125"/>
      <c r="B381" s="149"/>
      <c r="C381" s="125"/>
      <c r="D381" s="7" t="s">
        <v>16</v>
      </c>
      <c r="E381" s="59">
        <f t="shared" si="50"/>
        <v>725.5</v>
      </c>
      <c r="F381" s="60">
        <f>F384</f>
        <v>725.5</v>
      </c>
      <c r="G381" s="60">
        <v>0</v>
      </c>
      <c r="H381" s="136">
        <f>H384</f>
        <v>0</v>
      </c>
      <c r="I381" s="137"/>
      <c r="J381" s="137"/>
      <c r="K381" s="137"/>
      <c r="L381" s="138"/>
      <c r="M381" s="59">
        <f t="shared" ref="M381:N382" si="51">M384</f>
        <v>0</v>
      </c>
      <c r="N381" s="59">
        <f t="shared" si="51"/>
        <v>0</v>
      </c>
      <c r="O381" s="118"/>
    </row>
    <row r="382" spans="1:16" ht="53.25" customHeight="1" x14ac:dyDescent="0.25">
      <c r="A382" s="125"/>
      <c r="B382" s="149"/>
      <c r="C382" s="125"/>
      <c r="D382" s="7" t="s">
        <v>6</v>
      </c>
      <c r="E382" s="59">
        <f t="shared" si="50"/>
        <v>310.93</v>
      </c>
      <c r="F382" s="60">
        <f>F385</f>
        <v>310.93</v>
      </c>
      <c r="G382" s="60">
        <v>0</v>
      </c>
      <c r="H382" s="136">
        <f>H385</f>
        <v>0</v>
      </c>
      <c r="I382" s="137"/>
      <c r="J382" s="137"/>
      <c r="K382" s="137"/>
      <c r="L382" s="138"/>
      <c r="M382" s="59">
        <f t="shared" si="51"/>
        <v>0</v>
      </c>
      <c r="N382" s="59">
        <f t="shared" si="51"/>
        <v>0</v>
      </c>
      <c r="O382" s="118"/>
    </row>
    <row r="383" spans="1:16" ht="18.75" customHeight="1" x14ac:dyDescent="0.25">
      <c r="A383" s="126" t="s">
        <v>7</v>
      </c>
      <c r="B383" s="128" t="s">
        <v>53</v>
      </c>
      <c r="C383" s="133" t="s">
        <v>40</v>
      </c>
      <c r="D383" s="7" t="s">
        <v>4</v>
      </c>
      <c r="E383" s="59">
        <f t="shared" si="50"/>
        <v>1036.43</v>
      </c>
      <c r="F383" s="60">
        <f>F384+F385</f>
        <v>1036.43</v>
      </c>
      <c r="G383" s="60">
        <v>0</v>
      </c>
      <c r="H383" s="136">
        <f>SUM(H384:L385)</f>
        <v>0</v>
      </c>
      <c r="I383" s="137"/>
      <c r="J383" s="137"/>
      <c r="K383" s="137"/>
      <c r="L383" s="138"/>
      <c r="M383" s="59">
        <f>SUM(M384:M385)</f>
        <v>0</v>
      </c>
      <c r="N383" s="59">
        <f>SUM(N384:N385)</f>
        <v>0</v>
      </c>
      <c r="O383" s="112" t="s">
        <v>19</v>
      </c>
    </row>
    <row r="384" spans="1:16" ht="31.5" customHeight="1" x14ac:dyDescent="0.25">
      <c r="A384" s="127"/>
      <c r="B384" s="129"/>
      <c r="C384" s="134"/>
      <c r="D384" s="12" t="s">
        <v>16</v>
      </c>
      <c r="E384" s="59">
        <f t="shared" si="50"/>
        <v>725.5</v>
      </c>
      <c r="F384" s="61">
        <v>725.5</v>
      </c>
      <c r="G384" s="60">
        <v>0</v>
      </c>
      <c r="H384" s="115">
        <f>6006.76-300.96-5705.8</f>
        <v>0</v>
      </c>
      <c r="I384" s="116"/>
      <c r="J384" s="116"/>
      <c r="K384" s="116"/>
      <c r="L384" s="117"/>
      <c r="M384" s="62">
        <v>0</v>
      </c>
      <c r="N384" s="62">
        <v>0</v>
      </c>
      <c r="O384" s="113"/>
    </row>
    <row r="385" spans="1:16" ht="51" customHeight="1" x14ac:dyDescent="0.25">
      <c r="A385" s="127"/>
      <c r="B385" s="130"/>
      <c r="C385" s="135"/>
      <c r="D385" s="12" t="s">
        <v>6</v>
      </c>
      <c r="E385" s="59">
        <f t="shared" si="50"/>
        <v>310.93</v>
      </c>
      <c r="F385" s="61">
        <v>310.93</v>
      </c>
      <c r="G385" s="60">
        <v>0</v>
      </c>
      <c r="H385" s="115">
        <f>2574.32-128.98-2445.34</f>
        <v>0</v>
      </c>
      <c r="I385" s="116"/>
      <c r="J385" s="116"/>
      <c r="K385" s="116"/>
      <c r="L385" s="117"/>
      <c r="M385" s="62">
        <v>0</v>
      </c>
      <c r="N385" s="62">
        <f>976.42-976.42</f>
        <v>0</v>
      </c>
      <c r="O385" s="113"/>
    </row>
    <row r="386" spans="1:16" ht="22.5" customHeight="1" x14ac:dyDescent="0.25">
      <c r="A386" s="127"/>
      <c r="B386" s="146" t="s">
        <v>276</v>
      </c>
      <c r="C386" s="146" t="s">
        <v>67</v>
      </c>
      <c r="D386" s="146" t="s">
        <v>67</v>
      </c>
      <c r="E386" s="102" t="s">
        <v>68</v>
      </c>
      <c r="F386" s="102" t="s">
        <v>2</v>
      </c>
      <c r="G386" s="102" t="s">
        <v>3</v>
      </c>
      <c r="H386" s="102" t="s">
        <v>218</v>
      </c>
      <c r="I386" s="104" t="s">
        <v>165</v>
      </c>
      <c r="J386" s="105"/>
      <c r="K386" s="105"/>
      <c r="L386" s="106"/>
      <c r="M386" s="107" t="s">
        <v>38</v>
      </c>
      <c r="N386" s="107" t="s">
        <v>39</v>
      </c>
      <c r="O386" s="113"/>
    </row>
    <row r="387" spans="1:16" ht="33" customHeight="1" x14ac:dyDescent="0.25">
      <c r="A387" s="127"/>
      <c r="B387" s="147"/>
      <c r="C387" s="147"/>
      <c r="D387" s="147"/>
      <c r="E387" s="103"/>
      <c r="F387" s="103"/>
      <c r="G387" s="103"/>
      <c r="H387" s="103"/>
      <c r="I387" s="16" t="s">
        <v>153</v>
      </c>
      <c r="J387" s="16" t="s">
        <v>158</v>
      </c>
      <c r="K387" s="16" t="s">
        <v>154</v>
      </c>
      <c r="L387" s="16" t="s">
        <v>155</v>
      </c>
      <c r="M387" s="107"/>
      <c r="N387" s="107"/>
      <c r="O387" s="113"/>
    </row>
    <row r="388" spans="1:16" ht="48.75" customHeight="1" x14ac:dyDescent="0.25">
      <c r="A388" s="132"/>
      <c r="B388" s="148"/>
      <c r="C388" s="148"/>
      <c r="D388" s="148"/>
      <c r="E388" s="33">
        <v>1</v>
      </c>
      <c r="F388" s="34">
        <v>1</v>
      </c>
      <c r="G388" s="34" t="s">
        <v>67</v>
      </c>
      <c r="H388" s="34" t="s">
        <v>67</v>
      </c>
      <c r="I388" s="34" t="s">
        <v>67</v>
      </c>
      <c r="J388" s="34" t="s">
        <v>67</v>
      </c>
      <c r="K388" s="34" t="s">
        <v>67</v>
      </c>
      <c r="L388" s="34" t="s">
        <v>67</v>
      </c>
      <c r="M388" s="34" t="s">
        <v>67</v>
      </c>
      <c r="N388" s="34" t="s">
        <v>67</v>
      </c>
      <c r="O388" s="114"/>
    </row>
    <row r="389" spans="1:16" ht="22.5" hidden="1" customHeight="1" x14ac:dyDescent="0.3">
      <c r="A389" s="125">
        <v>2</v>
      </c>
      <c r="B389" s="149" t="s">
        <v>269</v>
      </c>
      <c r="C389" s="125" t="s">
        <v>40</v>
      </c>
      <c r="D389" s="7" t="s">
        <v>4</v>
      </c>
      <c r="E389" s="59">
        <f t="shared" ref="E389:E394" si="52">SUM(F389:N389)</f>
        <v>0</v>
      </c>
      <c r="F389" s="60">
        <f>F390+F391</f>
        <v>0</v>
      </c>
      <c r="G389" s="60">
        <v>0</v>
      </c>
      <c r="H389" s="136">
        <f>H390+H391</f>
        <v>0</v>
      </c>
      <c r="I389" s="137"/>
      <c r="J389" s="137"/>
      <c r="K389" s="137"/>
      <c r="L389" s="138"/>
      <c r="M389" s="59">
        <f>SUM(M390:M391)</f>
        <v>0</v>
      </c>
      <c r="N389" s="59">
        <f>SUM(N390:N391)</f>
        <v>0</v>
      </c>
      <c r="O389" s="118" t="s">
        <v>19</v>
      </c>
    </row>
    <row r="390" spans="1:16" ht="0.75" hidden="1" customHeight="1" x14ac:dyDescent="0.3">
      <c r="A390" s="125"/>
      <c r="B390" s="149"/>
      <c r="C390" s="125"/>
      <c r="D390" s="7" t="s">
        <v>16</v>
      </c>
      <c r="E390" s="59">
        <f t="shared" si="52"/>
        <v>0</v>
      </c>
      <c r="F390" s="60">
        <f>F393</f>
        <v>0</v>
      </c>
      <c r="G390" s="60">
        <v>0</v>
      </c>
      <c r="H390" s="136">
        <f>H393</f>
        <v>0</v>
      </c>
      <c r="I390" s="137"/>
      <c r="J390" s="137"/>
      <c r="K390" s="137"/>
      <c r="L390" s="138"/>
      <c r="M390" s="59">
        <f t="shared" ref="M390:N390" si="53">M393</f>
        <v>0</v>
      </c>
      <c r="N390" s="59">
        <f t="shared" si="53"/>
        <v>0</v>
      </c>
      <c r="O390" s="118"/>
    </row>
    <row r="391" spans="1:16" ht="77.25" hidden="1" customHeight="1" x14ac:dyDescent="0.3">
      <c r="A391" s="125"/>
      <c r="B391" s="149"/>
      <c r="C391" s="125"/>
      <c r="D391" s="7" t="s">
        <v>6</v>
      </c>
      <c r="E391" s="59">
        <f t="shared" si="52"/>
        <v>0</v>
      </c>
      <c r="F391" s="60">
        <f>F394</f>
        <v>0</v>
      </c>
      <c r="G391" s="60">
        <v>0</v>
      </c>
      <c r="H391" s="136">
        <f>H394</f>
        <v>0</v>
      </c>
      <c r="I391" s="137"/>
      <c r="J391" s="137"/>
      <c r="K391" s="137"/>
      <c r="L391" s="138"/>
      <c r="M391" s="59">
        <f t="shared" ref="M391:N391" si="54">M394</f>
        <v>0</v>
      </c>
      <c r="N391" s="59">
        <f t="shared" si="54"/>
        <v>0</v>
      </c>
      <c r="O391" s="118"/>
    </row>
    <row r="392" spans="1:16" ht="18.75" hidden="1" customHeight="1" x14ac:dyDescent="0.3">
      <c r="A392" s="126" t="s">
        <v>10</v>
      </c>
      <c r="B392" s="128" t="s">
        <v>270</v>
      </c>
      <c r="C392" s="133" t="s">
        <v>40</v>
      </c>
      <c r="D392" s="7" t="s">
        <v>4</v>
      </c>
      <c r="E392" s="59">
        <f t="shared" si="52"/>
        <v>0</v>
      </c>
      <c r="F392" s="60">
        <f>F393+F394</f>
        <v>0</v>
      </c>
      <c r="G392" s="60">
        <v>0</v>
      </c>
      <c r="H392" s="136">
        <f>SUM(H393:L394)</f>
        <v>0</v>
      </c>
      <c r="I392" s="137"/>
      <c r="J392" s="137"/>
      <c r="K392" s="137"/>
      <c r="L392" s="138"/>
      <c r="M392" s="59">
        <f>SUM(M393:M394)</f>
        <v>0</v>
      </c>
      <c r="N392" s="59">
        <f>SUM(N393:N394)</f>
        <v>0</v>
      </c>
      <c r="O392" s="112" t="s">
        <v>19</v>
      </c>
    </row>
    <row r="393" spans="1:16" ht="0.75" hidden="1" customHeight="1" x14ac:dyDescent="0.3">
      <c r="A393" s="127"/>
      <c r="B393" s="129"/>
      <c r="C393" s="134"/>
      <c r="D393" s="12" t="s">
        <v>16</v>
      </c>
      <c r="E393" s="59">
        <f t="shared" si="52"/>
        <v>0</v>
      </c>
      <c r="F393" s="61">
        <v>0</v>
      </c>
      <c r="G393" s="60">
        <v>0</v>
      </c>
      <c r="H393" s="115">
        <f>6006.76-300.96-5705.8</f>
        <v>0</v>
      </c>
      <c r="I393" s="116"/>
      <c r="J393" s="116"/>
      <c r="K393" s="116"/>
      <c r="L393" s="117"/>
      <c r="M393" s="62">
        <v>0</v>
      </c>
      <c r="N393" s="62">
        <v>0</v>
      </c>
      <c r="O393" s="113"/>
    </row>
    <row r="394" spans="1:16" ht="51" hidden="1" customHeight="1" x14ac:dyDescent="0.3">
      <c r="A394" s="127"/>
      <c r="B394" s="130"/>
      <c r="C394" s="135"/>
      <c r="D394" s="12" t="s">
        <v>6</v>
      </c>
      <c r="E394" s="59">
        <f t="shared" si="52"/>
        <v>0</v>
      </c>
      <c r="F394" s="61">
        <v>0</v>
      </c>
      <c r="G394" s="60">
        <v>0</v>
      </c>
      <c r="H394" s="115">
        <f>2574.32-128.98-2445.34</f>
        <v>0</v>
      </c>
      <c r="I394" s="116"/>
      <c r="J394" s="116"/>
      <c r="K394" s="116"/>
      <c r="L394" s="117"/>
      <c r="M394" s="62">
        <v>0</v>
      </c>
      <c r="N394" s="62">
        <f>976.42-976.42</f>
        <v>0</v>
      </c>
      <c r="O394" s="113"/>
    </row>
    <row r="395" spans="1:16" ht="22.5" hidden="1" customHeight="1" x14ac:dyDescent="0.3">
      <c r="A395" s="127"/>
      <c r="B395" s="146" t="s">
        <v>271</v>
      </c>
      <c r="C395" s="146" t="s">
        <v>67</v>
      </c>
      <c r="D395" s="146" t="s">
        <v>67</v>
      </c>
      <c r="E395" s="102" t="s">
        <v>68</v>
      </c>
      <c r="F395" s="102" t="s">
        <v>2</v>
      </c>
      <c r="G395" s="102" t="s">
        <v>3</v>
      </c>
      <c r="H395" s="102" t="s">
        <v>218</v>
      </c>
      <c r="I395" s="104" t="s">
        <v>165</v>
      </c>
      <c r="J395" s="105"/>
      <c r="K395" s="105"/>
      <c r="L395" s="106"/>
      <c r="M395" s="107" t="s">
        <v>38</v>
      </c>
      <c r="N395" s="107" t="s">
        <v>39</v>
      </c>
      <c r="O395" s="113"/>
      <c r="P395" s="108"/>
    </row>
    <row r="396" spans="1:16" ht="33" hidden="1" customHeight="1" x14ac:dyDescent="0.3">
      <c r="A396" s="127"/>
      <c r="B396" s="147"/>
      <c r="C396" s="147"/>
      <c r="D396" s="147"/>
      <c r="E396" s="103"/>
      <c r="F396" s="103"/>
      <c r="G396" s="103"/>
      <c r="H396" s="103"/>
      <c r="I396" s="16" t="s">
        <v>153</v>
      </c>
      <c r="J396" s="16" t="s">
        <v>158</v>
      </c>
      <c r="K396" s="16" t="s">
        <v>154</v>
      </c>
      <c r="L396" s="16" t="s">
        <v>155</v>
      </c>
      <c r="M396" s="107"/>
      <c r="N396" s="107"/>
      <c r="O396" s="113"/>
      <c r="P396" s="108"/>
    </row>
    <row r="397" spans="1:16" ht="31.5" hidden="1" customHeight="1" x14ac:dyDescent="0.3">
      <c r="A397" s="132"/>
      <c r="B397" s="148"/>
      <c r="C397" s="148"/>
      <c r="D397" s="148"/>
      <c r="E397" s="33" t="s">
        <v>67</v>
      </c>
      <c r="F397" s="34" t="s">
        <v>67</v>
      </c>
      <c r="G397" s="34" t="s">
        <v>67</v>
      </c>
      <c r="H397" s="34" t="s">
        <v>67</v>
      </c>
      <c r="I397" s="34" t="s">
        <v>67</v>
      </c>
      <c r="J397" s="34" t="s">
        <v>67</v>
      </c>
      <c r="K397" s="34" t="s">
        <v>67</v>
      </c>
      <c r="L397" s="34" t="s">
        <v>67</v>
      </c>
      <c r="M397" s="34" t="s">
        <v>67</v>
      </c>
      <c r="N397" s="34" t="s">
        <v>67</v>
      </c>
      <c r="O397" s="114"/>
      <c r="P397" s="108"/>
    </row>
    <row r="398" spans="1:16" ht="18.75" hidden="1" customHeight="1" x14ac:dyDescent="0.3">
      <c r="A398" s="126" t="s">
        <v>12</v>
      </c>
      <c r="B398" s="128" t="s">
        <v>272</v>
      </c>
      <c r="C398" s="133" t="s">
        <v>40</v>
      </c>
      <c r="D398" s="7" t="s">
        <v>4</v>
      </c>
      <c r="E398" s="59">
        <f t="shared" ref="E398:E400" si="55">SUM(F398:N398)</f>
        <v>0</v>
      </c>
      <c r="F398" s="60">
        <f>F399+F400</f>
        <v>0</v>
      </c>
      <c r="G398" s="60">
        <v>0</v>
      </c>
      <c r="H398" s="136">
        <f>SUM(H399:L400)</f>
        <v>0</v>
      </c>
      <c r="I398" s="137"/>
      <c r="J398" s="137"/>
      <c r="K398" s="137"/>
      <c r="L398" s="138"/>
      <c r="M398" s="59">
        <f>SUM(M399:M400)</f>
        <v>0</v>
      </c>
      <c r="N398" s="59">
        <f>SUM(N399:N400)</f>
        <v>0</v>
      </c>
      <c r="O398" s="112" t="s">
        <v>19</v>
      </c>
      <c r="P398" s="108"/>
    </row>
    <row r="399" spans="1:16" ht="0.75" hidden="1" customHeight="1" x14ac:dyDescent="0.3">
      <c r="A399" s="127"/>
      <c r="B399" s="129"/>
      <c r="C399" s="134"/>
      <c r="D399" s="12" t="s">
        <v>16</v>
      </c>
      <c r="E399" s="59">
        <f t="shared" si="55"/>
        <v>0</v>
      </c>
      <c r="F399" s="61">
        <v>0</v>
      </c>
      <c r="G399" s="60">
        <v>0</v>
      </c>
      <c r="H399" s="115">
        <f>6006.76-300.96-5705.8</f>
        <v>0</v>
      </c>
      <c r="I399" s="116"/>
      <c r="J399" s="116"/>
      <c r="K399" s="116"/>
      <c r="L399" s="117"/>
      <c r="M399" s="62">
        <v>0</v>
      </c>
      <c r="N399" s="62">
        <v>0</v>
      </c>
      <c r="O399" s="113"/>
      <c r="P399" s="108"/>
    </row>
    <row r="400" spans="1:16" ht="51" hidden="1" customHeight="1" x14ac:dyDescent="0.3">
      <c r="A400" s="127"/>
      <c r="B400" s="130"/>
      <c r="C400" s="135"/>
      <c r="D400" s="12" t="s">
        <v>6</v>
      </c>
      <c r="E400" s="59">
        <f t="shared" si="55"/>
        <v>0</v>
      </c>
      <c r="F400" s="61">
        <v>0</v>
      </c>
      <c r="G400" s="60">
        <v>0</v>
      </c>
      <c r="H400" s="115">
        <f>2574.32-128.98-2445.34</f>
        <v>0</v>
      </c>
      <c r="I400" s="116"/>
      <c r="J400" s="116"/>
      <c r="K400" s="116"/>
      <c r="L400" s="117"/>
      <c r="M400" s="62">
        <v>0</v>
      </c>
      <c r="N400" s="62">
        <f>976.42-976.42</f>
        <v>0</v>
      </c>
      <c r="O400" s="113"/>
      <c r="P400" s="108"/>
    </row>
    <row r="401" spans="1:16" ht="22.5" hidden="1" customHeight="1" x14ac:dyDescent="0.3">
      <c r="A401" s="127"/>
      <c r="B401" s="146" t="s">
        <v>273</v>
      </c>
      <c r="C401" s="146" t="s">
        <v>67</v>
      </c>
      <c r="D401" s="146" t="s">
        <v>67</v>
      </c>
      <c r="E401" s="102" t="s">
        <v>68</v>
      </c>
      <c r="F401" s="102" t="s">
        <v>2</v>
      </c>
      <c r="G401" s="102" t="s">
        <v>3</v>
      </c>
      <c r="H401" s="102" t="s">
        <v>218</v>
      </c>
      <c r="I401" s="104" t="s">
        <v>165</v>
      </c>
      <c r="J401" s="105"/>
      <c r="K401" s="105"/>
      <c r="L401" s="106"/>
      <c r="M401" s="107" t="s">
        <v>38</v>
      </c>
      <c r="N401" s="107" t="s">
        <v>39</v>
      </c>
      <c r="O401" s="113"/>
    </row>
    <row r="402" spans="1:16" ht="33" hidden="1" customHeight="1" x14ac:dyDescent="0.3">
      <c r="A402" s="127"/>
      <c r="B402" s="147"/>
      <c r="C402" s="147"/>
      <c r="D402" s="147"/>
      <c r="E402" s="103"/>
      <c r="F402" s="103"/>
      <c r="G402" s="103"/>
      <c r="H402" s="103"/>
      <c r="I402" s="16" t="s">
        <v>153</v>
      </c>
      <c r="J402" s="16" t="s">
        <v>158</v>
      </c>
      <c r="K402" s="16" t="s">
        <v>154</v>
      </c>
      <c r="L402" s="16" t="s">
        <v>155</v>
      </c>
      <c r="M402" s="107"/>
      <c r="N402" s="107"/>
      <c r="O402" s="113"/>
    </row>
    <row r="403" spans="1:16" ht="35.25" hidden="1" customHeight="1" x14ac:dyDescent="0.3">
      <c r="A403" s="132"/>
      <c r="B403" s="148"/>
      <c r="C403" s="148"/>
      <c r="D403" s="148"/>
      <c r="E403" s="33" t="s">
        <v>67</v>
      </c>
      <c r="F403" s="34" t="s">
        <v>67</v>
      </c>
      <c r="G403" s="34" t="s">
        <v>67</v>
      </c>
      <c r="H403" s="34" t="s">
        <v>67</v>
      </c>
      <c r="I403" s="34" t="s">
        <v>67</v>
      </c>
      <c r="J403" s="34" t="s">
        <v>67</v>
      </c>
      <c r="K403" s="34" t="s">
        <v>67</v>
      </c>
      <c r="L403" s="34" t="s">
        <v>67</v>
      </c>
      <c r="M403" s="34" t="s">
        <v>67</v>
      </c>
      <c r="N403" s="34" t="s">
        <v>67</v>
      </c>
      <c r="O403" s="114"/>
    </row>
    <row r="404" spans="1:16" ht="22.5" hidden="1" customHeight="1" x14ac:dyDescent="0.3">
      <c r="A404" s="125" t="s">
        <v>22</v>
      </c>
      <c r="B404" s="149" t="s">
        <v>104</v>
      </c>
      <c r="C404" s="125" t="s">
        <v>200</v>
      </c>
      <c r="D404" s="7" t="s">
        <v>4</v>
      </c>
      <c r="E404" s="59">
        <f t="shared" ref="E404:E411" si="56">SUM(F404:N404)</f>
        <v>0</v>
      </c>
      <c r="F404" s="60">
        <f>F405+F406+F407</f>
        <v>0</v>
      </c>
      <c r="G404" s="60">
        <v>0</v>
      </c>
      <c r="H404" s="136">
        <f>SUM(L405:L407)</f>
        <v>0</v>
      </c>
      <c r="I404" s="137"/>
      <c r="J404" s="137"/>
      <c r="K404" s="137"/>
      <c r="L404" s="138"/>
      <c r="M404" s="59">
        <f>SUM(M405:M407)</f>
        <v>0</v>
      </c>
      <c r="N404" s="59">
        <f>SUM(N405:N407)</f>
        <v>0</v>
      </c>
      <c r="O404" s="118" t="s">
        <v>19</v>
      </c>
    </row>
    <row r="405" spans="1:16" ht="32.25" hidden="1" customHeight="1" outlineLevel="1" x14ac:dyDescent="0.3">
      <c r="A405" s="125"/>
      <c r="B405" s="149"/>
      <c r="C405" s="125"/>
      <c r="D405" s="7" t="s">
        <v>20</v>
      </c>
      <c r="E405" s="59">
        <f t="shared" si="56"/>
        <v>0</v>
      </c>
      <c r="F405" s="60">
        <f>F409</f>
        <v>0</v>
      </c>
      <c r="G405" s="60">
        <v>0</v>
      </c>
      <c r="H405" s="60">
        <f>H409</f>
        <v>0</v>
      </c>
      <c r="I405" s="69"/>
      <c r="J405" s="69"/>
      <c r="K405" s="69"/>
      <c r="L405" s="59">
        <f>L409</f>
        <v>0</v>
      </c>
      <c r="M405" s="59">
        <f t="shared" ref="M405:N407" si="57">M409</f>
        <v>0</v>
      </c>
      <c r="N405" s="59">
        <f t="shared" si="57"/>
        <v>0</v>
      </c>
      <c r="O405" s="118"/>
    </row>
    <row r="406" spans="1:16" ht="35.25" hidden="1" customHeight="1" outlineLevel="1" x14ac:dyDescent="0.3">
      <c r="A406" s="125"/>
      <c r="B406" s="149"/>
      <c r="C406" s="125"/>
      <c r="D406" s="7" t="s">
        <v>16</v>
      </c>
      <c r="E406" s="59">
        <f t="shared" si="56"/>
        <v>0</v>
      </c>
      <c r="F406" s="60">
        <f>F410</f>
        <v>0</v>
      </c>
      <c r="G406" s="60">
        <v>0</v>
      </c>
      <c r="H406" s="60">
        <f>H410</f>
        <v>0</v>
      </c>
      <c r="I406" s="69"/>
      <c r="J406" s="69"/>
      <c r="K406" s="69"/>
      <c r="L406" s="59">
        <f>L410</f>
        <v>0</v>
      </c>
      <c r="M406" s="59">
        <f t="shared" si="57"/>
        <v>0</v>
      </c>
      <c r="N406" s="59">
        <f t="shared" si="57"/>
        <v>0</v>
      </c>
      <c r="O406" s="118"/>
    </row>
    <row r="407" spans="1:16" ht="51" hidden="1" customHeight="1" collapsed="1" x14ac:dyDescent="0.3">
      <c r="A407" s="125"/>
      <c r="B407" s="149"/>
      <c r="C407" s="125"/>
      <c r="D407" s="7" t="s">
        <v>6</v>
      </c>
      <c r="E407" s="59">
        <f t="shared" si="56"/>
        <v>0</v>
      </c>
      <c r="F407" s="60">
        <f>F411</f>
        <v>0</v>
      </c>
      <c r="G407" s="60">
        <v>0</v>
      </c>
      <c r="H407" s="136">
        <f>H411</f>
        <v>0</v>
      </c>
      <c r="I407" s="137"/>
      <c r="J407" s="137"/>
      <c r="K407" s="137"/>
      <c r="L407" s="138"/>
      <c r="M407" s="59">
        <f t="shared" si="57"/>
        <v>0</v>
      </c>
      <c r="N407" s="59">
        <f t="shared" si="57"/>
        <v>0</v>
      </c>
      <c r="O407" s="118"/>
      <c r="P407" s="110"/>
    </row>
    <row r="408" spans="1:16" ht="21" hidden="1" customHeight="1" x14ac:dyDescent="0.3">
      <c r="A408" s="126" t="s">
        <v>23</v>
      </c>
      <c r="B408" s="152" t="s">
        <v>75</v>
      </c>
      <c r="C408" s="131" t="s">
        <v>200</v>
      </c>
      <c r="D408" s="7" t="s">
        <v>4</v>
      </c>
      <c r="E408" s="59">
        <f t="shared" si="56"/>
        <v>0</v>
      </c>
      <c r="F408" s="60">
        <f>F409+F410+F411</f>
        <v>0</v>
      </c>
      <c r="G408" s="60">
        <v>0</v>
      </c>
      <c r="H408" s="136">
        <f>SUM(L409:L411)</f>
        <v>0</v>
      </c>
      <c r="I408" s="137"/>
      <c r="J408" s="137"/>
      <c r="K408" s="137"/>
      <c r="L408" s="138"/>
      <c r="M408" s="59">
        <f>SUM(M409:M411)</f>
        <v>0</v>
      </c>
      <c r="N408" s="59">
        <f>SUM(N409:N411)</f>
        <v>0</v>
      </c>
      <c r="O408" s="118" t="s">
        <v>19</v>
      </c>
      <c r="P408" s="110"/>
    </row>
    <row r="409" spans="1:16" ht="0.75" hidden="1" customHeight="1" outlineLevel="1" x14ac:dyDescent="0.3">
      <c r="A409" s="127"/>
      <c r="B409" s="152"/>
      <c r="C409" s="131"/>
      <c r="D409" s="12" t="s">
        <v>20</v>
      </c>
      <c r="E409" s="59">
        <f t="shared" si="56"/>
        <v>0</v>
      </c>
      <c r="F409" s="61">
        <v>0</v>
      </c>
      <c r="G409" s="60">
        <v>0</v>
      </c>
      <c r="H409" s="61">
        <v>0</v>
      </c>
      <c r="I409" s="70"/>
      <c r="J409" s="70"/>
      <c r="K409" s="70"/>
      <c r="L409" s="62">
        <v>0</v>
      </c>
      <c r="M409" s="62">
        <v>0</v>
      </c>
      <c r="N409" s="62">
        <v>0</v>
      </c>
      <c r="O409" s="118"/>
      <c r="P409" s="110"/>
    </row>
    <row r="410" spans="1:16" ht="30" hidden="1" customHeight="1" outlineLevel="1" x14ac:dyDescent="0.3">
      <c r="A410" s="127"/>
      <c r="B410" s="152"/>
      <c r="C410" s="131"/>
      <c r="D410" s="12" t="s">
        <v>16</v>
      </c>
      <c r="E410" s="59">
        <f t="shared" si="56"/>
        <v>0</v>
      </c>
      <c r="F410" s="61">
        <v>0</v>
      </c>
      <c r="G410" s="60">
        <v>0</v>
      </c>
      <c r="H410" s="61">
        <v>0</v>
      </c>
      <c r="I410" s="70"/>
      <c r="J410" s="70"/>
      <c r="K410" s="70"/>
      <c r="L410" s="62">
        <v>0</v>
      </c>
      <c r="M410" s="62">
        <v>0</v>
      </c>
      <c r="N410" s="62">
        <v>0</v>
      </c>
      <c r="O410" s="118"/>
      <c r="P410" s="110"/>
    </row>
    <row r="411" spans="1:16" ht="24" hidden="1" customHeight="1" x14ac:dyDescent="0.3">
      <c r="A411" s="127"/>
      <c r="B411" s="152"/>
      <c r="C411" s="131"/>
      <c r="D411" s="12" t="s">
        <v>6</v>
      </c>
      <c r="E411" s="59">
        <f t="shared" si="56"/>
        <v>0</v>
      </c>
      <c r="F411" s="61">
        <v>0</v>
      </c>
      <c r="G411" s="60">
        <v>0</v>
      </c>
      <c r="H411" s="115">
        <v>0</v>
      </c>
      <c r="I411" s="116"/>
      <c r="J411" s="116"/>
      <c r="K411" s="116"/>
      <c r="L411" s="117"/>
      <c r="M411" s="62">
        <v>0</v>
      </c>
      <c r="N411" s="62">
        <v>0</v>
      </c>
      <c r="O411" s="118"/>
      <c r="P411" s="110"/>
    </row>
    <row r="412" spans="1:16" ht="24.6" hidden="1" customHeight="1" x14ac:dyDescent="0.3">
      <c r="A412" s="127"/>
      <c r="B412" s="146" t="s">
        <v>134</v>
      </c>
      <c r="C412" s="146" t="s">
        <v>67</v>
      </c>
      <c r="D412" s="146" t="s">
        <v>67</v>
      </c>
      <c r="E412" s="102" t="s">
        <v>68</v>
      </c>
      <c r="F412" s="102" t="s">
        <v>2</v>
      </c>
      <c r="G412" s="102" t="s">
        <v>3</v>
      </c>
      <c r="H412" s="102" t="s">
        <v>218</v>
      </c>
      <c r="I412" s="104" t="s">
        <v>165</v>
      </c>
      <c r="J412" s="105"/>
      <c r="K412" s="105"/>
      <c r="L412" s="106"/>
      <c r="M412" s="107" t="s">
        <v>38</v>
      </c>
      <c r="N412" s="107" t="s">
        <v>39</v>
      </c>
      <c r="O412" s="118"/>
    </row>
    <row r="413" spans="1:16" ht="31.9" hidden="1" customHeight="1" x14ac:dyDescent="0.3">
      <c r="A413" s="127"/>
      <c r="B413" s="147"/>
      <c r="C413" s="147"/>
      <c r="D413" s="147"/>
      <c r="E413" s="103"/>
      <c r="F413" s="103"/>
      <c r="G413" s="103"/>
      <c r="H413" s="103"/>
      <c r="I413" s="16" t="s">
        <v>153</v>
      </c>
      <c r="J413" s="16" t="s">
        <v>158</v>
      </c>
      <c r="K413" s="16" t="s">
        <v>154</v>
      </c>
      <c r="L413" s="16" t="s">
        <v>155</v>
      </c>
      <c r="M413" s="107"/>
      <c r="N413" s="107"/>
      <c r="O413" s="118"/>
    </row>
    <row r="414" spans="1:16" ht="36.6" hidden="1" customHeight="1" x14ac:dyDescent="0.3">
      <c r="A414" s="132"/>
      <c r="B414" s="148"/>
      <c r="C414" s="148"/>
      <c r="D414" s="148"/>
      <c r="E414" s="16" t="s">
        <v>67</v>
      </c>
      <c r="F414" s="18" t="s">
        <v>67</v>
      </c>
      <c r="G414" s="18" t="s">
        <v>67</v>
      </c>
      <c r="H414" s="18" t="s">
        <v>67</v>
      </c>
      <c r="I414" s="18" t="s">
        <v>67</v>
      </c>
      <c r="J414" s="18" t="s">
        <v>67</v>
      </c>
      <c r="K414" s="18" t="s">
        <v>67</v>
      </c>
      <c r="L414" s="18" t="s">
        <v>67</v>
      </c>
      <c r="M414" s="18" t="s">
        <v>67</v>
      </c>
      <c r="N414" s="18" t="s">
        <v>67</v>
      </c>
      <c r="O414" s="118"/>
    </row>
    <row r="415" spans="1:16" ht="15" customHeight="1" x14ac:dyDescent="0.25">
      <c r="A415" s="124" t="s">
        <v>14</v>
      </c>
      <c r="B415" s="124"/>
      <c r="C415" s="124"/>
      <c r="D415" s="7" t="s">
        <v>4</v>
      </c>
      <c r="E415" s="59">
        <f>SUM(F415:N415)</f>
        <v>1036.43</v>
      </c>
      <c r="F415" s="60">
        <f>F416+F417+F418</f>
        <v>1036.43</v>
      </c>
      <c r="G415" s="60">
        <v>0</v>
      </c>
      <c r="H415" s="136">
        <f>H416+H417+H418</f>
        <v>0</v>
      </c>
      <c r="I415" s="137"/>
      <c r="J415" s="137"/>
      <c r="K415" s="137"/>
      <c r="L415" s="138"/>
      <c r="M415" s="59">
        <f>SUM(M416:M418)</f>
        <v>0</v>
      </c>
      <c r="N415" s="59">
        <f>SUM(N416:N418)</f>
        <v>0</v>
      </c>
      <c r="O415" s="118"/>
    </row>
    <row r="416" spans="1:16" ht="31.5" hidden="1" customHeight="1" outlineLevel="1" x14ac:dyDescent="0.3">
      <c r="A416" s="124"/>
      <c r="B416" s="124"/>
      <c r="C416" s="124"/>
      <c r="D416" s="7" t="s">
        <v>20</v>
      </c>
      <c r="E416" s="59">
        <f>SUM(F416:N416)</f>
        <v>0</v>
      </c>
      <c r="F416" s="60">
        <f>F405</f>
        <v>0</v>
      </c>
      <c r="G416" s="60">
        <v>0</v>
      </c>
      <c r="H416" s="60">
        <f>H405</f>
        <v>0</v>
      </c>
      <c r="I416" s="69"/>
      <c r="J416" s="69"/>
      <c r="K416" s="69"/>
      <c r="L416" s="59">
        <f>L405</f>
        <v>0</v>
      </c>
      <c r="M416" s="59">
        <f t="shared" ref="M416:N416" si="58">M405</f>
        <v>0</v>
      </c>
      <c r="N416" s="59">
        <f t="shared" si="58"/>
        <v>0</v>
      </c>
      <c r="O416" s="118"/>
    </row>
    <row r="417" spans="1:15" ht="31.5" collapsed="1" x14ac:dyDescent="0.25">
      <c r="A417" s="124"/>
      <c r="B417" s="124"/>
      <c r="C417" s="124"/>
      <c r="D417" s="7" t="s">
        <v>16</v>
      </c>
      <c r="E417" s="59">
        <f>SUM(F417:N417)</f>
        <v>725.5</v>
      </c>
      <c r="F417" s="60">
        <f>F381+F406</f>
        <v>725.5</v>
      </c>
      <c r="G417" s="60">
        <v>0</v>
      </c>
      <c r="H417" s="136">
        <f>H381+L406</f>
        <v>0</v>
      </c>
      <c r="I417" s="137"/>
      <c r="J417" s="137"/>
      <c r="K417" s="137"/>
      <c r="L417" s="138"/>
      <c r="M417" s="59">
        <f>M381+M406</f>
        <v>0</v>
      </c>
      <c r="N417" s="59">
        <f>N381+N406</f>
        <v>0</v>
      </c>
      <c r="O417" s="118"/>
    </row>
    <row r="418" spans="1:15" ht="48" customHeight="1" x14ac:dyDescent="0.25">
      <c r="A418" s="124"/>
      <c r="B418" s="124"/>
      <c r="C418" s="124"/>
      <c r="D418" s="7" t="s">
        <v>6</v>
      </c>
      <c r="E418" s="59">
        <f>SUM(F418:N418)</f>
        <v>310.93</v>
      </c>
      <c r="F418" s="60">
        <f>F382+F407</f>
        <v>310.93</v>
      </c>
      <c r="G418" s="60">
        <v>0</v>
      </c>
      <c r="H418" s="136">
        <f>H382+H407</f>
        <v>0</v>
      </c>
      <c r="I418" s="137"/>
      <c r="J418" s="137"/>
      <c r="K418" s="137"/>
      <c r="L418" s="138"/>
      <c r="M418" s="59">
        <f>M382+M407</f>
        <v>0</v>
      </c>
      <c r="N418" s="59">
        <f>N382+N407</f>
        <v>0</v>
      </c>
      <c r="O418" s="118"/>
    </row>
    <row r="419" spans="1:15" ht="31.5" customHeight="1" x14ac:dyDescent="0.25">
      <c r="A419" s="122" t="s">
        <v>116</v>
      </c>
      <c r="B419" s="123"/>
      <c r="C419" s="123"/>
      <c r="D419" s="123"/>
      <c r="E419" s="123"/>
      <c r="F419" s="123"/>
      <c r="G419" s="123"/>
      <c r="H419" s="123"/>
      <c r="I419" s="123"/>
      <c r="J419" s="123"/>
      <c r="K419" s="123"/>
      <c r="L419" s="123"/>
      <c r="M419" s="123"/>
      <c r="N419" s="123"/>
      <c r="O419" s="123"/>
    </row>
    <row r="420" spans="1:15" ht="18" customHeight="1" x14ac:dyDescent="0.25">
      <c r="A420" s="125" t="s">
        <v>32</v>
      </c>
      <c r="B420" s="149" t="s">
        <v>171</v>
      </c>
      <c r="C420" s="125" t="s">
        <v>40</v>
      </c>
      <c r="D420" s="7" t="s">
        <v>4</v>
      </c>
      <c r="E420" s="59">
        <f t="shared" ref="E420:E427" si="59">SUM(F420:N420)</f>
        <v>2502715.8742200001</v>
      </c>
      <c r="F420" s="60">
        <f>F423+F424</f>
        <v>484502.81920999999</v>
      </c>
      <c r="G420" s="60">
        <v>477431.05501000001</v>
      </c>
      <c r="H420" s="136">
        <f>H423+H424+H422+H421</f>
        <v>513594</v>
      </c>
      <c r="I420" s="137"/>
      <c r="J420" s="137"/>
      <c r="K420" s="137"/>
      <c r="L420" s="138"/>
      <c r="M420" s="59">
        <f>SUM(M421:M424)</f>
        <v>513594</v>
      </c>
      <c r="N420" s="59">
        <f>SUM(N421:N424)</f>
        <v>513594</v>
      </c>
      <c r="O420" s="118" t="s">
        <v>33</v>
      </c>
    </row>
    <row r="421" spans="1:15" ht="38.25" hidden="1" customHeight="1" x14ac:dyDescent="0.3">
      <c r="A421" s="125"/>
      <c r="B421" s="149"/>
      <c r="C421" s="125"/>
      <c r="D421" s="71" t="s">
        <v>20</v>
      </c>
      <c r="E421" s="59">
        <f t="shared" si="59"/>
        <v>0</v>
      </c>
      <c r="F421" s="60">
        <v>0</v>
      </c>
      <c r="G421" s="60">
        <v>0</v>
      </c>
      <c r="H421" s="139">
        <v>0</v>
      </c>
      <c r="I421" s="140"/>
      <c r="J421" s="140"/>
      <c r="K421" s="72"/>
      <c r="L421" s="73"/>
      <c r="M421" s="59">
        <v>0</v>
      </c>
      <c r="N421" s="59">
        <v>0</v>
      </c>
      <c r="O421" s="118"/>
    </row>
    <row r="422" spans="1:15" ht="0.75" customHeight="1" x14ac:dyDescent="0.25">
      <c r="A422" s="125"/>
      <c r="B422" s="149"/>
      <c r="C422" s="125"/>
      <c r="D422" s="71" t="s">
        <v>16</v>
      </c>
      <c r="E422" s="59">
        <f t="shared" si="59"/>
        <v>0</v>
      </c>
      <c r="F422" s="60">
        <v>0</v>
      </c>
      <c r="G422" s="60">
        <v>0</v>
      </c>
      <c r="H422" s="139">
        <v>0</v>
      </c>
      <c r="I422" s="140"/>
      <c r="J422" s="140"/>
      <c r="K422" s="72"/>
      <c r="L422" s="73"/>
      <c r="M422" s="59">
        <v>0</v>
      </c>
      <c r="N422" s="59">
        <v>0</v>
      </c>
      <c r="O422" s="118"/>
    </row>
    <row r="423" spans="1:15" ht="51" customHeight="1" x14ac:dyDescent="0.25">
      <c r="A423" s="125"/>
      <c r="B423" s="149"/>
      <c r="C423" s="125"/>
      <c r="D423" s="7" t="s">
        <v>6</v>
      </c>
      <c r="E423" s="59">
        <f t="shared" si="59"/>
        <v>2145844.9830799997</v>
      </c>
      <c r="F423" s="60">
        <f>F426</f>
        <v>401353.44627999997</v>
      </c>
      <c r="G423" s="60">
        <v>409209.5368</v>
      </c>
      <c r="H423" s="136">
        <f>H426</f>
        <v>445094</v>
      </c>
      <c r="I423" s="137"/>
      <c r="J423" s="137"/>
      <c r="K423" s="137"/>
      <c r="L423" s="138"/>
      <c r="M423" s="59">
        <f t="shared" ref="M423:N424" si="60">M426</f>
        <v>445094</v>
      </c>
      <c r="N423" s="59">
        <f t="shared" si="60"/>
        <v>445094</v>
      </c>
      <c r="O423" s="118"/>
    </row>
    <row r="424" spans="1:15" ht="23.25" customHeight="1" x14ac:dyDescent="0.25">
      <c r="A424" s="125"/>
      <c r="B424" s="149"/>
      <c r="C424" s="125"/>
      <c r="D424" s="31" t="s">
        <v>17</v>
      </c>
      <c r="E424" s="59">
        <f t="shared" si="59"/>
        <v>356870.89113999996</v>
      </c>
      <c r="F424" s="60">
        <f>F427</f>
        <v>83149.372929999983</v>
      </c>
      <c r="G424" s="60">
        <v>68221.518209999995</v>
      </c>
      <c r="H424" s="136">
        <f>H427</f>
        <v>68500</v>
      </c>
      <c r="I424" s="137"/>
      <c r="J424" s="137"/>
      <c r="K424" s="137"/>
      <c r="L424" s="138"/>
      <c r="M424" s="59">
        <f t="shared" si="60"/>
        <v>68500</v>
      </c>
      <c r="N424" s="59">
        <f t="shared" si="60"/>
        <v>68500</v>
      </c>
      <c r="O424" s="118"/>
    </row>
    <row r="425" spans="1:15" ht="21.75" customHeight="1" x14ac:dyDescent="0.25">
      <c r="A425" s="126" t="s">
        <v>34</v>
      </c>
      <c r="B425" s="152" t="s">
        <v>36</v>
      </c>
      <c r="C425" s="131" t="s">
        <v>40</v>
      </c>
      <c r="D425" s="7" t="s">
        <v>4</v>
      </c>
      <c r="E425" s="59">
        <f t="shared" si="59"/>
        <v>2502715.8742200001</v>
      </c>
      <c r="F425" s="60">
        <f>F426+F427</f>
        <v>484502.81920999999</v>
      </c>
      <c r="G425" s="60">
        <v>477431.05501000001</v>
      </c>
      <c r="H425" s="136">
        <f>SUM(H426:L427)</f>
        <v>513594</v>
      </c>
      <c r="I425" s="137"/>
      <c r="J425" s="137"/>
      <c r="K425" s="137"/>
      <c r="L425" s="138"/>
      <c r="M425" s="59">
        <f>SUM(M426:M427)</f>
        <v>513594</v>
      </c>
      <c r="N425" s="59">
        <f>SUM(N426:N427)</f>
        <v>513594</v>
      </c>
      <c r="O425" s="118" t="s">
        <v>33</v>
      </c>
    </row>
    <row r="426" spans="1:15" ht="53.25" customHeight="1" x14ac:dyDescent="0.25">
      <c r="A426" s="127"/>
      <c r="B426" s="152"/>
      <c r="C426" s="131"/>
      <c r="D426" s="12" t="s">
        <v>6</v>
      </c>
      <c r="E426" s="59">
        <f t="shared" si="59"/>
        <v>2145844.9830799997</v>
      </c>
      <c r="F426" s="61">
        <f>401696.50444+353.209-20.33-219.09005-102.04219-344.20865-10.59627</f>
        <v>401353.44627999997</v>
      </c>
      <c r="G426" s="61">
        <v>409209.5368</v>
      </c>
      <c r="H426" s="115">
        <f>443894+1200</f>
        <v>445094</v>
      </c>
      <c r="I426" s="116"/>
      <c r="J426" s="116"/>
      <c r="K426" s="116"/>
      <c r="L426" s="117"/>
      <c r="M426" s="62">
        <f>443894+1200</f>
        <v>445094</v>
      </c>
      <c r="N426" s="62">
        <f>443894+1200</f>
        <v>445094</v>
      </c>
      <c r="O426" s="118"/>
    </row>
    <row r="427" spans="1:15" ht="19.5" customHeight="1" x14ac:dyDescent="0.25">
      <c r="A427" s="127"/>
      <c r="B427" s="152"/>
      <c r="C427" s="131"/>
      <c r="D427" s="32" t="s">
        <v>17</v>
      </c>
      <c r="E427" s="59">
        <f t="shared" si="59"/>
        <v>356870.89113999996</v>
      </c>
      <c r="F427" s="61">
        <f>68221.51821+4449.4665+10478.38822</f>
        <v>83149.372929999983</v>
      </c>
      <c r="G427" s="61">
        <v>68221.518209999995</v>
      </c>
      <c r="H427" s="115">
        <v>68500</v>
      </c>
      <c r="I427" s="116"/>
      <c r="J427" s="116"/>
      <c r="K427" s="116"/>
      <c r="L427" s="117"/>
      <c r="M427" s="62">
        <v>68500</v>
      </c>
      <c r="N427" s="62">
        <v>68500</v>
      </c>
      <c r="O427" s="118"/>
    </row>
    <row r="428" spans="1:15" ht="18" customHeight="1" x14ac:dyDescent="0.25">
      <c r="A428" s="127"/>
      <c r="B428" s="146" t="s">
        <v>148</v>
      </c>
      <c r="C428" s="146" t="s">
        <v>67</v>
      </c>
      <c r="D428" s="146" t="s">
        <v>67</v>
      </c>
      <c r="E428" s="102" t="s">
        <v>68</v>
      </c>
      <c r="F428" s="102" t="s">
        <v>2</v>
      </c>
      <c r="G428" s="102" t="s">
        <v>3</v>
      </c>
      <c r="H428" s="102" t="s">
        <v>218</v>
      </c>
      <c r="I428" s="104" t="s">
        <v>165</v>
      </c>
      <c r="J428" s="105"/>
      <c r="K428" s="105"/>
      <c r="L428" s="106"/>
      <c r="M428" s="107" t="s">
        <v>38</v>
      </c>
      <c r="N428" s="107" t="s">
        <v>39</v>
      </c>
      <c r="O428" s="112"/>
    </row>
    <row r="429" spans="1:15" ht="36.75" customHeight="1" x14ac:dyDescent="0.25">
      <c r="A429" s="127"/>
      <c r="B429" s="147"/>
      <c r="C429" s="147"/>
      <c r="D429" s="147"/>
      <c r="E429" s="103"/>
      <c r="F429" s="103"/>
      <c r="G429" s="103"/>
      <c r="H429" s="103"/>
      <c r="I429" s="16" t="s">
        <v>153</v>
      </c>
      <c r="J429" s="16" t="s">
        <v>158</v>
      </c>
      <c r="K429" s="16" t="s">
        <v>154</v>
      </c>
      <c r="L429" s="16" t="s">
        <v>155</v>
      </c>
      <c r="M429" s="107"/>
      <c r="N429" s="107"/>
      <c r="O429" s="114"/>
    </row>
    <row r="430" spans="1:15" ht="91.15" customHeight="1" x14ac:dyDescent="0.25">
      <c r="A430" s="132"/>
      <c r="B430" s="148"/>
      <c r="C430" s="148"/>
      <c r="D430" s="148"/>
      <c r="E430" s="33">
        <v>100</v>
      </c>
      <c r="F430" s="34">
        <v>100</v>
      </c>
      <c r="G430" s="34">
        <v>100</v>
      </c>
      <c r="H430" s="34">
        <v>100</v>
      </c>
      <c r="I430" s="34">
        <v>25</v>
      </c>
      <c r="J430" s="34">
        <v>50</v>
      </c>
      <c r="K430" s="34">
        <v>75</v>
      </c>
      <c r="L430" s="34">
        <v>100</v>
      </c>
      <c r="M430" s="34">
        <v>100</v>
      </c>
      <c r="N430" s="34">
        <v>100</v>
      </c>
      <c r="O430" s="74"/>
    </row>
    <row r="431" spans="1:15" ht="25.5" customHeight="1" x14ac:dyDescent="0.25">
      <c r="A431" s="156" t="s">
        <v>9</v>
      </c>
      <c r="B431" s="143" t="s">
        <v>170</v>
      </c>
      <c r="C431" s="156" t="s">
        <v>40</v>
      </c>
      <c r="D431" s="7" t="s">
        <v>4</v>
      </c>
      <c r="E431" s="59">
        <f t="shared" ref="E431:E437" si="61">SUM(F431:N431)</f>
        <v>148556.75612999999</v>
      </c>
      <c r="F431" s="60">
        <f>F432+F433+F434</f>
        <v>12164.30114</v>
      </c>
      <c r="G431" s="60">
        <v>15141.45499</v>
      </c>
      <c r="H431" s="136">
        <f>H432+H433+H434</f>
        <v>61681</v>
      </c>
      <c r="I431" s="137"/>
      <c r="J431" s="137"/>
      <c r="K431" s="137"/>
      <c r="L431" s="138"/>
      <c r="M431" s="59">
        <f t="shared" ref="M431:N431" si="62">SUM(M432:M434)</f>
        <v>54070</v>
      </c>
      <c r="N431" s="59">
        <f t="shared" si="62"/>
        <v>5500</v>
      </c>
      <c r="O431" s="118" t="s">
        <v>33</v>
      </c>
    </row>
    <row r="432" spans="1:15" ht="37.5" customHeight="1" outlineLevel="1" x14ac:dyDescent="0.25">
      <c r="A432" s="157"/>
      <c r="B432" s="178"/>
      <c r="C432" s="157"/>
      <c r="D432" s="7" t="s">
        <v>16</v>
      </c>
      <c r="E432" s="59">
        <f t="shared" si="61"/>
        <v>52375.5</v>
      </c>
      <c r="F432" s="75">
        <f>F442</f>
        <v>0</v>
      </c>
      <c r="G432" s="72">
        <v>0</v>
      </c>
      <c r="H432" s="136">
        <f>H450</f>
        <v>28090.5</v>
      </c>
      <c r="I432" s="150"/>
      <c r="J432" s="150"/>
      <c r="K432" s="150"/>
      <c r="L432" s="151"/>
      <c r="M432" s="59">
        <f>M450</f>
        <v>24285</v>
      </c>
      <c r="N432" s="59">
        <f>N450</f>
        <v>0</v>
      </c>
      <c r="O432" s="118"/>
    </row>
    <row r="433" spans="1:16" ht="48.75" customHeight="1" x14ac:dyDescent="0.25">
      <c r="A433" s="157"/>
      <c r="B433" s="178"/>
      <c r="C433" s="157"/>
      <c r="D433" s="7" t="s">
        <v>6</v>
      </c>
      <c r="E433" s="59">
        <f t="shared" si="61"/>
        <v>60225.93505</v>
      </c>
      <c r="F433" s="60">
        <f>F436+F443</f>
        <v>2550.3138499999995</v>
      </c>
      <c r="G433" s="60">
        <v>5300.1211999999996</v>
      </c>
      <c r="H433" s="136">
        <f>H436+H443+H451</f>
        <v>28090.5</v>
      </c>
      <c r="I433" s="137"/>
      <c r="J433" s="137"/>
      <c r="K433" s="137"/>
      <c r="L433" s="138"/>
      <c r="M433" s="59">
        <f>M436+M443+M451</f>
        <v>24285</v>
      </c>
      <c r="N433" s="59">
        <f>N436+N443+N451</f>
        <v>0</v>
      </c>
      <c r="O433" s="118"/>
    </row>
    <row r="434" spans="1:16" ht="22.5" customHeight="1" x14ac:dyDescent="0.25">
      <c r="A434" s="158"/>
      <c r="B434" s="179"/>
      <c r="C434" s="158"/>
      <c r="D434" s="31" t="s">
        <v>17</v>
      </c>
      <c r="E434" s="59">
        <f t="shared" si="61"/>
        <v>26113.987290000001</v>
      </c>
      <c r="F434" s="60">
        <f>F437+F444</f>
        <v>9613.9872900000009</v>
      </c>
      <c r="G434" s="60" t="s">
        <v>195</v>
      </c>
      <c r="H434" s="136">
        <f>H437+H444</f>
        <v>5500</v>
      </c>
      <c r="I434" s="137"/>
      <c r="J434" s="137"/>
      <c r="K434" s="137"/>
      <c r="L434" s="138"/>
      <c r="M434" s="59">
        <f t="shared" ref="M434:N434" si="63">M437+M444</f>
        <v>5500</v>
      </c>
      <c r="N434" s="59">
        <f t="shared" si="63"/>
        <v>5500</v>
      </c>
      <c r="O434" s="66"/>
    </row>
    <row r="435" spans="1:16" ht="20.25" customHeight="1" x14ac:dyDescent="0.25">
      <c r="A435" s="126" t="s">
        <v>54</v>
      </c>
      <c r="B435" s="152" t="s">
        <v>76</v>
      </c>
      <c r="C435" s="131" t="s">
        <v>40</v>
      </c>
      <c r="D435" s="7" t="s">
        <v>4</v>
      </c>
      <c r="E435" s="59">
        <f t="shared" si="61"/>
        <v>26885.63768</v>
      </c>
      <c r="F435" s="60">
        <f>F436+F437</f>
        <v>4876.81059</v>
      </c>
      <c r="G435" s="60">
        <v>5508.8270899999998</v>
      </c>
      <c r="H435" s="136">
        <f>SUM(H436:L437)</f>
        <v>5500</v>
      </c>
      <c r="I435" s="137"/>
      <c r="J435" s="137"/>
      <c r="K435" s="137"/>
      <c r="L435" s="138"/>
      <c r="M435" s="59">
        <f>SUM(M436:M437)</f>
        <v>5500</v>
      </c>
      <c r="N435" s="59">
        <f>SUM(N436:N437)</f>
        <v>5500</v>
      </c>
      <c r="O435" s="112" t="s">
        <v>33</v>
      </c>
    </row>
    <row r="436" spans="1:16" ht="48" customHeight="1" x14ac:dyDescent="0.25">
      <c r="A436" s="127"/>
      <c r="B436" s="152"/>
      <c r="C436" s="131"/>
      <c r="D436" s="12" t="s">
        <v>6</v>
      </c>
      <c r="E436" s="59">
        <f t="shared" si="61"/>
        <v>420.33</v>
      </c>
      <c r="F436" s="61">
        <f>200+20.33</f>
        <v>220.32999999999998</v>
      </c>
      <c r="G436" s="61">
        <v>200</v>
      </c>
      <c r="H436" s="115">
        <v>0</v>
      </c>
      <c r="I436" s="116"/>
      <c r="J436" s="116"/>
      <c r="K436" s="116"/>
      <c r="L436" s="117"/>
      <c r="M436" s="62">
        <v>0</v>
      </c>
      <c r="N436" s="62">
        <v>0</v>
      </c>
      <c r="O436" s="113"/>
    </row>
    <row r="437" spans="1:16" ht="17.25" customHeight="1" x14ac:dyDescent="0.25">
      <c r="A437" s="127"/>
      <c r="B437" s="152"/>
      <c r="C437" s="131"/>
      <c r="D437" s="32" t="s">
        <v>17</v>
      </c>
      <c r="E437" s="59">
        <f t="shared" si="61"/>
        <v>26465.307679999998</v>
      </c>
      <c r="F437" s="61">
        <f>5308.82709-652.3465</f>
        <v>4656.4805900000001</v>
      </c>
      <c r="G437" s="61">
        <v>5308.8270899999998</v>
      </c>
      <c r="H437" s="115">
        <v>5500</v>
      </c>
      <c r="I437" s="116"/>
      <c r="J437" s="116"/>
      <c r="K437" s="116"/>
      <c r="L437" s="117"/>
      <c r="M437" s="62">
        <v>5500</v>
      </c>
      <c r="N437" s="62">
        <v>5500</v>
      </c>
      <c r="O437" s="113"/>
    </row>
    <row r="438" spans="1:16" ht="16.5" customHeight="1" x14ac:dyDescent="0.25">
      <c r="A438" s="127"/>
      <c r="B438" s="146" t="s">
        <v>136</v>
      </c>
      <c r="C438" s="146" t="s">
        <v>67</v>
      </c>
      <c r="D438" s="146" t="s">
        <v>67</v>
      </c>
      <c r="E438" s="102" t="s">
        <v>68</v>
      </c>
      <c r="F438" s="102" t="s">
        <v>2</v>
      </c>
      <c r="G438" s="102" t="s">
        <v>3</v>
      </c>
      <c r="H438" s="102" t="s">
        <v>218</v>
      </c>
      <c r="I438" s="104" t="s">
        <v>165</v>
      </c>
      <c r="J438" s="105"/>
      <c r="K438" s="105"/>
      <c r="L438" s="106"/>
      <c r="M438" s="107" t="s">
        <v>38</v>
      </c>
      <c r="N438" s="107" t="s">
        <v>39</v>
      </c>
      <c r="O438" s="113"/>
    </row>
    <row r="439" spans="1:16" ht="33.75" customHeight="1" x14ac:dyDescent="0.25">
      <c r="A439" s="127"/>
      <c r="B439" s="147"/>
      <c r="C439" s="147"/>
      <c r="D439" s="147"/>
      <c r="E439" s="103"/>
      <c r="F439" s="103"/>
      <c r="G439" s="103"/>
      <c r="H439" s="103"/>
      <c r="I439" s="16" t="s">
        <v>153</v>
      </c>
      <c r="J439" s="16" t="s">
        <v>158</v>
      </c>
      <c r="K439" s="16" t="s">
        <v>154</v>
      </c>
      <c r="L439" s="16" t="s">
        <v>155</v>
      </c>
      <c r="M439" s="107"/>
      <c r="N439" s="107"/>
      <c r="O439" s="113"/>
    </row>
    <row r="440" spans="1:16" ht="36" customHeight="1" x14ac:dyDescent="0.25">
      <c r="A440" s="132"/>
      <c r="B440" s="148"/>
      <c r="C440" s="148"/>
      <c r="D440" s="148"/>
      <c r="E440" s="33">
        <v>9</v>
      </c>
      <c r="F440" s="34">
        <v>8</v>
      </c>
      <c r="G440" s="34">
        <v>8</v>
      </c>
      <c r="H440" s="34">
        <v>9</v>
      </c>
      <c r="I440" s="34" t="s">
        <v>67</v>
      </c>
      <c r="J440" s="34" t="s">
        <v>67</v>
      </c>
      <c r="K440" s="34" t="s">
        <v>67</v>
      </c>
      <c r="L440" s="34">
        <v>9</v>
      </c>
      <c r="M440" s="34">
        <v>9</v>
      </c>
      <c r="N440" s="34">
        <v>9</v>
      </c>
      <c r="O440" s="114"/>
    </row>
    <row r="441" spans="1:16" ht="24" customHeight="1" x14ac:dyDescent="0.25">
      <c r="A441" s="126" t="s">
        <v>55</v>
      </c>
      <c r="B441" s="128" t="s">
        <v>298</v>
      </c>
      <c r="C441" s="133" t="s">
        <v>200</v>
      </c>
      <c r="D441" s="7" t="s">
        <v>4</v>
      </c>
      <c r="E441" s="59">
        <f>SUM(F441:N441)</f>
        <v>16920.118449999998</v>
      </c>
      <c r="F441" s="60">
        <f>F442+F443+F444</f>
        <v>7287.4905499999995</v>
      </c>
      <c r="G441" s="60">
        <v>9632.6278999999995</v>
      </c>
      <c r="H441" s="136">
        <v>0</v>
      </c>
      <c r="I441" s="137"/>
      <c r="J441" s="137"/>
      <c r="K441" s="137"/>
      <c r="L441" s="138"/>
      <c r="M441" s="59">
        <f t="shared" ref="M441:N441" si="64">SUM(M442:M444)</f>
        <v>0</v>
      </c>
      <c r="N441" s="59">
        <f t="shared" si="64"/>
        <v>0</v>
      </c>
      <c r="O441" s="112" t="s">
        <v>33</v>
      </c>
    </row>
    <row r="442" spans="1:16" ht="0.75" hidden="1" customHeight="1" outlineLevel="1" x14ac:dyDescent="0.3">
      <c r="A442" s="127"/>
      <c r="B442" s="129"/>
      <c r="C442" s="134"/>
      <c r="D442" s="12" t="s">
        <v>16</v>
      </c>
      <c r="E442" s="59">
        <f>SUM(F442:N442)</f>
        <v>0</v>
      </c>
      <c r="F442" s="61">
        <v>0</v>
      </c>
      <c r="G442" s="61"/>
      <c r="H442" s="61">
        <v>0</v>
      </c>
      <c r="I442" s="70"/>
      <c r="J442" s="70"/>
      <c r="K442" s="70"/>
      <c r="L442" s="62">
        <v>0</v>
      </c>
      <c r="M442" s="62">
        <v>0</v>
      </c>
      <c r="N442" s="62">
        <v>0</v>
      </c>
      <c r="O442" s="113"/>
    </row>
    <row r="443" spans="1:16" ht="52.9" customHeight="1" collapsed="1" x14ac:dyDescent="0.25">
      <c r="A443" s="127"/>
      <c r="B443" s="129"/>
      <c r="C443" s="134"/>
      <c r="D443" s="12" t="s">
        <v>6</v>
      </c>
      <c r="E443" s="59">
        <f>SUM(F443:N443)</f>
        <v>7430.1050499999992</v>
      </c>
      <c r="F443" s="61">
        <f>2110.8938+219.09005</f>
        <v>2329.9838499999996</v>
      </c>
      <c r="G443" s="61">
        <v>5100.1211999999996</v>
      </c>
      <c r="H443" s="115">
        <v>0</v>
      </c>
      <c r="I443" s="116"/>
      <c r="J443" s="116"/>
      <c r="K443" s="116"/>
      <c r="L443" s="117"/>
      <c r="M443" s="62">
        <v>0</v>
      </c>
      <c r="N443" s="62">
        <v>0</v>
      </c>
      <c r="O443" s="113"/>
      <c r="P443" s="40"/>
    </row>
    <row r="444" spans="1:16" ht="25.5" customHeight="1" x14ac:dyDescent="0.25">
      <c r="A444" s="127"/>
      <c r="B444" s="130"/>
      <c r="C444" s="135"/>
      <c r="D444" s="32" t="s">
        <v>17</v>
      </c>
      <c r="E444" s="59">
        <f>SUM(F444:N444)</f>
        <v>9490.0133999999998</v>
      </c>
      <c r="F444" s="61">
        <f>4532.5067+425</f>
        <v>4957.5066999999999</v>
      </c>
      <c r="G444" s="61">
        <v>4532.5066999999999</v>
      </c>
      <c r="H444" s="115">
        <v>0</v>
      </c>
      <c r="I444" s="116"/>
      <c r="J444" s="116"/>
      <c r="K444" s="116"/>
      <c r="L444" s="117"/>
      <c r="M444" s="62">
        <v>0</v>
      </c>
      <c r="N444" s="62">
        <v>0</v>
      </c>
      <c r="O444" s="113"/>
    </row>
    <row r="445" spans="1:16" ht="18" customHeight="1" x14ac:dyDescent="0.25">
      <c r="A445" s="127"/>
      <c r="B445" s="146" t="s">
        <v>135</v>
      </c>
      <c r="C445" s="146" t="s">
        <v>67</v>
      </c>
      <c r="D445" s="146" t="s">
        <v>67</v>
      </c>
      <c r="E445" s="102" t="s">
        <v>68</v>
      </c>
      <c r="F445" s="102" t="s">
        <v>2</v>
      </c>
      <c r="G445" s="102" t="s">
        <v>3</v>
      </c>
      <c r="H445" s="102" t="s">
        <v>232</v>
      </c>
      <c r="I445" s="104" t="s">
        <v>165</v>
      </c>
      <c r="J445" s="105"/>
      <c r="K445" s="105"/>
      <c r="L445" s="106"/>
      <c r="M445" s="107" t="s">
        <v>38</v>
      </c>
      <c r="N445" s="107" t="s">
        <v>39</v>
      </c>
      <c r="O445" s="113"/>
    </row>
    <row r="446" spans="1:16" ht="35.25" customHeight="1" x14ac:dyDescent="0.25">
      <c r="A446" s="127"/>
      <c r="B446" s="147"/>
      <c r="C446" s="147"/>
      <c r="D446" s="147"/>
      <c r="E446" s="103"/>
      <c r="F446" s="103"/>
      <c r="G446" s="103"/>
      <c r="H446" s="103"/>
      <c r="I446" s="16" t="s">
        <v>153</v>
      </c>
      <c r="J446" s="16" t="s">
        <v>158</v>
      </c>
      <c r="K446" s="16" t="s">
        <v>154</v>
      </c>
      <c r="L446" s="16" t="s">
        <v>155</v>
      </c>
      <c r="M446" s="107"/>
      <c r="N446" s="107"/>
      <c r="O446" s="113"/>
    </row>
    <row r="447" spans="1:16" ht="19.5" customHeight="1" x14ac:dyDescent="0.25">
      <c r="A447" s="132"/>
      <c r="B447" s="148"/>
      <c r="C447" s="148"/>
      <c r="D447" s="148"/>
      <c r="E447" s="33">
        <v>1</v>
      </c>
      <c r="F447" s="34">
        <v>1</v>
      </c>
      <c r="G447" s="34">
        <v>1</v>
      </c>
      <c r="H447" s="34" t="s">
        <v>67</v>
      </c>
      <c r="I447" s="34" t="s">
        <v>67</v>
      </c>
      <c r="J447" s="34" t="s">
        <v>67</v>
      </c>
      <c r="K447" s="34" t="s">
        <v>67</v>
      </c>
      <c r="L447" s="34" t="s">
        <v>67</v>
      </c>
      <c r="M447" s="34" t="s">
        <v>67</v>
      </c>
      <c r="N447" s="34" t="s">
        <v>67</v>
      </c>
      <c r="O447" s="114"/>
    </row>
    <row r="448" spans="1:16" ht="19.5" customHeight="1" x14ac:dyDescent="0.25">
      <c r="A448" s="126" t="s">
        <v>192</v>
      </c>
      <c r="B448" s="152" t="s">
        <v>193</v>
      </c>
      <c r="C448" s="131" t="s">
        <v>202</v>
      </c>
      <c r="D448" s="7" t="s">
        <v>4</v>
      </c>
      <c r="E448" s="59">
        <f>SUM(F448:N448)</f>
        <v>104751</v>
      </c>
      <c r="F448" s="60">
        <f>SUM(F449:F451)</f>
        <v>0</v>
      </c>
      <c r="G448" s="60">
        <v>0</v>
      </c>
      <c r="H448" s="136">
        <f>SUM(H449:H451)</f>
        <v>56181</v>
      </c>
      <c r="I448" s="137"/>
      <c r="J448" s="137"/>
      <c r="K448" s="137"/>
      <c r="L448" s="138"/>
      <c r="M448" s="59">
        <f>SUM(M449:M451)</f>
        <v>48570</v>
      </c>
      <c r="N448" s="59">
        <f>SUM(N449:N451)</f>
        <v>0</v>
      </c>
      <c r="O448" s="112" t="s">
        <v>31</v>
      </c>
    </row>
    <row r="449" spans="1:18" ht="0.75" hidden="1" customHeight="1" outlineLevel="1" x14ac:dyDescent="0.3">
      <c r="A449" s="127"/>
      <c r="B449" s="152"/>
      <c r="C449" s="131"/>
      <c r="D449" s="12" t="s">
        <v>20</v>
      </c>
      <c r="E449" s="59">
        <f>SUM(F449:N449)</f>
        <v>0</v>
      </c>
      <c r="F449" s="61">
        <v>0</v>
      </c>
      <c r="G449" s="60">
        <v>0</v>
      </c>
      <c r="H449" s="61">
        <v>0</v>
      </c>
      <c r="I449" s="70"/>
      <c r="J449" s="70"/>
      <c r="K449" s="70"/>
      <c r="L449" s="62">
        <v>0</v>
      </c>
      <c r="M449" s="62">
        <v>0</v>
      </c>
      <c r="N449" s="62">
        <v>0</v>
      </c>
      <c r="O449" s="113"/>
    </row>
    <row r="450" spans="1:18" ht="30.75" customHeight="1" collapsed="1" x14ac:dyDescent="0.25">
      <c r="A450" s="127"/>
      <c r="B450" s="152"/>
      <c r="C450" s="131"/>
      <c r="D450" s="12" t="s">
        <v>16</v>
      </c>
      <c r="E450" s="59">
        <f>SUM(F450:N450)</f>
        <v>52375.5</v>
      </c>
      <c r="F450" s="61">
        <v>0</v>
      </c>
      <c r="G450" s="61">
        <v>0</v>
      </c>
      <c r="H450" s="115">
        <v>28090.5</v>
      </c>
      <c r="I450" s="116"/>
      <c r="J450" s="116"/>
      <c r="K450" s="116"/>
      <c r="L450" s="117"/>
      <c r="M450" s="62">
        <v>24285</v>
      </c>
      <c r="N450" s="62">
        <v>0</v>
      </c>
      <c r="O450" s="113"/>
    </row>
    <row r="451" spans="1:18" ht="51" customHeight="1" x14ac:dyDescent="0.25">
      <c r="A451" s="127"/>
      <c r="B451" s="152"/>
      <c r="C451" s="131"/>
      <c r="D451" s="12" t="s">
        <v>6</v>
      </c>
      <c r="E451" s="59">
        <f>SUM(F451:N451)</f>
        <v>52375.5</v>
      </c>
      <c r="F451" s="61">
        <v>0</v>
      </c>
      <c r="G451" s="61">
        <v>0</v>
      </c>
      <c r="H451" s="115">
        <v>28090.5</v>
      </c>
      <c r="I451" s="116"/>
      <c r="J451" s="116"/>
      <c r="K451" s="116"/>
      <c r="L451" s="117"/>
      <c r="M451" s="62">
        <v>24285</v>
      </c>
      <c r="N451" s="62">
        <f>24285-24285</f>
        <v>0</v>
      </c>
      <c r="O451" s="113"/>
      <c r="P451" s="108"/>
      <c r="Q451" s="27"/>
      <c r="R451" s="27"/>
    </row>
    <row r="452" spans="1:18" ht="19.5" customHeight="1" x14ac:dyDescent="0.25">
      <c r="A452" s="127"/>
      <c r="B452" s="146" t="s">
        <v>234</v>
      </c>
      <c r="C452" s="146" t="s">
        <v>67</v>
      </c>
      <c r="D452" s="146" t="s">
        <v>67</v>
      </c>
      <c r="E452" s="102" t="s">
        <v>68</v>
      </c>
      <c r="F452" s="102" t="s">
        <v>2</v>
      </c>
      <c r="G452" s="102" t="s">
        <v>3</v>
      </c>
      <c r="H452" s="102" t="s">
        <v>233</v>
      </c>
      <c r="I452" s="104" t="s">
        <v>165</v>
      </c>
      <c r="J452" s="105"/>
      <c r="K452" s="105"/>
      <c r="L452" s="106"/>
      <c r="M452" s="107" t="s">
        <v>38</v>
      </c>
      <c r="N452" s="107" t="s">
        <v>39</v>
      </c>
      <c r="O452" s="113"/>
      <c r="P452" s="108"/>
      <c r="Q452" s="27"/>
      <c r="R452" s="27"/>
    </row>
    <row r="453" spans="1:18" ht="37.5" customHeight="1" x14ac:dyDescent="0.25">
      <c r="A453" s="127"/>
      <c r="B453" s="147"/>
      <c r="C453" s="147"/>
      <c r="D453" s="147"/>
      <c r="E453" s="103"/>
      <c r="F453" s="103"/>
      <c r="G453" s="103"/>
      <c r="H453" s="103"/>
      <c r="I453" s="16" t="s">
        <v>153</v>
      </c>
      <c r="J453" s="16" t="s">
        <v>158</v>
      </c>
      <c r="K453" s="16" t="s">
        <v>154</v>
      </c>
      <c r="L453" s="16" t="s">
        <v>155</v>
      </c>
      <c r="M453" s="107"/>
      <c r="N453" s="107"/>
      <c r="O453" s="113"/>
      <c r="P453" s="108"/>
    </row>
    <row r="454" spans="1:18" ht="33" customHeight="1" x14ac:dyDescent="0.25">
      <c r="A454" s="132"/>
      <c r="B454" s="148"/>
      <c r="C454" s="148"/>
      <c r="D454" s="148"/>
      <c r="E454" s="33">
        <v>9</v>
      </c>
      <c r="F454" s="18" t="s">
        <v>67</v>
      </c>
      <c r="G454" s="18" t="s">
        <v>67</v>
      </c>
      <c r="H454" s="39" t="s">
        <v>283</v>
      </c>
      <c r="I454" s="39" t="s">
        <v>67</v>
      </c>
      <c r="J454" s="39" t="s">
        <v>67</v>
      </c>
      <c r="K454" s="39" t="s">
        <v>67</v>
      </c>
      <c r="L454" s="39" t="s">
        <v>283</v>
      </c>
      <c r="M454" s="34">
        <v>5</v>
      </c>
      <c r="N454" s="18" t="s">
        <v>67</v>
      </c>
      <c r="O454" s="114"/>
    </row>
    <row r="455" spans="1:18" ht="19.5" customHeight="1" x14ac:dyDescent="0.25">
      <c r="A455" s="126" t="s">
        <v>293</v>
      </c>
      <c r="B455" s="128" t="s">
        <v>294</v>
      </c>
      <c r="C455" s="133" t="s">
        <v>202</v>
      </c>
      <c r="D455" s="7" t="s">
        <v>4</v>
      </c>
      <c r="E455" s="59">
        <f>SUM(F455:N455)</f>
        <v>0</v>
      </c>
      <c r="F455" s="60">
        <f>SUM(F456:F458)</f>
        <v>0</v>
      </c>
      <c r="G455" s="60">
        <v>0</v>
      </c>
      <c r="H455" s="136">
        <f>SUM(H456:H458)</f>
        <v>0</v>
      </c>
      <c r="I455" s="137"/>
      <c r="J455" s="137"/>
      <c r="K455" s="137"/>
      <c r="L455" s="138"/>
      <c r="M455" s="59">
        <f>SUM(M456:M458)</f>
        <v>0</v>
      </c>
      <c r="N455" s="59">
        <f>SUM(N456:N458)</f>
        <v>0</v>
      </c>
      <c r="O455" s="112" t="s">
        <v>31</v>
      </c>
    </row>
    <row r="456" spans="1:18" ht="0.75" hidden="1" customHeight="1" outlineLevel="1" x14ac:dyDescent="0.3">
      <c r="A456" s="127"/>
      <c r="B456" s="129"/>
      <c r="C456" s="134"/>
      <c r="D456" s="12" t="s">
        <v>20</v>
      </c>
      <c r="E456" s="59">
        <f>SUM(F456:N456)</f>
        <v>0</v>
      </c>
      <c r="F456" s="61">
        <v>0</v>
      </c>
      <c r="G456" s="60">
        <v>0</v>
      </c>
      <c r="H456" s="61">
        <v>0</v>
      </c>
      <c r="I456" s="70"/>
      <c r="J456" s="70"/>
      <c r="K456" s="70"/>
      <c r="L456" s="62">
        <v>0</v>
      </c>
      <c r="M456" s="62">
        <v>0</v>
      </c>
      <c r="N456" s="62">
        <v>0</v>
      </c>
      <c r="O456" s="113"/>
    </row>
    <row r="457" spans="1:18" ht="30.75" hidden="1" customHeight="1" collapsed="1" x14ac:dyDescent="0.3">
      <c r="A457" s="127"/>
      <c r="B457" s="129"/>
      <c r="C457" s="134"/>
      <c r="D457" s="12" t="s">
        <v>16</v>
      </c>
      <c r="E457" s="59">
        <f>SUM(F457:N457)</f>
        <v>0</v>
      </c>
      <c r="F457" s="61">
        <v>0</v>
      </c>
      <c r="G457" s="61">
        <v>0</v>
      </c>
      <c r="H457" s="115">
        <v>0</v>
      </c>
      <c r="I457" s="116"/>
      <c r="J457" s="116"/>
      <c r="K457" s="116"/>
      <c r="L457" s="117"/>
      <c r="M457" s="62">
        <v>0</v>
      </c>
      <c r="N457" s="62">
        <v>0</v>
      </c>
      <c r="O457" s="113"/>
    </row>
    <row r="458" spans="1:18" ht="51" customHeight="1" x14ac:dyDescent="0.25">
      <c r="A458" s="127"/>
      <c r="B458" s="130"/>
      <c r="C458" s="135"/>
      <c r="D458" s="12" t="s">
        <v>6</v>
      </c>
      <c r="E458" s="59">
        <f>SUM(F458:N458)</f>
        <v>0</v>
      </c>
      <c r="F458" s="61">
        <v>0</v>
      </c>
      <c r="G458" s="61">
        <v>0</v>
      </c>
      <c r="H458" s="115">
        <v>0</v>
      </c>
      <c r="I458" s="116"/>
      <c r="J458" s="116"/>
      <c r="K458" s="116"/>
      <c r="L458" s="117"/>
      <c r="M458" s="62">
        <v>0</v>
      </c>
      <c r="N458" s="62">
        <v>0</v>
      </c>
      <c r="O458" s="113"/>
      <c r="P458" s="108"/>
    </row>
    <row r="459" spans="1:18" ht="19.5" customHeight="1" x14ac:dyDescent="0.25">
      <c r="A459" s="127"/>
      <c r="B459" s="146" t="s">
        <v>295</v>
      </c>
      <c r="C459" s="146" t="s">
        <v>67</v>
      </c>
      <c r="D459" s="146" t="s">
        <v>67</v>
      </c>
      <c r="E459" s="102" t="s">
        <v>68</v>
      </c>
      <c r="F459" s="102" t="s">
        <v>2</v>
      </c>
      <c r="G459" s="102" t="s">
        <v>3</v>
      </c>
      <c r="H459" s="102" t="s">
        <v>233</v>
      </c>
      <c r="I459" s="104" t="s">
        <v>165</v>
      </c>
      <c r="J459" s="105"/>
      <c r="K459" s="105"/>
      <c r="L459" s="106"/>
      <c r="M459" s="107" t="s">
        <v>38</v>
      </c>
      <c r="N459" s="107" t="s">
        <v>39</v>
      </c>
      <c r="O459" s="113"/>
      <c r="P459" s="108"/>
    </row>
    <row r="460" spans="1:18" ht="37.5" customHeight="1" x14ac:dyDescent="0.25">
      <c r="A460" s="127"/>
      <c r="B460" s="147"/>
      <c r="C460" s="147"/>
      <c r="D460" s="147"/>
      <c r="E460" s="103"/>
      <c r="F460" s="103"/>
      <c r="G460" s="103"/>
      <c r="H460" s="103"/>
      <c r="I460" s="16" t="s">
        <v>153</v>
      </c>
      <c r="J460" s="16" t="s">
        <v>158</v>
      </c>
      <c r="K460" s="16" t="s">
        <v>154</v>
      </c>
      <c r="L460" s="16" t="s">
        <v>155</v>
      </c>
      <c r="M460" s="107"/>
      <c r="N460" s="107"/>
      <c r="O460" s="113"/>
      <c r="P460" s="108"/>
      <c r="Q460" s="109"/>
      <c r="R460" s="109"/>
    </row>
    <row r="461" spans="1:18" ht="24" customHeight="1" x14ac:dyDescent="0.25">
      <c r="A461" s="132"/>
      <c r="B461" s="148"/>
      <c r="C461" s="148"/>
      <c r="D461" s="148"/>
      <c r="E461" s="33" t="s">
        <v>67</v>
      </c>
      <c r="F461" s="18" t="s">
        <v>67</v>
      </c>
      <c r="G461" s="18" t="s">
        <v>67</v>
      </c>
      <c r="H461" s="39" t="s">
        <v>67</v>
      </c>
      <c r="I461" s="39" t="s">
        <v>67</v>
      </c>
      <c r="J461" s="39" t="s">
        <v>67</v>
      </c>
      <c r="K461" s="39" t="s">
        <v>67</v>
      </c>
      <c r="L461" s="39" t="s">
        <v>67</v>
      </c>
      <c r="M461" s="34" t="s">
        <v>67</v>
      </c>
      <c r="N461" s="18" t="s">
        <v>67</v>
      </c>
      <c r="O461" s="114"/>
      <c r="P461" s="108"/>
      <c r="Q461" s="109"/>
      <c r="R461" s="109"/>
    </row>
    <row r="462" spans="1:18" ht="19.5" customHeight="1" x14ac:dyDescent="0.25">
      <c r="A462" s="125">
        <v>3</v>
      </c>
      <c r="B462" s="149" t="s">
        <v>104</v>
      </c>
      <c r="C462" s="125" t="s">
        <v>200</v>
      </c>
      <c r="D462" s="7" t="s">
        <v>4</v>
      </c>
      <c r="E462" s="59">
        <f t="shared" ref="E462:E469" si="65">SUM(F462:N462)</f>
        <v>7058.83</v>
      </c>
      <c r="F462" s="60">
        <f>F463+F464+F465</f>
        <v>7058.83</v>
      </c>
      <c r="G462" s="60">
        <v>0</v>
      </c>
      <c r="H462" s="136">
        <f>H463+H464+H465</f>
        <v>0</v>
      </c>
      <c r="I462" s="137"/>
      <c r="J462" s="137"/>
      <c r="K462" s="137"/>
      <c r="L462" s="138"/>
      <c r="M462" s="59">
        <f>SUM(M463:M465)</f>
        <v>0</v>
      </c>
      <c r="N462" s="59">
        <f>SUM(N463:N465)</f>
        <v>0</v>
      </c>
      <c r="O462" s="118" t="s">
        <v>19</v>
      </c>
    </row>
    <row r="463" spans="1:18" ht="33.75" customHeight="1" x14ac:dyDescent="0.25">
      <c r="A463" s="125"/>
      <c r="B463" s="149"/>
      <c r="C463" s="125"/>
      <c r="D463" s="7" t="s">
        <v>20</v>
      </c>
      <c r="E463" s="59">
        <f t="shared" si="65"/>
        <v>3240</v>
      </c>
      <c r="F463" s="60">
        <f>F467+F474+F481</f>
        <v>3240</v>
      </c>
      <c r="G463" s="60">
        <v>0</v>
      </c>
      <c r="H463" s="136">
        <f>H467+L474+L481</f>
        <v>0</v>
      </c>
      <c r="I463" s="137"/>
      <c r="J463" s="137"/>
      <c r="K463" s="137"/>
      <c r="L463" s="138"/>
      <c r="M463" s="59">
        <f t="shared" ref="M463:N465" si="66">M467+M474+M481</f>
        <v>0</v>
      </c>
      <c r="N463" s="59">
        <f t="shared" si="66"/>
        <v>0</v>
      </c>
      <c r="O463" s="118"/>
    </row>
    <row r="464" spans="1:18" ht="33.75" customHeight="1" x14ac:dyDescent="0.25">
      <c r="A464" s="125"/>
      <c r="B464" s="149"/>
      <c r="C464" s="125"/>
      <c r="D464" s="7" t="s">
        <v>16</v>
      </c>
      <c r="E464" s="59">
        <f t="shared" si="65"/>
        <v>1080</v>
      </c>
      <c r="F464" s="60">
        <f>F468+F475+F482</f>
        <v>1080</v>
      </c>
      <c r="G464" s="60">
        <v>0</v>
      </c>
      <c r="H464" s="136">
        <f>H468+H475+L482</f>
        <v>0</v>
      </c>
      <c r="I464" s="137"/>
      <c r="J464" s="137"/>
      <c r="K464" s="137"/>
      <c r="L464" s="138"/>
      <c r="M464" s="59">
        <f t="shared" si="66"/>
        <v>0</v>
      </c>
      <c r="N464" s="59">
        <f t="shared" si="66"/>
        <v>0</v>
      </c>
      <c r="O464" s="118"/>
    </row>
    <row r="465" spans="1:16" ht="52.5" customHeight="1" x14ac:dyDescent="0.25">
      <c r="A465" s="125"/>
      <c r="B465" s="149"/>
      <c r="C465" s="125"/>
      <c r="D465" s="7" t="s">
        <v>6</v>
      </c>
      <c r="E465" s="59">
        <f t="shared" si="65"/>
        <v>2738.83</v>
      </c>
      <c r="F465" s="60">
        <f>F469+F476+F483</f>
        <v>2738.83</v>
      </c>
      <c r="G465" s="60">
        <v>0</v>
      </c>
      <c r="H465" s="136">
        <f>H469+H476+H483</f>
        <v>0</v>
      </c>
      <c r="I465" s="137"/>
      <c r="J465" s="137"/>
      <c r="K465" s="137"/>
      <c r="L465" s="138"/>
      <c r="M465" s="59">
        <f t="shared" si="66"/>
        <v>0</v>
      </c>
      <c r="N465" s="59">
        <f t="shared" si="66"/>
        <v>0</v>
      </c>
      <c r="O465" s="118"/>
    </row>
    <row r="466" spans="1:16" ht="19.5" customHeight="1" x14ac:dyDescent="0.25">
      <c r="A466" s="162" t="s">
        <v>23</v>
      </c>
      <c r="B466" s="152" t="s">
        <v>105</v>
      </c>
      <c r="C466" s="131" t="s">
        <v>200</v>
      </c>
      <c r="D466" s="7" t="s">
        <v>4</v>
      </c>
      <c r="E466" s="59">
        <f t="shared" si="65"/>
        <v>7058.83</v>
      </c>
      <c r="F466" s="60">
        <f>F467+F468+F469</f>
        <v>7058.83</v>
      </c>
      <c r="G466" s="60">
        <v>0</v>
      </c>
      <c r="H466" s="136">
        <f>SUM(L467:L469)</f>
        <v>0</v>
      </c>
      <c r="I466" s="137"/>
      <c r="J466" s="137"/>
      <c r="K466" s="137"/>
      <c r="L466" s="138"/>
      <c r="M466" s="59">
        <f>SUM(M467:M469)</f>
        <v>0</v>
      </c>
      <c r="N466" s="59">
        <f>SUM(N467:N469)</f>
        <v>0</v>
      </c>
      <c r="O466" s="112" t="s">
        <v>31</v>
      </c>
    </row>
    <row r="467" spans="1:16" ht="34.5" customHeight="1" x14ac:dyDescent="0.25">
      <c r="A467" s="163"/>
      <c r="B467" s="152"/>
      <c r="C467" s="131"/>
      <c r="D467" s="12" t="s">
        <v>20</v>
      </c>
      <c r="E467" s="59">
        <f t="shared" si="65"/>
        <v>3240</v>
      </c>
      <c r="F467" s="61">
        <v>3240</v>
      </c>
      <c r="G467" s="61">
        <v>0</v>
      </c>
      <c r="H467" s="115">
        <v>0</v>
      </c>
      <c r="I467" s="116"/>
      <c r="J467" s="116"/>
      <c r="K467" s="116"/>
      <c r="L467" s="117"/>
      <c r="M467" s="62">
        <v>0</v>
      </c>
      <c r="N467" s="62">
        <v>0</v>
      </c>
      <c r="O467" s="113"/>
    </row>
    <row r="468" spans="1:16" ht="33" customHeight="1" x14ac:dyDescent="0.25">
      <c r="A468" s="163"/>
      <c r="B468" s="152"/>
      <c r="C468" s="131"/>
      <c r="D468" s="12" t="s">
        <v>16</v>
      </c>
      <c r="E468" s="59">
        <f t="shared" si="65"/>
        <v>1080</v>
      </c>
      <c r="F468" s="61">
        <v>1080</v>
      </c>
      <c r="G468" s="61">
        <v>0</v>
      </c>
      <c r="H468" s="115">
        <v>0</v>
      </c>
      <c r="I468" s="116"/>
      <c r="J468" s="116"/>
      <c r="K468" s="116"/>
      <c r="L468" s="117"/>
      <c r="M468" s="62">
        <v>0</v>
      </c>
      <c r="N468" s="62">
        <v>0</v>
      </c>
      <c r="O468" s="113"/>
    </row>
    <row r="469" spans="1:16" ht="48.75" customHeight="1" x14ac:dyDescent="0.25">
      <c r="A469" s="163"/>
      <c r="B469" s="152"/>
      <c r="C469" s="131"/>
      <c r="D469" s="12" t="s">
        <v>6</v>
      </c>
      <c r="E469" s="59">
        <f t="shared" si="65"/>
        <v>2738.83</v>
      </c>
      <c r="F469" s="61">
        <f>2738.83</f>
        <v>2738.83</v>
      </c>
      <c r="G469" s="61">
        <v>0</v>
      </c>
      <c r="H469" s="115">
        <v>0</v>
      </c>
      <c r="I469" s="116"/>
      <c r="J469" s="116"/>
      <c r="K469" s="116"/>
      <c r="L469" s="117"/>
      <c r="M469" s="62">
        <v>0</v>
      </c>
      <c r="N469" s="62">
        <v>0</v>
      </c>
      <c r="O469" s="113"/>
    </row>
    <row r="470" spans="1:16" ht="19.5" customHeight="1" x14ac:dyDescent="0.25">
      <c r="A470" s="163"/>
      <c r="B470" s="146" t="s">
        <v>137</v>
      </c>
      <c r="C470" s="146" t="s">
        <v>67</v>
      </c>
      <c r="D470" s="146" t="s">
        <v>67</v>
      </c>
      <c r="E470" s="102" t="s">
        <v>68</v>
      </c>
      <c r="F470" s="102" t="s">
        <v>2</v>
      </c>
      <c r="G470" s="102" t="s">
        <v>3</v>
      </c>
      <c r="H470" s="102" t="s">
        <v>235</v>
      </c>
      <c r="I470" s="104" t="s">
        <v>165</v>
      </c>
      <c r="J470" s="105"/>
      <c r="K470" s="105"/>
      <c r="L470" s="106"/>
      <c r="M470" s="107" t="s">
        <v>38</v>
      </c>
      <c r="N470" s="107" t="s">
        <v>39</v>
      </c>
      <c r="O470" s="113"/>
    </row>
    <row r="471" spans="1:16" ht="41.25" customHeight="1" x14ac:dyDescent="0.25">
      <c r="A471" s="163"/>
      <c r="B471" s="147"/>
      <c r="C471" s="147"/>
      <c r="D471" s="147"/>
      <c r="E471" s="103"/>
      <c r="F471" s="103"/>
      <c r="G471" s="103"/>
      <c r="H471" s="103"/>
      <c r="I471" s="16" t="s">
        <v>153</v>
      </c>
      <c r="J471" s="16" t="s">
        <v>158</v>
      </c>
      <c r="K471" s="16" t="s">
        <v>154</v>
      </c>
      <c r="L471" s="16" t="s">
        <v>155</v>
      </c>
      <c r="M471" s="107"/>
      <c r="N471" s="107"/>
      <c r="O471" s="113"/>
    </row>
    <row r="472" spans="1:16" ht="34.5" customHeight="1" x14ac:dyDescent="0.25">
      <c r="A472" s="164"/>
      <c r="B472" s="148"/>
      <c r="C472" s="148"/>
      <c r="D472" s="148"/>
      <c r="E472" s="33">
        <v>1</v>
      </c>
      <c r="F472" s="34">
        <v>1</v>
      </c>
      <c r="G472" s="34" t="s">
        <v>67</v>
      </c>
      <c r="H472" s="34" t="s">
        <v>67</v>
      </c>
      <c r="I472" s="34" t="s">
        <v>67</v>
      </c>
      <c r="J472" s="34" t="s">
        <v>67</v>
      </c>
      <c r="K472" s="34" t="s">
        <v>67</v>
      </c>
      <c r="L472" s="34" t="s">
        <v>67</v>
      </c>
      <c r="M472" s="34" t="s">
        <v>67</v>
      </c>
      <c r="N472" s="34" t="s">
        <v>67</v>
      </c>
      <c r="O472" s="114"/>
    </row>
    <row r="473" spans="1:16" ht="19.5" hidden="1" customHeight="1" x14ac:dyDescent="0.3">
      <c r="A473" s="162" t="s">
        <v>46</v>
      </c>
      <c r="B473" s="152" t="s">
        <v>59</v>
      </c>
      <c r="C473" s="131" t="s">
        <v>200</v>
      </c>
      <c r="D473" s="7" t="s">
        <v>4</v>
      </c>
      <c r="E473" s="59">
        <f>SUM(F473:N473)</f>
        <v>0</v>
      </c>
      <c r="F473" s="60">
        <f>SUM(F474:F476)</f>
        <v>0</v>
      </c>
      <c r="G473" s="60">
        <v>0</v>
      </c>
      <c r="H473" s="136">
        <f>SUM(H474:H476)</f>
        <v>0</v>
      </c>
      <c r="I473" s="137"/>
      <c r="J473" s="137"/>
      <c r="K473" s="137"/>
      <c r="L473" s="138"/>
      <c r="M473" s="59">
        <f>SUM(M474:M476)</f>
        <v>0</v>
      </c>
      <c r="N473" s="59">
        <f>SUM(N474:N476)</f>
        <v>0</v>
      </c>
      <c r="O473" s="112" t="s">
        <v>31</v>
      </c>
    </row>
    <row r="474" spans="1:16" ht="0.75" hidden="1" customHeight="1" outlineLevel="1" x14ac:dyDescent="0.3">
      <c r="A474" s="163"/>
      <c r="B474" s="152"/>
      <c r="C474" s="131"/>
      <c r="D474" s="12" t="s">
        <v>20</v>
      </c>
      <c r="E474" s="59">
        <f>SUM(F474:N474)</f>
        <v>0</v>
      </c>
      <c r="F474" s="61">
        <v>0</v>
      </c>
      <c r="G474" s="60">
        <v>0</v>
      </c>
      <c r="H474" s="61">
        <v>0</v>
      </c>
      <c r="I474" s="70"/>
      <c r="J474" s="70"/>
      <c r="K474" s="70"/>
      <c r="L474" s="62">
        <v>0</v>
      </c>
      <c r="M474" s="62">
        <v>0</v>
      </c>
      <c r="N474" s="62">
        <v>0</v>
      </c>
      <c r="O474" s="113"/>
    </row>
    <row r="475" spans="1:16" ht="30.75" hidden="1" customHeight="1" collapsed="1" x14ac:dyDescent="0.3">
      <c r="A475" s="163"/>
      <c r="B475" s="152"/>
      <c r="C475" s="131"/>
      <c r="D475" s="12" t="s">
        <v>16</v>
      </c>
      <c r="E475" s="59">
        <f>SUM(F475:N475)</f>
        <v>0</v>
      </c>
      <c r="F475" s="61">
        <v>0</v>
      </c>
      <c r="G475" s="61">
        <v>0</v>
      </c>
      <c r="H475" s="115">
        <v>0</v>
      </c>
      <c r="I475" s="116"/>
      <c r="J475" s="116"/>
      <c r="K475" s="116"/>
      <c r="L475" s="117"/>
      <c r="M475" s="62">
        <v>0</v>
      </c>
      <c r="N475" s="62">
        <v>0</v>
      </c>
      <c r="O475" s="113"/>
    </row>
    <row r="476" spans="1:16" ht="51" hidden="1" customHeight="1" x14ac:dyDescent="0.3">
      <c r="A476" s="163"/>
      <c r="B476" s="152"/>
      <c r="C476" s="131"/>
      <c r="D476" s="12" t="s">
        <v>6</v>
      </c>
      <c r="E476" s="59">
        <f>SUM(F476:N476)</f>
        <v>0</v>
      </c>
      <c r="F476" s="61">
        <v>0</v>
      </c>
      <c r="G476" s="61">
        <v>0</v>
      </c>
      <c r="H476" s="115">
        <v>0</v>
      </c>
      <c r="I476" s="116"/>
      <c r="J476" s="116"/>
      <c r="K476" s="116"/>
      <c r="L476" s="117"/>
      <c r="M476" s="62">
        <v>0</v>
      </c>
      <c r="N476" s="62">
        <f>24285-24285</f>
        <v>0</v>
      </c>
      <c r="O476" s="113"/>
      <c r="P476" s="108"/>
    </row>
    <row r="477" spans="1:16" ht="19.5" hidden="1" customHeight="1" x14ac:dyDescent="0.3">
      <c r="A477" s="163"/>
      <c r="B477" s="146" t="s">
        <v>144</v>
      </c>
      <c r="C477" s="146" t="s">
        <v>67</v>
      </c>
      <c r="D477" s="146" t="s">
        <v>67</v>
      </c>
      <c r="E477" s="102" t="s">
        <v>68</v>
      </c>
      <c r="F477" s="102" t="s">
        <v>2</v>
      </c>
      <c r="G477" s="102" t="s">
        <v>3</v>
      </c>
      <c r="H477" s="102" t="s">
        <v>235</v>
      </c>
      <c r="I477" s="104" t="s">
        <v>165</v>
      </c>
      <c r="J477" s="105"/>
      <c r="K477" s="105"/>
      <c r="L477" s="106"/>
      <c r="M477" s="107" t="s">
        <v>38</v>
      </c>
      <c r="N477" s="107" t="s">
        <v>39</v>
      </c>
      <c r="O477" s="113"/>
      <c r="P477" s="108"/>
    </row>
    <row r="478" spans="1:16" ht="37.5" hidden="1" customHeight="1" x14ac:dyDescent="0.3">
      <c r="A478" s="163"/>
      <c r="B478" s="147"/>
      <c r="C478" s="147"/>
      <c r="D478" s="147"/>
      <c r="E478" s="103"/>
      <c r="F478" s="103"/>
      <c r="G478" s="103"/>
      <c r="H478" s="103"/>
      <c r="I478" s="16" t="s">
        <v>153</v>
      </c>
      <c r="J478" s="16" t="s">
        <v>158</v>
      </c>
      <c r="K478" s="16" t="s">
        <v>154</v>
      </c>
      <c r="L478" s="16" t="s">
        <v>155</v>
      </c>
      <c r="M478" s="107"/>
      <c r="N478" s="107"/>
      <c r="O478" s="113"/>
      <c r="P478" s="108"/>
    </row>
    <row r="479" spans="1:16" ht="33" hidden="1" customHeight="1" x14ac:dyDescent="0.3">
      <c r="A479" s="164"/>
      <c r="B479" s="148"/>
      <c r="C479" s="148"/>
      <c r="D479" s="148"/>
      <c r="E479" s="18" t="s">
        <v>67</v>
      </c>
      <c r="F479" s="18" t="s">
        <v>67</v>
      </c>
      <c r="G479" s="18" t="s">
        <v>67</v>
      </c>
      <c r="H479" s="18" t="s">
        <v>67</v>
      </c>
      <c r="I479" s="18" t="s">
        <v>67</v>
      </c>
      <c r="J479" s="18" t="s">
        <v>67</v>
      </c>
      <c r="K479" s="18" t="s">
        <v>67</v>
      </c>
      <c r="L479" s="18" t="s">
        <v>67</v>
      </c>
      <c r="M479" s="18" t="s">
        <v>67</v>
      </c>
      <c r="N479" s="18" t="s">
        <v>67</v>
      </c>
      <c r="O479" s="114"/>
      <c r="P479" s="108"/>
    </row>
    <row r="480" spans="1:16" ht="17.25" hidden="1" customHeight="1" x14ac:dyDescent="0.3">
      <c r="A480" s="162" t="s">
        <v>63</v>
      </c>
      <c r="B480" s="152" t="s">
        <v>58</v>
      </c>
      <c r="C480" s="131" t="s">
        <v>200</v>
      </c>
      <c r="D480" s="7" t="s">
        <v>4</v>
      </c>
      <c r="E480" s="59">
        <f>SUM(F480:N480)</f>
        <v>0</v>
      </c>
      <c r="F480" s="60">
        <f>F481+F482+F483</f>
        <v>0</v>
      </c>
      <c r="G480" s="60">
        <v>0</v>
      </c>
      <c r="H480" s="136">
        <f>H481+H482+H483</f>
        <v>0</v>
      </c>
      <c r="I480" s="137"/>
      <c r="J480" s="137"/>
      <c r="K480" s="137"/>
      <c r="L480" s="138"/>
      <c r="M480" s="59">
        <f>SUM(M481:M483)</f>
        <v>0</v>
      </c>
      <c r="N480" s="59">
        <f>SUM(N481:N483)</f>
        <v>0</v>
      </c>
      <c r="O480" s="112" t="s">
        <v>31</v>
      </c>
      <c r="P480" s="108"/>
    </row>
    <row r="481" spans="1:16" ht="31.5" hidden="1" customHeight="1" outlineLevel="1" x14ac:dyDescent="0.3">
      <c r="A481" s="163"/>
      <c r="B481" s="152"/>
      <c r="C481" s="131"/>
      <c r="D481" s="12" t="s">
        <v>20</v>
      </c>
      <c r="E481" s="59">
        <f>SUM(F481:N481)</f>
        <v>0</v>
      </c>
      <c r="F481" s="61">
        <v>0</v>
      </c>
      <c r="G481" s="60">
        <v>0</v>
      </c>
      <c r="H481" s="61">
        <v>0</v>
      </c>
      <c r="I481" s="70"/>
      <c r="J481" s="70"/>
      <c r="K481" s="70"/>
      <c r="L481" s="62">
        <v>0</v>
      </c>
      <c r="M481" s="62">
        <v>0</v>
      </c>
      <c r="N481" s="62">
        <v>0</v>
      </c>
      <c r="O481" s="113"/>
      <c r="P481" s="108"/>
    </row>
    <row r="482" spans="1:16" ht="0.75" hidden="1" customHeight="1" outlineLevel="1" x14ac:dyDescent="0.3">
      <c r="A482" s="163"/>
      <c r="B482" s="152"/>
      <c r="C482" s="131"/>
      <c r="D482" s="12" t="s">
        <v>16</v>
      </c>
      <c r="E482" s="59">
        <f>SUM(F482:N482)</f>
        <v>0</v>
      </c>
      <c r="F482" s="61">
        <v>0</v>
      </c>
      <c r="G482" s="60">
        <v>0</v>
      </c>
      <c r="H482" s="61">
        <v>0</v>
      </c>
      <c r="I482" s="70"/>
      <c r="J482" s="70"/>
      <c r="K482" s="70"/>
      <c r="L482" s="62">
        <v>0</v>
      </c>
      <c r="M482" s="62">
        <v>0</v>
      </c>
      <c r="N482" s="62">
        <v>0</v>
      </c>
      <c r="O482" s="113"/>
      <c r="P482" s="108"/>
    </row>
    <row r="483" spans="1:16" ht="80.25" hidden="1" customHeight="1" collapsed="1" x14ac:dyDescent="0.3">
      <c r="A483" s="163"/>
      <c r="B483" s="152"/>
      <c r="C483" s="131"/>
      <c r="D483" s="12" t="s">
        <v>6</v>
      </c>
      <c r="E483" s="59">
        <f>SUM(F483:N483)</f>
        <v>0</v>
      </c>
      <c r="F483" s="61">
        <v>0</v>
      </c>
      <c r="G483" s="61">
        <v>0</v>
      </c>
      <c r="H483" s="115">
        <v>0</v>
      </c>
      <c r="I483" s="116"/>
      <c r="J483" s="116"/>
      <c r="K483" s="116"/>
      <c r="L483" s="117"/>
      <c r="M483" s="62">
        <v>0</v>
      </c>
      <c r="N483" s="62">
        <v>0</v>
      </c>
      <c r="O483" s="113"/>
      <c r="P483" s="108"/>
    </row>
    <row r="484" spans="1:16" ht="19.5" hidden="1" customHeight="1" x14ac:dyDescent="0.3">
      <c r="A484" s="163"/>
      <c r="B484" s="146" t="s">
        <v>143</v>
      </c>
      <c r="C484" s="146" t="s">
        <v>67</v>
      </c>
      <c r="D484" s="146" t="s">
        <v>67</v>
      </c>
      <c r="E484" s="102" t="s">
        <v>68</v>
      </c>
      <c r="F484" s="102" t="s">
        <v>2</v>
      </c>
      <c r="G484" s="102" t="s">
        <v>3</v>
      </c>
      <c r="H484" s="102" t="s">
        <v>218</v>
      </c>
      <c r="I484" s="104" t="s">
        <v>165</v>
      </c>
      <c r="J484" s="105"/>
      <c r="K484" s="105"/>
      <c r="L484" s="106"/>
      <c r="M484" s="107" t="s">
        <v>38</v>
      </c>
      <c r="N484" s="107" t="s">
        <v>39</v>
      </c>
      <c r="O484" s="113"/>
    </row>
    <row r="485" spans="1:16" ht="31.5" hidden="1" customHeight="1" x14ac:dyDescent="0.3">
      <c r="A485" s="163"/>
      <c r="B485" s="147"/>
      <c r="C485" s="147"/>
      <c r="D485" s="147"/>
      <c r="E485" s="103"/>
      <c r="F485" s="103"/>
      <c r="G485" s="103"/>
      <c r="H485" s="103"/>
      <c r="I485" s="16" t="s">
        <v>153</v>
      </c>
      <c r="J485" s="16" t="s">
        <v>158</v>
      </c>
      <c r="K485" s="16" t="s">
        <v>154</v>
      </c>
      <c r="L485" s="16" t="s">
        <v>155</v>
      </c>
      <c r="M485" s="107"/>
      <c r="N485" s="107"/>
      <c r="O485" s="113"/>
    </row>
    <row r="486" spans="1:16" ht="33" hidden="1" customHeight="1" x14ac:dyDescent="0.3">
      <c r="A486" s="164"/>
      <c r="B486" s="148"/>
      <c r="C486" s="148"/>
      <c r="D486" s="148"/>
      <c r="E486" s="16" t="s">
        <v>67</v>
      </c>
      <c r="F486" s="18" t="s">
        <v>67</v>
      </c>
      <c r="G486" s="18" t="s">
        <v>67</v>
      </c>
      <c r="H486" s="18" t="s">
        <v>67</v>
      </c>
      <c r="I486" s="18" t="s">
        <v>67</v>
      </c>
      <c r="J486" s="18" t="s">
        <v>67</v>
      </c>
      <c r="K486" s="18" t="s">
        <v>67</v>
      </c>
      <c r="L486" s="18" t="s">
        <v>67</v>
      </c>
      <c r="M486" s="18" t="s">
        <v>67</v>
      </c>
      <c r="N486" s="18" t="s">
        <v>67</v>
      </c>
      <c r="O486" s="114"/>
    </row>
    <row r="487" spans="1:16" ht="17.25" customHeight="1" x14ac:dyDescent="0.25">
      <c r="A487" s="125" t="s">
        <v>24</v>
      </c>
      <c r="B487" s="149" t="s">
        <v>169</v>
      </c>
      <c r="C487" s="125" t="s">
        <v>40</v>
      </c>
      <c r="D487" s="7" t="s">
        <v>4</v>
      </c>
      <c r="E487" s="59">
        <f t="shared" ref="E487:E492" si="67">SUM(F487:N487)</f>
        <v>0</v>
      </c>
      <c r="F487" s="60">
        <f>F488+F489</f>
        <v>0</v>
      </c>
      <c r="G487" s="60">
        <v>0</v>
      </c>
      <c r="H487" s="136">
        <f>H488+H489</f>
        <v>0</v>
      </c>
      <c r="I487" s="137"/>
      <c r="J487" s="137"/>
      <c r="K487" s="137"/>
      <c r="L487" s="138"/>
      <c r="M487" s="59">
        <f>SUM(M488:M489)</f>
        <v>0</v>
      </c>
      <c r="N487" s="59">
        <f>SUM(N488:N489)</f>
        <v>0</v>
      </c>
      <c r="O487" s="118" t="s">
        <v>33</v>
      </c>
    </row>
    <row r="488" spans="1:16" ht="0.75" hidden="1" customHeight="1" outlineLevel="1" x14ac:dyDescent="0.3">
      <c r="A488" s="125"/>
      <c r="B488" s="149"/>
      <c r="C488" s="125"/>
      <c r="D488" s="7" t="s">
        <v>16</v>
      </c>
      <c r="E488" s="59">
        <f t="shared" si="67"/>
        <v>0</v>
      </c>
      <c r="F488" s="60">
        <f>F491+F497</f>
        <v>0</v>
      </c>
      <c r="G488" s="60">
        <v>0</v>
      </c>
      <c r="H488" s="60">
        <f>H491+H497</f>
        <v>0</v>
      </c>
      <c r="I488" s="69"/>
      <c r="J488" s="69"/>
      <c r="K488" s="69"/>
      <c r="L488" s="59">
        <f>L491+L497</f>
        <v>0</v>
      </c>
      <c r="M488" s="59">
        <f t="shared" ref="M488:N489" si="68">M491+M497</f>
        <v>0</v>
      </c>
      <c r="N488" s="59">
        <f t="shared" si="68"/>
        <v>0</v>
      </c>
      <c r="O488" s="118"/>
    </row>
    <row r="489" spans="1:16" ht="54.75" customHeight="1" collapsed="1" x14ac:dyDescent="0.25">
      <c r="A489" s="125"/>
      <c r="B489" s="149"/>
      <c r="C489" s="125"/>
      <c r="D489" s="7" t="s">
        <v>6</v>
      </c>
      <c r="E489" s="59">
        <f t="shared" si="67"/>
        <v>0</v>
      </c>
      <c r="F489" s="60">
        <f>F492+F498</f>
        <v>0</v>
      </c>
      <c r="G489" s="60">
        <v>0</v>
      </c>
      <c r="H489" s="136">
        <f>H492+H498</f>
        <v>0</v>
      </c>
      <c r="I489" s="137"/>
      <c r="J489" s="137"/>
      <c r="K489" s="137"/>
      <c r="L489" s="138"/>
      <c r="M489" s="59">
        <f t="shared" si="68"/>
        <v>0</v>
      </c>
      <c r="N489" s="59">
        <f t="shared" si="68"/>
        <v>0</v>
      </c>
      <c r="O489" s="118"/>
    </row>
    <row r="490" spans="1:16" ht="19.5" customHeight="1" x14ac:dyDescent="0.25">
      <c r="A490" s="126" t="s">
        <v>64</v>
      </c>
      <c r="B490" s="152" t="s">
        <v>56</v>
      </c>
      <c r="C490" s="131" t="s">
        <v>40</v>
      </c>
      <c r="D490" s="7" t="s">
        <v>4</v>
      </c>
      <c r="E490" s="59">
        <f t="shared" si="67"/>
        <v>0</v>
      </c>
      <c r="F490" s="60">
        <f>F491+F492</f>
        <v>0</v>
      </c>
      <c r="G490" s="60">
        <v>0</v>
      </c>
      <c r="H490" s="136">
        <f>H491+H492</f>
        <v>0</v>
      </c>
      <c r="I490" s="137"/>
      <c r="J490" s="137"/>
      <c r="K490" s="137"/>
      <c r="L490" s="138"/>
      <c r="M490" s="59">
        <f>SUM(M491:M492)</f>
        <v>0</v>
      </c>
      <c r="N490" s="59">
        <f>SUM(N491:N492)</f>
        <v>0</v>
      </c>
      <c r="O490" s="112" t="s">
        <v>33</v>
      </c>
    </row>
    <row r="491" spans="1:16" ht="33.75" hidden="1" customHeight="1" outlineLevel="1" x14ac:dyDescent="0.3">
      <c r="A491" s="127"/>
      <c r="B491" s="152"/>
      <c r="C491" s="131"/>
      <c r="D491" s="12" t="s">
        <v>16</v>
      </c>
      <c r="E491" s="59">
        <f t="shared" si="67"/>
        <v>0</v>
      </c>
      <c r="F491" s="61">
        <v>0</v>
      </c>
      <c r="G491" s="60">
        <v>0</v>
      </c>
      <c r="H491" s="61">
        <v>0</v>
      </c>
      <c r="I491" s="70"/>
      <c r="J491" s="70"/>
      <c r="K491" s="70"/>
      <c r="L491" s="62">
        <v>0</v>
      </c>
      <c r="M491" s="62">
        <v>0</v>
      </c>
      <c r="N491" s="62">
        <v>0</v>
      </c>
      <c r="O491" s="113"/>
    </row>
    <row r="492" spans="1:16" ht="55.9" customHeight="1" collapsed="1" x14ac:dyDescent="0.25">
      <c r="A492" s="127"/>
      <c r="B492" s="152"/>
      <c r="C492" s="131"/>
      <c r="D492" s="12" t="s">
        <v>6</v>
      </c>
      <c r="E492" s="59">
        <f t="shared" si="67"/>
        <v>0</v>
      </c>
      <c r="F492" s="61">
        <v>0</v>
      </c>
      <c r="G492" s="61">
        <v>0</v>
      </c>
      <c r="H492" s="115">
        <v>0</v>
      </c>
      <c r="I492" s="116"/>
      <c r="J492" s="116"/>
      <c r="K492" s="116"/>
      <c r="L492" s="117"/>
      <c r="M492" s="62">
        <v>0</v>
      </c>
      <c r="N492" s="62">
        <v>0</v>
      </c>
      <c r="O492" s="113"/>
    </row>
    <row r="493" spans="1:16" ht="19.5" customHeight="1" x14ac:dyDescent="0.25">
      <c r="A493" s="127"/>
      <c r="B493" s="146" t="s">
        <v>138</v>
      </c>
      <c r="C493" s="146" t="s">
        <v>67</v>
      </c>
      <c r="D493" s="146" t="s">
        <v>67</v>
      </c>
      <c r="E493" s="102" t="s">
        <v>68</v>
      </c>
      <c r="F493" s="102" t="s">
        <v>2</v>
      </c>
      <c r="G493" s="102" t="s">
        <v>3</v>
      </c>
      <c r="H493" s="102" t="s">
        <v>218</v>
      </c>
      <c r="I493" s="104" t="s">
        <v>165</v>
      </c>
      <c r="J493" s="105"/>
      <c r="K493" s="105"/>
      <c r="L493" s="106"/>
      <c r="M493" s="107" t="s">
        <v>38</v>
      </c>
      <c r="N493" s="107" t="s">
        <v>39</v>
      </c>
      <c r="O493" s="113"/>
    </row>
    <row r="494" spans="1:16" ht="36" customHeight="1" x14ac:dyDescent="0.25">
      <c r="A494" s="127"/>
      <c r="B494" s="147"/>
      <c r="C494" s="147"/>
      <c r="D494" s="147"/>
      <c r="E494" s="103"/>
      <c r="F494" s="103"/>
      <c r="G494" s="103"/>
      <c r="H494" s="103"/>
      <c r="I494" s="16" t="s">
        <v>153</v>
      </c>
      <c r="J494" s="16" t="s">
        <v>158</v>
      </c>
      <c r="K494" s="16" t="s">
        <v>154</v>
      </c>
      <c r="L494" s="16" t="s">
        <v>155</v>
      </c>
      <c r="M494" s="107"/>
      <c r="N494" s="107"/>
      <c r="O494" s="113"/>
    </row>
    <row r="495" spans="1:16" ht="23.25" customHeight="1" x14ac:dyDescent="0.25">
      <c r="A495" s="132"/>
      <c r="B495" s="148"/>
      <c r="C495" s="148"/>
      <c r="D495" s="148"/>
      <c r="E495" s="16" t="s">
        <v>67</v>
      </c>
      <c r="F495" s="18" t="s">
        <v>67</v>
      </c>
      <c r="G495" s="18"/>
      <c r="H495" s="18" t="s">
        <v>67</v>
      </c>
      <c r="I495" s="18" t="s">
        <v>67</v>
      </c>
      <c r="J495" s="18" t="s">
        <v>67</v>
      </c>
      <c r="K495" s="18" t="s">
        <v>67</v>
      </c>
      <c r="L495" s="18" t="s">
        <v>67</v>
      </c>
      <c r="M495" s="18" t="s">
        <v>67</v>
      </c>
      <c r="N495" s="18" t="s">
        <v>67</v>
      </c>
      <c r="O495" s="114"/>
    </row>
    <row r="496" spans="1:16" ht="19.5" customHeight="1" x14ac:dyDescent="0.25">
      <c r="A496" s="126" t="s">
        <v>65</v>
      </c>
      <c r="B496" s="152" t="s">
        <v>57</v>
      </c>
      <c r="C496" s="131" t="s">
        <v>40</v>
      </c>
      <c r="D496" s="7" t="s">
        <v>4</v>
      </c>
      <c r="E496" s="59">
        <f>SUM(F496:N496)</f>
        <v>0</v>
      </c>
      <c r="F496" s="60">
        <f>F497+F498</f>
        <v>0</v>
      </c>
      <c r="G496" s="60">
        <v>0</v>
      </c>
      <c r="H496" s="136">
        <f>H497+H498</f>
        <v>0</v>
      </c>
      <c r="I496" s="137"/>
      <c r="J496" s="137"/>
      <c r="K496" s="137"/>
      <c r="L496" s="138"/>
      <c r="M496" s="59">
        <f>SUM(M497:M498)</f>
        <v>0</v>
      </c>
      <c r="N496" s="59">
        <f>SUM(N497:N498)</f>
        <v>0</v>
      </c>
      <c r="O496" s="112" t="s">
        <v>33</v>
      </c>
    </row>
    <row r="497" spans="1:15" ht="36" hidden="1" customHeight="1" outlineLevel="1" x14ac:dyDescent="0.3">
      <c r="A497" s="127"/>
      <c r="B497" s="152"/>
      <c r="C497" s="131"/>
      <c r="D497" s="12" t="s">
        <v>16</v>
      </c>
      <c r="E497" s="59">
        <f>SUM(F497:N497)</f>
        <v>0</v>
      </c>
      <c r="F497" s="61">
        <v>0</v>
      </c>
      <c r="G497" s="60">
        <v>0</v>
      </c>
      <c r="H497" s="61">
        <v>0</v>
      </c>
      <c r="I497" s="70"/>
      <c r="J497" s="70"/>
      <c r="K497" s="70"/>
      <c r="L497" s="62">
        <v>0</v>
      </c>
      <c r="M497" s="62">
        <v>0</v>
      </c>
      <c r="N497" s="62">
        <v>0</v>
      </c>
      <c r="O497" s="113"/>
    </row>
    <row r="498" spans="1:15" ht="51.75" customHeight="1" collapsed="1" x14ac:dyDescent="0.25">
      <c r="A498" s="127"/>
      <c r="B498" s="152"/>
      <c r="C498" s="131"/>
      <c r="D498" s="12" t="s">
        <v>6</v>
      </c>
      <c r="E498" s="59">
        <f>SUM(F498:N498)</f>
        <v>0</v>
      </c>
      <c r="F498" s="61">
        <v>0</v>
      </c>
      <c r="G498" s="61">
        <v>0</v>
      </c>
      <c r="H498" s="115">
        <v>0</v>
      </c>
      <c r="I498" s="116"/>
      <c r="J498" s="116"/>
      <c r="K498" s="116"/>
      <c r="L498" s="117"/>
      <c r="M498" s="62">
        <v>0</v>
      </c>
      <c r="N498" s="62">
        <v>0</v>
      </c>
      <c r="O498" s="113"/>
    </row>
    <row r="499" spans="1:15" ht="19.5" customHeight="1" x14ac:dyDescent="0.25">
      <c r="A499" s="127"/>
      <c r="B499" s="146" t="s">
        <v>139</v>
      </c>
      <c r="C499" s="146" t="s">
        <v>67</v>
      </c>
      <c r="D499" s="146" t="s">
        <v>67</v>
      </c>
      <c r="E499" s="102" t="s">
        <v>68</v>
      </c>
      <c r="F499" s="102" t="s">
        <v>2</v>
      </c>
      <c r="G499" s="102" t="s">
        <v>3</v>
      </c>
      <c r="H499" s="102" t="s">
        <v>218</v>
      </c>
      <c r="I499" s="104" t="s">
        <v>165</v>
      </c>
      <c r="J499" s="105"/>
      <c r="K499" s="105"/>
      <c r="L499" s="106"/>
      <c r="M499" s="107" t="s">
        <v>38</v>
      </c>
      <c r="N499" s="107" t="s">
        <v>39</v>
      </c>
      <c r="O499" s="113"/>
    </row>
    <row r="500" spans="1:15" ht="37.5" customHeight="1" x14ac:dyDescent="0.25">
      <c r="A500" s="127"/>
      <c r="B500" s="147"/>
      <c r="C500" s="147"/>
      <c r="D500" s="147"/>
      <c r="E500" s="103"/>
      <c r="F500" s="103"/>
      <c r="G500" s="103"/>
      <c r="H500" s="103"/>
      <c r="I500" s="16" t="s">
        <v>153</v>
      </c>
      <c r="J500" s="16" t="s">
        <v>158</v>
      </c>
      <c r="K500" s="16" t="s">
        <v>154</v>
      </c>
      <c r="L500" s="16" t="s">
        <v>155</v>
      </c>
      <c r="M500" s="107"/>
      <c r="N500" s="107"/>
      <c r="O500" s="113"/>
    </row>
    <row r="501" spans="1:15" ht="41.25" customHeight="1" x14ac:dyDescent="0.25">
      <c r="A501" s="132"/>
      <c r="B501" s="148"/>
      <c r="C501" s="148"/>
      <c r="D501" s="148"/>
      <c r="E501" s="16" t="s">
        <v>67</v>
      </c>
      <c r="F501" s="18" t="s">
        <v>67</v>
      </c>
      <c r="G501" s="18" t="s">
        <v>67</v>
      </c>
      <c r="H501" s="18" t="s">
        <v>67</v>
      </c>
      <c r="I501" s="18" t="s">
        <v>67</v>
      </c>
      <c r="J501" s="18" t="s">
        <v>67</v>
      </c>
      <c r="K501" s="18" t="s">
        <v>67</v>
      </c>
      <c r="L501" s="18" t="s">
        <v>67</v>
      </c>
      <c r="M501" s="18" t="s">
        <v>67</v>
      </c>
      <c r="N501" s="18" t="s">
        <v>67</v>
      </c>
      <c r="O501" s="114"/>
    </row>
    <row r="502" spans="1:15" ht="21.75" customHeight="1" x14ac:dyDescent="0.25">
      <c r="A502" s="125" t="s">
        <v>108</v>
      </c>
      <c r="B502" s="143" t="s">
        <v>168</v>
      </c>
      <c r="C502" s="131" t="s">
        <v>40</v>
      </c>
      <c r="D502" s="7" t="s">
        <v>4</v>
      </c>
      <c r="E502" s="10">
        <f t="shared" ref="E502:E507" si="69">SUM(F502:N502)</f>
        <v>43498.899999999994</v>
      </c>
      <c r="F502" s="9">
        <f>F503+F504</f>
        <v>0</v>
      </c>
      <c r="G502" s="9">
        <v>22821.41</v>
      </c>
      <c r="H502" s="119">
        <f>H503+H504</f>
        <v>20677.489999999998</v>
      </c>
      <c r="I502" s="120"/>
      <c r="J502" s="120"/>
      <c r="K502" s="120"/>
      <c r="L502" s="121"/>
      <c r="M502" s="10">
        <f>SUM(M503:M504)</f>
        <v>0</v>
      </c>
      <c r="N502" s="10">
        <f>SUM(N503:N504)</f>
        <v>0</v>
      </c>
      <c r="O502" s="118" t="s">
        <v>282</v>
      </c>
    </row>
    <row r="503" spans="1:15" ht="35.25" customHeight="1" x14ac:dyDescent="0.25">
      <c r="A503" s="125"/>
      <c r="B503" s="178"/>
      <c r="C503" s="131"/>
      <c r="D503" s="7" t="s">
        <v>16</v>
      </c>
      <c r="E503" s="10">
        <f t="shared" si="69"/>
        <v>43498.899999999994</v>
      </c>
      <c r="F503" s="9">
        <v>0</v>
      </c>
      <c r="G503" s="9">
        <v>22821.41</v>
      </c>
      <c r="H503" s="119">
        <f>H506+H512</f>
        <v>20677.489999999998</v>
      </c>
      <c r="I503" s="120"/>
      <c r="J503" s="120"/>
      <c r="K503" s="120"/>
      <c r="L503" s="121"/>
      <c r="M503" s="10">
        <f>M506+M512</f>
        <v>0</v>
      </c>
      <c r="N503" s="10">
        <f>N506+N512</f>
        <v>0</v>
      </c>
      <c r="O503" s="118"/>
    </row>
    <row r="504" spans="1:15" ht="52.5" customHeight="1" x14ac:dyDescent="0.25">
      <c r="A504" s="125"/>
      <c r="B504" s="179"/>
      <c r="C504" s="131"/>
      <c r="D504" s="7" t="s">
        <v>6</v>
      </c>
      <c r="E504" s="10">
        <f t="shared" si="69"/>
        <v>0</v>
      </c>
      <c r="F504" s="9">
        <f>F507</f>
        <v>0</v>
      </c>
      <c r="G504" s="9">
        <v>0</v>
      </c>
      <c r="H504" s="119">
        <f>H507</f>
        <v>0</v>
      </c>
      <c r="I504" s="120"/>
      <c r="J504" s="120"/>
      <c r="K504" s="120"/>
      <c r="L504" s="121"/>
      <c r="M504" s="10">
        <f t="shared" ref="M504:N504" si="70">M507</f>
        <v>0</v>
      </c>
      <c r="N504" s="10">
        <f t="shared" si="70"/>
        <v>0</v>
      </c>
      <c r="O504" s="118"/>
    </row>
    <row r="505" spans="1:15" ht="21.75" customHeight="1" x14ac:dyDescent="0.25">
      <c r="A505" s="133" t="s">
        <v>29</v>
      </c>
      <c r="B505" s="128" t="s">
        <v>145</v>
      </c>
      <c r="C505" s="131" t="s">
        <v>40</v>
      </c>
      <c r="D505" s="7" t="s">
        <v>4</v>
      </c>
      <c r="E505" s="10">
        <f t="shared" si="69"/>
        <v>11878.14</v>
      </c>
      <c r="F505" s="9">
        <f>F506+F507</f>
        <v>0</v>
      </c>
      <c r="G505" s="9">
        <v>6668.41</v>
      </c>
      <c r="H505" s="119">
        <f>H506</f>
        <v>5209.7299999999996</v>
      </c>
      <c r="I505" s="120"/>
      <c r="J505" s="120"/>
      <c r="K505" s="120"/>
      <c r="L505" s="121"/>
      <c r="M505" s="10">
        <f>SUM(M506:M507)</f>
        <v>0</v>
      </c>
      <c r="N505" s="10">
        <f>SUM(N506:N507)</f>
        <v>0</v>
      </c>
      <c r="O505" s="112" t="s">
        <v>146</v>
      </c>
    </row>
    <row r="506" spans="1:15" ht="54" customHeight="1" x14ac:dyDescent="0.25">
      <c r="A506" s="134"/>
      <c r="B506" s="129"/>
      <c r="C506" s="131"/>
      <c r="D506" s="7" t="s">
        <v>16</v>
      </c>
      <c r="E506" s="10">
        <f t="shared" si="69"/>
        <v>11878.14</v>
      </c>
      <c r="F506" s="14">
        <v>0</v>
      </c>
      <c r="G506" s="14">
        <v>6668.41</v>
      </c>
      <c r="H506" s="99">
        <v>5209.7299999999996</v>
      </c>
      <c r="I506" s="100"/>
      <c r="J506" s="100"/>
      <c r="K506" s="100"/>
      <c r="L506" s="101"/>
      <c r="M506" s="15">
        <v>0</v>
      </c>
      <c r="N506" s="15">
        <v>0</v>
      </c>
      <c r="O506" s="113"/>
    </row>
    <row r="507" spans="1:15" ht="54.75" customHeight="1" x14ac:dyDescent="0.25">
      <c r="A507" s="134"/>
      <c r="B507" s="130"/>
      <c r="C507" s="131"/>
      <c r="D507" s="7" t="s">
        <v>6</v>
      </c>
      <c r="E507" s="10">
        <f t="shared" si="69"/>
        <v>0</v>
      </c>
      <c r="F507" s="14">
        <v>0</v>
      </c>
      <c r="G507" s="14">
        <v>0</v>
      </c>
      <c r="H507" s="99">
        <v>0</v>
      </c>
      <c r="I507" s="100"/>
      <c r="J507" s="100"/>
      <c r="K507" s="100"/>
      <c r="L507" s="101"/>
      <c r="M507" s="15">
        <v>0</v>
      </c>
      <c r="N507" s="15">
        <v>0</v>
      </c>
      <c r="O507" s="113"/>
    </row>
    <row r="508" spans="1:15" ht="21.75" customHeight="1" x14ac:dyDescent="0.25">
      <c r="A508" s="134"/>
      <c r="B508" s="153" t="s">
        <v>311</v>
      </c>
      <c r="C508" s="146" t="s">
        <v>67</v>
      </c>
      <c r="D508" s="146" t="s">
        <v>67</v>
      </c>
      <c r="E508" s="102" t="s">
        <v>68</v>
      </c>
      <c r="F508" s="102" t="s">
        <v>2</v>
      </c>
      <c r="G508" s="102" t="s">
        <v>3</v>
      </c>
      <c r="H508" s="102" t="s">
        <v>236</v>
      </c>
      <c r="I508" s="104" t="s">
        <v>165</v>
      </c>
      <c r="J508" s="105"/>
      <c r="K508" s="105"/>
      <c r="L508" s="106"/>
      <c r="M508" s="107" t="s">
        <v>38</v>
      </c>
      <c r="N508" s="107" t="s">
        <v>39</v>
      </c>
      <c r="O508" s="113"/>
    </row>
    <row r="509" spans="1:15" ht="41.25" customHeight="1" x14ac:dyDescent="0.25">
      <c r="A509" s="134"/>
      <c r="B509" s="154"/>
      <c r="C509" s="147"/>
      <c r="D509" s="147"/>
      <c r="E509" s="103"/>
      <c r="F509" s="103"/>
      <c r="G509" s="103"/>
      <c r="H509" s="103"/>
      <c r="I509" s="16" t="s">
        <v>153</v>
      </c>
      <c r="J509" s="16" t="s">
        <v>158</v>
      </c>
      <c r="K509" s="16" t="s">
        <v>154</v>
      </c>
      <c r="L509" s="16" t="s">
        <v>155</v>
      </c>
      <c r="M509" s="107"/>
      <c r="N509" s="107"/>
      <c r="O509" s="113"/>
    </row>
    <row r="510" spans="1:15" ht="124.5" customHeight="1" x14ac:dyDescent="0.25">
      <c r="A510" s="135"/>
      <c r="B510" s="155"/>
      <c r="C510" s="148"/>
      <c r="D510" s="148"/>
      <c r="E510" s="6">
        <v>100</v>
      </c>
      <c r="F510" s="35" t="s">
        <v>67</v>
      </c>
      <c r="G510" s="35">
        <v>100</v>
      </c>
      <c r="H510" s="35">
        <v>100</v>
      </c>
      <c r="I510" s="35">
        <v>100</v>
      </c>
      <c r="J510" s="35">
        <v>100</v>
      </c>
      <c r="K510" s="35">
        <v>100</v>
      </c>
      <c r="L510" s="35">
        <v>100</v>
      </c>
      <c r="M510" s="18" t="s">
        <v>67</v>
      </c>
      <c r="N510" s="18" t="s">
        <v>67</v>
      </c>
      <c r="O510" s="114"/>
    </row>
    <row r="511" spans="1:15" ht="24.75" customHeight="1" x14ac:dyDescent="0.25">
      <c r="A511" s="126" t="s">
        <v>197</v>
      </c>
      <c r="B511" s="128" t="s">
        <v>277</v>
      </c>
      <c r="C511" s="133" t="s">
        <v>202</v>
      </c>
      <c r="D511" s="7" t="s">
        <v>4</v>
      </c>
      <c r="E511" s="10">
        <f t="shared" ref="E511:E526" si="71">SUM(F511:N511)</f>
        <v>15467.76</v>
      </c>
      <c r="F511" s="48">
        <v>0</v>
      </c>
      <c r="G511" s="48">
        <v>0</v>
      </c>
      <c r="H511" s="205">
        <f>H512+H513</f>
        <v>15467.76</v>
      </c>
      <c r="I511" s="206"/>
      <c r="J511" s="206"/>
      <c r="K511" s="206"/>
      <c r="L511" s="207"/>
      <c r="M511" s="48">
        <f t="shared" ref="M511:N511" si="72">M512+M513</f>
        <v>0</v>
      </c>
      <c r="N511" s="48">
        <f t="shared" si="72"/>
        <v>0</v>
      </c>
      <c r="O511" s="76"/>
    </row>
    <row r="512" spans="1:15" ht="35.450000000000003" customHeight="1" x14ac:dyDescent="0.25">
      <c r="A512" s="127"/>
      <c r="B512" s="129"/>
      <c r="C512" s="134"/>
      <c r="D512" s="7" t="s">
        <v>16</v>
      </c>
      <c r="E512" s="10">
        <f t="shared" si="71"/>
        <v>15467.76</v>
      </c>
      <c r="F512" s="50">
        <v>0</v>
      </c>
      <c r="G512" s="50">
        <v>0</v>
      </c>
      <c r="H512" s="174">
        <v>15467.76</v>
      </c>
      <c r="I512" s="175"/>
      <c r="J512" s="175"/>
      <c r="K512" s="175"/>
      <c r="L512" s="176"/>
      <c r="M512" s="77">
        <v>0</v>
      </c>
      <c r="N512" s="77">
        <v>0</v>
      </c>
      <c r="O512" s="76"/>
    </row>
    <row r="513" spans="1:15" ht="51.75" customHeight="1" x14ac:dyDescent="0.25">
      <c r="A513" s="132"/>
      <c r="B513" s="130"/>
      <c r="C513" s="135"/>
      <c r="D513" s="7" t="s">
        <v>6</v>
      </c>
      <c r="E513" s="10">
        <f t="shared" si="71"/>
        <v>0</v>
      </c>
      <c r="F513" s="50">
        <v>0</v>
      </c>
      <c r="G513" s="50">
        <v>0</v>
      </c>
      <c r="H513" s="174">
        <v>0</v>
      </c>
      <c r="I513" s="175"/>
      <c r="J513" s="175"/>
      <c r="K513" s="175"/>
      <c r="L513" s="176"/>
      <c r="M513" s="77">
        <v>0</v>
      </c>
      <c r="N513" s="77">
        <v>0</v>
      </c>
      <c r="O513" s="76" t="s">
        <v>275</v>
      </c>
    </row>
    <row r="514" spans="1:15" ht="21.75" customHeight="1" x14ac:dyDescent="0.25">
      <c r="A514" s="126"/>
      <c r="B514" s="146" t="s">
        <v>274</v>
      </c>
      <c r="C514" s="146" t="s">
        <v>67</v>
      </c>
      <c r="D514" s="146" t="s">
        <v>67</v>
      </c>
      <c r="E514" s="102" t="s">
        <v>68</v>
      </c>
      <c r="F514" s="102" t="s">
        <v>2</v>
      </c>
      <c r="G514" s="102" t="s">
        <v>3</v>
      </c>
      <c r="H514" s="102" t="s">
        <v>236</v>
      </c>
      <c r="I514" s="104" t="s">
        <v>165</v>
      </c>
      <c r="J514" s="105"/>
      <c r="K514" s="105"/>
      <c r="L514" s="106"/>
      <c r="M514" s="107" t="s">
        <v>38</v>
      </c>
      <c r="N514" s="107" t="s">
        <v>39</v>
      </c>
      <c r="O514" s="76"/>
    </row>
    <row r="515" spans="1:15" ht="41.25" customHeight="1" x14ac:dyDescent="0.25">
      <c r="A515" s="144"/>
      <c r="B515" s="147"/>
      <c r="C515" s="147"/>
      <c r="D515" s="147"/>
      <c r="E515" s="103"/>
      <c r="F515" s="103"/>
      <c r="G515" s="103"/>
      <c r="H515" s="103"/>
      <c r="I515" s="16" t="s">
        <v>153</v>
      </c>
      <c r="J515" s="16" t="s">
        <v>158</v>
      </c>
      <c r="K515" s="16" t="s">
        <v>154</v>
      </c>
      <c r="L515" s="16" t="s">
        <v>155</v>
      </c>
      <c r="M515" s="107"/>
      <c r="N515" s="107"/>
      <c r="O515" s="76"/>
    </row>
    <row r="516" spans="1:15" ht="84" customHeight="1" x14ac:dyDescent="0.25">
      <c r="A516" s="145"/>
      <c r="B516" s="148"/>
      <c r="C516" s="148"/>
      <c r="D516" s="148"/>
      <c r="E516" s="35">
        <v>100</v>
      </c>
      <c r="F516" s="35" t="s">
        <v>67</v>
      </c>
      <c r="G516" s="35" t="s">
        <v>67</v>
      </c>
      <c r="H516" s="35">
        <v>100</v>
      </c>
      <c r="I516" s="35">
        <v>100</v>
      </c>
      <c r="J516" s="35">
        <v>100</v>
      </c>
      <c r="K516" s="35">
        <v>100</v>
      </c>
      <c r="L516" s="35">
        <v>100</v>
      </c>
      <c r="M516" s="18" t="s">
        <v>67</v>
      </c>
      <c r="N516" s="18" t="s">
        <v>67</v>
      </c>
      <c r="O516" s="76"/>
    </row>
    <row r="517" spans="1:15" ht="21.75" customHeight="1" x14ac:dyDescent="0.25">
      <c r="A517" s="177" t="s">
        <v>198</v>
      </c>
      <c r="B517" s="128" t="s">
        <v>278</v>
      </c>
      <c r="C517" s="131" t="s">
        <v>200</v>
      </c>
      <c r="D517" s="7" t="s">
        <v>4</v>
      </c>
      <c r="E517" s="10">
        <f t="shared" si="71"/>
        <v>16153</v>
      </c>
      <c r="F517" s="9">
        <f>F518+F519</f>
        <v>0</v>
      </c>
      <c r="G517" s="9">
        <v>16153</v>
      </c>
      <c r="H517" s="119">
        <f>H518</f>
        <v>0</v>
      </c>
      <c r="I517" s="120"/>
      <c r="J517" s="120"/>
      <c r="K517" s="120"/>
      <c r="L517" s="121"/>
      <c r="M517" s="10">
        <f>SUM(M518:M519)</f>
        <v>0</v>
      </c>
      <c r="N517" s="10">
        <f>SUM(N518:N519)</f>
        <v>0</v>
      </c>
      <c r="O517" s="112" t="s">
        <v>279</v>
      </c>
    </row>
    <row r="518" spans="1:15" ht="36" customHeight="1" x14ac:dyDescent="0.25">
      <c r="A518" s="177"/>
      <c r="B518" s="129"/>
      <c r="C518" s="131"/>
      <c r="D518" s="7" t="s">
        <v>16</v>
      </c>
      <c r="E518" s="10">
        <f t="shared" si="71"/>
        <v>16153</v>
      </c>
      <c r="F518" s="14">
        <v>0</v>
      </c>
      <c r="G518" s="14">
        <v>16153</v>
      </c>
      <c r="H518" s="99">
        <v>0</v>
      </c>
      <c r="I518" s="100"/>
      <c r="J518" s="100"/>
      <c r="K518" s="100"/>
      <c r="L518" s="101"/>
      <c r="M518" s="15">
        <v>0</v>
      </c>
      <c r="N518" s="15">
        <v>0</v>
      </c>
      <c r="O518" s="172"/>
    </row>
    <row r="519" spans="1:15" ht="54.75" customHeight="1" x14ac:dyDescent="0.25">
      <c r="A519" s="177"/>
      <c r="B519" s="130"/>
      <c r="C519" s="131"/>
      <c r="D519" s="7" t="s">
        <v>6</v>
      </c>
      <c r="E519" s="10">
        <f t="shared" si="71"/>
        <v>0</v>
      </c>
      <c r="F519" s="14">
        <v>0</v>
      </c>
      <c r="G519" s="14">
        <v>0</v>
      </c>
      <c r="H519" s="99">
        <v>0</v>
      </c>
      <c r="I519" s="100"/>
      <c r="J519" s="100"/>
      <c r="K519" s="100"/>
      <c r="L519" s="101"/>
      <c r="M519" s="15">
        <v>0</v>
      </c>
      <c r="N519" s="15">
        <v>0</v>
      </c>
      <c r="O519" s="172"/>
    </row>
    <row r="520" spans="1:15" ht="21.75" customHeight="1" x14ac:dyDescent="0.25">
      <c r="A520" s="126"/>
      <c r="B520" s="153" t="s">
        <v>312</v>
      </c>
      <c r="C520" s="146" t="s">
        <v>67</v>
      </c>
      <c r="D520" s="146" t="s">
        <v>67</v>
      </c>
      <c r="E520" s="102" t="s">
        <v>68</v>
      </c>
      <c r="F520" s="102" t="s">
        <v>2</v>
      </c>
      <c r="G520" s="102" t="s">
        <v>3</v>
      </c>
      <c r="H520" s="102" t="s">
        <v>236</v>
      </c>
      <c r="I520" s="104" t="s">
        <v>165</v>
      </c>
      <c r="J520" s="105"/>
      <c r="K520" s="105"/>
      <c r="L520" s="106"/>
      <c r="M520" s="107" t="s">
        <v>38</v>
      </c>
      <c r="N520" s="107" t="s">
        <v>39</v>
      </c>
      <c r="O520" s="172"/>
    </row>
    <row r="521" spans="1:15" ht="41.25" customHeight="1" x14ac:dyDescent="0.25">
      <c r="A521" s="144"/>
      <c r="B521" s="154"/>
      <c r="C521" s="147"/>
      <c r="D521" s="147"/>
      <c r="E521" s="103"/>
      <c r="F521" s="103"/>
      <c r="G521" s="103"/>
      <c r="H521" s="103"/>
      <c r="I521" s="16" t="s">
        <v>153</v>
      </c>
      <c r="J521" s="16" t="s">
        <v>158</v>
      </c>
      <c r="K521" s="16" t="s">
        <v>154</v>
      </c>
      <c r="L521" s="16" t="s">
        <v>155</v>
      </c>
      <c r="M521" s="107"/>
      <c r="N521" s="107"/>
      <c r="O521" s="172"/>
    </row>
    <row r="522" spans="1:15" ht="64.5" customHeight="1" x14ac:dyDescent="0.25">
      <c r="A522" s="145"/>
      <c r="B522" s="155"/>
      <c r="C522" s="148"/>
      <c r="D522" s="148"/>
      <c r="E522" s="35">
        <v>95.89</v>
      </c>
      <c r="F522" s="35" t="s">
        <v>67</v>
      </c>
      <c r="G522" s="35">
        <v>95.89</v>
      </c>
      <c r="H522" s="35" t="s">
        <v>67</v>
      </c>
      <c r="I522" s="35" t="s">
        <v>67</v>
      </c>
      <c r="J522" s="35" t="s">
        <v>67</v>
      </c>
      <c r="K522" s="35" t="s">
        <v>67</v>
      </c>
      <c r="L522" s="35" t="s">
        <v>67</v>
      </c>
      <c r="M522" s="35" t="s">
        <v>67</v>
      </c>
      <c r="N522" s="35" t="s">
        <v>67</v>
      </c>
      <c r="O522" s="172"/>
    </row>
    <row r="523" spans="1:15" ht="23.25" customHeight="1" x14ac:dyDescent="0.25">
      <c r="A523" s="141" t="s">
        <v>49</v>
      </c>
      <c r="B523" s="143" t="s">
        <v>280</v>
      </c>
      <c r="C523" s="131" t="s">
        <v>202</v>
      </c>
      <c r="D523" s="7" t="s">
        <v>4</v>
      </c>
      <c r="E523" s="10">
        <f t="shared" si="71"/>
        <v>23646.21</v>
      </c>
      <c r="F523" s="78">
        <f>F525+F526+F524</f>
        <v>0</v>
      </c>
      <c r="G523" s="78">
        <f>G525+G526+G524</f>
        <v>0</v>
      </c>
      <c r="H523" s="119">
        <f>H525+H526+H524</f>
        <v>0</v>
      </c>
      <c r="I523" s="120"/>
      <c r="J523" s="120"/>
      <c r="K523" s="120"/>
      <c r="L523" s="121"/>
      <c r="M523" s="10">
        <f>M525+M526+M524</f>
        <v>0</v>
      </c>
      <c r="N523" s="10">
        <f>N525+N526+N524</f>
        <v>23646.21</v>
      </c>
      <c r="O523" s="113" t="s">
        <v>292</v>
      </c>
    </row>
    <row r="524" spans="1:15" ht="31.15" customHeight="1" x14ac:dyDescent="0.25">
      <c r="A524" s="142"/>
      <c r="B524" s="129"/>
      <c r="C524" s="131"/>
      <c r="D524" s="7" t="s">
        <v>20</v>
      </c>
      <c r="E524" s="10">
        <f t="shared" si="71"/>
        <v>9660.42</v>
      </c>
      <c r="F524" s="78">
        <v>0</v>
      </c>
      <c r="G524" s="78">
        <v>0</v>
      </c>
      <c r="H524" s="119">
        <v>0</v>
      </c>
      <c r="I524" s="120"/>
      <c r="J524" s="120"/>
      <c r="K524" s="120"/>
      <c r="L524" s="121"/>
      <c r="M524" s="10">
        <v>0</v>
      </c>
      <c r="N524" s="10">
        <v>9660.42</v>
      </c>
      <c r="O524" s="172"/>
    </row>
    <row r="525" spans="1:15" ht="42" customHeight="1" x14ac:dyDescent="0.25">
      <c r="A525" s="142"/>
      <c r="B525" s="129"/>
      <c r="C525" s="131"/>
      <c r="D525" s="7" t="s">
        <v>16</v>
      </c>
      <c r="E525" s="10">
        <f t="shared" si="71"/>
        <v>4976.58</v>
      </c>
      <c r="F525" s="78">
        <v>0</v>
      </c>
      <c r="G525" s="78">
        <v>0</v>
      </c>
      <c r="H525" s="119">
        <v>0</v>
      </c>
      <c r="I525" s="120"/>
      <c r="J525" s="120"/>
      <c r="K525" s="120"/>
      <c r="L525" s="121"/>
      <c r="M525" s="10">
        <v>0</v>
      </c>
      <c r="N525" s="10">
        <v>4976.58</v>
      </c>
      <c r="O525" s="172"/>
    </row>
    <row r="526" spans="1:15" ht="57.75" customHeight="1" x14ac:dyDescent="0.25">
      <c r="A526" s="142"/>
      <c r="B526" s="130"/>
      <c r="C526" s="131"/>
      <c r="D526" s="7" t="s">
        <v>6</v>
      </c>
      <c r="E526" s="10">
        <f t="shared" si="71"/>
        <v>9009.2099999999991</v>
      </c>
      <c r="F526" s="78">
        <v>0</v>
      </c>
      <c r="G526" s="78">
        <v>0</v>
      </c>
      <c r="H526" s="119">
        <v>0</v>
      </c>
      <c r="I526" s="120"/>
      <c r="J526" s="120"/>
      <c r="K526" s="120"/>
      <c r="L526" s="121"/>
      <c r="M526" s="10">
        <v>0</v>
      </c>
      <c r="N526" s="10">
        <v>9009.2099999999991</v>
      </c>
      <c r="O526" s="172"/>
    </row>
    <row r="527" spans="1:15" ht="21" customHeight="1" x14ac:dyDescent="0.25">
      <c r="A527" s="126" t="s">
        <v>303</v>
      </c>
      <c r="B527" s="128" t="s">
        <v>281</v>
      </c>
      <c r="C527" s="131" t="s">
        <v>202</v>
      </c>
      <c r="D527" s="7" t="s">
        <v>4</v>
      </c>
      <c r="E527" s="10">
        <f t="shared" ref="E527:E530" si="73">SUM(F527:N527)</f>
        <v>23646.21</v>
      </c>
      <c r="F527" s="78">
        <f>F529+F530+F528</f>
        <v>0</v>
      </c>
      <c r="G527" s="78">
        <f>G529+G530+G528</f>
        <v>0</v>
      </c>
      <c r="H527" s="119">
        <f>H529+H530+H528</f>
        <v>0</v>
      </c>
      <c r="I527" s="120"/>
      <c r="J527" s="120"/>
      <c r="K527" s="120"/>
      <c r="L527" s="121"/>
      <c r="M527" s="10">
        <f>M529+M530+M528</f>
        <v>0</v>
      </c>
      <c r="N527" s="10">
        <f>N529+N530+N528</f>
        <v>23646.21</v>
      </c>
      <c r="O527" s="172"/>
    </row>
    <row r="528" spans="1:15" ht="31.15" customHeight="1" x14ac:dyDescent="0.25">
      <c r="A528" s="127"/>
      <c r="B528" s="129"/>
      <c r="C528" s="131"/>
      <c r="D528" s="12" t="s">
        <v>20</v>
      </c>
      <c r="E528" s="15">
        <f t="shared" si="73"/>
        <v>9660.42</v>
      </c>
      <c r="F528" s="79">
        <v>0</v>
      </c>
      <c r="G528" s="79">
        <v>0</v>
      </c>
      <c r="H528" s="99">
        <v>0</v>
      </c>
      <c r="I528" s="100"/>
      <c r="J528" s="100"/>
      <c r="K528" s="100"/>
      <c r="L528" s="101"/>
      <c r="M528" s="15">
        <v>0</v>
      </c>
      <c r="N528" s="15">
        <v>9660.42</v>
      </c>
      <c r="O528" s="172"/>
    </row>
    <row r="529" spans="1:15" ht="33" customHeight="1" x14ac:dyDescent="0.25">
      <c r="A529" s="127"/>
      <c r="B529" s="129"/>
      <c r="C529" s="131"/>
      <c r="D529" s="12" t="s">
        <v>16</v>
      </c>
      <c r="E529" s="15">
        <f t="shared" si="73"/>
        <v>4976.58</v>
      </c>
      <c r="F529" s="79">
        <v>0</v>
      </c>
      <c r="G529" s="79">
        <v>0</v>
      </c>
      <c r="H529" s="99">
        <v>0</v>
      </c>
      <c r="I529" s="100"/>
      <c r="J529" s="100"/>
      <c r="K529" s="100"/>
      <c r="L529" s="101"/>
      <c r="M529" s="15">
        <v>0</v>
      </c>
      <c r="N529" s="15">
        <v>4976.58</v>
      </c>
      <c r="O529" s="172"/>
    </row>
    <row r="530" spans="1:15" ht="51" customHeight="1" x14ac:dyDescent="0.25">
      <c r="A530" s="127"/>
      <c r="B530" s="130"/>
      <c r="C530" s="131"/>
      <c r="D530" s="12" t="s">
        <v>6</v>
      </c>
      <c r="E530" s="15">
        <f t="shared" si="73"/>
        <v>9009.2099999999991</v>
      </c>
      <c r="F530" s="79">
        <v>0</v>
      </c>
      <c r="G530" s="79">
        <v>0</v>
      </c>
      <c r="H530" s="99">
        <v>0</v>
      </c>
      <c r="I530" s="100"/>
      <c r="J530" s="100"/>
      <c r="K530" s="100"/>
      <c r="L530" s="101"/>
      <c r="M530" s="15">
        <v>0</v>
      </c>
      <c r="N530" s="15">
        <v>9009.2099999999991</v>
      </c>
      <c r="O530" s="172"/>
    </row>
    <row r="531" spans="1:15" ht="21.75" customHeight="1" x14ac:dyDescent="0.25">
      <c r="A531" s="127"/>
      <c r="B531" s="146" t="s">
        <v>313</v>
      </c>
      <c r="C531" s="131" t="s">
        <v>67</v>
      </c>
      <c r="D531" s="146" t="s">
        <v>67</v>
      </c>
      <c r="E531" s="102" t="s">
        <v>68</v>
      </c>
      <c r="F531" s="102" t="s">
        <v>2</v>
      </c>
      <c r="G531" s="102" t="s">
        <v>3</v>
      </c>
      <c r="H531" s="102" t="s">
        <v>237</v>
      </c>
      <c r="I531" s="104" t="s">
        <v>165</v>
      </c>
      <c r="J531" s="105"/>
      <c r="K531" s="105"/>
      <c r="L531" s="106"/>
      <c r="M531" s="107" t="s">
        <v>38</v>
      </c>
      <c r="N531" s="107" t="s">
        <v>39</v>
      </c>
      <c r="O531" s="172"/>
    </row>
    <row r="532" spans="1:15" ht="39" customHeight="1" x14ac:dyDescent="0.25">
      <c r="A532" s="127"/>
      <c r="B532" s="147"/>
      <c r="C532" s="131"/>
      <c r="D532" s="147"/>
      <c r="E532" s="103"/>
      <c r="F532" s="103"/>
      <c r="G532" s="103"/>
      <c r="H532" s="103"/>
      <c r="I532" s="16" t="s">
        <v>153</v>
      </c>
      <c r="J532" s="16" t="s">
        <v>158</v>
      </c>
      <c r="K532" s="16" t="s">
        <v>154</v>
      </c>
      <c r="L532" s="16" t="s">
        <v>155</v>
      </c>
      <c r="M532" s="107"/>
      <c r="N532" s="107"/>
      <c r="O532" s="172"/>
    </row>
    <row r="533" spans="1:15" ht="27" customHeight="1" x14ac:dyDescent="0.25">
      <c r="A533" s="132"/>
      <c r="B533" s="148"/>
      <c r="C533" s="131"/>
      <c r="D533" s="148"/>
      <c r="E533" s="35">
        <v>3</v>
      </c>
      <c r="F533" s="35" t="s">
        <v>67</v>
      </c>
      <c r="G533" s="35" t="s">
        <v>67</v>
      </c>
      <c r="H533" s="35" t="s">
        <v>67</v>
      </c>
      <c r="I533" s="35" t="s">
        <v>67</v>
      </c>
      <c r="J533" s="35" t="s">
        <v>67</v>
      </c>
      <c r="K533" s="35" t="s">
        <v>67</v>
      </c>
      <c r="L533" s="35" t="s">
        <v>67</v>
      </c>
      <c r="M533" s="77" t="s">
        <v>67</v>
      </c>
      <c r="N533" s="36">
        <v>3</v>
      </c>
      <c r="O533" s="173"/>
    </row>
    <row r="534" spans="1:15" ht="15.75" x14ac:dyDescent="0.25">
      <c r="A534" s="124" t="s">
        <v>14</v>
      </c>
      <c r="B534" s="124"/>
      <c r="C534" s="124"/>
      <c r="D534" s="7" t="s">
        <v>4</v>
      </c>
      <c r="E534" s="59">
        <f>SUM(F534:N534)</f>
        <v>2725476.5703499997</v>
      </c>
      <c r="F534" s="60">
        <f>F535+F536+F537+F538</f>
        <v>503725.95034999994</v>
      </c>
      <c r="G534" s="60">
        <v>515393.92</v>
      </c>
      <c r="H534" s="136">
        <f>H535+H536+H537+H538</f>
        <v>595952.49</v>
      </c>
      <c r="I534" s="137"/>
      <c r="J534" s="137"/>
      <c r="K534" s="137"/>
      <c r="L534" s="138"/>
      <c r="M534" s="59">
        <f t="shared" ref="M534:N534" si="74">SUM(M535:M538)</f>
        <v>567664</v>
      </c>
      <c r="N534" s="59">
        <f t="shared" si="74"/>
        <v>542740.21</v>
      </c>
      <c r="O534" s="118"/>
    </row>
    <row r="535" spans="1:15" ht="31.5" x14ac:dyDescent="0.25">
      <c r="A535" s="124"/>
      <c r="B535" s="124"/>
      <c r="C535" s="124"/>
      <c r="D535" s="7" t="s">
        <v>20</v>
      </c>
      <c r="E535" s="59">
        <f>SUM(F535:N535)</f>
        <v>12900.42</v>
      </c>
      <c r="F535" s="60">
        <f>F463</f>
        <v>3240</v>
      </c>
      <c r="G535" s="60">
        <v>0</v>
      </c>
      <c r="H535" s="136">
        <f>H524</f>
        <v>0</v>
      </c>
      <c r="I535" s="137"/>
      <c r="J535" s="137"/>
      <c r="K535" s="137"/>
      <c r="L535" s="138"/>
      <c r="M535" s="59">
        <f>M524</f>
        <v>0</v>
      </c>
      <c r="N535" s="59">
        <f>N524</f>
        <v>9660.42</v>
      </c>
      <c r="O535" s="118"/>
    </row>
    <row r="536" spans="1:15" ht="31.5" x14ac:dyDescent="0.25">
      <c r="A536" s="124"/>
      <c r="B536" s="124"/>
      <c r="C536" s="124"/>
      <c r="D536" s="7" t="s">
        <v>16</v>
      </c>
      <c r="E536" s="59">
        <f>SUM(F536:N536)</f>
        <v>101930.98</v>
      </c>
      <c r="F536" s="60">
        <f>F432+F464+F488</f>
        <v>1080</v>
      </c>
      <c r="G536" s="60">
        <v>22821.41</v>
      </c>
      <c r="H536" s="136">
        <f>H422+H432+H464+H503</f>
        <v>48767.99</v>
      </c>
      <c r="I536" s="137"/>
      <c r="J536" s="137"/>
      <c r="K536" s="137"/>
      <c r="L536" s="138"/>
      <c r="M536" s="59">
        <f>M422+M432+M464+M503</f>
        <v>24285</v>
      </c>
      <c r="N536" s="59">
        <f>N422+N432+N464+N503+N525</f>
        <v>4976.58</v>
      </c>
      <c r="O536" s="118"/>
    </row>
    <row r="537" spans="1:15" ht="48.75" customHeight="1" x14ac:dyDescent="0.25">
      <c r="A537" s="124"/>
      <c r="B537" s="124"/>
      <c r="C537" s="124"/>
      <c r="D537" s="7" t="s">
        <v>6</v>
      </c>
      <c r="E537" s="59">
        <f>SUM(F537:N537)</f>
        <v>2217818.9581300002</v>
      </c>
      <c r="F537" s="60">
        <f>F423+F433+F465+F489</f>
        <v>406642.59012999997</v>
      </c>
      <c r="G537" s="60">
        <v>414509.658</v>
      </c>
      <c r="H537" s="136">
        <f>H423+H433+H465+H489+H504</f>
        <v>473184.5</v>
      </c>
      <c r="I537" s="137"/>
      <c r="J537" s="137"/>
      <c r="K537" s="137"/>
      <c r="L537" s="138"/>
      <c r="M537" s="59">
        <f>M423+M433+M465+M489</f>
        <v>469379</v>
      </c>
      <c r="N537" s="59">
        <f>N423+N433+N465+N489+N526</f>
        <v>454103.21</v>
      </c>
      <c r="O537" s="118"/>
    </row>
    <row r="538" spans="1:15" ht="15.75" x14ac:dyDescent="0.25">
      <c r="A538" s="124"/>
      <c r="B538" s="124"/>
      <c r="C538" s="124"/>
      <c r="D538" s="31" t="s">
        <v>17</v>
      </c>
      <c r="E538" s="59">
        <f>SUM(F538:N538)</f>
        <v>392826.21221999999</v>
      </c>
      <c r="F538" s="60">
        <f>F424+F434</f>
        <v>92763.360219999988</v>
      </c>
      <c r="G538" s="60">
        <v>78062.851999999999</v>
      </c>
      <c r="H538" s="136">
        <f>H424+H434</f>
        <v>74000</v>
      </c>
      <c r="I538" s="137"/>
      <c r="J538" s="137"/>
      <c r="K538" s="137"/>
      <c r="L538" s="138"/>
      <c r="M538" s="59">
        <f>M424+M434</f>
        <v>74000</v>
      </c>
      <c r="N538" s="59">
        <f>N424+N434</f>
        <v>74000</v>
      </c>
      <c r="O538" s="118"/>
    </row>
    <row r="539" spans="1:15" ht="30" customHeight="1" x14ac:dyDescent="0.25">
      <c r="A539" s="122" t="s">
        <v>188</v>
      </c>
      <c r="B539" s="123"/>
      <c r="C539" s="123"/>
      <c r="D539" s="123"/>
      <c r="E539" s="123"/>
      <c r="F539" s="123"/>
      <c r="G539" s="123"/>
      <c r="H539" s="123"/>
      <c r="I539" s="123"/>
      <c r="J539" s="123"/>
      <c r="K539" s="123"/>
      <c r="L539" s="123"/>
      <c r="M539" s="123"/>
      <c r="N539" s="123"/>
      <c r="O539" s="123"/>
    </row>
    <row r="540" spans="1:15" ht="15.75" x14ac:dyDescent="0.25">
      <c r="A540" s="125" t="s">
        <v>32</v>
      </c>
      <c r="B540" s="149" t="s">
        <v>167</v>
      </c>
      <c r="C540" s="125" t="s">
        <v>40</v>
      </c>
      <c r="D540" s="7" t="s">
        <v>4</v>
      </c>
      <c r="E540" s="59">
        <f>SUM(F540:N540)</f>
        <v>11000</v>
      </c>
      <c r="F540" s="60">
        <f>F541</f>
        <v>3000</v>
      </c>
      <c r="G540" s="60">
        <v>1500</v>
      </c>
      <c r="H540" s="136">
        <f>SUM(H541:H541)</f>
        <v>3500</v>
      </c>
      <c r="I540" s="137"/>
      <c r="J540" s="137"/>
      <c r="K540" s="137"/>
      <c r="L540" s="138"/>
      <c r="M540" s="59">
        <f>SUM(M541:M541)</f>
        <v>1500</v>
      </c>
      <c r="N540" s="59">
        <f>SUM(N541:N541)</f>
        <v>1500</v>
      </c>
      <c r="O540" s="118" t="s">
        <v>60</v>
      </c>
    </row>
    <row r="541" spans="1:15" ht="52.5" customHeight="1" x14ac:dyDescent="0.25">
      <c r="A541" s="125"/>
      <c r="B541" s="149"/>
      <c r="C541" s="125"/>
      <c r="D541" s="7" t="s">
        <v>6</v>
      </c>
      <c r="E541" s="59">
        <f>SUM(F541:N541)</f>
        <v>11000</v>
      </c>
      <c r="F541" s="60">
        <f>F543</f>
        <v>3000</v>
      </c>
      <c r="G541" s="60">
        <v>1500</v>
      </c>
      <c r="H541" s="136">
        <f>H543</f>
        <v>3500</v>
      </c>
      <c r="I541" s="137"/>
      <c r="J541" s="137"/>
      <c r="K541" s="137"/>
      <c r="L541" s="138"/>
      <c r="M541" s="59">
        <f t="shared" ref="M541:N541" si="75">M543</f>
        <v>1500</v>
      </c>
      <c r="N541" s="59">
        <f t="shared" si="75"/>
        <v>1500</v>
      </c>
      <c r="O541" s="118"/>
    </row>
    <row r="542" spans="1:15" ht="20.25" customHeight="1" x14ac:dyDescent="0.25">
      <c r="A542" s="126" t="s">
        <v>7</v>
      </c>
      <c r="B542" s="128" t="s">
        <v>61</v>
      </c>
      <c r="C542" s="131" t="s">
        <v>40</v>
      </c>
      <c r="D542" s="7" t="s">
        <v>4</v>
      </c>
      <c r="E542" s="59">
        <f>SUM(F542:N542)</f>
        <v>11000</v>
      </c>
      <c r="F542" s="60">
        <f>F543</f>
        <v>3000</v>
      </c>
      <c r="G542" s="60">
        <v>1500</v>
      </c>
      <c r="H542" s="136">
        <f>SUM(H543:H543)</f>
        <v>3500</v>
      </c>
      <c r="I542" s="137"/>
      <c r="J542" s="137"/>
      <c r="K542" s="137"/>
      <c r="L542" s="138"/>
      <c r="M542" s="59">
        <f>SUM(M543:M543)</f>
        <v>1500</v>
      </c>
      <c r="N542" s="59">
        <f>SUM(N543:N543)</f>
        <v>1500</v>
      </c>
      <c r="O542" s="112" t="s">
        <v>60</v>
      </c>
    </row>
    <row r="543" spans="1:15" ht="54" customHeight="1" x14ac:dyDescent="0.25">
      <c r="A543" s="127"/>
      <c r="B543" s="130"/>
      <c r="C543" s="131"/>
      <c r="D543" s="12" t="s">
        <v>6</v>
      </c>
      <c r="E543" s="59">
        <f>SUM(F543:N543)</f>
        <v>11000</v>
      </c>
      <c r="F543" s="61">
        <f>2500+500</f>
        <v>3000</v>
      </c>
      <c r="G543" s="60">
        <v>1500</v>
      </c>
      <c r="H543" s="115">
        <v>3500</v>
      </c>
      <c r="I543" s="116"/>
      <c r="J543" s="116"/>
      <c r="K543" s="116"/>
      <c r="L543" s="117"/>
      <c r="M543" s="62">
        <v>1500</v>
      </c>
      <c r="N543" s="62">
        <v>1500</v>
      </c>
      <c r="O543" s="113"/>
    </row>
    <row r="544" spans="1:15" ht="15.75" customHeight="1" x14ac:dyDescent="0.25">
      <c r="A544" s="127"/>
      <c r="B544" s="146" t="s">
        <v>140</v>
      </c>
      <c r="C544" s="146" t="s">
        <v>67</v>
      </c>
      <c r="D544" s="146" t="s">
        <v>67</v>
      </c>
      <c r="E544" s="102" t="s">
        <v>68</v>
      </c>
      <c r="F544" s="102" t="s">
        <v>2</v>
      </c>
      <c r="G544" s="102" t="s">
        <v>3</v>
      </c>
      <c r="H544" s="102" t="s">
        <v>237</v>
      </c>
      <c r="I544" s="104" t="s">
        <v>165</v>
      </c>
      <c r="J544" s="105"/>
      <c r="K544" s="105"/>
      <c r="L544" s="106"/>
      <c r="M544" s="107" t="s">
        <v>38</v>
      </c>
      <c r="N544" s="107" t="s">
        <v>39</v>
      </c>
      <c r="O544" s="113"/>
    </row>
    <row r="545" spans="1:16" ht="46.9" customHeight="1" x14ac:dyDescent="0.25">
      <c r="A545" s="127"/>
      <c r="B545" s="147"/>
      <c r="C545" s="147"/>
      <c r="D545" s="147"/>
      <c r="E545" s="103"/>
      <c r="F545" s="103"/>
      <c r="G545" s="103"/>
      <c r="H545" s="103"/>
      <c r="I545" s="16" t="s">
        <v>153</v>
      </c>
      <c r="J545" s="16" t="s">
        <v>158</v>
      </c>
      <c r="K545" s="16" t="s">
        <v>154</v>
      </c>
      <c r="L545" s="16" t="s">
        <v>155</v>
      </c>
      <c r="M545" s="107"/>
      <c r="N545" s="107"/>
      <c r="O545" s="113"/>
      <c r="P545" s="110" t="s">
        <v>306</v>
      </c>
    </row>
    <row r="546" spans="1:16" ht="22.5" customHeight="1" x14ac:dyDescent="0.25">
      <c r="A546" s="132"/>
      <c r="B546" s="148"/>
      <c r="C546" s="148"/>
      <c r="D546" s="148"/>
      <c r="E546" s="33">
        <v>29</v>
      </c>
      <c r="F546" s="34">
        <v>12</v>
      </c>
      <c r="G546" s="34">
        <v>5</v>
      </c>
      <c r="H546" s="34">
        <v>5</v>
      </c>
      <c r="I546" s="34">
        <v>2</v>
      </c>
      <c r="J546" s="34">
        <v>0</v>
      </c>
      <c r="K546" s="34">
        <v>2</v>
      </c>
      <c r="L546" s="34">
        <v>1</v>
      </c>
      <c r="M546" s="34">
        <v>5</v>
      </c>
      <c r="N546" s="34">
        <v>5</v>
      </c>
      <c r="O546" s="114"/>
      <c r="P546" s="110"/>
    </row>
    <row r="547" spans="1:16" ht="15.75" x14ac:dyDescent="0.25">
      <c r="A547" s="124" t="s">
        <v>14</v>
      </c>
      <c r="B547" s="124"/>
      <c r="C547" s="124"/>
      <c r="D547" s="7" t="s">
        <v>4</v>
      </c>
      <c r="E547" s="59">
        <f>SUM(F547:N547)</f>
        <v>11000</v>
      </c>
      <c r="F547" s="60">
        <f>F548</f>
        <v>3000</v>
      </c>
      <c r="G547" s="60">
        <v>1500</v>
      </c>
      <c r="H547" s="136">
        <f>SUM(H548:H548)</f>
        <v>3500</v>
      </c>
      <c r="I547" s="137"/>
      <c r="J547" s="137"/>
      <c r="K547" s="137"/>
      <c r="L547" s="138"/>
      <c r="M547" s="59">
        <f>SUM(M548:M548)</f>
        <v>1500</v>
      </c>
      <c r="N547" s="59">
        <f>SUM(N548:N548)</f>
        <v>1500</v>
      </c>
      <c r="O547" s="118"/>
    </row>
    <row r="548" spans="1:16" ht="54" customHeight="1" x14ac:dyDescent="0.25">
      <c r="A548" s="124"/>
      <c r="B548" s="124"/>
      <c r="C548" s="124"/>
      <c r="D548" s="7" t="s">
        <v>6</v>
      </c>
      <c r="E548" s="59">
        <f>SUM(F548:N548)</f>
        <v>11000</v>
      </c>
      <c r="F548" s="60">
        <f>F541</f>
        <v>3000</v>
      </c>
      <c r="G548" s="60">
        <v>1500</v>
      </c>
      <c r="H548" s="136">
        <f>H541</f>
        <v>3500</v>
      </c>
      <c r="I548" s="137"/>
      <c r="J548" s="137"/>
      <c r="K548" s="137"/>
      <c r="L548" s="138"/>
      <c r="M548" s="59">
        <f t="shared" ref="M548:N548" si="76">M541</f>
        <v>1500</v>
      </c>
      <c r="N548" s="59">
        <f t="shared" si="76"/>
        <v>1500</v>
      </c>
      <c r="O548" s="118"/>
    </row>
    <row r="549" spans="1:16" ht="28.5" customHeight="1" x14ac:dyDescent="0.25">
      <c r="A549" s="169" t="s">
        <v>117</v>
      </c>
      <c r="B549" s="170"/>
      <c r="C549" s="170"/>
      <c r="D549" s="170"/>
      <c r="E549" s="170"/>
      <c r="F549" s="170"/>
      <c r="G549" s="170"/>
      <c r="H549" s="170"/>
      <c r="I549" s="170"/>
      <c r="J549" s="170"/>
      <c r="K549" s="170"/>
      <c r="L549" s="170"/>
      <c r="M549" s="170"/>
      <c r="N549" s="170"/>
      <c r="O549" s="171"/>
    </row>
    <row r="550" spans="1:16" ht="15.75" x14ac:dyDescent="0.25">
      <c r="A550" s="125">
        <v>1</v>
      </c>
      <c r="B550" s="149" t="s">
        <v>166</v>
      </c>
      <c r="C550" s="125" t="s">
        <v>40</v>
      </c>
      <c r="D550" s="7" t="s">
        <v>4</v>
      </c>
      <c r="E550" s="59">
        <f t="shared" ref="E550:E555" si="77">SUM(F550:N550)</f>
        <v>360776.15520000004</v>
      </c>
      <c r="F550" s="60">
        <f>F552</f>
        <v>50288.388330000002</v>
      </c>
      <c r="G550" s="60">
        <v>62427.348480000001</v>
      </c>
      <c r="H550" s="136">
        <f>SUM(H551:H552)</f>
        <v>83606.00649</v>
      </c>
      <c r="I550" s="137"/>
      <c r="J550" s="137"/>
      <c r="K550" s="137"/>
      <c r="L550" s="138"/>
      <c r="M550" s="59">
        <f>SUM(M552:M552)</f>
        <v>80923.402360000007</v>
      </c>
      <c r="N550" s="59">
        <f>SUM(N552:N552)</f>
        <v>83531.009539999999</v>
      </c>
      <c r="O550" s="118" t="s">
        <v>5</v>
      </c>
    </row>
    <row r="551" spans="1:16" ht="31.5" x14ac:dyDescent="0.25">
      <c r="A551" s="125"/>
      <c r="B551" s="149"/>
      <c r="C551" s="125"/>
      <c r="D551" s="7" t="s">
        <v>16</v>
      </c>
      <c r="E551" s="59">
        <f t="shared" si="77"/>
        <v>214.83</v>
      </c>
      <c r="F551" s="60">
        <v>0</v>
      </c>
      <c r="G551" s="60">
        <v>214.83</v>
      </c>
      <c r="H551" s="136">
        <f>H554</f>
        <v>0</v>
      </c>
      <c r="I551" s="150"/>
      <c r="J551" s="150"/>
      <c r="K551" s="150"/>
      <c r="L551" s="151"/>
      <c r="M551" s="59">
        <v>0</v>
      </c>
      <c r="N551" s="59">
        <v>0</v>
      </c>
      <c r="O551" s="118"/>
    </row>
    <row r="552" spans="1:16" ht="53.25" customHeight="1" x14ac:dyDescent="0.25">
      <c r="A552" s="125"/>
      <c r="B552" s="149"/>
      <c r="C552" s="125"/>
      <c r="D552" s="7" t="s">
        <v>6</v>
      </c>
      <c r="E552" s="59">
        <f t="shared" si="77"/>
        <v>360561.32520000002</v>
      </c>
      <c r="F552" s="60">
        <f>F555+F560</f>
        <v>50288.388330000002</v>
      </c>
      <c r="G552" s="60">
        <v>62212.518479999999</v>
      </c>
      <c r="H552" s="136">
        <f>H555+H560</f>
        <v>83606.00649</v>
      </c>
      <c r="I552" s="137"/>
      <c r="J552" s="137"/>
      <c r="K552" s="137"/>
      <c r="L552" s="138"/>
      <c r="M552" s="59">
        <f t="shared" ref="M552:N552" si="78">M555+M560</f>
        <v>80923.402360000007</v>
      </c>
      <c r="N552" s="59">
        <f t="shared" si="78"/>
        <v>83531.009539999999</v>
      </c>
      <c r="O552" s="118"/>
    </row>
    <row r="553" spans="1:16" ht="15.75" customHeight="1" x14ac:dyDescent="0.25">
      <c r="A553" s="126" t="s">
        <v>7</v>
      </c>
      <c r="B553" s="152" t="s">
        <v>106</v>
      </c>
      <c r="C553" s="131" t="s">
        <v>40</v>
      </c>
      <c r="D553" s="7" t="s">
        <v>4</v>
      </c>
      <c r="E553" s="59">
        <f t="shared" si="77"/>
        <v>159289.81346999999</v>
      </c>
      <c r="F553" s="60">
        <f>F555</f>
        <v>31268.046600000001</v>
      </c>
      <c r="G553" s="60">
        <v>33407.348480000001</v>
      </c>
      <c r="H553" s="136">
        <f>SUM(H554:H555)</f>
        <v>32334.00649</v>
      </c>
      <c r="I553" s="137"/>
      <c r="J553" s="137"/>
      <c r="K553" s="137"/>
      <c r="L553" s="138"/>
      <c r="M553" s="59">
        <f>SUM(M555:M555)</f>
        <v>29836.40236</v>
      </c>
      <c r="N553" s="59">
        <f>SUM(N555:N555)</f>
        <v>32444.009539999999</v>
      </c>
      <c r="O553" s="112" t="s">
        <v>5</v>
      </c>
    </row>
    <row r="554" spans="1:16" ht="36" customHeight="1" x14ac:dyDescent="0.25">
      <c r="A554" s="127"/>
      <c r="B554" s="152"/>
      <c r="C554" s="131"/>
      <c r="D554" s="12" t="s">
        <v>16</v>
      </c>
      <c r="E554" s="59">
        <f t="shared" si="77"/>
        <v>214.83</v>
      </c>
      <c r="F554" s="61">
        <v>0</v>
      </c>
      <c r="G554" s="61">
        <v>214.83</v>
      </c>
      <c r="H554" s="115">
        <v>0</v>
      </c>
      <c r="I554" s="150"/>
      <c r="J554" s="150"/>
      <c r="K554" s="150"/>
      <c r="L554" s="151"/>
      <c r="M554" s="62">
        <v>0</v>
      </c>
      <c r="N554" s="62">
        <v>0</v>
      </c>
      <c r="O554" s="113"/>
    </row>
    <row r="555" spans="1:16" ht="49.9" customHeight="1" x14ac:dyDescent="0.25">
      <c r="A555" s="127"/>
      <c r="B555" s="152"/>
      <c r="C555" s="131"/>
      <c r="D555" s="12" t="s">
        <v>6</v>
      </c>
      <c r="E555" s="59">
        <f t="shared" si="77"/>
        <v>159074.98347000001</v>
      </c>
      <c r="F555" s="61">
        <f>29558.0466+1313+397</f>
        <v>31268.046600000001</v>
      </c>
      <c r="G555" s="61">
        <v>33192.518479999999</v>
      </c>
      <c r="H555" s="115">
        <f>32334+0.00649</f>
        <v>32334.00649</v>
      </c>
      <c r="I555" s="116"/>
      <c r="J555" s="116"/>
      <c r="K555" s="116"/>
      <c r="L555" s="117"/>
      <c r="M555" s="62">
        <f>32444-2607.61+0.01236</f>
        <v>29836.40236</v>
      </c>
      <c r="N555" s="62">
        <v>32444.009539999999</v>
      </c>
      <c r="O555" s="113"/>
    </row>
    <row r="556" spans="1:16" ht="15.75" hidden="1" customHeight="1" x14ac:dyDescent="0.3">
      <c r="A556" s="127"/>
      <c r="B556" s="146" t="s">
        <v>141</v>
      </c>
      <c r="C556" s="146" t="s">
        <v>40</v>
      </c>
      <c r="D556" s="146" t="s">
        <v>67</v>
      </c>
      <c r="E556" s="102" t="s">
        <v>68</v>
      </c>
      <c r="F556" s="102" t="s">
        <v>69</v>
      </c>
      <c r="G556" s="19"/>
      <c r="H556" s="102" t="s">
        <v>69</v>
      </c>
      <c r="I556" s="104" t="s">
        <v>70</v>
      </c>
      <c r="J556" s="105"/>
      <c r="K556" s="105"/>
      <c r="L556" s="106"/>
      <c r="M556" s="107" t="s">
        <v>38</v>
      </c>
      <c r="N556" s="107" t="s">
        <v>39</v>
      </c>
      <c r="O556" s="113"/>
    </row>
    <row r="557" spans="1:16" ht="15.75" hidden="1" customHeight="1" x14ac:dyDescent="0.3">
      <c r="A557" s="127"/>
      <c r="B557" s="147"/>
      <c r="C557" s="147"/>
      <c r="D557" s="147"/>
      <c r="E557" s="103"/>
      <c r="F557" s="103"/>
      <c r="G557" s="20"/>
      <c r="H557" s="103"/>
      <c r="I557" s="16" t="s">
        <v>71</v>
      </c>
      <c r="J557" s="16" t="s">
        <v>72</v>
      </c>
      <c r="K557" s="16" t="s">
        <v>73</v>
      </c>
      <c r="L557" s="16" t="s">
        <v>74</v>
      </c>
      <c r="M557" s="107"/>
      <c r="N557" s="107"/>
      <c r="O557" s="113"/>
    </row>
    <row r="558" spans="1:16" ht="36" hidden="1" customHeight="1" x14ac:dyDescent="0.3">
      <c r="A558" s="132"/>
      <c r="B558" s="148"/>
      <c r="C558" s="148"/>
      <c r="D558" s="148"/>
      <c r="E558" s="33">
        <v>1</v>
      </c>
      <c r="F558" s="34">
        <v>1</v>
      </c>
      <c r="G558" s="34"/>
      <c r="H558" s="34">
        <v>1</v>
      </c>
      <c r="I558" s="34">
        <v>1</v>
      </c>
      <c r="J558" s="34">
        <v>1</v>
      </c>
      <c r="K558" s="34">
        <v>1</v>
      </c>
      <c r="L558" s="34">
        <v>1</v>
      </c>
      <c r="M558" s="34">
        <v>1</v>
      </c>
      <c r="N558" s="34">
        <v>1</v>
      </c>
      <c r="O558" s="114"/>
    </row>
    <row r="559" spans="1:16" ht="15.75" customHeight="1" x14ac:dyDescent="0.25">
      <c r="A559" s="133" t="s">
        <v>8</v>
      </c>
      <c r="B559" s="152" t="s">
        <v>107</v>
      </c>
      <c r="C559" s="131" t="s">
        <v>40</v>
      </c>
      <c r="D559" s="7" t="s">
        <v>4</v>
      </c>
      <c r="E559" s="59">
        <f>SUM(F559:N559)</f>
        <v>201486.34172999999</v>
      </c>
      <c r="F559" s="60">
        <f>F560</f>
        <v>19020.34173</v>
      </c>
      <c r="G559" s="60">
        <v>29020</v>
      </c>
      <c r="H559" s="136">
        <f>SUM(H560:H560)</f>
        <v>51272</v>
      </c>
      <c r="I559" s="137"/>
      <c r="J559" s="137"/>
      <c r="K559" s="137"/>
      <c r="L559" s="138"/>
      <c r="M559" s="59">
        <f>SUM(M560:M560)</f>
        <v>51087</v>
      </c>
      <c r="N559" s="59">
        <f>SUM(N560:N560)</f>
        <v>51087</v>
      </c>
      <c r="O559" s="112" t="s">
        <v>5</v>
      </c>
    </row>
    <row r="560" spans="1:16" ht="46.5" customHeight="1" x14ac:dyDescent="0.25">
      <c r="A560" s="134"/>
      <c r="B560" s="152"/>
      <c r="C560" s="131"/>
      <c r="D560" s="12" t="s">
        <v>6</v>
      </c>
      <c r="E560" s="59">
        <f>SUM(F560:N560)</f>
        <v>201486.34172999999</v>
      </c>
      <c r="F560" s="61">
        <f>20627-1606.65827</f>
        <v>19020.34173</v>
      </c>
      <c r="G560" s="60">
        <v>29020</v>
      </c>
      <c r="H560" s="115">
        <v>51272</v>
      </c>
      <c r="I560" s="116"/>
      <c r="J560" s="116"/>
      <c r="K560" s="116"/>
      <c r="L560" s="117"/>
      <c r="M560" s="62">
        <v>51087</v>
      </c>
      <c r="N560" s="62">
        <v>51087</v>
      </c>
      <c r="O560" s="113"/>
    </row>
    <row r="561" spans="1:15" ht="15.75" hidden="1" customHeight="1" x14ac:dyDescent="0.3">
      <c r="A561" s="134"/>
      <c r="B561" s="146" t="s">
        <v>142</v>
      </c>
      <c r="C561" s="146" t="s">
        <v>40</v>
      </c>
      <c r="D561" s="146" t="s">
        <v>67</v>
      </c>
      <c r="E561" s="102" t="s">
        <v>68</v>
      </c>
      <c r="F561" s="102" t="s">
        <v>69</v>
      </c>
      <c r="G561" s="60">
        <v>29020</v>
      </c>
      <c r="H561" s="102" t="s">
        <v>69</v>
      </c>
      <c r="I561" s="104" t="s">
        <v>70</v>
      </c>
      <c r="J561" s="105"/>
      <c r="K561" s="105"/>
      <c r="L561" s="106"/>
      <c r="M561" s="107" t="s">
        <v>38</v>
      </c>
      <c r="N561" s="107" t="s">
        <v>39</v>
      </c>
      <c r="O561" s="113"/>
    </row>
    <row r="562" spans="1:15" ht="15.75" hidden="1" customHeight="1" x14ac:dyDescent="0.3">
      <c r="A562" s="134"/>
      <c r="B562" s="147"/>
      <c r="C562" s="147"/>
      <c r="D562" s="147"/>
      <c r="E562" s="103"/>
      <c r="F562" s="103"/>
      <c r="G562" s="60">
        <v>29020</v>
      </c>
      <c r="H562" s="103"/>
      <c r="I562" s="16" t="s">
        <v>71</v>
      </c>
      <c r="J562" s="16" t="s">
        <v>72</v>
      </c>
      <c r="K562" s="16" t="s">
        <v>73</v>
      </c>
      <c r="L562" s="16" t="s">
        <v>74</v>
      </c>
      <c r="M562" s="107"/>
      <c r="N562" s="107"/>
      <c r="O562" s="113"/>
    </row>
    <row r="563" spans="1:15" ht="15.75" hidden="1" customHeight="1" x14ac:dyDescent="0.3">
      <c r="A563" s="135"/>
      <c r="B563" s="148"/>
      <c r="C563" s="148"/>
      <c r="D563" s="148"/>
      <c r="E563" s="33">
        <v>55</v>
      </c>
      <c r="F563" s="34">
        <v>11</v>
      </c>
      <c r="G563" s="60">
        <v>29020</v>
      </c>
      <c r="H563" s="34">
        <v>11</v>
      </c>
      <c r="I563" s="34">
        <v>2</v>
      </c>
      <c r="J563" s="34">
        <v>7</v>
      </c>
      <c r="K563" s="34">
        <v>1</v>
      </c>
      <c r="L563" s="34">
        <v>1</v>
      </c>
      <c r="M563" s="34">
        <v>11</v>
      </c>
      <c r="N563" s="34">
        <v>11</v>
      </c>
      <c r="O563" s="114"/>
    </row>
    <row r="564" spans="1:15" ht="15.75" x14ac:dyDescent="0.25">
      <c r="A564" s="124" t="s">
        <v>14</v>
      </c>
      <c r="B564" s="124"/>
      <c r="C564" s="124"/>
      <c r="D564" s="7" t="s">
        <v>4</v>
      </c>
      <c r="E564" s="59">
        <f t="shared" ref="E564:E571" si="79">SUM(F564:N564)</f>
        <v>360776.15520000004</v>
      </c>
      <c r="F564" s="60">
        <f>F566</f>
        <v>50288.388330000002</v>
      </c>
      <c r="G564" s="60">
        <v>62427.348480000001</v>
      </c>
      <c r="H564" s="136">
        <f>SUM(H565:H566)</f>
        <v>83606.00649</v>
      </c>
      <c r="I564" s="137"/>
      <c r="J564" s="137"/>
      <c r="K564" s="137"/>
      <c r="L564" s="138"/>
      <c r="M564" s="59">
        <f>SUM(M566:M566)</f>
        <v>80923.402360000007</v>
      </c>
      <c r="N564" s="59">
        <f>SUM(N566:N566)</f>
        <v>83531.009539999999</v>
      </c>
      <c r="O564" s="118"/>
    </row>
    <row r="565" spans="1:15" ht="32.25" customHeight="1" x14ac:dyDescent="0.25">
      <c r="A565" s="124"/>
      <c r="B565" s="124"/>
      <c r="C565" s="124"/>
      <c r="D565" s="7" t="s">
        <v>16</v>
      </c>
      <c r="E565" s="59">
        <f t="shared" si="79"/>
        <v>214.83</v>
      </c>
      <c r="F565" s="60">
        <v>0</v>
      </c>
      <c r="G565" s="60">
        <v>214.83</v>
      </c>
      <c r="H565" s="136">
        <f>H551</f>
        <v>0</v>
      </c>
      <c r="I565" s="137"/>
      <c r="J565" s="137"/>
      <c r="K565" s="137"/>
      <c r="L565" s="138"/>
      <c r="M565" s="59">
        <f>M189+M372+M413+M532</f>
        <v>0</v>
      </c>
      <c r="N565" s="59">
        <f>N189+N372+N413+N532</f>
        <v>0</v>
      </c>
      <c r="O565" s="118"/>
    </row>
    <row r="566" spans="1:15" ht="54" customHeight="1" x14ac:dyDescent="0.25">
      <c r="A566" s="124"/>
      <c r="B566" s="124"/>
      <c r="C566" s="124"/>
      <c r="D566" s="7" t="s">
        <v>6</v>
      </c>
      <c r="E566" s="59">
        <f t="shared" si="79"/>
        <v>360561.32520000002</v>
      </c>
      <c r="F566" s="60">
        <f>F552</f>
        <v>50288.388330000002</v>
      </c>
      <c r="G566" s="60">
        <v>62212.518479999999</v>
      </c>
      <c r="H566" s="136">
        <f>H552</f>
        <v>83606.00649</v>
      </c>
      <c r="I566" s="137"/>
      <c r="J566" s="137"/>
      <c r="K566" s="137"/>
      <c r="L566" s="138"/>
      <c r="M566" s="59">
        <f t="shared" ref="M566:N566" si="80">M552</f>
        <v>80923.402360000007</v>
      </c>
      <c r="N566" s="59">
        <f t="shared" si="80"/>
        <v>83531.009539999999</v>
      </c>
      <c r="O566" s="118"/>
    </row>
    <row r="567" spans="1:15" ht="24" customHeight="1" x14ac:dyDescent="0.25">
      <c r="A567" s="124" t="s">
        <v>35</v>
      </c>
      <c r="B567" s="124"/>
      <c r="C567" s="124"/>
      <c r="D567" s="97" t="s">
        <v>4</v>
      </c>
      <c r="E567" s="59">
        <f t="shared" si="79"/>
        <v>9990487.548179999</v>
      </c>
      <c r="F567" s="75">
        <f>F568+F569+F570+F571</f>
        <v>1887982.0549899996</v>
      </c>
      <c r="G567" s="75">
        <f>G568+G569+G570+G571</f>
        <v>1976068.81069</v>
      </c>
      <c r="H567" s="168">
        <f>H568+H569+H570+H571</f>
        <v>2080329.0816300001</v>
      </c>
      <c r="I567" s="168"/>
      <c r="J567" s="168"/>
      <c r="K567" s="168"/>
      <c r="L567" s="168"/>
      <c r="M567" s="59">
        <f>SUM(M568:M571)</f>
        <v>2034367.2825499999</v>
      </c>
      <c r="N567" s="59">
        <f>SUM(N568:N571)</f>
        <v>2011740.3183199998</v>
      </c>
      <c r="O567" s="118"/>
    </row>
    <row r="568" spans="1:15" ht="33.75" customHeight="1" x14ac:dyDescent="0.25">
      <c r="A568" s="124"/>
      <c r="B568" s="124"/>
      <c r="C568" s="124"/>
      <c r="D568" s="97" t="s">
        <v>20</v>
      </c>
      <c r="E568" s="59">
        <f t="shared" si="79"/>
        <v>20629.564009999998</v>
      </c>
      <c r="F568" s="75">
        <f>F203+F375+F416+F535</f>
        <v>3944.029</v>
      </c>
      <c r="G568" s="75">
        <v>1016.7988</v>
      </c>
      <c r="H568" s="168">
        <f>H203+H375+H535</f>
        <v>3311.0006399999997</v>
      </c>
      <c r="I568" s="168"/>
      <c r="J568" s="168"/>
      <c r="K568" s="168"/>
      <c r="L568" s="168"/>
      <c r="M568" s="59">
        <f>M203+M375+M416+M535</f>
        <v>1385.03666</v>
      </c>
      <c r="N568" s="59">
        <f>N203+N375+N416+N535</f>
        <v>10972.698909999999</v>
      </c>
      <c r="O568" s="118"/>
    </row>
    <row r="569" spans="1:15" ht="32.25" customHeight="1" x14ac:dyDescent="0.25">
      <c r="A569" s="124"/>
      <c r="B569" s="124"/>
      <c r="C569" s="124"/>
      <c r="D569" s="97" t="s">
        <v>16</v>
      </c>
      <c r="E569" s="59">
        <f t="shared" si="79"/>
        <v>255917.18574000002</v>
      </c>
      <c r="F569" s="75">
        <f>F115+F204+F376+F417+F536</f>
        <v>65620.66565000001</v>
      </c>
      <c r="G569" s="75">
        <f>G115+G204+G376+G417+G536+G551</f>
        <v>105975.91525000001</v>
      </c>
      <c r="H569" s="168">
        <f>H115+H204+H376+H417+H536+H565</f>
        <v>52220.430540000001</v>
      </c>
      <c r="I569" s="168"/>
      <c r="J569" s="168"/>
      <c r="K569" s="168"/>
      <c r="L569" s="168"/>
      <c r="M569" s="59">
        <f>M115+M204+M376+M417+M536+M565</f>
        <v>25811.31539</v>
      </c>
      <c r="N569" s="59">
        <f>N115+N204+N376+N417+N536+N565</f>
        <v>6288.8589099999999</v>
      </c>
      <c r="O569" s="118"/>
    </row>
    <row r="570" spans="1:15" ht="51.75" customHeight="1" x14ac:dyDescent="0.25">
      <c r="A570" s="124"/>
      <c r="B570" s="124"/>
      <c r="C570" s="124"/>
      <c r="D570" s="97" t="s">
        <v>6</v>
      </c>
      <c r="E570" s="59">
        <f t="shared" si="79"/>
        <v>8643059.7162800003</v>
      </c>
      <c r="F570" s="75">
        <f>F47+F116+F205+F377+F418+F537+F548+F566</f>
        <v>1546805.2361499998</v>
      </c>
      <c r="G570" s="75">
        <v>1661800.4401799999</v>
      </c>
      <c r="H570" s="168">
        <f>H47+H116+H205+H377+H418+H537+H548+H566</f>
        <v>1825466.5499500001</v>
      </c>
      <c r="I570" s="168"/>
      <c r="J570" s="168"/>
      <c r="K570" s="168"/>
      <c r="L570" s="168"/>
      <c r="M570" s="59">
        <f>M47+M116+M205+M377+M418+M537+M548+M566</f>
        <v>1810839.8299999998</v>
      </c>
      <c r="N570" s="59">
        <f>N47+N116+N205+N377+N418+N537+N548+N566</f>
        <v>1798147.66</v>
      </c>
      <c r="O570" s="118"/>
    </row>
    <row r="571" spans="1:15" ht="24" customHeight="1" x14ac:dyDescent="0.25">
      <c r="A571" s="124"/>
      <c r="B571" s="124"/>
      <c r="C571" s="124"/>
      <c r="D571" s="96" t="s">
        <v>17</v>
      </c>
      <c r="E571" s="59">
        <f t="shared" si="79"/>
        <v>1070881.0821499999</v>
      </c>
      <c r="F571" s="75">
        <f>F117+F206+F378+F538</f>
        <v>271612.12419</v>
      </c>
      <c r="G571" s="75">
        <f>G117+G206+G378+G538</f>
        <v>207275.65646</v>
      </c>
      <c r="H571" s="168">
        <f>H117+H206+H378+H538</f>
        <v>199331.1005</v>
      </c>
      <c r="I571" s="168"/>
      <c r="J571" s="168"/>
      <c r="K571" s="168"/>
      <c r="L571" s="168"/>
      <c r="M571" s="59">
        <f>M117+M206+M378+M538</f>
        <v>196331.1005</v>
      </c>
      <c r="N571" s="59">
        <f>N117+N206+N378+N538</f>
        <v>196331.1005</v>
      </c>
      <c r="O571" s="118"/>
    </row>
    <row r="572" spans="1:15" ht="22.5" customHeight="1" x14ac:dyDescent="0.25">
      <c r="A572" s="80"/>
      <c r="B572" s="80"/>
      <c r="C572" s="81"/>
      <c r="D572" s="80"/>
      <c r="E572" s="82"/>
      <c r="F572" s="80"/>
      <c r="G572" s="80"/>
      <c r="H572" s="80"/>
      <c r="I572" s="80"/>
      <c r="J572" s="80"/>
      <c r="K572" s="80"/>
      <c r="L572" s="80"/>
      <c r="M572" s="80"/>
      <c r="N572" s="83" t="s">
        <v>111</v>
      </c>
      <c r="O572" s="80"/>
    </row>
    <row r="573" spans="1:15" ht="39" customHeight="1" x14ac:dyDescent="0.3">
      <c r="B573" s="84" t="s">
        <v>189</v>
      </c>
      <c r="C573" s="85"/>
      <c r="D573" s="84"/>
      <c r="E573" s="86"/>
      <c r="F573" s="87"/>
      <c r="G573" s="87"/>
      <c r="H573" s="87"/>
      <c r="I573" s="87"/>
      <c r="J573" s="87"/>
      <c r="K573" s="87"/>
      <c r="L573" s="84" t="s">
        <v>238</v>
      </c>
    </row>
    <row r="574" spans="1:15" ht="15.75" x14ac:dyDescent="0.25">
      <c r="F574" s="88"/>
      <c r="G574" s="88"/>
      <c r="H574" s="88"/>
      <c r="I574" s="88"/>
      <c r="J574" s="88"/>
      <c r="K574" s="88"/>
      <c r="L574" s="89"/>
    </row>
    <row r="575" spans="1:15" ht="15.75" x14ac:dyDescent="0.25">
      <c r="F575" s="88"/>
      <c r="G575" s="88"/>
      <c r="H575" s="88"/>
      <c r="I575" s="88"/>
      <c r="J575" s="88"/>
      <c r="K575" s="88"/>
    </row>
    <row r="576" spans="1:15" ht="15.75" x14ac:dyDescent="0.25">
      <c r="F576" s="88"/>
      <c r="G576" s="88"/>
      <c r="H576" s="88"/>
      <c r="I576" s="88"/>
      <c r="J576" s="88"/>
      <c r="K576" s="88"/>
    </row>
    <row r="577" spans="6:14" ht="15.75" outlineLevel="1" x14ac:dyDescent="0.25">
      <c r="F577" s="88"/>
      <c r="G577" s="88"/>
      <c r="H577" s="88"/>
      <c r="I577" s="88"/>
      <c r="J577" s="88"/>
      <c r="K577" s="88"/>
      <c r="L577" s="89"/>
      <c r="M577" s="89"/>
      <c r="N577" s="89"/>
    </row>
    <row r="578" spans="6:14" outlineLevel="1" x14ac:dyDescent="0.25">
      <c r="F578" s="90"/>
      <c r="G578" s="90"/>
      <c r="H578" s="90"/>
      <c r="I578" s="89"/>
      <c r="J578" s="89"/>
      <c r="K578" s="89"/>
      <c r="L578" s="89"/>
    </row>
    <row r="579" spans="6:14" outlineLevel="1" x14ac:dyDescent="0.25">
      <c r="L579" s="89"/>
      <c r="M579" s="89"/>
      <c r="N579" s="89"/>
    </row>
    <row r="580" spans="6:14" outlineLevel="1" x14ac:dyDescent="0.25">
      <c r="L580" s="89"/>
      <c r="M580" s="89"/>
      <c r="N580" s="89"/>
    </row>
    <row r="581" spans="6:14" outlineLevel="1" x14ac:dyDescent="0.25">
      <c r="I581" s="89"/>
      <c r="J581" s="89"/>
      <c r="K581" s="89"/>
      <c r="L581" s="89"/>
    </row>
    <row r="582" spans="6:14" outlineLevel="1" x14ac:dyDescent="0.25"/>
    <row r="583" spans="6:14" outlineLevel="1" x14ac:dyDescent="0.25">
      <c r="N583" s="89"/>
    </row>
    <row r="584" spans="6:14" outlineLevel="1" x14ac:dyDescent="0.25"/>
    <row r="585" spans="6:14" outlineLevel="1" x14ac:dyDescent="0.25">
      <c r="I585" s="91"/>
      <c r="J585" s="91"/>
      <c r="K585" s="91"/>
    </row>
    <row r="586" spans="6:14" outlineLevel="1" x14ac:dyDescent="0.25">
      <c r="I586" s="89"/>
      <c r="J586" s="89"/>
      <c r="K586" s="89"/>
    </row>
  </sheetData>
  <mergeCells count="1486">
    <mergeCell ref="P249:P251"/>
    <mergeCell ref="P545:P546"/>
    <mergeCell ref="H246:L246"/>
    <mergeCell ref="H247:L247"/>
    <mergeCell ref="H47:L47"/>
    <mergeCell ref="A48:O48"/>
    <mergeCell ref="C24:C26"/>
    <mergeCell ref="D24:D26"/>
    <mergeCell ref="D17:D19"/>
    <mergeCell ref="E17:E18"/>
    <mergeCell ref="P106:P108"/>
    <mergeCell ref="P458:P459"/>
    <mergeCell ref="P451:P453"/>
    <mergeCell ref="P152:P154"/>
    <mergeCell ref="P395:P400"/>
    <mergeCell ref="P407:P411"/>
    <mergeCell ref="P476:P483"/>
    <mergeCell ref="O22:O26"/>
    <mergeCell ref="H23:L23"/>
    <mergeCell ref="B32:B33"/>
    <mergeCell ref="C32:C33"/>
    <mergeCell ref="H511:L511"/>
    <mergeCell ref="H512:L512"/>
    <mergeCell ref="O27:O31"/>
    <mergeCell ref="H28:L28"/>
    <mergeCell ref="B29:B31"/>
    <mergeCell ref="C29:C31"/>
    <mergeCell ref="F24:F25"/>
    <mergeCell ref="H24:H25"/>
    <mergeCell ref="I24:L24"/>
    <mergeCell ref="M24:M25"/>
    <mergeCell ref="N24:N25"/>
    <mergeCell ref="C8:C9"/>
    <mergeCell ref="H8:L8"/>
    <mergeCell ref="O8:O9"/>
    <mergeCell ref="H9:L9"/>
    <mergeCell ref="A15:A19"/>
    <mergeCell ref="B15:B16"/>
    <mergeCell ref="C15:C16"/>
    <mergeCell ref="H15:L15"/>
    <mergeCell ref="N17:N18"/>
    <mergeCell ref="A10:A14"/>
    <mergeCell ref="B10:B11"/>
    <mergeCell ref="C10:C11"/>
    <mergeCell ref="H10:L10"/>
    <mergeCell ref="O10:O14"/>
    <mergeCell ref="H11:L11"/>
    <mergeCell ref="H16:L16"/>
    <mergeCell ref="B17:B19"/>
    <mergeCell ref="F17:F18"/>
    <mergeCell ref="H17:H18"/>
    <mergeCell ref="F12:F13"/>
    <mergeCell ref="B8:B9"/>
    <mergeCell ref="B12:B14"/>
    <mergeCell ref="C12:C14"/>
    <mergeCell ref="D12:D14"/>
    <mergeCell ref="E12:E13"/>
    <mergeCell ref="E24:E25"/>
    <mergeCell ref="G29:G30"/>
    <mergeCell ref="F34:F35"/>
    <mergeCell ref="H34:H35"/>
    <mergeCell ref="I34:L34"/>
    <mergeCell ref="M34:M35"/>
    <mergeCell ref="N34:N35"/>
    <mergeCell ref="N43:N44"/>
    <mergeCell ref="A46:C47"/>
    <mergeCell ref="H46:L46"/>
    <mergeCell ref="O46:O47"/>
    <mergeCell ref="I12:L12"/>
    <mergeCell ref="H22:L22"/>
    <mergeCell ref="C34:C36"/>
    <mergeCell ref="D34:D36"/>
    <mergeCell ref="E34:E35"/>
    <mergeCell ref="D29:D31"/>
    <mergeCell ref="E29:E30"/>
    <mergeCell ref="F29:F30"/>
    <mergeCell ref="H29:H30"/>
    <mergeCell ref="I29:L29"/>
    <mergeCell ref="M29:M30"/>
    <mergeCell ref="A27:A31"/>
    <mergeCell ref="B27:B28"/>
    <mergeCell ref="C27:C28"/>
    <mergeCell ref="H27:L27"/>
    <mergeCell ref="N29:N30"/>
    <mergeCell ref="A22:A26"/>
    <mergeCell ref="B22:B23"/>
    <mergeCell ref="C22:C23"/>
    <mergeCell ref="I17:L17"/>
    <mergeCell ref="M17:M18"/>
    <mergeCell ref="I43:L43"/>
    <mergeCell ref="M43:M44"/>
    <mergeCell ref="O39:O40"/>
    <mergeCell ref="H40:L40"/>
    <mergeCell ref="A41:A45"/>
    <mergeCell ref="B41:B42"/>
    <mergeCell ref="C41:C42"/>
    <mergeCell ref="H41:L41"/>
    <mergeCell ref="O41:O45"/>
    <mergeCell ref="H42:L42"/>
    <mergeCell ref="B43:B45"/>
    <mergeCell ref="C43:C45"/>
    <mergeCell ref="A39:A40"/>
    <mergeCell ref="B39:B40"/>
    <mergeCell ref="C39:C40"/>
    <mergeCell ref="H39:L39"/>
    <mergeCell ref="E43:E44"/>
    <mergeCell ref="F43:F44"/>
    <mergeCell ref="H43:H44"/>
    <mergeCell ref="D43:D45"/>
    <mergeCell ref="M1:O1"/>
    <mergeCell ref="A2:O2"/>
    <mergeCell ref="A3:O3"/>
    <mergeCell ref="A4:A5"/>
    <mergeCell ref="B4:B5"/>
    <mergeCell ref="C4:C5"/>
    <mergeCell ref="D4:D5"/>
    <mergeCell ref="E4:E5"/>
    <mergeCell ref="F4:N4"/>
    <mergeCell ref="O4:O5"/>
    <mergeCell ref="G12:G13"/>
    <mergeCell ref="A20:A21"/>
    <mergeCell ref="B20:B21"/>
    <mergeCell ref="C20:C21"/>
    <mergeCell ref="H20:L20"/>
    <mergeCell ref="O20:O21"/>
    <mergeCell ref="H32:L32"/>
    <mergeCell ref="O32:O36"/>
    <mergeCell ref="H33:L33"/>
    <mergeCell ref="B34:B36"/>
    <mergeCell ref="B24:B26"/>
    <mergeCell ref="A32:A36"/>
    <mergeCell ref="C17:C19"/>
    <mergeCell ref="H21:L21"/>
    <mergeCell ref="O15:O19"/>
    <mergeCell ref="M12:M13"/>
    <mergeCell ref="N12:N13"/>
    <mergeCell ref="H5:L5"/>
    <mergeCell ref="H6:L6"/>
    <mergeCell ref="A7:O7"/>
    <mergeCell ref="A8:A9"/>
    <mergeCell ref="H12:H13"/>
    <mergeCell ref="E56:E57"/>
    <mergeCell ref="F56:F57"/>
    <mergeCell ref="H56:H57"/>
    <mergeCell ref="I56:L56"/>
    <mergeCell ref="M56:M57"/>
    <mergeCell ref="N56:N57"/>
    <mergeCell ref="A53:A58"/>
    <mergeCell ref="B53:B55"/>
    <mergeCell ref="C53:C55"/>
    <mergeCell ref="H53:L53"/>
    <mergeCell ref="O53:O58"/>
    <mergeCell ref="H54:L54"/>
    <mergeCell ref="H55:L55"/>
    <mergeCell ref="B56:B58"/>
    <mergeCell ref="C56:C58"/>
    <mergeCell ref="D56:D58"/>
    <mergeCell ref="A49:A52"/>
    <mergeCell ref="B49:B52"/>
    <mergeCell ref="C49:C52"/>
    <mergeCell ref="H49:L49"/>
    <mergeCell ref="O49:O52"/>
    <mergeCell ref="H50:L50"/>
    <mergeCell ref="H51:L51"/>
    <mergeCell ref="H52:L52"/>
    <mergeCell ref="G56:G57"/>
    <mergeCell ref="O64:O68"/>
    <mergeCell ref="H65:L65"/>
    <mergeCell ref="B66:B68"/>
    <mergeCell ref="C66:C68"/>
    <mergeCell ref="D66:D68"/>
    <mergeCell ref="E66:E67"/>
    <mergeCell ref="F66:F67"/>
    <mergeCell ref="H66:H67"/>
    <mergeCell ref="I66:L66"/>
    <mergeCell ref="M66:M67"/>
    <mergeCell ref="F61:F62"/>
    <mergeCell ref="H61:H62"/>
    <mergeCell ref="I61:L61"/>
    <mergeCell ref="M61:M62"/>
    <mergeCell ref="N61:N62"/>
    <mergeCell ref="A64:A68"/>
    <mergeCell ref="B64:B65"/>
    <mergeCell ref="C64:C65"/>
    <mergeCell ref="H64:L64"/>
    <mergeCell ref="N66:N67"/>
    <mergeCell ref="A59:A63"/>
    <mergeCell ref="B59:B60"/>
    <mergeCell ref="C59:C60"/>
    <mergeCell ref="H59:L59"/>
    <mergeCell ref="O59:O63"/>
    <mergeCell ref="H60:L60"/>
    <mergeCell ref="B61:B63"/>
    <mergeCell ref="C61:C63"/>
    <mergeCell ref="D61:D63"/>
    <mergeCell ref="E61:E62"/>
    <mergeCell ref="G61:G62"/>
    <mergeCell ref="G66:G67"/>
    <mergeCell ref="A75:A77"/>
    <mergeCell ref="B75:B77"/>
    <mergeCell ref="C75:C77"/>
    <mergeCell ref="H75:L75"/>
    <mergeCell ref="O75:O77"/>
    <mergeCell ref="H76:L76"/>
    <mergeCell ref="H77:L77"/>
    <mergeCell ref="E72:E73"/>
    <mergeCell ref="F72:F73"/>
    <mergeCell ref="H72:H73"/>
    <mergeCell ref="I72:L72"/>
    <mergeCell ref="M72:M73"/>
    <mergeCell ref="N72:N73"/>
    <mergeCell ref="A69:A74"/>
    <mergeCell ref="B69:B71"/>
    <mergeCell ref="H69:L69"/>
    <mergeCell ref="O69:O74"/>
    <mergeCell ref="H70:L70"/>
    <mergeCell ref="H71:L71"/>
    <mergeCell ref="B72:B74"/>
    <mergeCell ref="C72:C74"/>
    <mergeCell ref="D72:D74"/>
    <mergeCell ref="C69:C71"/>
    <mergeCell ref="G72:G73"/>
    <mergeCell ref="E81:E82"/>
    <mergeCell ref="F81:F82"/>
    <mergeCell ref="H81:H82"/>
    <mergeCell ref="I81:L81"/>
    <mergeCell ref="M81:M82"/>
    <mergeCell ref="N81:N82"/>
    <mergeCell ref="A78:A83"/>
    <mergeCell ref="B78:B80"/>
    <mergeCell ref="C78:C80"/>
    <mergeCell ref="H78:L78"/>
    <mergeCell ref="O78:O83"/>
    <mergeCell ref="H79:L79"/>
    <mergeCell ref="H80:L80"/>
    <mergeCell ref="B81:B83"/>
    <mergeCell ref="C81:C83"/>
    <mergeCell ref="D81:D83"/>
    <mergeCell ref="G81:G82"/>
    <mergeCell ref="F86:F87"/>
    <mergeCell ref="H86:H87"/>
    <mergeCell ref="I86:L86"/>
    <mergeCell ref="M86:M87"/>
    <mergeCell ref="N86:N87"/>
    <mergeCell ref="A94:A98"/>
    <mergeCell ref="B94:B95"/>
    <mergeCell ref="C94:C95"/>
    <mergeCell ref="H94:L94"/>
    <mergeCell ref="N96:N97"/>
    <mergeCell ref="A84:A88"/>
    <mergeCell ref="B84:B85"/>
    <mergeCell ref="C84:C85"/>
    <mergeCell ref="H84:L84"/>
    <mergeCell ref="O84:O88"/>
    <mergeCell ref="H85:L85"/>
    <mergeCell ref="B86:B88"/>
    <mergeCell ref="C86:C88"/>
    <mergeCell ref="D86:D88"/>
    <mergeCell ref="E86:E87"/>
    <mergeCell ref="G86:G87"/>
    <mergeCell ref="A89:A93"/>
    <mergeCell ref="B89:B90"/>
    <mergeCell ref="C89:C90"/>
    <mergeCell ref="H89:L89"/>
    <mergeCell ref="O89:O93"/>
    <mergeCell ref="H90:L90"/>
    <mergeCell ref="B91:B93"/>
    <mergeCell ref="C91:C93"/>
    <mergeCell ref="D91:D93"/>
    <mergeCell ref="E91:E92"/>
    <mergeCell ref="F91:F92"/>
    <mergeCell ref="A118:O118"/>
    <mergeCell ref="A119:A123"/>
    <mergeCell ref="B119:B123"/>
    <mergeCell ref="C119:C123"/>
    <mergeCell ref="H119:L119"/>
    <mergeCell ref="O119:O123"/>
    <mergeCell ref="H120:L120"/>
    <mergeCell ref="H121:L121"/>
    <mergeCell ref="H122:L122"/>
    <mergeCell ref="H123:L123"/>
    <mergeCell ref="A114:C117"/>
    <mergeCell ref="H114:L114"/>
    <mergeCell ref="O114:O117"/>
    <mergeCell ref="H115:L115"/>
    <mergeCell ref="H116:L116"/>
    <mergeCell ref="H117:L117"/>
    <mergeCell ref="O94:O98"/>
    <mergeCell ref="H95:L95"/>
    <mergeCell ref="B96:B98"/>
    <mergeCell ref="C96:C98"/>
    <mergeCell ref="D96:D98"/>
    <mergeCell ref="E96:E97"/>
    <mergeCell ref="F96:F97"/>
    <mergeCell ref="H96:H97"/>
    <mergeCell ref="I96:L96"/>
    <mergeCell ref="M96:M97"/>
    <mergeCell ref="G96:G97"/>
    <mergeCell ref="H104:L104"/>
    <mergeCell ref="H105:L105"/>
    <mergeCell ref="H106:L106"/>
    <mergeCell ref="H107:L107"/>
    <mergeCell ref="H108:L108"/>
    <mergeCell ref="N133:N134"/>
    <mergeCell ref="E127:E128"/>
    <mergeCell ref="F127:F128"/>
    <mergeCell ref="H127:H128"/>
    <mergeCell ref="I127:L127"/>
    <mergeCell ref="M127:M128"/>
    <mergeCell ref="N127:N128"/>
    <mergeCell ref="A124:A129"/>
    <mergeCell ref="B124:B126"/>
    <mergeCell ref="C124:C126"/>
    <mergeCell ref="H124:L124"/>
    <mergeCell ref="O124:O129"/>
    <mergeCell ref="H125:L125"/>
    <mergeCell ref="H126:L126"/>
    <mergeCell ref="B127:B129"/>
    <mergeCell ref="C127:C129"/>
    <mergeCell ref="D127:D129"/>
    <mergeCell ref="A130:A135"/>
    <mergeCell ref="B130:B132"/>
    <mergeCell ref="C130:C132"/>
    <mergeCell ref="H130:L130"/>
    <mergeCell ref="G127:G128"/>
    <mergeCell ref="F133:F134"/>
    <mergeCell ref="H133:H134"/>
    <mergeCell ref="I133:L133"/>
    <mergeCell ref="M133:M134"/>
    <mergeCell ref="H140:H141"/>
    <mergeCell ref="H144:L144"/>
    <mergeCell ref="H145:L145"/>
    <mergeCell ref="B146:B148"/>
    <mergeCell ref="C146:C148"/>
    <mergeCell ref="D146:D148"/>
    <mergeCell ref="E146:E147"/>
    <mergeCell ref="E162:E163"/>
    <mergeCell ref="F162:F163"/>
    <mergeCell ref="H162:H163"/>
    <mergeCell ref="I162:L162"/>
    <mergeCell ref="O130:O135"/>
    <mergeCell ref="H132:L132"/>
    <mergeCell ref="B133:B135"/>
    <mergeCell ref="C133:C135"/>
    <mergeCell ref="D133:D135"/>
    <mergeCell ref="E133:E134"/>
    <mergeCell ref="M140:M141"/>
    <mergeCell ref="N140:N141"/>
    <mergeCell ref="G133:G134"/>
    <mergeCell ref="O136:O142"/>
    <mergeCell ref="H137:L137"/>
    <mergeCell ref="H138:L138"/>
    <mergeCell ref="H139:L139"/>
    <mergeCell ref="B140:B142"/>
    <mergeCell ref="C140:C142"/>
    <mergeCell ref="D140:D142"/>
    <mergeCell ref="E140:E141"/>
    <mergeCell ref="N153:N154"/>
    <mergeCell ref="F146:F147"/>
    <mergeCell ref="H146:H147"/>
    <mergeCell ref="G140:G141"/>
    <mergeCell ref="A143:A148"/>
    <mergeCell ref="B143:B144"/>
    <mergeCell ref="C143:C144"/>
    <mergeCell ref="H143:L143"/>
    <mergeCell ref="M146:M147"/>
    <mergeCell ref="N146:N147"/>
    <mergeCell ref="G146:G147"/>
    <mergeCell ref="G162:G163"/>
    <mergeCell ref="A156:A158"/>
    <mergeCell ref="B156:B158"/>
    <mergeCell ref="C156:C158"/>
    <mergeCell ref="H156:L156"/>
    <mergeCell ref="O156:O158"/>
    <mergeCell ref="H157:L157"/>
    <mergeCell ref="H158:L158"/>
    <mergeCell ref="O143:O148"/>
    <mergeCell ref="A136:A142"/>
    <mergeCell ref="B136:B139"/>
    <mergeCell ref="C136:C139"/>
    <mergeCell ref="H136:L136"/>
    <mergeCell ref="I140:L140"/>
    <mergeCell ref="F140:F141"/>
    <mergeCell ref="I146:L146"/>
    <mergeCell ref="B153:B155"/>
    <mergeCell ref="C153:C155"/>
    <mergeCell ref="D153:D155"/>
    <mergeCell ref="E153:E154"/>
    <mergeCell ref="F153:F154"/>
    <mergeCell ref="G153:G154"/>
    <mergeCell ref="H153:H154"/>
    <mergeCell ref="I153:L153"/>
    <mergeCell ref="M153:M154"/>
    <mergeCell ref="O165:O169"/>
    <mergeCell ref="H166:L166"/>
    <mergeCell ref="B167:B169"/>
    <mergeCell ref="C167:C169"/>
    <mergeCell ref="D167:D169"/>
    <mergeCell ref="E167:E168"/>
    <mergeCell ref="M162:M163"/>
    <mergeCell ref="N162:N163"/>
    <mergeCell ref="A159:A164"/>
    <mergeCell ref="B159:B161"/>
    <mergeCell ref="C159:C161"/>
    <mergeCell ref="H159:L159"/>
    <mergeCell ref="O159:O164"/>
    <mergeCell ref="H160:L160"/>
    <mergeCell ref="H161:L161"/>
    <mergeCell ref="B162:B164"/>
    <mergeCell ref="C162:C164"/>
    <mergeCell ref="D162:D164"/>
    <mergeCell ref="D177:D179"/>
    <mergeCell ref="E177:E178"/>
    <mergeCell ref="F177:F178"/>
    <mergeCell ref="G177:G178"/>
    <mergeCell ref="H177:H178"/>
    <mergeCell ref="I177:L177"/>
    <mergeCell ref="M177:M178"/>
    <mergeCell ref="N177:N178"/>
    <mergeCell ref="A180:A183"/>
    <mergeCell ref="B180:B183"/>
    <mergeCell ref="F167:F168"/>
    <mergeCell ref="H167:H168"/>
    <mergeCell ref="L167:L168"/>
    <mergeCell ref="M167:M168"/>
    <mergeCell ref="N167:N168"/>
    <mergeCell ref="A170:A174"/>
    <mergeCell ref="B170:B171"/>
    <mergeCell ref="C170:C171"/>
    <mergeCell ref="H170:L170"/>
    <mergeCell ref="N172:N173"/>
    <mergeCell ref="A165:A169"/>
    <mergeCell ref="B165:B166"/>
    <mergeCell ref="C165:C166"/>
    <mergeCell ref="H165:L165"/>
    <mergeCell ref="H180:L180"/>
    <mergeCell ref="A213:A218"/>
    <mergeCell ref="B213:B215"/>
    <mergeCell ref="C213:C215"/>
    <mergeCell ref="H213:L213"/>
    <mergeCell ref="O213:O218"/>
    <mergeCell ref="H214:L214"/>
    <mergeCell ref="H215:L215"/>
    <mergeCell ref="B216:B218"/>
    <mergeCell ref="C216:C218"/>
    <mergeCell ref="D216:D218"/>
    <mergeCell ref="O180:O183"/>
    <mergeCell ref="H183:L183"/>
    <mergeCell ref="O170:O174"/>
    <mergeCell ref="H171:L171"/>
    <mergeCell ref="B172:B174"/>
    <mergeCell ref="C172:C174"/>
    <mergeCell ref="D172:D174"/>
    <mergeCell ref="E172:E173"/>
    <mergeCell ref="F172:F173"/>
    <mergeCell ref="H172:H173"/>
    <mergeCell ref="I172:L172"/>
    <mergeCell ref="M172:M173"/>
    <mergeCell ref="G172:G173"/>
    <mergeCell ref="G188:G189"/>
    <mergeCell ref="A175:A179"/>
    <mergeCell ref="B175:B176"/>
    <mergeCell ref="C175:C176"/>
    <mergeCell ref="H175:L175"/>
    <mergeCell ref="O175:O179"/>
    <mergeCell ref="H176:L176"/>
    <mergeCell ref="B177:B179"/>
    <mergeCell ref="C177:C179"/>
    <mergeCell ref="A224:A230"/>
    <mergeCell ref="B224:B227"/>
    <mergeCell ref="C224:C227"/>
    <mergeCell ref="H224:L224"/>
    <mergeCell ref="N228:N229"/>
    <mergeCell ref="A219:A223"/>
    <mergeCell ref="B219:B220"/>
    <mergeCell ref="C219:C220"/>
    <mergeCell ref="H219:L219"/>
    <mergeCell ref="O219:O223"/>
    <mergeCell ref="H220:L220"/>
    <mergeCell ref="B221:B223"/>
    <mergeCell ref="C221:C223"/>
    <mergeCell ref="D221:D223"/>
    <mergeCell ref="E221:E222"/>
    <mergeCell ref="G221:G222"/>
    <mergeCell ref="F228:F229"/>
    <mergeCell ref="H228:H229"/>
    <mergeCell ref="I228:L228"/>
    <mergeCell ref="M228:M229"/>
    <mergeCell ref="F221:F222"/>
    <mergeCell ref="H225:L225"/>
    <mergeCell ref="H226:L226"/>
    <mergeCell ref="A245:A251"/>
    <mergeCell ref="B245:B248"/>
    <mergeCell ref="C245:C248"/>
    <mergeCell ref="O245:O251"/>
    <mergeCell ref="B249:B251"/>
    <mergeCell ref="C249:C251"/>
    <mergeCell ref="D249:D251"/>
    <mergeCell ref="E249:E250"/>
    <mergeCell ref="F249:F250"/>
    <mergeCell ref="G249:G250"/>
    <mergeCell ref="H249:H250"/>
    <mergeCell ref="I249:L249"/>
    <mergeCell ref="M249:M250"/>
    <mergeCell ref="A231:A234"/>
    <mergeCell ref="B231:B234"/>
    <mergeCell ref="C231:C234"/>
    <mergeCell ref="H231:L231"/>
    <mergeCell ref="O231:O234"/>
    <mergeCell ref="H234:L234"/>
    <mergeCell ref="H235:L235"/>
    <mergeCell ref="O235:O239"/>
    <mergeCell ref="B237:B239"/>
    <mergeCell ref="C237:C239"/>
    <mergeCell ref="D237:D239"/>
    <mergeCell ref="E237:E238"/>
    <mergeCell ref="H237:H238"/>
    <mergeCell ref="I237:L237"/>
    <mergeCell ref="M237:M238"/>
    <mergeCell ref="N237:N238"/>
    <mergeCell ref="A235:A239"/>
    <mergeCell ref="B235:B236"/>
    <mergeCell ref="C235:C236"/>
    <mergeCell ref="M258:M259"/>
    <mergeCell ref="N258:N259"/>
    <mergeCell ref="A261:A265"/>
    <mergeCell ref="B261:B262"/>
    <mergeCell ref="C261:C262"/>
    <mergeCell ref="H261:L261"/>
    <mergeCell ref="N263:N264"/>
    <mergeCell ref="B258:B260"/>
    <mergeCell ref="C258:C260"/>
    <mergeCell ref="D258:D260"/>
    <mergeCell ref="E258:E259"/>
    <mergeCell ref="F258:F259"/>
    <mergeCell ref="H258:H259"/>
    <mergeCell ref="O252:O254"/>
    <mergeCell ref="H253:L253"/>
    <mergeCell ref="H254:L254"/>
    <mergeCell ref="A255:A260"/>
    <mergeCell ref="B255:B257"/>
    <mergeCell ref="C255:C257"/>
    <mergeCell ref="H255:L255"/>
    <mergeCell ref="O255:O260"/>
    <mergeCell ref="H256:L256"/>
    <mergeCell ref="H257:L257"/>
    <mergeCell ref="G263:G264"/>
    <mergeCell ref="A252:A254"/>
    <mergeCell ref="B252:B254"/>
    <mergeCell ref="C252:C254"/>
    <mergeCell ref="H252:L252"/>
    <mergeCell ref="I258:L258"/>
    <mergeCell ref="A266:A268"/>
    <mergeCell ref="B266:B268"/>
    <mergeCell ref="C266:C268"/>
    <mergeCell ref="H266:L266"/>
    <mergeCell ref="O266:O268"/>
    <mergeCell ref="H267:L267"/>
    <mergeCell ref="H268:L268"/>
    <mergeCell ref="O261:O265"/>
    <mergeCell ref="H262:L262"/>
    <mergeCell ref="B263:B265"/>
    <mergeCell ref="C263:C265"/>
    <mergeCell ref="D263:D265"/>
    <mergeCell ref="E263:E264"/>
    <mergeCell ref="F263:F264"/>
    <mergeCell ref="H263:H264"/>
    <mergeCell ref="I263:L263"/>
    <mergeCell ref="M263:M264"/>
    <mergeCell ref="F272:F273"/>
    <mergeCell ref="H272:H273"/>
    <mergeCell ref="I272:L272"/>
    <mergeCell ref="M272:M273"/>
    <mergeCell ref="N272:N273"/>
    <mergeCell ref="A275:A280"/>
    <mergeCell ref="B275:B277"/>
    <mergeCell ref="C275:C277"/>
    <mergeCell ref="H275:L275"/>
    <mergeCell ref="M278:M279"/>
    <mergeCell ref="A269:A274"/>
    <mergeCell ref="B269:B271"/>
    <mergeCell ref="C269:C271"/>
    <mergeCell ref="H269:L269"/>
    <mergeCell ref="O269:O274"/>
    <mergeCell ref="H270:L270"/>
    <mergeCell ref="B272:B274"/>
    <mergeCell ref="C272:C274"/>
    <mergeCell ref="D272:D274"/>
    <mergeCell ref="E272:E273"/>
    <mergeCell ref="E283:E284"/>
    <mergeCell ref="F283:F284"/>
    <mergeCell ref="H283:H284"/>
    <mergeCell ref="I283:L283"/>
    <mergeCell ref="M283:M284"/>
    <mergeCell ref="N283:N284"/>
    <mergeCell ref="G283:G284"/>
    <mergeCell ref="N278:N279"/>
    <mergeCell ref="A281:A285"/>
    <mergeCell ref="B281:B282"/>
    <mergeCell ref="C281:C282"/>
    <mergeCell ref="H281:L281"/>
    <mergeCell ref="O281:O285"/>
    <mergeCell ref="H282:L282"/>
    <mergeCell ref="B283:B285"/>
    <mergeCell ref="C283:C285"/>
    <mergeCell ref="D283:D285"/>
    <mergeCell ref="O275:O280"/>
    <mergeCell ref="H276:L276"/>
    <mergeCell ref="H277:L277"/>
    <mergeCell ref="B278:B280"/>
    <mergeCell ref="C278:C280"/>
    <mergeCell ref="D278:D280"/>
    <mergeCell ref="E278:E279"/>
    <mergeCell ref="F278:F279"/>
    <mergeCell ref="H278:H279"/>
    <mergeCell ref="I278:L278"/>
    <mergeCell ref="A291:A295"/>
    <mergeCell ref="B291:B292"/>
    <mergeCell ref="C291:C292"/>
    <mergeCell ref="H291:L291"/>
    <mergeCell ref="N293:N294"/>
    <mergeCell ref="A286:A290"/>
    <mergeCell ref="B286:B287"/>
    <mergeCell ref="C286:C287"/>
    <mergeCell ref="H286:L286"/>
    <mergeCell ref="O286:O290"/>
    <mergeCell ref="H287:L287"/>
    <mergeCell ref="B288:B290"/>
    <mergeCell ref="C288:C290"/>
    <mergeCell ref="D288:D290"/>
    <mergeCell ref="E288:E289"/>
    <mergeCell ref="G288:G289"/>
    <mergeCell ref="G293:G294"/>
    <mergeCell ref="E293:E294"/>
    <mergeCell ref="F293:F294"/>
    <mergeCell ref="H293:H294"/>
    <mergeCell ref="I293:L293"/>
    <mergeCell ref="M293:M294"/>
    <mergeCell ref="F288:F289"/>
    <mergeCell ref="H288:H289"/>
    <mergeCell ref="I288:L288"/>
    <mergeCell ref="M288:M289"/>
    <mergeCell ref="N288:N289"/>
    <mergeCell ref="D293:D295"/>
    <mergeCell ref="O311:O313"/>
    <mergeCell ref="H312:L312"/>
    <mergeCell ref="H313:L313"/>
    <mergeCell ref="A314:A319"/>
    <mergeCell ref="B314:B316"/>
    <mergeCell ref="C314:C316"/>
    <mergeCell ref="H314:L314"/>
    <mergeCell ref="O314:O319"/>
    <mergeCell ref="H315:L315"/>
    <mergeCell ref="H316:L316"/>
    <mergeCell ref="F298:F299"/>
    <mergeCell ref="H298:H299"/>
    <mergeCell ref="I298:L298"/>
    <mergeCell ref="M298:M299"/>
    <mergeCell ref="N298:N299"/>
    <mergeCell ref="A311:A313"/>
    <mergeCell ref="B311:B313"/>
    <mergeCell ref="C311:C313"/>
    <mergeCell ref="H311:L311"/>
    <mergeCell ref="A296:A300"/>
    <mergeCell ref="B296:B297"/>
    <mergeCell ref="C296:C297"/>
    <mergeCell ref="H296:L296"/>
    <mergeCell ref="O296:O300"/>
    <mergeCell ref="H297:L297"/>
    <mergeCell ref="B298:B300"/>
    <mergeCell ref="C298:C300"/>
    <mergeCell ref="D298:D300"/>
    <mergeCell ref="E298:E299"/>
    <mergeCell ref="G298:G299"/>
    <mergeCell ref="A306:A310"/>
    <mergeCell ref="B306:B307"/>
    <mergeCell ref="A325:A326"/>
    <mergeCell ref="B325:B326"/>
    <mergeCell ref="C325:C326"/>
    <mergeCell ref="H325:L325"/>
    <mergeCell ref="O325:O326"/>
    <mergeCell ref="H326:L326"/>
    <mergeCell ref="O320:O324"/>
    <mergeCell ref="H321:L321"/>
    <mergeCell ref="B322:B324"/>
    <mergeCell ref="C322:C324"/>
    <mergeCell ref="D322:D324"/>
    <mergeCell ref="E322:E323"/>
    <mergeCell ref="F322:F323"/>
    <mergeCell ref="H322:H323"/>
    <mergeCell ref="I322:L322"/>
    <mergeCell ref="M322:M323"/>
    <mergeCell ref="I317:L317"/>
    <mergeCell ref="M317:M318"/>
    <mergeCell ref="N317:N318"/>
    <mergeCell ref="A320:A324"/>
    <mergeCell ref="B320:B321"/>
    <mergeCell ref="C320:C321"/>
    <mergeCell ref="H320:L320"/>
    <mergeCell ref="N322:N323"/>
    <mergeCell ref="B317:B319"/>
    <mergeCell ref="C317:C319"/>
    <mergeCell ref="D317:D319"/>
    <mergeCell ref="E317:E318"/>
    <mergeCell ref="F317:F318"/>
    <mergeCell ref="H317:H318"/>
    <mergeCell ref="G317:G318"/>
    <mergeCell ref="G322:G323"/>
    <mergeCell ref="N331:N332"/>
    <mergeCell ref="A334:A339"/>
    <mergeCell ref="B334:B336"/>
    <mergeCell ref="C334:C335"/>
    <mergeCell ref="H334:L334"/>
    <mergeCell ref="O334:O339"/>
    <mergeCell ref="H335:L335"/>
    <mergeCell ref="H336:L336"/>
    <mergeCell ref="B337:B339"/>
    <mergeCell ref="C337:C339"/>
    <mergeCell ref="D331:D333"/>
    <mergeCell ref="E331:E332"/>
    <mergeCell ref="F331:F332"/>
    <mergeCell ref="H331:H332"/>
    <mergeCell ref="I331:L331"/>
    <mergeCell ref="M331:M332"/>
    <mergeCell ref="H327:L327"/>
    <mergeCell ref="A328:A333"/>
    <mergeCell ref="B328:B330"/>
    <mergeCell ref="C328:C329"/>
    <mergeCell ref="H328:L328"/>
    <mergeCell ref="O328:O333"/>
    <mergeCell ref="H329:L329"/>
    <mergeCell ref="H330:L330"/>
    <mergeCell ref="B331:B333"/>
    <mergeCell ref="C331:C333"/>
    <mergeCell ref="G331:G332"/>
    <mergeCell ref="N343:N344"/>
    <mergeCell ref="A346:A349"/>
    <mergeCell ref="B346:B349"/>
    <mergeCell ref="C346:C349"/>
    <mergeCell ref="H346:L346"/>
    <mergeCell ref="O346:O349"/>
    <mergeCell ref="H349:L349"/>
    <mergeCell ref="G343:G344"/>
    <mergeCell ref="D343:D345"/>
    <mergeCell ref="E343:E344"/>
    <mergeCell ref="F343:F344"/>
    <mergeCell ref="H343:H344"/>
    <mergeCell ref="I343:L343"/>
    <mergeCell ref="M343:M344"/>
    <mergeCell ref="N337:N338"/>
    <mergeCell ref="A340:A345"/>
    <mergeCell ref="B340:B342"/>
    <mergeCell ref="C340:C341"/>
    <mergeCell ref="H340:L340"/>
    <mergeCell ref="O340:O345"/>
    <mergeCell ref="H341:L341"/>
    <mergeCell ref="H342:L342"/>
    <mergeCell ref="B343:B345"/>
    <mergeCell ref="C343:C345"/>
    <mergeCell ref="D337:D339"/>
    <mergeCell ref="E337:E338"/>
    <mergeCell ref="F337:F338"/>
    <mergeCell ref="H337:H338"/>
    <mergeCell ref="I337:L337"/>
    <mergeCell ref="M337:M338"/>
    <mergeCell ref="G337:G338"/>
    <mergeCell ref="F354:F355"/>
    <mergeCell ref="H354:H355"/>
    <mergeCell ref="I354:L354"/>
    <mergeCell ref="M354:M355"/>
    <mergeCell ref="N354:N355"/>
    <mergeCell ref="A357:A360"/>
    <mergeCell ref="B357:B360"/>
    <mergeCell ref="C357:C360"/>
    <mergeCell ref="H357:L357"/>
    <mergeCell ref="G354:G355"/>
    <mergeCell ref="A350:A356"/>
    <mergeCell ref="B350:B353"/>
    <mergeCell ref="C350:C353"/>
    <mergeCell ref="H350:L350"/>
    <mergeCell ref="O350:O356"/>
    <mergeCell ref="H353:L353"/>
    <mergeCell ref="B354:B356"/>
    <mergeCell ref="C354:C356"/>
    <mergeCell ref="D354:D356"/>
    <mergeCell ref="E354:E355"/>
    <mergeCell ref="A368:A373"/>
    <mergeCell ref="B368:B370"/>
    <mergeCell ref="C368:C370"/>
    <mergeCell ref="H368:L368"/>
    <mergeCell ref="N371:N372"/>
    <mergeCell ref="G371:G372"/>
    <mergeCell ref="A380:A382"/>
    <mergeCell ref="E365:E366"/>
    <mergeCell ref="F365:F366"/>
    <mergeCell ref="H365:H366"/>
    <mergeCell ref="I365:L365"/>
    <mergeCell ref="A379:O379"/>
    <mergeCell ref="O357:O360"/>
    <mergeCell ref="H358:L358"/>
    <mergeCell ref="H359:L359"/>
    <mergeCell ref="H360:L360"/>
    <mergeCell ref="A361:A367"/>
    <mergeCell ref="B361:B364"/>
    <mergeCell ref="C361:C364"/>
    <mergeCell ref="H361:L361"/>
    <mergeCell ref="O361:O367"/>
    <mergeCell ref="H362:L362"/>
    <mergeCell ref="M365:M366"/>
    <mergeCell ref="N365:N366"/>
    <mergeCell ref="G365:G366"/>
    <mergeCell ref="H363:L363"/>
    <mergeCell ref="H364:L364"/>
    <mergeCell ref="A404:A407"/>
    <mergeCell ref="B404:B407"/>
    <mergeCell ref="C404:C407"/>
    <mergeCell ref="H404:L404"/>
    <mergeCell ref="O404:O407"/>
    <mergeCell ref="H407:L407"/>
    <mergeCell ref="E386:E387"/>
    <mergeCell ref="F386:F387"/>
    <mergeCell ref="H386:H387"/>
    <mergeCell ref="I386:L386"/>
    <mergeCell ref="M386:M387"/>
    <mergeCell ref="N386:N387"/>
    <mergeCell ref="G386:G387"/>
    <mergeCell ref="A383:A388"/>
    <mergeCell ref="B383:B385"/>
    <mergeCell ref="C383:C385"/>
    <mergeCell ref="H383:L383"/>
    <mergeCell ref="O383:O388"/>
    <mergeCell ref="H384:L384"/>
    <mergeCell ref="H385:L385"/>
    <mergeCell ref="B386:B388"/>
    <mergeCell ref="C386:C388"/>
    <mergeCell ref="D386:D388"/>
    <mergeCell ref="A389:A391"/>
    <mergeCell ref="B389:B391"/>
    <mergeCell ref="C389:C391"/>
    <mergeCell ref="H389:L389"/>
    <mergeCell ref="O389:O391"/>
    <mergeCell ref="H390:L390"/>
    <mergeCell ref="H391:L391"/>
    <mergeCell ref="A392:A397"/>
    <mergeCell ref="B392:B394"/>
    <mergeCell ref="N412:N413"/>
    <mergeCell ref="A415:C418"/>
    <mergeCell ref="H415:L415"/>
    <mergeCell ref="G412:G413"/>
    <mergeCell ref="A408:A414"/>
    <mergeCell ref="B408:B411"/>
    <mergeCell ref="C408:C411"/>
    <mergeCell ref="H408:L408"/>
    <mergeCell ref="O408:O414"/>
    <mergeCell ref="H411:L411"/>
    <mergeCell ref="B412:B414"/>
    <mergeCell ref="C412:C414"/>
    <mergeCell ref="D412:D414"/>
    <mergeCell ref="E412:E413"/>
    <mergeCell ref="O415:O418"/>
    <mergeCell ref="H417:L417"/>
    <mergeCell ref="H418:L418"/>
    <mergeCell ref="O420:O424"/>
    <mergeCell ref="H423:L423"/>
    <mergeCell ref="N428:N429"/>
    <mergeCell ref="O428:O429"/>
    <mergeCell ref="D428:D430"/>
    <mergeCell ref="E428:E429"/>
    <mergeCell ref="F428:F429"/>
    <mergeCell ref="H428:H429"/>
    <mergeCell ref="I428:L428"/>
    <mergeCell ref="M428:M429"/>
    <mergeCell ref="G428:G429"/>
    <mergeCell ref="A435:A440"/>
    <mergeCell ref="B435:B437"/>
    <mergeCell ref="C435:C437"/>
    <mergeCell ref="H435:L435"/>
    <mergeCell ref="H436:L436"/>
    <mergeCell ref="H437:L437"/>
    <mergeCell ref="B438:B440"/>
    <mergeCell ref="C438:C440"/>
    <mergeCell ref="D438:D440"/>
    <mergeCell ref="A425:A430"/>
    <mergeCell ref="B425:B427"/>
    <mergeCell ref="C425:C427"/>
    <mergeCell ref="H425:L425"/>
    <mergeCell ref="O425:O427"/>
    <mergeCell ref="H426:L426"/>
    <mergeCell ref="H427:L427"/>
    <mergeCell ref="C428:C430"/>
    <mergeCell ref="H424:L424"/>
    <mergeCell ref="A420:A424"/>
    <mergeCell ref="B420:B424"/>
    <mergeCell ref="M445:M446"/>
    <mergeCell ref="N445:N446"/>
    <mergeCell ref="G445:G446"/>
    <mergeCell ref="A441:A447"/>
    <mergeCell ref="B441:B444"/>
    <mergeCell ref="C441:C444"/>
    <mergeCell ref="H441:L441"/>
    <mergeCell ref="O441:O447"/>
    <mergeCell ref="H443:L443"/>
    <mergeCell ref="H444:L444"/>
    <mergeCell ref="B445:B447"/>
    <mergeCell ref="C445:C447"/>
    <mergeCell ref="D445:D447"/>
    <mergeCell ref="A431:A434"/>
    <mergeCell ref="B431:B434"/>
    <mergeCell ref="C431:C434"/>
    <mergeCell ref="H431:L431"/>
    <mergeCell ref="O431:O433"/>
    <mergeCell ref="H432:L432"/>
    <mergeCell ref="H433:L433"/>
    <mergeCell ref="H434:L434"/>
    <mergeCell ref="O435:O440"/>
    <mergeCell ref="E438:E439"/>
    <mergeCell ref="F438:F439"/>
    <mergeCell ref="H438:H439"/>
    <mergeCell ref="I438:L438"/>
    <mergeCell ref="M438:M439"/>
    <mergeCell ref="N438:N439"/>
    <mergeCell ref="G438:G439"/>
    <mergeCell ref="O462:O465"/>
    <mergeCell ref="H463:L463"/>
    <mergeCell ref="H464:L464"/>
    <mergeCell ref="H465:L465"/>
    <mergeCell ref="E452:E453"/>
    <mergeCell ref="F452:F453"/>
    <mergeCell ref="H452:H453"/>
    <mergeCell ref="I452:L452"/>
    <mergeCell ref="M452:M453"/>
    <mergeCell ref="N452:N453"/>
    <mergeCell ref="G452:G453"/>
    <mergeCell ref="A448:A454"/>
    <mergeCell ref="B448:B451"/>
    <mergeCell ref="C448:C451"/>
    <mergeCell ref="H448:L448"/>
    <mergeCell ref="O448:O454"/>
    <mergeCell ref="H450:L450"/>
    <mergeCell ref="H451:L451"/>
    <mergeCell ref="B452:B454"/>
    <mergeCell ref="C452:C454"/>
    <mergeCell ref="D452:D454"/>
    <mergeCell ref="C455:C458"/>
    <mergeCell ref="H455:L455"/>
    <mergeCell ref="O455:O461"/>
    <mergeCell ref="H457:L457"/>
    <mergeCell ref="H458:L458"/>
    <mergeCell ref="B459:B461"/>
    <mergeCell ref="C459:C461"/>
    <mergeCell ref="D459:D461"/>
    <mergeCell ref="E459:E460"/>
    <mergeCell ref="F459:F460"/>
    <mergeCell ref="G459:G460"/>
    <mergeCell ref="N470:N471"/>
    <mergeCell ref="A473:A479"/>
    <mergeCell ref="B473:B476"/>
    <mergeCell ref="C473:C476"/>
    <mergeCell ref="H473:L473"/>
    <mergeCell ref="O473:O479"/>
    <mergeCell ref="H475:L475"/>
    <mergeCell ref="H476:L476"/>
    <mergeCell ref="B477:B479"/>
    <mergeCell ref="C477:C479"/>
    <mergeCell ref="D470:D472"/>
    <mergeCell ref="E470:E471"/>
    <mergeCell ref="F470:F471"/>
    <mergeCell ref="H470:H471"/>
    <mergeCell ref="I470:L470"/>
    <mergeCell ref="M470:M471"/>
    <mergeCell ref="G470:G471"/>
    <mergeCell ref="A466:A472"/>
    <mergeCell ref="B466:B469"/>
    <mergeCell ref="C466:C469"/>
    <mergeCell ref="H466:L466"/>
    <mergeCell ref="O466:O472"/>
    <mergeCell ref="H467:L467"/>
    <mergeCell ref="H468:L468"/>
    <mergeCell ref="H469:L469"/>
    <mergeCell ref="B470:B472"/>
    <mergeCell ref="C470:C472"/>
    <mergeCell ref="O487:O489"/>
    <mergeCell ref="H489:L489"/>
    <mergeCell ref="E484:E485"/>
    <mergeCell ref="F484:F485"/>
    <mergeCell ref="H484:H485"/>
    <mergeCell ref="I484:L484"/>
    <mergeCell ref="M484:M485"/>
    <mergeCell ref="N484:N485"/>
    <mergeCell ref="G484:G485"/>
    <mergeCell ref="N477:N478"/>
    <mergeCell ref="A480:A486"/>
    <mergeCell ref="B480:B483"/>
    <mergeCell ref="C480:C483"/>
    <mergeCell ref="H480:L480"/>
    <mergeCell ref="O480:O486"/>
    <mergeCell ref="H483:L483"/>
    <mergeCell ref="B484:B486"/>
    <mergeCell ref="C484:C486"/>
    <mergeCell ref="D484:D486"/>
    <mergeCell ref="D477:D479"/>
    <mergeCell ref="E477:E478"/>
    <mergeCell ref="F477:F478"/>
    <mergeCell ref="H477:H478"/>
    <mergeCell ref="I477:L477"/>
    <mergeCell ref="M477:M478"/>
    <mergeCell ref="G477:G478"/>
    <mergeCell ref="M493:M494"/>
    <mergeCell ref="N493:N494"/>
    <mergeCell ref="A496:A501"/>
    <mergeCell ref="B496:B498"/>
    <mergeCell ref="C496:C498"/>
    <mergeCell ref="H496:L496"/>
    <mergeCell ref="N499:N500"/>
    <mergeCell ref="A490:A495"/>
    <mergeCell ref="B490:B492"/>
    <mergeCell ref="C490:C492"/>
    <mergeCell ref="H490:L490"/>
    <mergeCell ref="O490:O495"/>
    <mergeCell ref="H492:L492"/>
    <mergeCell ref="B493:B495"/>
    <mergeCell ref="C493:C495"/>
    <mergeCell ref="D493:D495"/>
    <mergeCell ref="E493:E494"/>
    <mergeCell ref="G493:G494"/>
    <mergeCell ref="G499:G500"/>
    <mergeCell ref="A502:A504"/>
    <mergeCell ref="B502:B504"/>
    <mergeCell ref="C502:C504"/>
    <mergeCell ref="H502:L502"/>
    <mergeCell ref="O502:O504"/>
    <mergeCell ref="H503:L503"/>
    <mergeCell ref="H504:L504"/>
    <mergeCell ref="G508:G509"/>
    <mergeCell ref="O496:O501"/>
    <mergeCell ref="H498:L498"/>
    <mergeCell ref="B499:B501"/>
    <mergeCell ref="C499:C501"/>
    <mergeCell ref="D499:D501"/>
    <mergeCell ref="E499:E500"/>
    <mergeCell ref="F499:F500"/>
    <mergeCell ref="H499:H500"/>
    <mergeCell ref="I499:L499"/>
    <mergeCell ref="M499:M500"/>
    <mergeCell ref="O517:O522"/>
    <mergeCell ref="M508:M509"/>
    <mergeCell ref="N508:N509"/>
    <mergeCell ref="A505:A510"/>
    <mergeCell ref="B505:B507"/>
    <mergeCell ref="C505:C507"/>
    <mergeCell ref="H505:L505"/>
    <mergeCell ref="O505:O510"/>
    <mergeCell ref="H506:L506"/>
    <mergeCell ref="H507:L507"/>
    <mergeCell ref="B508:B510"/>
    <mergeCell ref="C508:C510"/>
    <mergeCell ref="D508:D510"/>
    <mergeCell ref="H513:L513"/>
    <mergeCell ref="A511:A513"/>
    <mergeCell ref="B511:B513"/>
    <mergeCell ref="C511:C513"/>
    <mergeCell ref="A517:A519"/>
    <mergeCell ref="A520:A522"/>
    <mergeCell ref="B520:B522"/>
    <mergeCell ref="C520:C522"/>
    <mergeCell ref="D520:D522"/>
    <mergeCell ref="E520:E521"/>
    <mergeCell ref="F520:F521"/>
    <mergeCell ref="G520:G521"/>
    <mergeCell ref="B514:B516"/>
    <mergeCell ref="C514:C516"/>
    <mergeCell ref="D514:D516"/>
    <mergeCell ref="E514:E515"/>
    <mergeCell ref="F514:F515"/>
    <mergeCell ref="G514:G515"/>
    <mergeCell ref="H514:H515"/>
    <mergeCell ref="A539:O539"/>
    <mergeCell ref="A540:A541"/>
    <mergeCell ref="B540:B541"/>
    <mergeCell ref="C540:C541"/>
    <mergeCell ref="H540:L540"/>
    <mergeCell ref="O540:O541"/>
    <mergeCell ref="H541:L541"/>
    <mergeCell ref="A534:C538"/>
    <mergeCell ref="H534:L534"/>
    <mergeCell ref="O534:O538"/>
    <mergeCell ref="H535:L535"/>
    <mergeCell ref="H536:L536"/>
    <mergeCell ref="H537:L537"/>
    <mergeCell ref="H538:L538"/>
    <mergeCell ref="E531:E532"/>
    <mergeCell ref="F531:F532"/>
    <mergeCell ref="H531:H532"/>
    <mergeCell ref="I531:L531"/>
    <mergeCell ref="M531:M532"/>
    <mergeCell ref="N531:N532"/>
    <mergeCell ref="B531:B533"/>
    <mergeCell ref="C531:C533"/>
    <mergeCell ref="D531:D533"/>
    <mergeCell ref="G531:G532"/>
    <mergeCell ref="A531:A533"/>
    <mergeCell ref="O523:O533"/>
    <mergeCell ref="H523:L523"/>
    <mergeCell ref="H524:L524"/>
    <mergeCell ref="H525:L525"/>
    <mergeCell ref="H526:L526"/>
    <mergeCell ref="H527:L527"/>
    <mergeCell ref="H528:L528"/>
    <mergeCell ref="F544:F545"/>
    <mergeCell ref="H544:H545"/>
    <mergeCell ref="I544:L544"/>
    <mergeCell ref="M544:M545"/>
    <mergeCell ref="N544:N545"/>
    <mergeCell ref="A547:C548"/>
    <mergeCell ref="H547:L547"/>
    <mergeCell ref="A542:A546"/>
    <mergeCell ref="B542:B543"/>
    <mergeCell ref="C542:C543"/>
    <mergeCell ref="H542:L542"/>
    <mergeCell ref="O542:O546"/>
    <mergeCell ref="H543:L543"/>
    <mergeCell ref="B544:B546"/>
    <mergeCell ref="C544:C546"/>
    <mergeCell ref="D544:D546"/>
    <mergeCell ref="E544:E545"/>
    <mergeCell ref="G544:G545"/>
    <mergeCell ref="E556:E557"/>
    <mergeCell ref="F556:F557"/>
    <mergeCell ref="H556:H557"/>
    <mergeCell ref="I556:L556"/>
    <mergeCell ref="M556:M557"/>
    <mergeCell ref="N556:N557"/>
    <mergeCell ref="A553:A558"/>
    <mergeCell ref="B553:B555"/>
    <mergeCell ref="C553:C555"/>
    <mergeCell ref="H553:L553"/>
    <mergeCell ref="O553:O558"/>
    <mergeCell ref="H554:L554"/>
    <mergeCell ref="H555:L555"/>
    <mergeCell ref="B556:B558"/>
    <mergeCell ref="C556:C558"/>
    <mergeCell ref="D556:D558"/>
    <mergeCell ref="O547:O548"/>
    <mergeCell ref="H548:L548"/>
    <mergeCell ref="A549:O549"/>
    <mergeCell ref="A550:A552"/>
    <mergeCell ref="B550:B552"/>
    <mergeCell ref="C550:C552"/>
    <mergeCell ref="H550:L550"/>
    <mergeCell ref="O550:O552"/>
    <mergeCell ref="H551:L551"/>
    <mergeCell ref="H552:L552"/>
    <mergeCell ref="O564:O566"/>
    <mergeCell ref="H565:L565"/>
    <mergeCell ref="H566:L566"/>
    <mergeCell ref="A567:C571"/>
    <mergeCell ref="H567:L567"/>
    <mergeCell ref="O567:O571"/>
    <mergeCell ref="H568:L568"/>
    <mergeCell ref="H569:L569"/>
    <mergeCell ref="H570:L570"/>
    <mergeCell ref="H571:L571"/>
    <mergeCell ref="F561:F562"/>
    <mergeCell ref="H561:H562"/>
    <mergeCell ref="I561:L561"/>
    <mergeCell ref="M561:M562"/>
    <mergeCell ref="N561:N562"/>
    <mergeCell ref="A564:C566"/>
    <mergeCell ref="H564:L564"/>
    <mergeCell ref="A559:A563"/>
    <mergeCell ref="B559:B560"/>
    <mergeCell ref="C559:C560"/>
    <mergeCell ref="H559:L559"/>
    <mergeCell ref="O559:O563"/>
    <mergeCell ref="H560:L560"/>
    <mergeCell ref="B561:B563"/>
    <mergeCell ref="C561:C563"/>
    <mergeCell ref="D561:D563"/>
    <mergeCell ref="E561:E562"/>
    <mergeCell ref="H248:L248"/>
    <mergeCell ref="A419:O419"/>
    <mergeCell ref="A104:A107"/>
    <mergeCell ref="B104:B107"/>
    <mergeCell ref="C104:C107"/>
    <mergeCell ref="O104:O107"/>
    <mergeCell ref="A108:A113"/>
    <mergeCell ref="B108:B110"/>
    <mergeCell ref="C108:C110"/>
    <mergeCell ref="O108:O113"/>
    <mergeCell ref="H109:L109"/>
    <mergeCell ref="H110:L110"/>
    <mergeCell ref="B111:B113"/>
    <mergeCell ref="C111:C113"/>
    <mergeCell ref="D111:D113"/>
    <mergeCell ref="E111:E112"/>
    <mergeCell ref="F111:F112"/>
    <mergeCell ref="G111:G112"/>
    <mergeCell ref="H111:H112"/>
    <mergeCell ref="I111:L111"/>
    <mergeCell ref="M111:M112"/>
    <mergeCell ref="N111:N112"/>
    <mergeCell ref="A149:A155"/>
    <mergeCell ref="B149:B152"/>
    <mergeCell ref="C149:C152"/>
    <mergeCell ref="H149:L149"/>
    <mergeCell ref="O149:O155"/>
    <mergeCell ref="H150:L150"/>
    <mergeCell ref="H151:L151"/>
    <mergeCell ref="H152:L152"/>
    <mergeCell ref="I412:L412"/>
    <mergeCell ref="M412:M413"/>
    <mergeCell ref="B517:B519"/>
    <mergeCell ref="C517:C519"/>
    <mergeCell ref="H517:L517"/>
    <mergeCell ref="E508:E509"/>
    <mergeCell ref="F508:F509"/>
    <mergeCell ref="H508:H509"/>
    <mergeCell ref="I508:L508"/>
    <mergeCell ref="B487:B489"/>
    <mergeCell ref="C487:C489"/>
    <mergeCell ref="H487:L487"/>
    <mergeCell ref="B462:B465"/>
    <mergeCell ref="C462:C465"/>
    <mergeCell ref="H462:L462"/>
    <mergeCell ref="G228:G229"/>
    <mergeCell ref="G237:G238"/>
    <mergeCell ref="G258:G259"/>
    <mergeCell ref="G272:G273"/>
    <mergeCell ref="G278:G279"/>
    <mergeCell ref="E445:E446"/>
    <mergeCell ref="B428:B430"/>
    <mergeCell ref="C306:C307"/>
    <mergeCell ref="H306:L306"/>
    <mergeCell ref="F493:F494"/>
    <mergeCell ref="H493:H494"/>
    <mergeCell ref="I493:L493"/>
    <mergeCell ref="F445:F446"/>
    <mergeCell ref="H445:H446"/>
    <mergeCell ref="I445:L445"/>
    <mergeCell ref="C420:C424"/>
    <mergeCell ref="H420:L420"/>
    <mergeCell ref="F412:F413"/>
    <mergeCell ref="H412:H413"/>
    <mergeCell ref="G91:G92"/>
    <mergeCell ref="H91:H92"/>
    <mergeCell ref="I91:L91"/>
    <mergeCell ref="M91:M92"/>
    <mergeCell ref="N91:N92"/>
    <mergeCell ref="A99:A103"/>
    <mergeCell ref="B99:B100"/>
    <mergeCell ref="C99:C100"/>
    <mergeCell ref="H99:L99"/>
    <mergeCell ref="O99:O103"/>
    <mergeCell ref="H100:L100"/>
    <mergeCell ref="B101:B103"/>
    <mergeCell ref="C101:C103"/>
    <mergeCell ref="D101:D103"/>
    <mergeCell ref="E101:E102"/>
    <mergeCell ref="F101:F102"/>
    <mergeCell ref="G101:G102"/>
    <mergeCell ref="H101:H102"/>
    <mergeCell ref="I101:L101"/>
    <mergeCell ref="M101:M102"/>
    <mergeCell ref="N101:N102"/>
    <mergeCell ref="A208:A212"/>
    <mergeCell ref="B208:B212"/>
    <mergeCell ref="C208:C212"/>
    <mergeCell ref="H208:L208"/>
    <mergeCell ref="O208:O212"/>
    <mergeCell ref="A191:A194"/>
    <mergeCell ref="B191:B194"/>
    <mergeCell ref="C191:C194"/>
    <mergeCell ref="H191:L191"/>
    <mergeCell ref="O191:O194"/>
    <mergeCell ref="H194:L194"/>
    <mergeCell ref="F188:F189"/>
    <mergeCell ref="H188:H189"/>
    <mergeCell ref="I188:L188"/>
    <mergeCell ref="M188:M189"/>
    <mergeCell ref="N188:N189"/>
    <mergeCell ref="A184:A190"/>
    <mergeCell ref="B184:B187"/>
    <mergeCell ref="C184:C187"/>
    <mergeCell ref="H184:L184"/>
    <mergeCell ref="O184:O190"/>
    <mergeCell ref="H187:L187"/>
    <mergeCell ref="B188:B190"/>
    <mergeCell ref="C188:C190"/>
    <mergeCell ref="D188:D190"/>
    <mergeCell ref="E188:E189"/>
    <mergeCell ref="A195:A201"/>
    <mergeCell ref="B195:B198"/>
    <mergeCell ref="C195:C198"/>
    <mergeCell ref="H195:L195"/>
    <mergeCell ref="O195:O201"/>
    <mergeCell ref="H198:L198"/>
    <mergeCell ref="B199:B201"/>
    <mergeCell ref="C199:C201"/>
    <mergeCell ref="D199:D201"/>
    <mergeCell ref="E199:E200"/>
    <mergeCell ref="F199:F200"/>
    <mergeCell ref="G199:G200"/>
    <mergeCell ref="H199:H200"/>
    <mergeCell ref="I199:L199"/>
    <mergeCell ref="M199:M200"/>
    <mergeCell ref="N199:N200"/>
    <mergeCell ref="H236:L236"/>
    <mergeCell ref="O224:O230"/>
    <mergeCell ref="H227:L227"/>
    <mergeCell ref="B228:B230"/>
    <mergeCell ref="C228:C230"/>
    <mergeCell ref="D228:D230"/>
    <mergeCell ref="E228:E229"/>
    <mergeCell ref="H210:L210"/>
    <mergeCell ref="H221:H222"/>
    <mergeCell ref="I221:L221"/>
    <mergeCell ref="M221:M222"/>
    <mergeCell ref="N221:N222"/>
    <mergeCell ref="E216:E217"/>
    <mergeCell ref="F216:F217"/>
    <mergeCell ref="H216:H217"/>
    <mergeCell ref="I216:L216"/>
    <mergeCell ref="M216:M217"/>
    <mergeCell ref="N216:N217"/>
    <mergeCell ref="G216:G217"/>
    <mergeCell ref="H211:L211"/>
    <mergeCell ref="O301:O305"/>
    <mergeCell ref="H302:L302"/>
    <mergeCell ref="B303:B305"/>
    <mergeCell ref="C303:C305"/>
    <mergeCell ref="D303:D305"/>
    <mergeCell ref="E303:E304"/>
    <mergeCell ref="F303:F304"/>
    <mergeCell ref="G303:G304"/>
    <mergeCell ref="H303:H304"/>
    <mergeCell ref="I303:L303"/>
    <mergeCell ref="M303:M304"/>
    <mergeCell ref="N303:N304"/>
    <mergeCell ref="O291:O295"/>
    <mergeCell ref="H292:L292"/>
    <mergeCell ref="B293:B295"/>
    <mergeCell ref="C293:C295"/>
    <mergeCell ref="H209:L209"/>
    <mergeCell ref="H212:L212"/>
    <mergeCell ref="N249:N250"/>
    <mergeCell ref="B240:B241"/>
    <mergeCell ref="C240:C241"/>
    <mergeCell ref="H240:L240"/>
    <mergeCell ref="O240:O244"/>
    <mergeCell ref="H241:L241"/>
    <mergeCell ref="B242:B244"/>
    <mergeCell ref="C242:C244"/>
    <mergeCell ref="D242:D244"/>
    <mergeCell ref="E242:E243"/>
    <mergeCell ref="F242:F243"/>
    <mergeCell ref="G242:G243"/>
    <mergeCell ref="H242:H243"/>
    <mergeCell ref="F237:F238"/>
    <mergeCell ref="F401:F402"/>
    <mergeCell ref="G401:G402"/>
    <mergeCell ref="H401:H402"/>
    <mergeCell ref="I401:L401"/>
    <mergeCell ref="E395:E396"/>
    <mergeCell ref="F395:F396"/>
    <mergeCell ref="G395:G396"/>
    <mergeCell ref="H395:H396"/>
    <mergeCell ref="I395:L395"/>
    <mergeCell ref="M395:M396"/>
    <mergeCell ref="N395:N396"/>
    <mergeCell ref="B365:B367"/>
    <mergeCell ref="C365:C367"/>
    <mergeCell ref="D365:D367"/>
    <mergeCell ref="N242:N243"/>
    <mergeCell ref="A301:A305"/>
    <mergeCell ref="B301:B302"/>
    <mergeCell ref="C301:C302"/>
    <mergeCell ref="H301:L301"/>
    <mergeCell ref="A240:A244"/>
    <mergeCell ref="B380:B382"/>
    <mergeCell ref="C380:C382"/>
    <mergeCell ref="H380:L380"/>
    <mergeCell ref="H381:L381"/>
    <mergeCell ref="H382:L382"/>
    <mergeCell ref="A374:C378"/>
    <mergeCell ref="H374:L374"/>
    <mergeCell ref="H375:L375"/>
    <mergeCell ref="H376:L376"/>
    <mergeCell ref="H377:L377"/>
    <mergeCell ref="H378:L378"/>
    <mergeCell ref="H245:L245"/>
    <mergeCell ref="O306:O310"/>
    <mergeCell ref="H307:L307"/>
    <mergeCell ref="B308:B310"/>
    <mergeCell ref="C308:C310"/>
    <mergeCell ref="D308:D310"/>
    <mergeCell ref="E308:E309"/>
    <mergeCell ref="F308:F309"/>
    <mergeCell ref="G308:G309"/>
    <mergeCell ref="H308:H309"/>
    <mergeCell ref="I308:L308"/>
    <mergeCell ref="M308:M309"/>
    <mergeCell ref="N308:N309"/>
    <mergeCell ref="C392:C394"/>
    <mergeCell ref="H392:L392"/>
    <mergeCell ref="O392:O397"/>
    <mergeCell ref="H393:L393"/>
    <mergeCell ref="H394:L394"/>
    <mergeCell ref="B395:B397"/>
    <mergeCell ref="C395:C397"/>
    <mergeCell ref="D395:D397"/>
    <mergeCell ref="O380:O382"/>
    <mergeCell ref="O374:O378"/>
    <mergeCell ref="O368:O373"/>
    <mergeCell ref="H370:L370"/>
    <mergeCell ref="B371:B373"/>
    <mergeCell ref="C371:C373"/>
    <mergeCell ref="D371:D373"/>
    <mergeCell ref="E371:E372"/>
    <mergeCell ref="F371:F372"/>
    <mergeCell ref="H371:H372"/>
    <mergeCell ref="I371:L371"/>
    <mergeCell ref="M371:M372"/>
    <mergeCell ref="N401:N402"/>
    <mergeCell ref="A527:A530"/>
    <mergeCell ref="B527:B530"/>
    <mergeCell ref="C527:C530"/>
    <mergeCell ref="A487:A489"/>
    <mergeCell ref="A462:A465"/>
    <mergeCell ref="A398:A403"/>
    <mergeCell ref="B398:B400"/>
    <mergeCell ref="C398:C400"/>
    <mergeCell ref="H398:L398"/>
    <mergeCell ref="H421:J421"/>
    <mergeCell ref="H422:J422"/>
    <mergeCell ref="A523:A526"/>
    <mergeCell ref="C523:C526"/>
    <mergeCell ref="B523:B526"/>
    <mergeCell ref="H520:H521"/>
    <mergeCell ref="I520:L520"/>
    <mergeCell ref="M520:M521"/>
    <mergeCell ref="N520:N521"/>
    <mergeCell ref="H518:L518"/>
    <mergeCell ref="H519:L519"/>
    <mergeCell ref="A455:A461"/>
    <mergeCell ref="B455:B458"/>
    <mergeCell ref="I514:L514"/>
    <mergeCell ref="M514:M515"/>
    <mergeCell ref="N514:N515"/>
    <mergeCell ref="A514:A516"/>
    <mergeCell ref="B401:B403"/>
    <mergeCell ref="C401:C403"/>
    <mergeCell ref="D401:D403"/>
    <mergeCell ref="H529:L529"/>
    <mergeCell ref="E401:E402"/>
    <mergeCell ref="H530:L530"/>
    <mergeCell ref="H459:H460"/>
    <mergeCell ref="I459:L459"/>
    <mergeCell ref="M459:M460"/>
    <mergeCell ref="N459:N460"/>
    <mergeCell ref="P460:R461"/>
    <mergeCell ref="P86:P88"/>
    <mergeCell ref="P100:P101"/>
    <mergeCell ref="P176:P177"/>
    <mergeCell ref="P194:P195"/>
    <mergeCell ref="P220:P221"/>
    <mergeCell ref="P228:P230"/>
    <mergeCell ref="P236:P237"/>
    <mergeCell ref="P242:P248"/>
    <mergeCell ref="P262:P264"/>
    <mergeCell ref="P321:P322"/>
    <mergeCell ref="P349:P350"/>
    <mergeCell ref="O398:O403"/>
    <mergeCell ref="H399:L399"/>
    <mergeCell ref="H400:L400"/>
    <mergeCell ref="O202:O206"/>
    <mergeCell ref="H203:L203"/>
    <mergeCell ref="H204:L204"/>
    <mergeCell ref="H205:L205"/>
    <mergeCell ref="H206:L206"/>
    <mergeCell ref="A207:O207"/>
    <mergeCell ref="A202:C206"/>
    <mergeCell ref="H202:L202"/>
    <mergeCell ref="I242:L242"/>
    <mergeCell ref="M242:M243"/>
    <mergeCell ref="C180:C183"/>
    <mergeCell ref="M401:M402"/>
  </mergeCells>
  <phoneticPr fontId="19" type="noConversion"/>
  <printOptions horizontalCentered="1"/>
  <pageMargins left="0.31496062992125984" right="0.31496062992125984" top="0.74803149606299213" bottom="0.55118110236220474" header="0.31496062992125984" footer="0.31496062992125984"/>
  <pageSetup paperSize="9" scale="50" fitToHeight="0" orientation="landscape" r:id="rId1"/>
  <headerFooter differentFirst="1">
    <oddHeader>&amp;C&amp;P</oddHeader>
  </headerFooter>
  <rowBreaks count="15" manualBreakCount="15">
    <brk id="31" max="14" man="1"/>
    <brk id="71" max="14" man="1"/>
    <brk id="103" max="14" man="1"/>
    <brk id="135" max="14" man="1"/>
    <brk id="171" max="14" man="1"/>
    <brk id="227" max="14" man="1"/>
    <brk id="257" max="14" man="1"/>
    <brk id="292" max="14" man="1"/>
    <brk id="330" max="14" man="1"/>
    <brk id="377" max="14" man="1"/>
    <brk id="430" max="14" man="1"/>
    <brk id="461" max="14" man="1"/>
    <brk id="504" max="14" man="1"/>
    <brk id="522" max="14" man="1"/>
    <brk id="54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12.05.2025 Перечень МР МП</vt:lpstr>
      <vt:lpstr>'12.05.2025 Перечень МР МП'!Заголовки_для_печати</vt:lpstr>
      <vt:lpstr>'12.05.2025 Перечень МР МП'!Область_печати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Валентина Анатольевна</dc:creator>
  <cp:lastModifiedBy>Поздняков Сергей Николаевич</cp:lastModifiedBy>
  <cp:lastPrinted>2025-05-06T07:18:38Z</cp:lastPrinted>
  <dcterms:created xsi:type="dcterms:W3CDTF">2021-10-27T11:42:17Z</dcterms:created>
  <dcterms:modified xsi:type="dcterms:W3CDTF">2025-05-06T14:36:03Z</dcterms:modified>
</cp:coreProperties>
</file>