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5\Программа 2025 июль\"/>
    </mc:Choice>
  </mc:AlternateContent>
  <xr:revisionPtr revIDLastSave="0" documentId="13_ncr:1_{D4DCCB37-FAB3-4CDB-A3A6-614F277023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1" sheetId="20" r:id="rId1"/>
    <sheet name="Приложение 5" sheetId="21" r:id="rId2"/>
  </sheets>
  <definedNames>
    <definedName name="_xlnm.Print_Titles" localSheetId="0">'Приложение 1'!$4:$5</definedName>
    <definedName name="_xlnm.Print_Area" localSheetId="0">'Приложение 1'!$A$1:$O$154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21" l="1"/>
  <c r="K22" i="21" s="1"/>
  <c r="P22" i="21"/>
  <c r="O22" i="21"/>
  <c r="N22" i="21"/>
  <c r="M22" i="21"/>
  <c r="L22" i="21"/>
  <c r="K21" i="21"/>
  <c r="K20" i="21" s="1"/>
  <c r="P20" i="21"/>
  <c r="O20" i="21"/>
  <c r="N20" i="21"/>
  <c r="M20" i="21"/>
  <c r="L20" i="21"/>
  <c r="H148" i="20"/>
  <c r="H83" i="20"/>
  <c r="H19" i="20"/>
  <c r="M37" i="20"/>
  <c r="N37" i="20"/>
  <c r="K19" i="21" l="1"/>
  <c r="K18" i="21" s="1"/>
  <c r="P18" i="21"/>
  <c r="O18" i="21"/>
  <c r="N18" i="21"/>
  <c r="M18" i="21"/>
  <c r="L18" i="21"/>
  <c r="K17" i="21"/>
  <c r="K16" i="21" s="1"/>
  <c r="P16" i="21"/>
  <c r="O16" i="21"/>
  <c r="N16" i="21"/>
  <c r="M16" i="21"/>
  <c r="L16" i="21"/>
  <c r="K15" i="21"/>
  <c r="K14" i="21" s="1"/>
  <c r="P14" i="21"/>
  <c r="O14" i="21"/>
  <c r="O11" i="21" s="1"/>
  <c r="O10" i="21" s="1"/>
  <c r="N14" i="21"/>
  <c r="N11" i="21" s="1"/>
  <c r="N10" i="21" s="1"/>
  <c r="M14" i="21"/>
  <c r="L14" i="21"/>
  <c r="K13" i="21"/>
  <c r="K12" i="21" s="1"/>
  <c r="P12" i="21"/>
  <c r="P11" i="21" s="1"/>
  <c r="P10" i="21" s="1"/>
  <c r="O12" i="21"/>
  <c r="N12" i="21"/>
  <c r="M12" i="21"/>
  <c r="L12" i="21"/>
  <c r="L11" i="21" s="1"/>
  <c r="L10" i="21" s="1"/>
  <c r="M11" i="21" l="1"/>
  <c r="M10" i="21" s="1"/>
  <c r="K11" i="21"/>
  <c r="K10" i="21" s="1"/>
  <c r="H139" i="20"/>
  <c r="E37" i="20"/>
  <c r="N25" i="20" l="1"/>
  <c r="H47" i="20" l="1"/>
  <c r="M67" i="20"/>
  <c r="G67" i="20"/>
  <c r="F67" i="20"/>
  <c r="M69" i="20"/>
  <c r="G69" i="20"/>
  <c r="F69" i="20"/>
  <c r="E70" i="20"/>
  <c r="N69" i="20"/>
  <c r="N68" i="20"/>
  <c r="N67" i="20" s="1"/>
  <c r="M68" i="20"/>
  <c r="H68" i="20"/>
  <c r="H69" i="20" s="1"/>
  <c r="H93" i="20"/>
  <c r="H130" i="20" s="1"/>
  <c r="H94" i="20"/>
  <c r="H101" i="20"/>
  <c r="G101" i="20"/>
  <c r="E68" i="20" l="1"/>
  <c r="E67" i="20" s="1"/>
  <c r="H67" i="20"/>
  <c r="E69" i="20"/>
  <c r="H42" i="20"/>
  <c r="H41" i="20" s="1"/>
  <c r="H137" i="20"/>
  <c r="H92" i="20"/>
  <c r="H106" i="20"/>
  <c r="E109" i="20"/>
  <c r="E108" i="20"/>
  <c r="E107" i="20"/>
  <c r="H9" i="20"/>
  <c r="H13" i="20"/>
  <c r="H12" i="20" s="1"/>
  <c r="H135" i="20"/>
  <c r="H120" i="20"/>
  <c r="H115" i="20"/>
  <c r="H113" i="20"/>
  <c r="H95" i="20"/>
  <c r="H82" i="20"/>
  <c r="H81" i="20"/>
  <c r="H132" i="20" s="1"/>
  <c r="H62" i="20"/>
  <c r="H56" i="20"/>
  <c r="H55" i="20"/>
  <c r="H54" i="20"/>
  <c r="H75" i="20" s="1"/>
  <c r="H48" i="20"/>
  <c r="H46" i="20"/>
  <c r="H25" i="20"/>
  <c r="H23" i="20" s="1"/>
  <c r="H18" i="20"/>
  <c r="E102" i="20"/>
  <c r="N106" i="20"/>
  <c r="M106" i="20"/>
  <c r="G106" i="20"/>
  <c r="F106" i="20"/>
  <c r="H144" i="20" l="1"/>
  <c r="E92" i="20"/>
  <c r="H129" i="20"/>
  <c r="E129" i="20" s="1"/>
  <c r="H91" i="20"/>
  <c r="E106" i="20"/>
  <c r="H53" i="20"/>
  <c r="H147" i="20"/>
  <c r="H10" i="20"/>
  <c r="H136" i="20"/>
  <c r="H145" i="20" s="1"/>
  <c r="H11" i="20"/>
  <c r="H77" i="20" s="1"/>
  <c r="H150" i="20" s="1"/>
  <c r="H80" i="20"/>
  <c r="G26" i="20"/>
  <c r="E26" i="20" s="1"/>
  <c r="G19" i="20"/>
  <c r="G13" i="20"/>
  <c r="G12" i="20" s="1"/>
  <c r="E121" i="20"/>
  <c r="G114" i="20"/>
  <c r="H143" i="20" l="1"/>
  <c r="E147" i="20"/>
  <c r="H134" i="20"/>
  <c r="H79" i="20"/>
  <c r="H131" i="20"/>
  <c r="H128" i="20" s="1"/>
  <c r="H76" i="20"/>
  <c r="H8" i="20"/>
  <c r="G139" i="20"/>
  <c r="G137" i="20" s="1"/>
  <c r="G115" i="20"/>
  <c r="G83" i="20"/>
  <c r="G82" i="20" s="1"/>
  <c r="G48" i="20"/>
  <c r="G47" i="20"/>
  <c r="G42" i="20"/>
  <c r="G41" i="20" s="1"/>
  <c r="G24" i="20"/>
  <c r="G25" i="20"/>
  <c r="G18" i="20"/>
  <c r="N46" i="20"/>
  <c r="M46" i="20"/>
  <c r="F46" i="20"/>
  <c r="G46" i="20" l="1"/>
  <c r="E47" i="20"/>
  <c r="E46" i="20" s="1"/>
  <c r="G23" i="20"/>
  <c r="H74" i="20"/>
  <c r="H149" i="20"/>
  <c r="H146" i="20" s="1"/>
  <c r="G10" i="20"/>
  <c r="M55" i="20"/>
  <c r="N55" i="20"/>
  <c r="M54" i="20"/>
  <c r="N54" i="20"/>
  <c r="F48" i="20"/>
  <c r="M48" i="20"/>
  <c r="N48" i="20"/>
  <c r="E49" i="20"/>
  <c r="E48" i="20" s="1"/>
  <c r="E54" i="20" l="1"/>
  <c r="N53" i="20"/>
  <c r="M53" i="20"/>
  <c r="G94" i="20"/>
  <c r="M95" i="20"/>
  <c r="N95" i="20"/>
  <c r="G96" i="20"/>
  <c r="E96" i="20" s="1"/>
  <c r="E97" i="20"/>
  <c r="G95" i="20"/>
  <c r="F95" i="20"/>
  <c r="M83" i="20"/>
  <c r="N83" i="20"/>
  <c r="N19" i="20"/>
  <c r="M19" i="20"/>
  <c r="N13" i="20"/>
  <c r="M13" i="20"/>
  <c r="G9" i="20"/>
  <c r="N94" i="20"/>
  <c r="N130" i="20" s="1"/>
  <c r="M94" i="20"/>
  <c r="M130" i="20" s="1"/>
  <c r="F94" i="20"/>
  <c r="F101" i="20"/>
  <c r="F93" i="20" s="1"/>
  <c r="N101" i="20"/>
  <c r="N93" i="20" s="1"/>
  <c r="N91" i="20" s="1"/>
  <c r="E101" i="20"/>
  <c r="M101" i="20"/>
  <c r="M93" i="20" s="1"/>
  <c r="G93" i="20"/>
  <c r="E95" i="20" l="1"/>
  <c r="G130" i="20"/>
  <c r="G91" i="20"/>
  <c r="E13" i="20"/>
  <c r="M91" i="20"/>
  <c r="E93" i="20"/>
  <c r="E94" i="20"/>
  <c r="M56" i="20"/>
  <c r="N56" i="20"/>
  <c r="E57" i="20"/>
  <c r="E58" i="20"/>
  <c r="G56" i="20"/>
  <c r="F56" i="20"/>
  <c r="E91" i="20" l="1"/>
  <c r="E56" i="20"/>
  <c r="E63" i="20" l="1"/>
  <c r="G55" i="20"/>
  <c r="G53" i="20" s="1"/>
  <c r="F55" i="20"/>
  <c r="E55" i="20" s="1"/>
  <c r="E53" i="20" s="1"/>
  <c r="G62" i="20"/>
  <c r="N62" i="20"/>
  <c r="M62" i="20"/>
  <c r="F62" i="20"/>
  <c r="F53" i="20" l="1"/>
  <c r="E62" i="20"/>
  <c r="F137" i="20"/>
  <c r="F82" i="20"/>
  <c r="F18" i="20"/>
  <c r="F12" i="20"/>
  <c r="G76" i="20" l="1"/>
  <c r="G135" i="20"/>
  <c r="M135" i="20"/>
  <c r="M144" i="20" s="1"/>
  <c r="N135" i="20"/>
  <c r="F135" i="20"/>
  <c r="E138" i="20"/>
  <c r="E135" i="20" s="1"/>
  <c r="F42" i="20"/>
  <c r="F144" i="20" l="1"/>
  <c r="N144" i="20"/>
  <c r="G144" i="20"/>
  <c r="F33" i="20"/>
  <c r="F116" i="20"/>
  <c r="E120" i="20"/>
  <c r="N120" i="20"/>
  <c r="M120" i="20"/>
  <c r="G120" i="20"/>
  <c r="F120" i="20"/>
  <c r="G148" i="20" l="1"/>
  <c r="E144" i="20"/>
  <c r="N137" i="20"/>
  <c r="M137" i="20"/>
  <c r="M10" i="20" l="1"/>
  <c r="M76" i="20" s="1"/>
  <c r="N10" i="20"/>
  <c r="N76" i="20" s="1"/>
  <c r="M9" i="20" l="1"/>
  <c r="N9" i="20"/>
  <c r="N75" i="20" s="1"/>
  <c r="F9" i="20"/>
  <c r="E116" i="20"/>
  <c r="E115" i="20" s="1"/>
  <c r="N115" i="20"/>
  <c r="M115" i="20"/>
  <c r="F115" i="20"/>
  <c r="N113" i="20"/>
  <c r="M113" i="20"/>
  <c r="G113" i="20"/>
  <c r="M25" i="20"/>
  <c r="M11" i="20" s="1"/>
  <c r="N11" i="20"/>
  <c r="G11" i="20"/>
  <c r="F25" i="20"/>
  <c r="E9" i="20" l="1"/>
  <c r="E25" i="20"/>
  <c r="F75" i="20"/>
  <c r="E75" i="20" s="1"/>
  <c r="M75" i="20"/>
  <c r="G75" i="20"/>
  <c r="F114" i="20"/>
  <c r="F130" i="20" s="1"/>
  <c r="E130" i="20" s="1"/>
  <c r="F11" i="20"/>
  <c r="F24" i="20"/>
  <c r="E33" i="20"/>
  <c r="M148" i="20" l="1"/>
  <c r="F148" i="20"/>
  <c r="F77" i="20"/>
  <c r="E11" i="20"/>
  <c r="F23" i="20"/>
  <c r="E24" i="20"/>
  <c r="N148" i="20"/>
  <c r="E114" i="20"/>
  <c r="E113" i="20" s="1"/>
  <c r="F113" i="20"/>
  <c r="F41" i="20"/>
  <c r="M18" i="20"/>
  <c r="N18" i="20"/>
  <c r="M136" i="20"/>
  <c r="M134" i="20" s="1"/>
  <c r="E84" i="20"/>
  <c r="N82" i="20"/>
  <c r="M82" i="20"/>
  <c r="F80" i="20"/>
  <c r="N81" i="20"/>
  <c r="M81" i="20"/>
  <c r="G81" i="20"/>
  <c r="F81" i="20"/>
  <c r="E42" i="20"/>
  <c r="N41" i="20"/>
  <c r="M41" i="20"/>
  <c r="N23" i="20"/>
  <c r="M23" i="20"/>
  <c r="E14" i="20"/>
  <c r="N12" i="20"/>
  <c r="M12" i="20"/>
  <c r="N77" i="20"/>
  <c r="M77" i="20"/>
  <c r="G77" i="20"/>
  <c r="E41" i="20" l="1"/>
  <c r="E148" i="20"/>
  <c r="E12" i="20"/>
  <c r="E23" i="20"/>
  <c r="F132" i="20"/>
  <c r="N132" i="20"/>
  <c r="N150" i="20" s="1"/>
  <c r="M132" i="20"/>
  <c r="M150" i="20" s="1"/>
  <c r="G132" i="20"/>
  <c r="F131" i="20"/>
  <c r="F79" i="20"/>
  <c r="N80" i="20"/>
  <c r="F10" i="20"/>
  <c r="E10" i="20" s="1"/>
  <c r="E19" i="20"/>
  <c r="E18" i="20"/>
  <c r="E81" i="20"/>
  <c r="M145" i="20"/>
  <c r="M143" i="20" s="1"/>
  <c r="G80" i="20"/>
  <c r="G79" i="20" s="1"/>
  <c r="E83" i="20"/>
  <c r="E82" i="20" s="1"/>
  <c r="F136" i="20"/>
  <c r="F134" i="20" s="1"/>
  <c r="N136" i="20"/>
  <c r="N134" i="20" s="1"/>
  <c r="G136" i="20"/>
  <c r="G134" i="20" s="1"/>
  <c r="E77" i="20"/>
  <c r="E139" i="20"/>
  <c r="E137" i="20" s="1"/>
  <c r="N8" i="20"/>
  <c r="M80" i="20"/>
  <c r="F150" i="20" l="1"/>
  <c r="E132" i="20"/>
  <c r="E134" i="20"/>
  <c r="G150" i="20"/>
  <c r="F8" i="20"/>
  <c r="F76" i="20"/>
  <c r="E76" i="20" s="1"/>
  <c r="F128" i="20"/>
  <c r="N131" i="20"/>
  <c r="N128" i="20" s="1"/>
  <c r="G145" i="20"/>
  <c r="G143" i="20" s="1"/>
  <c r="M74" i="20"/>
  <c r="M8" i="20"/>
  <c r="G74" i="20"/>
  <c r="G8" i="20"/>
  <c r="N79" i="20"/>
  <c r="E80" i="20"/>
  <c r="G131" i="20"/>
  <c r="G128" i="20" s="1"/>
  <c r="F145" i="20"/>
  <c r="F143" i="20" s="1"/>
  <c r="N145" i="20"/>
  <c r="N143" i="20" s="1"/>
  <c r="N74" i="20"/>
  <c r="E136" i="20"/>
  <c r="E145" i="20" s="1"/>
  <c r="M131" i="20"/>
  <c r="M79" i="20"/>
  <c r="E79" i="20" s="1"/>
  <c r="E150" i="20" l="1"/>
  <c r="E143" i="20"/>
  <c r="E131" i="20"/>
  <c r="E8" i="20"/>
  <c r="F74" i="20"/>
  <c r="E74" i="20" s="1"/>
  <c r="F149" i="20"/>
  <c r="G149" i="20"/>
  <c r="G146" i="20" s="1"/>
  <c r="M128" i="20"/>
  <c r="E128" i="20" s="1"/>
  <c r="M149" i="20"/>
  <c r="M146" i="20" s="1"/>
  <c r="N149" i="20"/>
  <c r="N146" i="20" s="1"/>
  <c r="F146" i="20" l="1"/>
  <c r="E146" i="20" s="1"/>
  <c r="E149" i="20"/>
</calcChain>
</file>

<file path=xl/sharedStrings.xml><?xml version="1.0" encoding="utf-8"?>
<sst xmlns="http://schemas.openxmlformats.org/spreadsheetml/2006/main" count="554" uniqueCount="152">
  <si>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</si>
  <si>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</si>
  <si>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</si>
  <si>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</si>
  <si>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</si>
  <si>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</si>
  <si>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</si>
  <si>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</si>
  <si>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</si>
  <si>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</si>
  <si>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</si>
  <si>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</si>
  <si>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</si>
  <si>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</si>
  <si>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</si>
  <si>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</si>
  <si>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</si>
  <si>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</si>
  <si>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</si>
  <si>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</si>
  <si>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</si>
  <si>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</si>
  <si>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</si>
  <si>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</si>
  <si>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</si>
  <si>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</si>
  <si>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</si>
  <si>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</si>
  <si>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</si>
  <si>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</si>
  <si>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</si>
  <si>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</si>
  <si>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</si>
  <si>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</si>
  <si>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</si>
  <si>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</si>
  <si>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</si>
  <si>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</si>
  <si>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</si>
  <si>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</si>
  <si>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</si>
  <si>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</si>
  <si>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</si>
  <si>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</si>
  <si>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</si>
  <si>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</si>
  <si>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</si>
  <si>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</si>
  <si>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</si>
  <si>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</si>
  <si>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</si>
  <si>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</si>
  <si>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</si>
  <si>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</si>
  <si>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</si>
  <si>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</si>
  <si>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</si>
  <si>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</si>
  <si>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</si>
  <si>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</si>
  <si>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</si>
  <si>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</si>
  <si>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</si>
  <si>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</si>
  <si>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</si>
  <si>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</si>
  <si>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</si>
  <si>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</si>
  <si>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</si>
  <si>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</si>
  <si>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</si>
  <si>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</si>
  <si>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</si>
  <si>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</si>
  <si>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</si>
  <si>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</si>
  <si>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</si>
  <si>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</si>
  <si>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</si>
  <si>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</si>
  <si>
    <t>3</t>
  </si>
  <si>
    <t>Мероприятие 02.12.
Обеспечение стимулирующих выплат отдельным категориям работников организаций дополнительного образования сферы физической культуры и спорта 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</si>
  <si>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 xml:space="preserve">Основное мероприятие 02 Подготовка спортивного резерва учреждениями, реализующими дополнительные образовательные программы спортивной подготовки
</t>
  </si>
  <si>
    <t>3.1</t>
  </si>
  <si>
    <t>3.2</t>
  </si>
  <si>
    <t>1.6</t>
  </si>
  <si>
    <t>Мероприятие 02.11.
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</si>
  <si>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Средства бюджета Одинцовского городского округа</t>
  </si>
  <si>
    <t>Муниципальные организации дополнительного образования сферы физической культуры и спорта Московской области с высоким уровнем достижений работы коллектива, в отношении которых проведены мероприятия по укреплению материально-технической базы, ед.</t>
  </si>
  <si>
    <t>2.2</t>
  </si>
  <si>
    <t xml:space="preserve">Мероприятие 02.04
Подготовка основания, приобретение и установка плоскостных спортивных сооружений </t>
  </si>
  <si>
    <t>Мероприятие 02.10
Устройство универсальных спортивных площадок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</si>
  <si>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осуществле-ны выплаты в целях сохранения достигнутого уровня заработной платы работников данной категории, процент</t>
  </si>
  <si>
    <t>1.5</t>
  </si>
  <si>
    <t>Мероприятие 01.06
Подготовка основания, приобретение и установка плоскостных спортивных сооружений за счет средств местного бюджета</t>
  </si>
  <si>
    <t>Достигнуто соотношение средней заработной платы педагогических работников организаций дополнительного образования сферы физической культуры и спорта без учета внешних совместителей и среднемесячной номинальной начисленной заработной платы учителей, процент</t>
  </si>
  <si>
    <t>2.3</t>
  </si>
  <si>
    <t>Мероприятие 02.14.
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</si>
  <si>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Средства Федерального бюджета</t>
  </si>
  <si>
    <t>Итого
2025 год</t>
  </si>
  <si>
    <t>Муниципальные учреждения дополнительного образования использующие в своем наименовании слово "олимпийский", которым 
поставлено новое
спортивное оборудование
и инвентарь, ед.</t>
  </si>
  <si>
    <t>Доля руководителей и тренеров-преподавателей организации дополнительного образования, получивших стимулирующие выплаты за счет средств иного межбюджетного трансферта, в общей численности руководителей и тренеров-преподавателей организации дополнительного образования, которым предусмотрены стимулирующие выплаты в соответствующем периоде, процент</t>
  </si>
  <si>
    <t>Количество установленных в муниципальных образованиях Московской области универсальных спортивных площадок (ед.)</t>
  </si>
  <si>
    <t xml:space="preserve">Количество установленных плоскостных спортивных сооружений  (ед.)
 </t>
  </si>
  <si>
    <t>Основное мероприятие 03
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</si>
  <si>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 xml:space="preserve">Произведена модернизация материально-технической базы муниципальных объектов физической культуры и спорта (ед.)
 </t>
  </si>
  <si>
    <t>Мероприятие 03.03
Модернизация материально-технической базы муниципальных объектов физической культуры и спорта</t>
  </si>
  <si>
    <t xml:space="preserve">Размещение объектов спорта </t>
  </si>
  <si>
    <t>Председателm Комитета  физической культуры и спорта                                                                                                     А.Ю. Олянич</t>
  </si>
  <si>
    <t>Приложение 2 к Постановлению Администрации
Одинцовского городского округа  
Московской области
от ____________ №_______</t>
  </si>
  <si>
    <t>«Приложение 5 к муниципальной программе</t>
  </si>
  <si>
    <t>Адресный перечень объектов спорта, размещаемых на территории Одинцовского городского округа Московской области 
за счет внебюджетных средств в рамках муниципальной программой Одинцовского городского округа Московской области «Спорт» на 2023-2027 годы</t>
  </si>
  <si>
    <t>N п/п</t>
  </si>
  <si>
    <t>Наименование объекта, сведения о регистрации права собственности</t>
  </si>
  <si>
    <t>Мощность/прирост мощности объекта (кв.метр, погонный метр, место, койко-место и т.д.)</t>
  </si>
  <si>
    <t>Адрес объекта</t>
  </si>
  <si>
    <t>Направление инвестирования</t>
  </si>
  <si>
    <t>Сроки проведения работ по проектированию, строительству/реконструкции объектов (дд.мм.гг)</t>
  </si>
  <si>
    <t>Открытие объекта/завершение работ (дд.мм.гг)</t>
  </si>
  <si>
    <t>Предельная стоимость объекта капитального строительства/работ, тыс.руб.</t>
  </si>
  <si>
    <t>Профинансировано на 01.10.2023 (тыс. руб.)</t>
  </si>
  <si>
    <t>Источники финансирования, в том числе по годам реализации программы (тыс.руб.)</t>
  </si>
  <si>
    <t>Финансирование, тыс. рублей</t>
  </si>
  <si>
    <t>Остаток сметной стоимости до ввода в эксплуатацию объекта капитального строительства/до завершения работ (тыс.руб.)</t>
  </si>
  <si>
    <t>Наименование главного распорядителя средств бюджета Одинцовского городского округа</t>
  </si>
  <si>
    <t>Всего</t>
  </si>
  <si>
    <t xml:space="preserve">Основное мероприятие 01«Обеспечение условий для развития на территории городского округа физической культуры, школьного спорта и массового спорта»
</t>
  </si>
  <si>
    <t xml:space="preserve">
Мероприятие 01.03 Капитальный ремонт, текущий ремонт, обустройство и техническое переоснащение, благоустройство территорий объектов спорта</t>
  </si>
  <si>
    <t xml:space="preserve">Мероприятие 1.3.3 Размещение объектов спорта </t>
  </si>
  <si>
    <t>Итого</t>
  </si>
  <si>
    <t>Внебюджетные источники</t>
  </si>
  <si>
    <t xml:space="preserve">Объект 1. Размещение объекта спорта Московская область, Одинцовский городской округ, деревня Таганьково
</t>
  </si>
  <si>
    <t>К№ 50:20:0041009:1680</t>
  </si>
  <si>
    <t>д. Таганьково</t>
  </si>
  <si>
    <t>размещение</t>
  </si>
  <si>
    <t>Объект 2.Размещение объекта спорта Московская область, Одинцовский городской округ, село Немчиново</t>
  </si>
  <si>
    <t>К№ 50:20:0000000:306552</t>
  </si>
  <si>
    <t>с. Немчиново</t>
  </si>
  <si>
    <t xml:space="preserve">Объект 3. Размещение объекта спорта Московская область, Одинцовский городской округ, Звенигородское лесничество, Подушкинское участковое лесничество
</t>
  </si>
  <si>
    <t>К№ 50:20:0050330:3478, К№50:20:0010336:27627, 
К№ 50:20:0010411:12941, К№ 50:20:0010411:12942, 
К№ 50:20:0050330:3480, 
К№ 50:20:0010411:12943, 
К№ 50:20:0010411:12944</t>
  </si>
  <si>
    <t>Звенигородское лесничество, Подушкинское участковое лесничество</t>
  </si>
  <si>
    <t xml:space="preserve">Объект 4. Размещение объекта спорта Московская область, Одинцовский городской округ, Истринское лесничество, Серебряноборское участковое лесничество, квартал 12, часть выделов 4, 7, квартал 13, выдел 12, часть выдела 10
</t>
  </si>
  <si>
    <t>К№ 50:20:0010516:4573</t>
  </si>
  <si>
    <t>Истринское лесничество, Серебряноборское участковое лесничество</t>
  </si>
  <si>
    <t>2025-2027</t>
  </si>
  <si>
    <t>Председатель Комитета  физической культуры и спорта                                                                                                    А.Ю. Олянис</t>
  </si>
  <si>
    <t>Приложение 1 к Постановлению Администрации
Одинцовского городского округа  
Московской области
от ____________ №_______</t>
  </si>
  <si>
    <t xml:space="preserve">Объект 5. Размещение объекта спорта Московская область, Одинцовский городской округ, Зенигородское лесничество, Пионерское участковое лесничество, квартал 8, выдел 1
</t>
  </si>
  <si>
    <t>К№ 50:20:0040648:1704</t>
  </si>
  <si>
    <t>Зенигородское лесничество, Пионерское участковое лесничество</t>
  </si>
  <si>
    <t>К№ 50:20:0010411:610,
К№ 50:20:0010411:611,
К№ 50:20:0010411:612,
К№ 50:20:0010411:10856</t>
  </si>
  <si>
    <t xml:space="preserve">Объект 5. Размещение объекта спорта Московская область, Одинцовский городской округ, Звенигородское лесничество, Подушкинское участковое лесничество, квартал 5, выделы 2, 11, квартал 5 выделы 6, 11 квартал 5 выделы 1, 5, 7, 8, 10, квартал 5, выделы 1,2,5,6,9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</si>
</sst>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2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70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9" fillId="2" borderId="0" xfId="0" applyNumberFormat="1" applyFont="1" applyFill="1" applyAlignment="1" applyProtection="1">
      <alignment horizontal="left"/>
      <protection locked="0"/>
    </xf>
    <xf numFmtId="165" fontId="10" fillId="2" borderId="0" xfId="1" applyNumberFormat="1" applyFont="1" applyFill="1"/>
    <xf numFmtId="166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vertical="top"/>
      <protection locked="0"/>
    </xf>
    <xf numFmtId="165" fontId="9" fillId="2" borderId="13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 wrapText="1"/>
      <protection locked="0"/>
    </xf>
    <xf numFmtId="165" fontId="8" fillId="2" borderId="1" xfId="1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0" applyNumberFormat="1" applyFont="1" applyFill="1" applyBorder="1" applyAlignment="1">
      <alignment vertical="top" wrapText="1"/>
    </xf>
    <xf numFmtId="164" fontId="9" fillId="2" borderId="1" xfId="1" applyNumberFormat="1" applyFont="1" applyFill="1" applyBorder="1" applyAlignment="1">
      <alignment vertical="center" wrapText="1"/>
    </xf>
    <xf numFmtId="166" fontId="7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center" wrapText="1"/>
    </xf>
    <xf numFmtId="165" fontId="8" fillId="2" borderId="13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8" fillId="2" borderId="13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8" fillId="2" borderId="14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1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left" vertical="top" wrapText="1"/>
    </xf>
    <xf numFmtId="166" fontId="5" fillId="2" borderId="13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4" xfId="0" applyNumberFormat="1" applyFont="1" applyFill="1" applyBorder="1" applyAlignment="1" applyProtection="1">
      <alignment horizontal="center" vertical="top"/>
      <protection locked="0"/>
    </xf>
    <xf numFmtId="165" fontId="9" fillId="2" borderId="10" xfId="0" applyNumberFormat="1" applyFont="1" applyFill="1" applyBorder="1" applyAlignment="1" applyProtection="1">
      <alignment horizontal="center" vertical="top"/>
      <protection locked="0"/>
    </xf>
    <xf numFmtId="166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9" fillId="2" borderId="5" xfId="0" applyNumberFormat="1" applyFont="1" applyFill="1" applyBorder="1" applyAlignment="1" applyProtection="1">
      <alignment horizontal="left" vertical="center" wrapText="1"/>
      <protection locked="0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0" fillId="2" borderId="0" xfId="0" applyFill="1"/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165" fontId="18" fillId="0" borderId="2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167" fontId="9" fillId="0" borderId="1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top" wrapText="1"/>
    </xf>
    <xf numFmtId="167" fontId="18" fillId="0" borderId="1" xfId="0" applyNumberFormat="1" applyFont="1" applyBorder="1" applyAlignment="1">
      <alignment horizontal="center" vertical="top" wrapText="1"/>
    </xf>
    <xf numFmtId="4" fontId="18" fillId="0" borderId="3" xfId="0" applyNumberFormat="1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67" fontId="18" fillId="0" borderId="2" xfId="0" applyNumberFormat="1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167" fontId="18" fillId="0" borderId="3" xfId="0" applyNumberFormat="1" applyFont="1" applyBorder="1" applyAlignment="1">
      <alignment horizontal="center" vertical="top" wrapText="1"/>
    </xf>
    <xf numFmtId="167" fontId="18" fillId="0" borderId="5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167" fontId="18" fillId="0" borderId="5" xfId="0" applyNumberFormat="1" applyFont="1" applyBorder="1" applyAlignment="1">
      <alignment horizontal="center" vertical="top" wrapText="1"/>
    </xf>
    <xf numFmtId="165" fontId="18" fillId="0" borderId="5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right" vertical="center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opLeftCell="A133" zoomScale="80" zoomScaleNormal="80" zoomScaleSheetLayoutView="70" workbookViewId="0">
      <selection activeCell="H147" sqref="H147:L149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1" customWidth="1"/>
    <col min="4" max="4" width="17.875" style="23" customWidth="1"/>
    <col min="5" max="5" width="15" style="101" customWidth="1"/>
    <col min="6" max="6" width="14.75" style="101" customWidth="1"/>
    <col min="7" max="8" width="13.5" style="101" bestFit="1" customWidth="1"/>
    <col min="9" max="9" width="4.75" style="101" customWidth="1"/>
    <col min="10" max="10" width="5.5" style="101" customWidth="1"/>
    <col min="11" max="11" width="6.125" style="101" customWidth="1"/>
    <col min="12" max="12" width="5.625" style="101" customWidth="1"/>
    <col min="13" max="14" width="13.5" style="101" bestFit="1" customWidth="1"/>
    <col min="15" max="15" width="15" style="23" customWidth="1"/>
    <col min="16" max="16" width="12.875" style="23" customWidth="1"/>
    <col min="17" max="17" width="13.25" style="52" customWidth="1"/>
    <col min="18" max="16384" width="9" style="23"/>
  </cols>
  <sheetData>
    <row r="1" spans="1:17" s="1" customFormat="1" ht="67.5" customHeight="1" x14ac:dyDescent="0.25">
      <c r="C1" s="99"/>
      <c r="E1" s="99"/>
      <c r="F1" s="99"/>
      <c r="G1" s="98"/>
      <c r="H1" s="99"/>
      <c r="I1" s="99"/>
      <c r="J1" s="99"/>
      <c r="K1" s="98"/>
      <c r="L1" s="161" t="s">
        <v>146</v>
      </c>
      <c r="M1" s="161"/>
      <c r="N1" s="161"/>
      <c r="O1" s="161"/>
      <c r="P1" s="40"/>
      <c r="Q1" s="51"/>
    </row>
    <row r="2" spans="1:17" s="1" customFormat="1" ht="19.5" customHeight="1" x14ac:dyDescent="0.25">
      <c r="A2" s="21"/>
      <c r="B2" s="21"/>
      <c r="C2" s="100"/>
      <c r="D2" s="21"/>
      <c r="E2" s="100"/>
      <c r="F2" s="100"/>
      <c r="G2" s="103"/>
      <c r="H2" s="103"/>
      <c r="I2" s="100"/>
      <c r="J2" s="100"/>
      <c r="K2" s="100"/>
      <c r="L2" s="100"/>
      <c r="M2" s="214" t="s">
        <v>60</v>
      </c>
      <c r="N2" s="214"/>
      <c r="O2" s="214"/>
      <c r="Q2" s="51"/>
    </row>
    <row r="3" spans="1:17" ht="59.25" customHeight="1" x14ac:dyDescent="0.2">
      <c r="A3" s="215" t="s">
        <v>57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7" s="8" customFormat="1" ht="15" customHeight="1" x14ac:dyDescent="0.25">
      <c r="A4" s="144" t="s">
        <v>14</v>
      </c>
      <c r="B4" s="219" t="s">
        <v>7</v>
      </c>
      <c r="C4" s="106" t="s">
        <v>3</v>
      </c>
      <c r="D4" s="219" t="s">
        <v>0</v>
      </c>
      <c r="E4" s="219" t="s">
        <v>15</v>
      </c>
      <c r="F4" s="174" t="s">
        <v>33</v>
      </c>
      <c r="G4" s="174"/>
      <c r="H4" s="174"/>
      <c r="I4" s="174"/>
      <c r="J4" s="174"/>
      <c r="K4" s="174"/>
      <c r="L4" s="174"/>
      <c r="M4" s="174"/>
      <c r="N4" s="174"/>
      <c r="O4" s="219" t="s">
        <v>50</v>
      </c>
      <c r="Q4" s="53"/>
    </row>
    <row r="5" spans="1:17" s="8" customFormat="1" ht="29.25" customHeight="1" x14ac:dyDescent="0.25">
      <c r="A5" s="105"/>
      <c r="B5" s="220"/>
      <c r="C5" s="107"/>
      <c r="D5" s="220"/>
      <c r="E5" s="220"/>
      <c r="F5" s="25" t="s">
        <v>17</v>
      </c>
      <c r="G5" s="129" t="s">
        <v>18</v>
      </c>
      <c r="H5" s="174" t="s">
        <v>24</v>
      </c>
      <c r="I5" s="174"/>
      <c r="J5" s="174"/>
      <c r="K5" s="174"/>
      <c r="L5" s="174"/>
      <c r="M5" s="25" t="s">
        <v>25</v>
      </c>
      <c r="N5" s="25" t="s">
        <v>26</v>
      </c>
      <c r="O5" s="220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62">
        <v>7</v>
      </c>
      <c r="H6" s="175">
        <v>8</v>
      </c>
      <c r="I6" s="175"/>
      <c r="J6" s="175"/>
      <c r="K6" s="175"/>
      <c r="L6" s="175"/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216" t="s">
        <v>53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/>
      <c r="Q7" s="51"/>
    </row>
    <row r="8" spans="1:17" s="15" customFormat="1" ht="16.5" customHeight="1" x14ac:dyDescent="0.2">
      <c r="A8" s="123">
        <v>1</v>
      </c>
      <c r="B8" s="148" t="s">
        <v>52</v>
      </c>
      <c r="C8" s="108" t="s">
        <v>27</v>
      </c>
      <c r="D8" s="14" t="s">
        <v>8</v>
      </c>
      <c r="E8" s="63">
        <f t="shared" ref="E8:E14" si="0">SUM(F8:N8)</f>
        <v>6626899.59155</v>
      </c>
      <c r="F8" s="37">
        <f>F10+F11+F9</f>
        <v>532447.39777000004</v>
      </c>
      <c r="G8" s="132">
        <f>G10+G11+G9</f>
        <v>763575.40286999999</v>
      </c>
      <c r="H8" s="150">
        <f t="shared" ref="H8" si="1">H10+H11+H9</f>
        <v>713566.29490999994</v>
      </c>
      <c r="I8" s="151"/>
      <c r="J8" s="151"/>
      <c r="K8" s="151"/>
      <c r="L8" s="152"/>
      <c r="M8" s="37">
        <f t="shared" ref="M8:N8" si="2">M10+M11+M9</f>
        <v>808655.24800000002</v>
      </c>
      <c r="N8" s="37">
        <f t="shared" si="2"/>
        <v>3808655.2480000001</v>
      </c>
      <c r="O8" s="75"/>
      <c r="Q8" s="54"/>
    </row>
    <row r="9" spans="1:17" s="15" customFormat="1" ht="28.5" customHeight="1" x14ac:dyDescent="0.2">
      <c r="A9" s="91"/>
      <c r="B9" s="149"/>
      <c r="C9" s="109"/>
      <c r="D9" s="14" t="s">
        <v>35</v>
      </c>
      <c r="E9" s="63">
        <f t="shared" si="0"/>
        <v>164.62487999999999</v>
      </c>
      <c r="F9" s="37">
        <f>F49</f>
        <v>164.62487999999999</v>
      </c>
      <c r="G9" s="37">
        <f>G49</f>
        <v>0</v>
      </c>
      <c r="H9" s="150">
        <f>H49</f>
        <v>0</v>
      </c>
      <c r="I9" s="151"/>
      <c r="J9" s="151"/>
      <c r="K9" s="151"/>
      <c r="L9" s="152"/>
      <c r="M9" s="37">
        <f>M49</f>
        <v>0</v>
      </c>
      <c r="N9" s="37">
        <f>N49</f>
        <v>0</v>
      </c>
      <c r="O9" s="76"/>
      <c r="Q9" s="54"/>
    </row>
    <row r="10" spans="1:17" s="16" customFormat="1" ht="41.25" customHeight="1" x14ac:dyDescent="0.25">
      <c r="A10" s="91"/>
      <c r="B10" s="149"/>
      <c r="C10" s="109"/>
      <c r="D10" s="11" t="s">
        <v>9</v>
      </c>
      <c r="E10" s="63">
        <f t="shared" si="0"/>
        <v>2780341.4173399997</v>
      </c>
      <c r="F10" s="22">
        <f>F13+F42+F24+F19</f>
        <v>336883.81035000004</v>
      </c>
      <c r="G10" s="133">
        <f>G13+G24+G42+G19+G46</f>
        <v>493083.59956</v>
      </c>
      <c r="H10" s="162">
        <f>H13+H24+H42+H19+H47</f>
        <v>596732.03374999994</v>
      </c>
      <c r="I10" s="163"/>
      <c r="J10" s="163"/>
      <c r="K10" s="163"/>
      <c r="L10" s="164"/>
      <c r="M10" s="22">
        <f t="shared" ref="M10:N10" si="3">M13+M24+M42+M19</f>
        <v>676820.98684000003</v>
      </c>
      <c r="N10" s="22">
        <f t="shared" si="3"/>
        <v>676820.98684000003</v>
      </c>
      <c r="O10" s="76"/>
      <c r="Q10" s="55"/>
    </row>
    <row r="11" spans="1:17" s="16" customFormat="1" ht="28.5" customHeight="1" x14ac:dyDescent="0.25">
      <c r="A11" s="92"/>
      <c r="B11" s="206"/>
      <c r="C11" s="110"/>
      <c r="D11" s="13" t="s">
        <v>2</v>
      </c>
      <c r="E11" s="63">
        <f t="shared" si="0"/>
        <v>3846393.5493300003</v>
      </c>
      <c r="F11" s="22">
        <f>F14+F25</f>
        <v>195398.96254000001</v>
      </c>
      <c r="G11" s="133">
        <f>G14+G25</f>
        <v>270491.80330999999</v>
      </c>
      <c r="H11" s="162">
        <f t="shared" ref="H11" si="4">H14+H25</f>
        <v>116834.26115999999</v>
      </c>
      <c r="I11" s="163"/>
      <c r="J11" s="163"/>
      <c r="K11" s="163"/>
      <c r="L11" s="164"/>
      <c r="M11" s="22">
        <f t="shared" ref="M11:N11" si="5">M14+M25</f>
        <v>131834.26115999999</v>
      </c>
      <c r="N11" s="22">
        <f t="shared" si="5"/>
        <v>3131834.2611600002</v>
      </c>
      <c r="O11" s="77"/>
      <c r="Q11" s="55"/>
    </row>
    <row r="12" spans="1:17" s="2" customFormat="1" ht="15" customHeight="1" x14ac:dyDescent="0.25">
      <c r="A12" s="66" t="s">
        <v>10</v>
      </c>
      <c r="B12" s="156" t="s">
        <v>66</v>
      </c>
      <c r="C12" s="111" t="s">
        <v>27</v>
      </c>
      <c r="D12" s="4" t="s">
        <v>1</v>
      </c>
      <c r="E12" s="60">
        <f t="shared" si="0"/>
        <v>2694876.5920899999</v>
      </c>
      <c r="F12" s="35">
        <f>SUM(F13:F14)</f>
        <v>477157.73028000002</v>
      </c>
      <c r="G12" s="134">
        <f>SUM(G13:G14)</f>
        <v>517738.16732999997</v>
      </c>
      <c r="H12" s="153">
        <f>SUM(H13:H14)</f>
        <v>566534.89815999998</v>
      </c>
      <c r="I12" s="154"/>
      <c r="J12" s="154"/>
      <c r="K12" s="154"/>
      <c r="L12" s="155"/>
      <c r="M12" s="35">
        <f>SUM(M13:M14)</f>
        <v>566722.89815999998</v>
      </c>
      <c r="N12" s="35">
        <f>SUM(N13:N14)</f>
        <v>566722.89815999998</v>
      </c>
      <c r="O12" s="68" t="s">
        <v>5</v>
      </c>
      <c r="P12" s="125"/>
      <c r="Q12" s="56"/>
    </row>
    <row r="13" spans="1:17" s="12" customFormat="1" ht="42.75" customHeight="1" x14ac:dyDescent="0.25">
      <c r="A13" s="67"/>
      <c r="B13" s="157"/>
      <c r="C13" s="112"/>
      <c r="D13" s="5" t="s">
        <v>9</v>
      </c>
      <c r="E13" s="60">
        <f t="shared" si="0"/>
        <v>2058483.0427600001</v>
      </c>
      <c r="F13" s="36">
        <v>296758.76773999998</v>
      </c>
      <c r="G13" s="135">
        <f>342855.446+18541.79808+29958.45+55.9+895.95-573.43156+2082.73254+1348+797.40059+1284.11837</f>
        <v>397246.36401999998</v>
      </c>
      <c r="H13" s="168">
        <f>20250.637+32440+402010</f>
        <v>454700.63699999999</v>
      </c>
      <c r="I13" s="169"/>
      <c r="J13" s="169"/>
      <c r="K13" s="169"/>
      <c r="L13" s="170"/>
      <c r="M13" s="36">
        <f>20438.637+32440+402010</f>
        <v>454888.63699999999</v>
      </c>
      <c r="N13" s="36">
        <f>20438.637+32440+402010</f>
        <v>454888.63699999999</v>
      </c>
      <c r="O13" s="69"/>
      <c r="P13" s="125"/>
      <c r="Q13" s="56"/>
    </row>
    <row r="14" spans="1:17" s="12" customFormat="1" ht="19.5" customHeight="1" x14ac:dyDescent="0.25">
      <c r="A14" s="74"/>
      <c r="B14" s="158"/>
      <c r="C14" s="113"/>
      <c r="D14" s="6" t="s">
        <v>2</v>
      </c>
      <c r="E14" s="60">
        <f t="shared" si="0"/>
        <v>636393.54933000007</v>
      </c>
      <c r="F14" s="35">
        <v>180398.96254000001</v>
      </c>
      <c r="G14" s="134">
        <v>120491.80331</v>
      </c>
      <c r="H14" s="153">
        <v>111834.26115999999</v>
      </c>
      <c r="I14" s="154"/>
      <c r="J14" s="154"/>
      <c r="K14" s="154"/>
      <c r="L14" s="155"/>
      <c r="M14" s="35">
        <v>111834.26115999999</v>
      </c>
      <c r="N14" s="35">
        <v>111834.26115999999</v>
      </c>
      <c r="O14" s="70"/>
      <c r="P14" s="125"/>
      <c r="Q14" s="56"/>
    </row>
    <row r="15" spans="1:17" s="12" customFormat="1" ht="28.5" customHeight="1" x14ac:dyDescent="0.25">
      <c r="A15" s="66"/>
      <c r="B15" s="156" t="s">
        <v>51</v>
      </c>
      <c r="C15" s="114" t="s">
        <v>39</v>
      </c>
      <c r="D15" s="121" t="s">
        <v>39</v>
      </c>
      <c r="E15" s="60" t="s">
        <v>40</v>
      </c>
      <c r="F15" s="29" t="s">
        <v>17</v>
      </c>
      <c r="G15" s="30" t="s">
        <v>18</v>
      </c>
      <c r="H15" s="30" t="s">
        <v>99</v>
      </c>
      <c r="I15" s="153" t="s">
        <v>41</v>
      </c>
      <c r="J15" s="154"/>
      <c r="K15" s="154"/>
      <c r="L15" s="155"/>
      <c r="M15" s="30" t="s">
        <v>25</v>
      </c>
      <c r="N15" s="30" t="s">
        <v>26</v>
      </c>
      <c r="O15" s="28"/>
      <c r="Q15" s="57"/>
    </row>
    <row r="16" spans="1:17" s="12" customFormat="1" ht="15" x14ac:dyDescent="0.25">
      <c r="A16" s="67"/>
      <c r="B16" s="157"/>
      <c r="C16" s="28"/>
      <c r="D16" s="72"/>
      <c r="E16" s="159">
        <v>100</v>
      </c>
      <c r="F16" s="159">
        <v>100</v>
      </c>
      <c r="G16" s="146">
        <v>100</v>
      </c>
      <c r="H16" s="146">
        <v>100</v>
      </c>
      <c r="I16" s="34" t="s">
        <v>42</v>
      </c>
      <c r="J16" s="34" t="s">
        <v>43</v>
      </c>
      <c r="K16" s="34" t="s">
        <v>44</v>
      </c>
      <c r="L16" s="33" t="s">
        <v>45</v>
      </c>
      <c r="M16" s="146">
        <v>100</v>
      </c>
      <c r="N16" s="146">
        <v>100</v>
      </c>
      <c r="O16" s="28"/>
      <c r="Q16" s="57"/>
    </row>
    <row r="17" spans="1:17" s="12" customFormat="1" ht="33" customHeight="1" x14ac:dyDescent="0.25">
      <c r="A17" s="74"/>
      <c r="B17" s="158"/>
      <c r="C17" s="115"/>
      <c r="D17" s="122"/>
      <c r="E17" s="160"/>
      <c r="F17" s="160"/>
      <c r="G17" s="147"/>
      <c r="H17" s="147"/>
      <c r="I17" s="33">
        <v>28</v>
      </c>
      <c r="J17" s="33">
        <v>53</v>
      </c>
      <c r="K17" s="33">
        <v>77</v>
      </c>
      <c r="L17" s="33">
        <v>100</v>
      </c>
      <c r="M17" s="147"/>
      <c r="N17" s="147"/>
      <c r="O17" s="28"/>
      <c r="Q17" s="57"/>
    </row>
    <row r="18" spans="1:17" s="2" customFormat="1" ht="15" customHeight="1" x14ac:dyDescent="0.25">
      <c r="A18" s="66" t="s">
        <v>11</v>
      </c>
      <c r="B18" s="156" t="s">
        <v>46</v>
      </c>
      <c r="C18" s="111" t="s">
        <v>27</v>
      </c>
      <c r="D18" s="4" t="s">
        <v>1</v>
      </c>
      <c r="E18" s="60">
        <f>SUM(F18:N18)</f>
        <v>498558.85972000007</v>
      </c>
      <c r="F18" s="35">
        <f>SUM(F19)</f>
        <v>10766.00848</v>
      </c>
      <c r="G18" s="130">
        <f>SUM(G19:G19)</f>
        <v>8925.7973500000007</v>
      </c>
      <c r="H18" s="153">
        <f>SUM(H19:H19)</f>
        <v>104568.35421</v>
      </c>
      <c r="I18" s="154"/>
      <c r="J18" s="154"/>
      <c r="K18" s="154"/>
      <c r="L18" s="155"/>
      <c r="M18" s="35">
        <f>SUM(M19:M19)</f>
        <v>187149.34984000001</v>
      </c>
      <c r="N18" s="35">
        <f>SUM(N19:N19)</f>
        <v>187149.34984000001</v>
      </c>
      <c r="O18" s="68" t="s">
        <v>5</v>
      </c>
      <c r="P18" s="125"/>
      <c r="Q18" s="56"/>
    </row>
    <row r="19" spans="1:17" s="12" customFormat="1" ht="78" customHeight="1" x14ac:dyDescent="0.25">
      <c r="A19" s="74"/>
      <c r="B19" s="158"/>
      <c r="C19" s="113"/>
      <c r="D19" s="5" t="s">
        <v>9</v>
      </c>
      <c r="E19" s="60">
        <f>SUM(F19:N19)</f>
        <v>498558.85972000007</v>
      </c>
      <c r="F19" s="36">
        <v>10766.00848</v>
      </c>
      <c r="G19" s="131">
        <f>5138.39992-762.45705+6631.37344-797.40059-1098.69046-185.42791</f>
        <v>8925.7973500000007</v>
      </c>
      <c r="H19" s="168">
        <f>5461+100000-190.49379-447.16-254.992</f>
        <v>104568.35421</v>
      </c>
      <c r="I19" s="169"/>
      <c r="J19" s="169"/>
      <c r="K19" s="169"/>
      <c r="L19" s="170"/>
      <c r="M19" s="36">
        <f>5461+181688.34984</f>
        <v>187149.34984000001</v>
      </c>
      <c r="N19" s="36">
        <f>5461+181688.34984</f>
        <v>187149.34984000001</v>
      </c>
      <c r="O19" s="69"/>
      <c r="Q19" s="57"/>
    </row>
    <row r="20" spans="1:17" s="12" customFormat="1" ht="30" customHeight="1" x14ac:dyDescent="0.25">
      <c r="A20" s="66"/>
      <c r="B20" s="156" t="s">
        <v>56</v>
      </c>
      <c r="C20" s="114" t="s">
        <v>39</v>
      </c>
      <c r="D20" s="121" t="s">
        <v>39</v>
      </c>
      <c r="E20" s="60" t="s">
        <v>40</v>
      </c>
      <c r="F20" s="29" t="s">
        <v>17</v>
      </c>
      <c r="G20" s="30" t="s">
        <v>18</v>
      </c>
      <c r="H20" s="30" t="s">
        <v>99</v>
      </c>
      <c r="I20" s="153" t="s">
        <v>41</v>
      </c>
      <c r="J20" s="154"/>
      <c r="K20" s="154"/>
      <c r="L20" s="155"/>
      <c r="M20" s="30" t="s">
        <v>25</v>
      </c>
      <c r="N20" s="30" t="s">
        <v>26</v>
      </c>
      <c r="O20" s="28"/>
      <c r="Q20" s="57"/>
    </row>
    <row r="21" spans="1:17" s="12" customFormat="1" ht="15" x14ac:dyDescent="0.25">
      <c r="A21" s="67"/>
      <c r="B21" s="157"/>
      <c r="C21" s="28"/>
      <c r="D21" s="72"/>
      <c r="E21" s="159">
        <v>3</v>
      </c>
      <c r="F21" s="159">
        <v>1</v>
      </c>
      <c r="G21" s="146">
        <v>3</v>
      </c>
      <c r="H21" s="146">
        <v>2</v>
      </c>
      <c r="I21" s="34" t="s">
        <v>42</v>
      </c>
      <c r="J21" s="34" t="s">
        <v>43</v>
      </c>
      <c r="K21" s="34" t="s">
        <v>44</v>
      </c>
      <c r="L21" s="33" t="s">
        <v>45</v>
      </c>
      <c r="M21" s="146">
        <v>2</v>
      </c>
      <c r="N21" s="146">
        <v>2</v>
      </c>
      <c r="O21" s="28"/>
      <c r="Q21" s="57"/>
    </row>
    <row r="22" spans="1:17" s="12" customFormat="1" ht="16.5" customHeight="1" x14ac:dyDescent="0.25">
      <c r="A22" s="74"/>
      <c r="B22" s="158"/>
      <c r="C22" s="115"/>
      <c r="D22" s="73"/>
      <c r="E22" s="160"/>
      <c r="F22" s="160"/>
      <c r="G22" s="147"/>
      <c r="H22" s="147"/>
      <c r="I22" s="33">
        <v>2</v>
      </c>
      <c r="J22" s="33">
        <v>2</v>
      </c>
      <c r="K22" s="33">
        <v>2</v>
      </c>
      <c r="L22" s="33">
        <v>2</v>
      </c>
      <c r="M22" s="147"/>
      <c r="N22" s="147"/>
      <c r="O22" s="28"/>
      <c r="Q22" s="57"/>
    </row>
    <row r="23" spans="1:17" s="2" customFormat="1" ht="15" customHeight="1" x14ac:dyDescent="0.25">
      <c r="A23" s="66" t="s">
        <v>12</v>
      </c>
      <c r="B23" s="156" t="s">
        <v>31</v>
      </c>
      <c r="C23" s="111" t="s">
        <v>27</v>
      </c>
      <c r="D23" s="4" t="s">
        <v>1</v>
      </c>
      <c r="E23" s="60">
        <f>SUM(F23:N23)</f>
        <v>3265071.1105200001</v>
      </c>
      <c r="F23" s="35">
        <f>F24+F25</f>
        <v>19302.80213</v>
      </c>
      <c r="G23" s="134">
        <f>G24+G25</f>
        <v>200768.30839000002</v>
      </c>
      <c r="H23" s="153">
        <f>H24+H25</f>
        <v>5000</v>
      </c>
      <c r="I23" s="154"/>
      <c r="J23" s="154"/>
      <c r="K23" s="154"/>
      <c r="L23" s="155"/>
      <c r="M23" s="35">
        <f>M24+M25</f>
        <v>20000</v>
      </c>
      <c r="N23" s="35">
        <f>N24+N25</f>
        <v>3020000</v>
      </c>
      <c r="O23" s="78" t="s">
        <v>19</v>
      </c>
      <c r="Q23" s="56"/>
    </row>
    <row r="24" spans="1:17" s="12" customFormat="1" ht="40.5" customHeight="1" x14ac:dyDescent="0.25">
      <c r="A24" s="67"/>
      <c r="B24" s="157"/>
      <c r="C24" s="112"/>
      <c r="D24" s="5" t="s">
        <v>9</v>
      </c>
      <c r="E24" s="60">
        <f>SUM(F24:N24)</f>
        <v>55071.110520000002</v>
      </c>
      <c r="F24" s="35">
        <f>F26+F33</f>
        <v>4302.80213</v>
      </c>
      <c r="G24" s="134">
        <f>G26</f>
        <v>50768.308390000006</v>
      </c>
      <c r="H24" s="153">
        <v>0</v>
      </c>
      <c r="I24" s="154"/>
      <c r="J24" s="154"/>
      <c r="K24" s="154"/>
      <c r="L24" s="155"/>
      <c r="M24" s="35">
        <v>0</v>
      </c>
      <c r="N24" s="35">
        <v>0</v>
      </c>
      <c r="O24" s="79"/>
      <c r="Q24" s="57"/>
    </row>
    <row r="25" spans="1:17" s="12" customFormat="1" ht="29.25" customHeight="1" x14ac:dyDescent="0.25">
      <c r="A25" s="74"/>
      <c r="B25" s="158"/>
      <c r="C25" s="113"/>
      <c r="D25" s="6" t="s">
        <v>2</v>
      </c>
      <c r="E25" s="60">
        <f>SUM(F25:N25)</f>
        <v>3210000</v>
      </c>
      <c r="F25" s="36">
        <f>F37</f>
        <v>15000</v>
      </c>
      <c r="G25" s="135">
        <f>G37</f>
        <v>150000</v>
      </c>
      <c r="H25" s="168">
        <f t="shared" ref="H25" si="6">H37</f>
        <v>5000</v>
      </c>
      <c r="I25" s="169"/>
      <c r="J25" s="169"/>
      <c r="K25" s="169"/>
      <c r="L25" s="170"/>
      <c r="M25" s="36">
        <f t="shared" ref="M25" si="7">M37</f>
        <v>20000</v>
      </c>
      <c r="N25" s="36">
        <f>N37</f>
        <v>3020000</v>
      </c>
      <c r="O25" s="80"/>
      <c r="Q25" s="57"/>
    </row>
    <row r="26" spans="1:17" s="12" customFormat="1" ht="39" customHeight="1" x14ac:dyDescent="0.25">
      <c r="A26" s="128" t="s">
        <v>49</v>
      </c>
      <c r="B26" s="26" t="s">
        <v>30</v>
      </c>
      <c r="C26" s="113" t="s">
        <v>27</v>
      </c>
      <c r="D26" s="5" t="s">
        <v>9</v>
      </c>
      <c r="E26" s="60">
        <f>SUM(F26:N26)</f>
        <v>50768.308390000006</v>
      </c>
      <c r="F26" s="35">
        <v>0</v>
      </c>
      <c r="G26" s="134">
        <f>100000+573.43156-6631.37344-16664.933-3601-2082.73254-6000-1464.34375-10467.28067-1099.386-695.38331-1098.69046</f>
        <v>50768.308390000006</v>
      </c>
      <c r="H26" s="153">
        <v>0</v>
      </c>
      <c r="I26" s="154"/>
      <c r="J26" s="154"/>
      <c r="K26" s="154"/>
      <c r="L26" s="155"/>
      <c r="M26" s="35">
        <v>0</v>
      </c>
      <c r="N26" s="35">
        <v>0</v>
      </c>
      <c r="O26" s="127" t="s">
        <v>5</v>
      </c>
      <c r="Q26" s="57"/>
    </row>
    <row r="27" spans="1:17" s="12" customFormat="1" ht="30.75" customHeight="1" x14ac:dyDescent="0.25">
      <c r="A27" s="66"/>
      <c r="B27" s="156" t="s">
        <v>74</v>
      </c>
      <c r="C27" s="114" t="s">
        <v>39</v>
      </c>
      <c r="D27" s="121" t="s">
        <v>39</v>
      </c>
      <c r="E27" s="60" t="s">
        <v>40</v>
      </c>
      <c r="F27" s="29" t="s">
        <v>17</v>
      </c>
      <c r="G27" s="30" t="s">
        <v>18</v>
      </c>
      <c r="H27" s="30" t="s">
        <v>99</v>
      </c>
      <c r="I27" s="153" t="s">
        <v>41</v>
      </c>
      <c r="J27" s="154"/>
      <c r="K27" s="154"/>
      <c r="L27" s="155"/>
      <c r="M27" s="30" t="s">
        <v>25</v>
      </c>
      <c r="N27" s="30" t="s">
        <v>26</v>
      </c>
      <c r="O27" s="79"/>
      <c r="Q27" s="57"/>
    </row>
    <row r="28" spans="1:17" s="12" customFormat="1" ht="15" x14ac:dyDescent="0.25">
      <c r="A28" s="67"/>
      <c r="B28" s="157"/>
      <c r="C28" s="28"/>
      <c r="D28" s="72"/>
      <c r="E28" s="159">
        <v>1</v>
      </c>
      <c r="F28" s="159">
        <v>0</v>
      </c>
      <c r="G28" s="146">
        <v>1</v>
      </c>
      <c r="H28" s="146">
        <v>0</v>
      </c>
      <c r="I28" s="31" t="s">
        <v>42</v>
      </c>
      <c r="J28" s="31" t="s">
        <v>43</v>
      </c>
      <c r="K28" s="31" t="s">
        <v>44</v>
      </c>
      <c r="L28" s="32" t="s">
        <v>45</v>
      </c>
      <c r="M28" s="146">
        <v>0</v>
      </c>
      <c r="N28" s="146">
        <v>0</v>
      </c>
      <c r="O28" s="79"/>
      <c r="Q28" s="57"/>
    </row>
    <row r="29" spans="1:17" s="12" customFormat="1" ht="15.75" customHeight="1" x14ac:dyDescent="0.25">
      <c r="A29" s="74"/>
      <c r="B29" s="158"/>
      <c r="C29" s="115"/>
      <c r="D29" s="73"/>
      <c r="E29" s="160"/>
      <c r="F29" s="160"/>
      <c r="G29" s="147"/>
      <c r="H29" s="147"/>
      <c r="I29" s="33">
        <v>0</v>
      </c>
      <c r="J29" s="33">
        <v>0</v>
      </c>
      <c r="K29" s="33">
        <v>0</v>
      </c>
      <c r="L29" s="33">
        <v>0</v>
      </c>
      <c r="M29" s="147"/>
      <c r="N29" s="147"/>
      <c r="O29" s="80"/>
      <c r="Q29" s="57"/>
    </row>
    <row r="30" spans="1:17" s="12" customFormat="1" ht="30.75" customHeight="1" x14ac:dyDescent="0.25">
      <c r="A30" s="66"/>
      <c r="B30" s="156" t="s">
        <v>78</v>
      </c>
      <c r="C30" s="114" t="s">
        <v>39</v>
      </c>
      <c r="D30" s="121" t="s">
        <v>39</v>
      </c>
      <c r="E30" s="60" t="s">
        <v>40</v>
      </c>
      <c r="F30" s="29" t="s">
        <v>17</v>
      </c>
      <c r="G30" s="30" t="s">
        <v>18</v>
      </c>
      <c r="H30" s="30" t="s">
        <v>99</v>
      </c>
      <c r="I30" s="153" t="s">
        <v>41</v>
      </c>
      <c r="J30" s="154"/>
      <c r="K30" s="154"/>
      <c r="L30" s="155"/>
      <c r="M30" s="30" t="s">
        <v>25</v>
      </c>
      <c r="N30" s="30" t="s">
        <v>26</v>
      </c>
      <c r="O30" s="79"/>
      <c r="Q30" s="57"/>
    </row>
    <row r="31" spans="1:17" s="12" customFormat="1" ht="15" x14ac:dyDescent="0.25">
      <c r="A31" s="67"/>
      <c r="B31" s="157"/>
      <c r="C31" s="28"/>
      <c r="D31" s="72"/>
      <c r="E31" s="159">
        <v>2</v>
      </c>
      <c r="F31" s="159">
        <v>0</v>
      </c>
      <c r="G31" s="146">
        <v>2</v>
      </c>
      <c r="H31" s="146">
        <v>0</v>
      </c>
      <c r="I31" s="31" t="s">
        <v>42</v>
      </c>
      <c r="J31" s="31" t="s">
        <v>43</v>
      </c>
      <c r="K31" s="31" t="s">
        <v>44</v>
      </c>
      <c r="L31" s="32" t="s">
        <v>45</v>
      </c>
      <c r="M31" s="146">
        <v>0</v>
      </c>
      <c r="N31" s="146">
        <v>0</v>
      </c>
      <c r="O31" s="79"/>
      <c r="Q31" s="57"/>
    </row>
    <row r="32" spans="1:17" s="12" customFormat="1" ht="15.75" customHeight="1" x14ac:dyDescent="0.25">
      <c r="A32" s="74"/>
      <c r="B32" s="158"/>
      <c r="C32" s="115"/>
      <c r="D32" s="73"/>
      <c r="E32" s="160"/>
      <c r="F32" s="160"/>
      <c r="G32" s="147"/>
      <c r="H32" s="147"/>
      <c r="I32" s="33">
        <v>0</v>
      </c>
      <c r="J32" s="33">
        <v>0</v>
      </c>
      <c r="K32" s="33">
        <v>0</v>
      </c>
      <c r="L32" s="33">
        <v>0</v>
      </c>
      <c r="M32" s="147"/>
      <c r="N32" s="147"/>
      <c r="O32" s="80"/>
      <c r="Q32" s="57"/>
    </row>
    <row r="33" spans="1:17" s="12" customFormat="1" ht="42" customHeight="1" x14ac:dyDescent="0.25">
      <c r="A33" s="27" t="s">
        <v>58</v>
      </c>
      <c r="B33" s="26" t="s">
        <v>59</v>
      </c>
      <c r="C33" s="113" t="s">
        <v>27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35">
        <v>0</v>
      </c>
      <c r="H33" s="153">
        <v>0</v>
      </c>
      <c r="I33" s="154"/>
      <c r="J33" s="154"/>
      <c r="K33" s="154"/>
      <c r="L33" s="155"/>
      <c r="M33" s="35">
        <v>0</v>
      </c>
      <c r="N33" s="35">
        <v>0</v>
      </c>
      <c r="O33" s="78" t="s">
        <v>5</v>
      </c>
      <c r="Q33" s="57"/>
    </row>
    <row r="34" spans="1:17" s="12" customFormat="1" ht="30" customHeight="1" x14ac:dyDescent="0.25">
      <c r="A34" s="66"/>
      <c r="B34" s="156" t="s">
        <v>62</v>
      </c>
      <c r="C34" s="114" t="s">
        <v>39</v>
      </c>
      <c r="D34" s="121" t="s">
        <v>39</v>
      </c>
      <c r="E34" s="60" t="s">
        <v>40</v>
      </c>
      <c r="F34" s="29" t="s">
        <v>17</v>
      </c>
      <c r="G34" s="30" t="s">
        <v>18</v>
      </c>
      <c r="H34" s="30" t="s">
        <v>99</v>
      </c>
      <c r="I34" s="153" t="s">
        <v>41</v>
      </c>
      <c r="J34" s="154"/>
      <c r="K34" s="154"/>
      <c r="L34" s="155"/>
      <c r="M34" s="30" t="s">
        <v>25</v>
      </c>
      <c r="N34" s="30" t="s">
        <v>26</v>
      </c>
      <c r="O34" s="79"/>
      <c r="Q34" s="57"/>
    </row>
    <row r="35" spans="1:17" s="12" customFormat="1" ht="15" x14ac:dyDescent="0.25">
      <c r="A35" s="67"/>
      <c r="B35" s="157"/>
      <c r="C35" s="28"/>
      <c r="D35" s="72"/>
      <c r="E35" s="159">
        <v>1</v>
      </c>
      <c r="F35" s="159">
        <v>1</v>
      </c>
      <c r="G35" s="146">
        <v>0</v>
      </c>
      <c r="H35" s="146">
        <v>0</v>
      </c>
      <c r="I35" s="31" t="s">
        <v>42</v>
      </c>
      <c r="J35" s="31" t="s">
        <v>43</v>
      </c>
      <c r="K35" s="31" t="s">
        <v>44</v>
      </c>
      <c r="L35" s="32" t="s">
        <v>45</v>
      </c>
      <c r="M35" s="146">
        <v>0</v>
      </c>
      <c r="N35" s="146">
        <v>0</v>
      </c>
      <c r="O35" s="79"/>
      <c r="Q35" s="57"/>
    </row>
    <row r="36" spans="1:17" s="12" customFormat="1" ht="15" x14ac:dyDescent="0.25">
      <c r="A36" s="74"/>
      <c r="B36" s="158"/>
      <c r="C36" s="115"/>
      <c r="D36" s="73"/>
      <c r="E36" s="160"/>
      <c r="F36" s="160"/>
      <c r="G36" s="147"/>
      <c r="H36" s="147"/>
      <c r="I36" s="33">
        <v>0</v>
      </c>
      <c r="J36" s="33">
        <v>0</v>
      </c>
      <c r="K36" s="33">
        <v>0</v>
      </c>
      <c r="L36" s="33">
        <v>0</v>
      </c>
      <c r="M36" s="147"/>
      <c r="N36" s="147"/>
      <c r="O36" s="80"/>
      <c r="Q36" s="57"/>
    </row>
    <row r="37" spans="1:17" s="12" customFormat="1" ht="39.75" customHeight="1" x14ac:dyDescent="0.25">
      <c r="A37" s="27" t="s">
        <v>63</v>
      </c>
      <c r="B37" s="26" t="s">
        <v>107</v>
      </c>
      <c r="C37" s="113" t="s">
        <v>27</v>
      </c>
      <c r="D37" s="6" t="s">
        <v>2</v>
      </c>
      <c r="E37" s="60">
        <f>SUM(F37:N37)</f>
        <v>3210000</v>
      </c>
      <c r="F37" s="35">
        <v>15000</v>
      </c>
      <c r="G37" s="134">
        <v>150000</v>
      </c>
      <c r="H37" s="153">
        <v>5000</v>
      </c>
      <c r="I37" s="154"/>
      <c r="J37" s="154"/>
      <c r="K37" s="154"/>
      <c r="L37" s="155"/>
      <c r="M37" s="35">
        <f>5000+5000+10000</f>
        <v>20000</v>
      </c>
      <c r="N37" s="35">
        <f>3010000+10000</f>
        <v>3020000</v>
      </c>
      <c r="O37" s="145" t="s">
        <v>5</v>
      </c>
      <c r="Q37" s="57"/>
    </row>
    <row r="38" spans="1:17" s="12" customFormat="1" ht="30" customHeight="1" x14ac:dyDescent="0.25">
      <c r="A38" s="66"/>
      <c r="B38" s="156" t="s">
        <v>68</v>
      </c>
      <c r="C38" s="114" t="s">
        <v>39</v>
      </c>
      <c r="D38" s="121" t="s">
        <v>39</v>
      </c>
      <c r="E38" s="60" t="s">
        <v>40</v>
      </c>
      <c r="F38" s="29" t="s">
        <v>17</v>
      </c>
      <c r="G38" s="30" t="s">
        <v>18</v>
      </c>
      <c r="H38" s="30" t="s">
        <v>99</v>
      </c>
      <c r="I38" s="153" t="s">
        <v>41</v>
      </c>
      <c r="J38" s="154"/>
      <c r="K38" s="154"/>
      <c r="L38" s="155"/>
      <c r="M38" s="30" t="s">
        <v>25</v>
      </c>
      <c r="N38" s="30" t="s">
        <v>26</v>
      </c>
      <c r="O38" s="42"/>
      <c r="Q38" s="57"/>
    </row>
    <row r="39" spans="1:17" s="12" customFormat="1" ht="15" x14ac:dyDescent="0.25">
      <c r="A39" s="67"/>
      <c r="B39" s="157"/>
      <c r="C39" s="28"/>
      <c r="D39" s="72"/>
      <c r="E39" s="159">
        <v>6</v>
      </c>
      <c r="F39" s="159">
        <v>1</v>
      </c>
      <c r="G39" s="146">
        <v>1</v>
      </c>
      <c r="H39" s="146">
        <v>0</v>
      </c>
      <c r="I39" s="31" t="s">
        <v>42</v>
      </c>
      <c r="J39" s="31" t="s">
        <v>43</v>
      </c>
      <c r="K39" s="31" t="s">
        <v>44</v>
      </c>
      <c r="L39" s="32" t="s">
        <v>45</v>
      </c>
      <c r="M39" s="146">
        <v>0</v>
      </c>
      <c r="N39" s="146">
        <v>4</v>
      </c>
      <c r="O39" s="42"/>
      <c r="Q39" s="57"/>
    </row>
    <row r="40" spans="1:17" s="12" customFormat="1" ht="15" x14ac:dyDescent="0.25">
      <c r="A40" s="74"/>
      <c r="B40" s="158"/>
      <c r="C40" s="115"/>
      <c r="D40" s="73"/>
      <c r="E40" s="160"/>
      <c r="F40" s="160"/>
      <c r="G40" s="147"/>
      <c r="H40" s="147"/>
      <c r="I40" s="33">
        <v>0</v>
      </c>
      <c r="J40" s="33">
        <v>0</v>
      </c>
      <c r="K40" s="33">
        <v>0</v>
      </c>
      <c r="L40" s="33">
        <v>0</v>
      </c>
      <c r="M40" s="147"/>
      <c r="N40" s="147"/>
      <c r="O40" s="42"/>
      <c r="Q40" s="57"/>
    </row>
    <row r="41" spans="1:17" s="2" customFormat="1" ht="15" customHeight="1" x14ac:dyDescent="0.25">
      <c r="A41" s="87" t="s">
        <v>34</v>
      </c>
      <c r="B41" s="156" t="s">
        <v>32</v>
      </c>
      <c r="C41" s="116" t="s">
        <v>27</v>
      </c>
      <c r="D41" s="4" t="s">
        <v>4</v>
      </c>
      <c r="E41" s="60">
        <f>SUM(F41:N41)</f>
        <v>164539.24643999999</v>
      </c>
      <c r="F41" s="35">
        <f>SUM(F42:F42)</f>
        <v>25056.232</v>
      </c>
      <c r="G41" s="134">
        <f>SUM(G42:G42)</f>
        <v>35564.440999999999</v>
      </c>
      <c r="H41" s="153">
        <f>SUM(H42:H42)</f>
        <v>34352.57344</v>
      </c>
      <c r="I41" s="154"/>
      <c r="J41" s="154"/>
      <c r="K41" s="154"/>
      <c r="L41" s="155"/>
      <c r="M41" s="35">
        <f>SUM(M42:M42)</f>
        <v>34783</v>
      </c>
      <c r="N41" s="35">
        <f>SUM(N42:N42)</f>
        <v>34783</v>
      </c>
      <c r="O41" s="78" t="s">
        <v>5</v>
      </c>
      <c r="Q41" s="56"/>
    </row>
    <row r="42" spans="1:17" s="12" customFormat="1" ht="48.75" customHeight="1" x14ac:dyDescent="0.25">
      <c r="A42" s="88"/>
      <c r="B42" s="158"/>
      <c r="C42" s="117"/>
      <c r="D42" s="5" t="s">
        <v>9</v>
      </c>
      <c r="E42" s="60">
        <f>SUM(F42:N42)</f>
        <v>164539.24643999999</v>
      </c>
      <c r="F42" s="35">
        <f>25182.019-125.787</f>
        <v>25056.232</v>
      </c>
      <c r="G42" s="134">
        <f>25182+3601+6000+781.441</f>
        <v>35564.440999999999</v>
      </c>
      <c r="H42" s="153">
        <f>34783-430.42656</f>
        <v>34352.57344</v>
      </c>
      <c r="I42" s="154"/>
      <c r="J42" s="154"/>
      <c r="K42" s="154"/>
      <c r="L42" s="155"/>
      <c r="M42" s="35">
        <v>34783</v>
      </c>
      <c r="N42" s="35">
        <v>34783</v>
      </c>
      <c r="O42" s="79"/>
      <c r="Q42" s="57"/>
    </row>
    <row r="43" spans="1:17" s="12" customFormat="1" ht="30" customHeight="1" x14ac:dyDescent="0.25">
      <c r="A43" s="66"/>
      <c r="B43" s="156" t="s">
        <v>47</v>
      </c>
      <c r="C43" s="114" t="s">
        <v>39</v>
      </c>
      <c r="D43" s="121" t="s">
        <v>39</v>
      </c>
      <c r="E43" s="60" t="s">
        <v>40</v>
      </c>
      <c r="F43" s="29" t="s">
        <v>17</v>
      </c>
      <c r="G43" s="30" t="s">
        <v>18</v>
      </c>
      <c r="H43" s="30" t="s">
        <v>99</v>
      </c>
      <c r="I43" s="153" t="s">
        <v>41</v>
      </c>
      <c r="J43" s="154"/>
      <c r="K43" s="154"/>
      <c r="L43" s="155"/>
      <c r="M43" s="30" t="s">
        <v>25</v>
      </c>
      <c r="N43" s="30" t="s">
        <v>26</v>
      </c>
      <c r="O43" s="28"/>
      <c r="Q43" s="57"/>
    </row>
    <row r="44" spans="1:17" s="12" customFormat="1" ht="15" x14ac:dyDescent="0.25">
      <c r="A44" s="67"/>
      <c r="B44" s="157"/>
      <c r="C44" s="28"/>
      <c r="D44" s="72"/>
      <c r="E44" s="212">
        <v>605</v>
      </c>
      <c r="F44" s="159">
        <v>119</v>
      </c>
      <c r="G44" s="146">
        <v>120</v>
      </c>
      <c r="H44" s="146">
        <v>121</v>
      </c>
      <c r="I44" s="34" t="s">
        <v>42</v>
      </c>
      <c r="J44" s="34" t="s">
        <v>43</v>
      </c>
      <c r="K44" s="34" t="s">
        <v>44</v>
      </c>
      <c r="L44" s="33" t="s">
        <v>45</v>
      </c>
      <c r="M44" s="146">
        <v>122</v>
      </c>
      <c r="N44" s="146">
        <v>123</v>
      </c>
      <c r="O44" s="28"/>
      <c r="Q44" s="57"/>
    </row>
    <row r="45" spans="1:17" s="12" customFormat="1" ht="15" x14ac:dyDescent="0.25">
      <c r="A45" s="74"/>
      <c r="B45" s="158"/>
      <c r="C45" s="115"/>
      <c r="D45" s="73"/>
      <c r="E45" s="213"/>
      <c r="F45" s="160"/>
      <c r="G45" s="147"/>
      <c r="H45" s="147"/>
      <c r="I45" s="33">
        <v>30</v>
      </c>
      <c r="J45" s="33">
        <v>30</v>
      </c>
      <c r="K45" s="33">
        <v>30</v>
      </c>
      <c r="L45" s="33">
        <v>31</v>
      </c>
      <c r="M45" s="147"/>
      <c r="N45" s="147"/>
      <c r="O45" s="115"/>
      <c r="Q45" s="57"/>
    </row>
    <row r="46" spans="1:17" s="12" customFormat="1" ht="30" customHeight="1" x14ac:dyDescent="0.25">
      <c r="A46" s="87" t="s">
        <v>93</v>
      </c>
      <c r="B46" s="156" t="s">
        <v>94</v>
      </c>
      <c r="C46" s="116" t="s">
        <v>27</v>
      </c>
      <c r="D46" s="4" t="s">
        <v>4</v>
      </c>
      <c r="E46" s="60">
        <f>SUM(E47:E47)</f>
        <v>3689.1578999999997</v>
      </c>
      <c r="F46" s="35">
        <f>F47</f>
        <v>0</v>
      </c>
      <c r="G46" s="134">
        <f>SUM(G47:G47)</f>
        <v>578.68880000000001</v>
      </c>
      <c r="H46" s="153">
        <f>SUM(H47:H47)</f>
        <v>3110.4690999999998</v>
      </c>
      <c r="I46" s="154"/>
      <c r="J46" s="154"/>
      <c r="K46" s="154"/>
      <c r="L46" s="155"/>
      <c r="M46" s="35">
        <f>SUM(M47:M47)</f>
        <v>0</v>
      </c>
      <c r="N46" s="35">
        <f>SUM(N47:N47)</f>
        <v>0</v>
      </c>
      <c r="O46" s="210" t="s">
        <v>5</v>
      </c>
      <c r="Q46" s="57"/>
    </row>
    <row r="47" spans="1:17" s="12" customFormat="1" ht="51.75" customHeight="1" x14ac:dyDescent="0.25">
      <c r="A47" s="88"/>
      <c r="B47" s="158"/>
      <c r="C47" s="117"/>
      <c r="D47" s="5" t="s">
        <v>9</v>
      </c>
      <c r="E47" s="60">
        <f>SUM(F47:N47)</f>
        <v>3689.1578999999997</v>
      </c>
      <c r="F47" s="35">
        <v>0</v>
      </c>
      <c r="G47" s="134">
        <f>586.35224-7.66344</f>
        <v>578.68880000000001</v>
      </c>
      <c r="H47" s="153">
        <f>430.42656+2680.04254</f>
        <v>3110.4690999999998</v>
      </c>
      <c r="I47" s="154"/>
      <c r="J47" s="154"/>
      <c r="K47" s="154"/>
      <c r="L47" s="155"/>
      <c r="M47" s="35">
        <v>0</v>
      </c>
      <c r="N47" s="35">
        <v>0</v>
      </c>
      <c r="O47" s="211"/>
      <c r="Q47" s="57"/>
    </row>
    <row r="48" spans="1:17" s="12" customFormat="1" ht="30" customHeight="1" x14ac:dyDescent="0.25">
      <c r="A48" s="87" t="s">
        <v>85</v>
      </c>
      <c r="B48" s="156" t="s">
        <v>69</v>
      </c>
      <c r="C48" s="116" t="s">
        <v>27</v>
      </c>
      <c r="D48" s="4" t="s">
        <v>4</v>
      </c>
      <c r="E48" s="60">
        <f>SUM(E49:E49)</f>
        <v>164.62487999999999</v>
      </c>
      <c r="F48" s="35">
        <f>F49</f>
        <v>164.62487999999999</v>
      </c>
      <c r="G48" s="134">
        <f>SUM(G49:G49)</f>
        <v>0</v>
      </c>
      <c r="H48" s="153">
        <f>SUM(H49:H49)</f>
        <v>0</v>
      </c>
      <c r="I48" s="154"/>
      <c r="J48" s="154"/>
      <c r="K48" s="154"/>
      <c r="L48" s="155"/>
      <c r="M48" s="35">
        <f>SUM(M49:M49)</f>
        <v>0</v>
      </c>
      <c r="N48" s="35">
        <f>SUM(N49:N49)</f>
        <v>0</v>
      </c>
      <c r="O48" s="28"/>
      <c r="Q48" s="57"/>
    </row>
    <row r="49" spans="1:17" s="12" customFormat="1" ht="65.25" customHeight="1" x14ac:dyDescent="0.25">
      <c r="A49" s="88"/>
      <c r="B49" s="158"/>
      <c r="C49" s="117"/>
      <c r="D49" s="5" t="s">
        <v>35</v>
      </c>
      <c r="E49" s="60">
        <f>SUM(F49:N49)</f>
        <v>164.62487999999999</v>
      </c>
      <c r="F49" s="35">
        <v>164.62487999999999</v>
      </c>
      <c r="G49" s="134">
        <v>0</v>
      </c>
      <c r="H49" s="153">
        <v>0</v>
      </c>
      <c r="I49" s="154"/>
      <c r="J49" s="154"/>
      <c r="K49" s="154"/>
      <c r="L49" s="155"/>
      <c r="M49" s="35">
        <v>0</v>
      </c>
      <c r="N49" s="35">
        <v>0</v>
      </c>
      <c r="O49" s="28"/>
      <c r="Q49" s="57"/>
    </row>
    <row r="50" spans="1:17" s="12" customFormat="1" ht="33.75" customHeight="1" x14ac:dyDescent="0.25">
      <c r="A50" s="66"/>
      <c r="B50" s="156" t="s">
        <v>64</v>
      </c>
      <c r="C50" s="114" t="s">
        <v>39</v>
      </c>
      <c r="D50" s="121" t="s">
        <v>39</v>
      </c>
      <c r="E50" s="60" t="s">
        <v>40</v>
      </c>
      <c r="F50" s="29" t="s">
        <v>17</v>
      </c>
      <c r="G50" s="30" t="s">
        <v>18</v>
      </c>
      <c r="H50" s="30" t="s">
        <v>99</v>
      </c>
      <c r="I50" s="153" t="s">
        <v>41</v>
      </c>
      <c r="J50" s="154"/>
      <c r="K50" s="154"/>
      <c r="L50" s="155"/>
      <c r="M50" s="30" t="s">
        <v>25</v>
      </c>
      <c r="N50" s="30" t="s">
        <v>26</v>
      </c>
      <c r="O50" s="28"/>
      <c r="Q50" s="57"/>
    </row>
    <row r="51" spans="1:17" s="12" customFormat="1" ht="21.6" customHeight="1" x14ac:dyDescent="0.25">
      <c r="A51" s="67"/>
      <c r="B51" s="157"/>
      <c r="C51" s="28"/>
      <c r="D51" s="72"/>
      <c r="E51" s="159">
        <v>100</v>
      </c>
      <c r="F51" s="159">
        <v>100</v>
      </c>
      <c r="G51" s="146">
        <v>0</v>
      </c>
      <c r="H51" s="146">
        <v>0</v>
      </c>
      <c r="I51" s="34" t="s">
        <v>42</v>
      </c>
      <c r="J51" s="34" t="s">
        <v>43</v>
      </c>
      <c r="K51" s="34" t="s">
        <v>44</v>
      </c>
      <c r="L51" s="33" t="s">
        <v>45</v>
      </c>
      <c r="M51" s="146">
        <v>0</v>
      </c>
      <c r="N51" s="146">
        <v>0</v>
      </c>
      <c r="O51" s="28"/>
      <c r="Q51" s="57"/>
    </row>
    <row r="52" spans="1:17" s="12" customFormat="1" ht="69.75" customHeight="1" x14ac:dyDescent="0.25">
      <c r="A52" s="74"/>
      <c r="B52" s="158"/>
      <c r="C52" s="115"/>
      <c r="D52" s="73"/>
      <c r="E52" s="160"/>
      <c r="F52" s="160"/>
      <c r="G52" s="147"/>
      <c r="H52" s="147"/>
      <c r="I52" s="33">
        <v>0</v>
      </c>
      <c r="J52" s="33">
        <v>0</v>
      </c>
      <c r="K52" s="33">
        <v>0</v>
      </c>
      <c r="L52" s="33">
        <v>0</v>
      </c>
      <c r="M52" s="147"/>
      <c r="N52" s="147"/>
      <c r="O52" s="28"/>
      <c r="Q52" s="57"/>
    </row>
    <row r="53" spans="1:17" s="15" customFormat="1" ht="16.5" customHeight="1" x14ac:dyDescent="0.2">
      <c r="A53" s="123">
        <v>2</v>
      </c>
      <c r="B53" s="148" t="s">
        <v>77</v>
      </c>
      <c r="C53" s="108" t="s">
        <v>27</v>
      </c>
      <c r="D53" s="14" t="s">
        <v>8</v>
      </c>
      <c r="E53" s="63">
        <f>E55+E54</f>
        <v>231425.50999999998</v>
      </c>
      <c r="F53" s="37">
        <f>F55</f>
        <v>0</v>
      </c>
      <c r="G53" s="132">
        <f>G55</f>
        <v>0</v>
      </c>
      <c r="H53" s="150">
        <f>H55+H54</f>
        <v>130640.64</v>
      </c>
      <c r="I53" s="151"/>
      <c r="J53" s="151"/>
      <c r="K53" s="151"/>
      <c r="L53" s="152"/>
      <c r="M53" s="37">
        <f>M55+M54</f>
        <v>95379.87</v>
      </c>
      <c r="N53" s="37">
        <f>N55+N54</f>
        <v>5405</v>
      </c>
      <c r="O53" s="75"/>
      <c r="Q53" s="54"/>
    </row>
    <row r="54" spans="1:17" s="15" customFormat="1" ht="30" customHeight="1" x14ac:dyDescent="0.2">
      <c r="A54" s="124"/>
      <c r="B54" s="149"/>
      <c r="C54" s="109"/>
      <c r="D54" s="14" t="s">
        <v>35</v>
      </c>
      <c r="E54" s="63">
        <f>SUM(F54:N54)</f>
        <v>133215.29999999999</v>
      </c>
      <c r="F54" s="37">
        <v>0</v>
      </c>
      <c r="G54" s="132">
        <v>0</v>
      </c>
      <c r="H54" s="150">
        <f>H57</f>
        <v>77520.86</v>
      </c>
      <c r="I54" s="151"/>
      <c r="J54" s="151"/>
      <c r="K54" s="151"/>
      <c r="L54" s="152"/>
      <c r="M54" s="37">
        <f>M57</f>
        <v>55694.44</v>
      </c>
      <c r="N54" s="37">
        <f>N57</f>
        <v>0</v>
      </c>
      <c r="O54" s="76"/>
      <c r="Q54" s="54"/>
    </row>
    <row r="55" spans="1:17" s="16" customFormat="1" ht="41.25" customHeight="1" x14ac:dyDescent="0.25">
      <c r="A55" s="91"/>
      <c r="B55" s="149"/>
      <c r="C55" s="109"/>
      <c r="D55" s="11" t="s">
        <v>9</v>
      </c>
      <c r="E55" s="63">
        <f>SUM(F55:N55)</f>
        <v>98210.209999999992</v>
      </c>
      <c r="F55" s="22">
        <f>F63</f>
        <v>0</v>
      </c>
      <c r="G55" s="133">
        <f>G63</f>
        <v>0</v>
      </c>
      <c r="H55" s="162">
        <f>H63+H58</f>
        <v>53119.78</v>
      </c>
      <c r="I55" s="163"/>
      <c r="J55" s="163"/>
      <c r="K55" s="163"/>
      <c r="L55" s="164"/>
      <c r="M55" s="22">
        <f>M63+M58</f>
        <v>39685.43</v>
      </c>
      <c r="N55" s="22">
        <f>N63+N58</f>
        <v>5405</v>
      </c>
      <c r="O55" s="76"/>
      <c r="Q55" s="55"/>
    </row>
    <row r="56" spans="1:17" s="2" customFormat="1" ht="15" customHeight="1" x14ac:dyDescent="0.25">
      <c r="A56" s="66" t="s">
        <v>37</v>
      </c>
      <c r="B56" s="156" t="s">
        <v>90</v>
      </c>
      <c r="C56" s="111" t="s">
        <v>27</v>
      </c>
      <c r="D56" s="4" t="s">
        <v>1</v>
      </c>
      <c r="E56" s="60">
        <f>SUM(F56:N56)</f>
        <v>215210.51</v>
      </c>
      <c r="F56" s="35">
        <f>SUM(F58:F58)</f>
        <v>0</v>
      </c>
      <c r="G56" s="134">
        <f>SUM(G58:G58)</f>
        <v>0</v>
      </c>
      <c r="H56" s="153">
        <f>SUM(H57:H58)</f>
        <v>125235.64</v>
      </c>
      <c r="I56" s="154"/>
      <c r="J56" s="154"/>
      <c r="K56" s="154"/>
      <c r="L56" s="155"/>
      <c r="M56" s="35">
        <f t="shared" ref="M56:N56" si="8">SUM(M57:M58)</f>
        <v>89974.87</v>
      </c>
      <c r="N56" s="35">
        <f t="shared" si="8"/>
        <v>0</v>
      </c>
      <c r="O56" s="68" t="s">
        <v>5</v>
      </c>
      <c r="Q56" s="56"/>
    </row>
    <row r="57" spans="1:17" s="2" customFormat="1" ht="26.25" customHeight="1" x14ac:dyDescent="0.25">
      <c r="A57" s="67"/>
      <c r="B57" s="157"/>
      <c r="C57" s="112"/>
      <c r="D57" s="4" t="s">
        <v>35</v>
      </c>
      <c r="E57" s="60">
        <f>SUM(F57:N57)</f>
        <v>133215.29999999999</v>
      </c>
      <c r="F57" s="35"/>
      <c r="G57" s="134"/>
      <c r="H57" s="153">
        <v>77520.86</v>
      </c>
      <c r="I57" s="154"/>
      <c r="J57" s="154"/>
      <c r="K57" s="154"/>
      <c r="L57" s="155"/>
      <c r="M57" s="35">
        <v>55694.44</v>
      </c>
      <c r="N57" s="35">
        <v>0</v>
      </c>
      <c r="O57" s="69"/>
      <c r="Q57" s="56"/>
    </row>
    <row r="58" spans="1:17" s="12" customFormat="1" ht="46.5" customHeight="1" x14ac:dyDescent="0.25">
      <c r="A58" s="67"/>
      <c r="B58" s="157"/>
      <c r="C58" s="112"/>
      <c r="D58" s="5" t="s">
        <v>9</v>
      </c>
      <c r="E58" s="60">
        <f>SUM(F58:N58)</f>
        <v>81995.209999999992</v>
      </c>
      <c r="F58" s="36">
        <v>0</v>
      </c>
      <c r="G58" s="135">
        <v>0</v>
      </c>
      <c r="H58" s="168">
        <v>47714.78</v>
      </c>
      <c r="I58" s="169"/>
      <c r="J58" s="169"/>
      <c r="K58" s="169"/>
      <c r="L58" s="170"/>
      <c r="M58" s="36">
        <v>34280.43</v>
      </c>
      <c r="N58" s="36">
        <v>0</v>
      </c>
      <c r="O58" s="69"/>
      <c r="Q58" s="56"/>
    </row>
    <row r="59" spans="1:17" s="12" customFormat="1" ht="29.25" customHeight="1" x14ac:dyDescent="0.25">
      <c r="A59" s="66"/>
      <c r="B59" s="156" t="s">
        <v>103</v>
      </c>
      <c r="C59" s="114" t="s">
        <v>39</v>
      </c>
      <c r="D59" s="121" t="s">
        <v>39</v>
      </c>
      <c r="E59" s="60" t="s">
        <v>40</v>
      </c>
      <c r="F59" s="29" t="s">
        <v>17</v>
      </c>
      <c r="G59" s="30" t="s">
        <v>18</v>
      </c>
      <c r="H59" s="30" t="s">
        <v>99</v>
      </c>
      <c r="I59" s="153" t="s">
        <v>41</v>
      </c>
      <c r="J59" s="154"/>
      <c r="K59" s="154"/>
      <c r="L59" s="155"/>
      <c r="M59" s="30" t="s">
        <v>25</v>
      </c>
      <c r="N59" s="30" t="s">
        <v>26</v>
      </c>
      <c r="O59" s="28"/>
      <c r="Q59" s="57"/>
    </row>
    <row r="60" spans="1:17" s="12" customFormat="1" ht="15" x14ac:dyDescent="0.25">
      <c r="A60" s="67"/>
      <c r="B60" s="157"/>
      <c r="C60" s="28"/>
      <c r="D60" s="72"/>
      <c r="E60" s="159">
        <v>2</v>
      </c>
      <c r="F60" s="159">
        <v>0</v>
      </c>
      <c r="G60" s="146">
        <v>0</v>
      </c>
      <c r="H60" s="146">
        <v>1</v>
      </c>
      <c r="I60" s="34" t="s">
        <v>42</v>
      </c>
      <c r="J60" s="34" t="s">
        <v>43</v>
      </c>
      <c r="K60" s="34" t="s">
        <v>44</v>
      </c>
      <c r="L60" s="33" t="s">
        <v>45</v>
      </c>
      <c r="M60" s="146">
        <v>1</v>
      </c>
      <c r="N60" s="146">
        <v>0</v>
      </c>
      <c r="O60" s="28"/>
      <c r="Q60" s="57"/>
    </row>
    <row r="61" spans="1:17" s="12" customFormat="1" ht="27" customHeight="1" x14ac:dyDescent="0.25">
      <c r="A61" s="74"/>
      <c r="B61" s="158"/>
      <c r="C61" s="115"/>
      <c r="D61" s="122"/>
      <c r="E61" s="160"/>
      <c r="F61" s="160"/>
      <c r="G61" s="147"/>
      <c r="H61" s="147"/>
      <c r="I61" s="33">
        <v>0</v>
      </c>
      <c r="J61" s="33">
        <v>0</v>
      </c>
      <c r="K61" s="33">
        <v>0</v>
      </c>
      <c r="L61" s="33">
        <v>1</v>
      </c>
      <c r="M61" s="147"/>
      <c r="N61" s="147"/>
      <c r="O61" s="28"/>
      <c r="Q61" s="57"/>
    </row>
    <row r="62" spans="1:17" s="2" customFormat="1" ht="15" customHeight="1" x14ac:dyDescent="0.25">
      <c r="A62" s="66" t="s">
        <v>89</v>
      </c>
      <c r="B62" s="156" t="s">
        <v>91</v>
      </c>
      <c r="C62" s="111" t="s">
        <v>27</v>
      </c>
      <c r="D62" s="4" t="s">
        <v>1</v>
      </c>
      <c r="E62" s="60">
        <f>SUM(F62:N62)</f>
        <v>16215</v>
      </c>
      <c r="F62" s="35">
        <f>SUM(F63:F63)</f>
        <v>0</v>
      </c>
      <c r="G62" s="134">
        <f>SUM(G63:G63)</f>
        <v>0</v>
      </c>
      <c r="H62" s="153">
        <f>SUM(H63:H63)</f>
        <v>5405</v>
      </c>
      <c r="I62" s="154"/>
      <c r="J62" s="154"/>
      <c r="K62" s="154"/>
      <c r="L62" s="155"/>
      <c r="M62" s="35">
        <f>SUM(M63:M63)</f>
        <v>5405</v>
      </c>
      <c r="N62" s="35">
        <f>SUM(N63:N63)</f>
        <v>5405</v>
      </c>
      <c r="O62" s="68" t="s">
        <v>5</v>
      </c>
      <c r="Q62" s="56"/>
    </row>
    <row r="63" spans="1:17" s="12" customFormat="1" ht="46.5" customHeight="1" x14ac:dyDescent="0.25">
      <c r="A63" s="67"/>
      <c r="B63" s="157"/>
      <c r="C63" s="112"/>
      <c r="D63" s="5" t="s">
        <v>9</v>
      </c>
      <c r="E63" s="60">
        <f>SUM(F63:N63)</f>
        <v>16215</v>
      </c>
      <c r="F63" s="36">
        <v>0</v>
      </c>
      <c r="G63" s="135">
        <v>0</v>
      </c>
      <c r="H63" s="168">
        <v>5405</v>
      </c>
      <c r="I63" s="169"/>
      <c r="J63" s="169"/>
      <c r="K63" s="169"/>
      <c r="L63" s="170"/>
      <c r="M63" s="36">
        <v>5405</v>
      </c>
      <c r="N63" s="36">
        <v>5405</v>
      </c>
      <c r="O63" s="69"/>
      <c r="Q63" s="56"/>
    </row>
    <row r="64" spans="1:17" s="12" customFormat="1" ht="28.5" customHeight="1" x14ac:dyDescent="0.25">
      <c r="A64" s="66"/>
      <c r="B64" s="156" t="s">
        <v>102</v>
      </c>
      <c r="C64" s="114" t="s">
        <v>39</v>
      </c>
      <c r="D64" s="121" t="s">
        <v>39</v>
      </c>
      <c r="E64" s="60" t="s">
        <v>40</v>
      </c>
      <c r="F64" s="29" t="s">
        <v>17</v>
      </c>
      <c r="G64" s="30" t="s">
        <v>18</v>
      </c>
      <c r="H64" s="30" t="s">
        <v>99</v>
      </c>
      <c r="I64" s="153" t="s">
        <v>41</v>
      </c>
      <c r="J64" s="154"/>
      <c r="K64" s="154"/>
      <c r="L64" s="155"/>
      <c r="M64" s="30" t="s">
        <v>25</v>
      </c>
      <c r="N64" s="30" t="s">
        <v>26</v>
      </c>
      <c r="O64" s="28"/>
      <c r="Q64" s="57"/>
    </row>
    <row r="65" spans="1:17" s="12" customFormat="1" ht="15" x14ac:dyDescent="0.25">
      <c r="A65" s="67"/>
      <c r="B65" s="157"/>
      <c r="C65" s="28"/>
      <c r="D65" s="72"/>
      <c r="E65" s="159">
        <v>3</v>
      </c>
      <c r="F65" s="159">
        <v>0</v>
      </c>
      <c r="G65" s="146">
        <v>0</v>
      </c>
      <c r="H65" s="146">
        <v>1</v>
      </c>
      <c r="I65" s="34" t="s">
        <v>42</v>
      </c>
      <c r="J65" s="34" t="s">
        <v>43</v>
      </c>
      <c r="K65" s="34" t="s">
        <v>44</v>
      </c>
      <c r="L65" s="33" t="s">
        <v>45</v>
      </c>
      <c r="M65" s="146">
        <v>1</v>
      </c>
      <c r="N65" s="146">
        <v>1</v>
      </c>
      <c r="O65" s="28"/>
      <c r="Q65" s="57"/>
    </row>
    <row r="66" spans="1:17" s="12" customFormat="1" ht="17.25" customHeight="1" x14ac:dyDescent="0.25">
      <c r="A66" s="74"/>
      <c r="B66" s="158"/>
      <c r="C66" s="115"/>
      <c r="D66" s="122"/>
      <c r="E66" s="160"/>
      <c r="F66" s="160"/>
      <c r="G66" s="147"/>
      <c r="H66" s="147"/>
      <c r="I66" s="33">
        <v>0</v>
      </c>
      <c r="J66" s="33">
        <v>0</v>
      </c>
      <c r="K66" s="33">
        <v>0</v>
      </c>
      <c r="L66" s="33">
        <v>1</v>
      </c>
      <c r="M66" s="147"/>
      <c r="N66" s="147"/>
      <c r="O66" s="115"/>
      <c r="Q66" s="57"/>
    </row>
    <row r="67" spans="1:17" s="15" customFormat="1" ht="16.5" customHeight="1" x14ac:dyDescent="0.2">
      <c r="A67" s="123">
        <v>3</v>
      </c>
      <c r="B67" s="148" t="s">
        <v>104</v>
      </c>
      <c r="C67" s="108" t="s">
        <v>27</v>
      </c>
      <c r="D67" s="14" t="s">
        <v>8</v>
      </c>
      <c r="E67" s="63">
        <f>E68</f>
        <v>19997</v>
      </c>
      <c r="F67" s="37">
        <f>F68</f>
        <v>0</v>
      </c>
      <c r="G67" s="132">
        <f>G68</f>
        <v>0</v>
      </c>
      <c r="H67" s="150">
        <f>H68</f>
        <v>19997</v>
      </c>
      <c r="I67" s="151"/>
      <c r="J67" s="151"/>
      <c r="K67" s="151"/>
      <c r="L67" s="152"/>
      <c r="M67" s="37">
        <f>M68</f>
        <v>0</v>
      </c>
      <c r="N67" s="37">
        <f>N68</f>
        <v>0</v>
      </c>
      <c r="O67" s="75"/>
      <c r="Q67" s="54"/>
    </row>
    <row r="68" spans="1:17" s="15" customFormat="1" ht="87.75" customHeight="1" x14ac:dyDescent="0.2">
      <c r="A68" s="124"/>
      <c r="B68" s="149"/>
      <c r="C68" s="109"/>
      <c r="D68" s="14" t="s">
        <v>35</v>
      </c>
      <c r="E68" s="63">
        <f>SUM(F68:N68)</f>
        <v>19997</v>
      </c>
      <c r="F68" s="37">
        <v>0</v>
      </c>
      <c r="G68" s="132">
        <v>0</v>
      </c>
      <c r="H68" s="150">
        <f>H70</f>
        <v>19997</v>
      </c>
      <c r="I68" s="151"/>
      <c r="J68" s="151"/>
      <c r="K68" s="151"/>
      <c r="L68" s="152"/>
      <c r="M68" s="37">
        <f>M70</f>
        <v>0</v>
      </c>
      <c r="N68" s="37">
        <f>N70</f>
        <v>0</v>
      </c>
      <c r="O68" s="76"/>
      <c r="Q68" s="54"/>
    </row>
    <row r="69" spans="1:17" s="2" customFormat="1" ht="15" customHeight="1" x14ac:dyDescent="0.25">
      <c r="A69" s="66" t="s">
        <v>83</v>
      </c>
      <c r="B69" s="156" t="s">
        <v>106</v>
      </c>
      <c r="C69" s="111" t="s">
        <v>27</v>
      </c>
      <c r="D69" s="4" t="s">
        <v>1</v>
      </c>
      <c r="E69" s="60">
        <f>SUM(F69:N69)</f>
        <v>19997</v>
      </c>
      <c r="F69" s="35">
        <f>F70</f>
        <v>0</v>
      </c>
      <c r="G69" s="134">
        <f>SUM(G70)</f>
        <v>0</v>
      </c>
      <c r="H69" s="153">
        <f>SUM(H68)</f>
        <v>19997</v>
      </c>
      <c r="I69" s="154"/>
      <c r="J69" s="154"/>
      <c r="K69" s="154"/>
      <c r="L69" s="155"/>
      <c r="M69" s="35">
        <f>M70</f>
        <v>0</v>
      </c>
      <c r="N69" s="35">
        <f>SUM(N70:N70)</f>
        <v>0</v>
      </c>
      <c r="O69" s="68" t="s">
        <v>5</v>
      </c>
      <c r="Q69" s="56"/>
    </row>
    <row r="70" spans="1:17" s="2" customFormat="1" ht="61.5" customHeight="1" x14ac:dyDescent="0.25">
      <c r="A70" s="67"/>
      <c r="B70" s="157"/>
      <c r="C70" s="112"/>
      <c r="D70" s="4" t="s">
        <v>35</v>
      </c>
      <c r="E70" s="60">
        <f>SUM(F70:N70)</f>
        <v>19997</v>
      </c>
      <c r="F70" s="35">
        <v>0</v>
      </c>
      <c r="G70" s="134">
        <v>0</v>
      </c>
      <c r="H70" s="153">
        <v>19997</v>
      </c>
      <c r="I70" s="154"/>
      <c r="J70" s="154"/>
      <c r="K70" s="154"/>
      <c r="L70" s="155"/>
      <c r="M70" s="35">
        <v>0</v>
      </c>
      <c r="N70" s="35">
        <v>0</v>
      </c>
      <c r="O70" s="69"/>
      <c r="Q70" s="56"/>
    </row>
    <row r="71" spans="1:17" s="12" customFormat="1" ht="29.25" customHeight="1" x14ac:dyDescent="0.25">
      <c r="A71" s="66"/>
      <c r="B71" s="156" t="s">
        <v>105</v>
      </c>
      <c r="C71" s="114" t="s">
        <v>39</v>
      </c>
      <c r="D71" s="121" t="s">
        <v>39</v>
      </c>
      <c r="E71" s="60" t="s">
        <v>40</v>
      </c>
      <c r="F71" s="29" t="s">
        <v>17</v>
      </c>
      <c r="G71" s="30" t="s">
        <v>18</v>
      </c>
      <c r="H71" s="30" t="s">
        <v>99</v>
      </c>
      <c r="I71" s="153" t="s">
        <v>41</v>
      </c>
      <c r="J71" s="154"/>
      <c r="K71" s="154"/>
      <c r="L71" s="155"/>
      <c r="M71" s="30" t="s">
        <v>25</v>
      </c>
      <c r="N71" s="30" t="s">
        <v>26</v>
      </c>
      <c r="O71" s="28"/>
      <c r="Q71" s="57"/>
    </row>
    <row r="72" spans="1:17" s="12" customFormat="1" ht="15" x14ac:dyDescent="0.25">
      <c r="A72" s="67"/>
      <c r="B72" s="157"/>
      <c r="C72" s="28"/>
      <c r="D72" s="72"/>
      <c r="E72" s="159">
        <v>1</v>
      </c>
      <c r="F72" s="159">
        <v>0</v>
      </c>
      <c r="G72" s="146">
        <v>0</v>
      </c>
      <c r="H72" s="146">
        <v>1</v>
      </c>
      <c r="I72" s="34" t="s">
        <v>42</v>
      </c>
      <c r="J72" s="34" t="s">
        <v>43</v>
      </c>
      <c r="K72" s="34" t="s">
        <v>44</v>
      </c>
      <c r="L72" s="33" t="s">
        <v>45</v>
      </c>
      <c r="M72" s="146">
        <v>0</v>
      </c>
      <c r="N72" s="146">
        <v>0</v>
      </c>
      <c r="O72" s="28"/>
      <c r="Q72" s="57"/>
    </row>
    <row r="73" spans="1:17" s="12" customFormat="1" ht="27" customHeight="1" x14ac:dyDescent="0.25">
      <c r="A73" s="74"/>
      <c r="B73" s="158"/>
      <c r="C73" s="115"/>
      <c r="D73" s="122"/>
      <c r="E73" s="160"/>
      <c r="F73" s="160"/>
      <c r="G73" s="147"/>
      <c r="H73" s="147"/>
      <c r="I73" s="33">
        <v>0</v>
      </c>
      <c r="J73" s="33">
        <v>0</v>
      </c>
      <c r="K73" s="33">
        <v>0</v>
      </c>
      <c r="L73" s="33">
        <v>1</v>
      </c>
      <c r="M73" s="147"/>
      <c r="N73" s="147"/>
      <c r="O73" s="28"/>
      <c r="Q73" s="57"/>
    </row>
    <row r="74" spans="1:17" s="12" customFormat="1" ht="20.45" customHeight="1" x14ac:dyDescent="0.25">
      <c r="A74" s="188" t="s">
        <v>21</v>
      </c>
      <c r="B74" s="189"/>
      <c r="C74" s="190"/>
      <c r="D74" s="11" t="s">
        <v>4</v>
      </c>
      <c r="E74" s="59">
        <f>SUM(F74:N74)</f>
        <v>6878322.1015499998</v>
      </c>
      <c r="F74" s="22">
        <f>F76+F77+F75</f>
        <v>532447.39777000004</v>
      </c>
      <c r="G74" s="133">
        <f>G76+G77+G75</f>
        <v>763575.40286999999</v>
      </c>
      <c r="H74" s="162">
        <f t="shared" ref="H74" si="9">H76+H77+H75</f>
        <v>864203.93490999995</v>
      </c>
      <c r="I74" s="163"/>
      <c r="J74" s="163"/>
      <c r="K74" s="163"/>
      <c r="L74" s="164"/>
      <c r="M74" s="22">
        <f t="shared" ref="M74:N74" si="10">M76+M77+M75</f>
        <v>904035.11800000002</v>
      </c>
      <c r="N74" s="22">
        <f t="shared" si="10"/>
        <v>3814060.2480000001</v>
      </c>
      <c r="O74" s="93"/>
      <c r="Q74" s="57"/>
    </row>
    <row r="75" spans="1:17" s="12" customFormat="1" ht="25.5" customHeight="1" x14ac:dyDescent="0.25">
      <c r="A75" s="191"/>
      <c r="B75" s="192"/>
      <c r="C75" s="193"/>
      <c r="D75" s="11" t="s">
        <v>35</v>
      </c>
      <c r="E75" s="59">
        <f>SUM(F75:N75)</f>
        <v>153376.92488000001</v>
      </c>
      <c r="F75" s="22">
        <f>F9</f>
        <v>164.62487999999999</v>
      </c>
      <c r="G75" s="133">
        <f>G9</f>
        <v>0</v>
      </c>
      <c r="H75" s="162">
        <f>H54+H9+H68</f>
        <v>97517.86</v>
      </c>
      <c r="I75" s="163"/>
      <c r="J75" s="163"/>
      <c r="K75" s="163"/>
      <c r="L75" s="164"/>
      <c r="M75" s="22">
        <f>M54+M9</f>
        <v>55694.44</v>
      </c>
      <c r="N75" s="22">
        <f>N54+N9</f>
        <v>0</v>
      </c>
      <c r="O75" s="94"/>
      <c r="Q75" s="57"/>
    </row>
    <row r="76" spans="1:17" s="12" customFormat="1" ht="39.75" customHeight="1" x14ac:dyDescent="0.25">
      <c r="A76" s="191"/>
      <c r="B76" s="192"/>
      <c r="C76" s="193"/>
      <c r="D76" s="11" t="s">
        <v>9</v>
      </c>
      <c r="E76" s="59">
        <f>SUM(F76:N76)</f>
        <v>2878551.6273400001</v>
      </c>
      <c r="F76" s="22">
        <f>F10+F55</f>
        <v>336883.81035000004</v>
      </c>
      <c r="G76" s="133">
        <f>G10+G55</f>
        <v>493083.59956</v>
      </c>
      <c r="H76" s="162">
        <f>H10+H55</f>
        <v>649851.81374999997</v>
      </c>
      <c r="I76" s="163"/>
      <c r="J76" s="163"/>
      <c r="K76" s="163"/>
      <c r="L76" s="164"/>
      <c r="M76" s="22">
        <f>M10+M55</f>
        <v>716506.41684000008</v>
      </c>
      <c r="N76" s="22">
        <f>N10+N55</f>
        <v>682225.98684000003</v>
      </c>
      <c r="O76" s="94"/>
      <c r="Q76" s="57"/>
    </row>
    <row r="77" spans="1:17" s="12" customFormat="1" ht="25.5" x14ac:dyDescent="0.25">
      <c r="A77" s="194"/>
      <c r="B77" s="195"/>
      <c r="C77" s="196"/>
      <c r="D77" s="13" t="s">
        <v>2</v>
      </c>
      <c r="E77" s="59">
        <f>SUM(F77:N77)</f>
        <v>3846393.5493300003</v>
      </c>
      <c r="F77" s="22">
        <f>F11</f>
        <v>195398.96254000001</v>
      </c>
      <c r="G77" s="133">
        <f>G11</f>
        <v>270491.80330999999</v>
      </c>
      <c r="H77" s="162">
        <f>H11</f>
        <v>116834.26115999999</v>
      </c>
      <c r="I77" s="163"/>
      <c r="J77" s="163"/>
      <c r="K77" s="163"/>
      <c r="L77" s="164"/>
      <c r="M77" s="22">
        <f>M11</f>
        <v>131834.26115999999</v>
      </c>
      <c r="N77" s="22">
        <f>N11</f>
        <v>3131834.2611600002</v>
      </c>
      <c r="O77" s="95"/>
      <c r="Q77" s="57"/>
    </row>
    <row r="78" spans="1:17" s="8" customFormat="1" ht="18.600000000000001" customHeight="1" x14ac:dyDescent="0.25">
      <c r="A78" s="200" t="s">
        <v>54</v>
      </c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2"/>
      <c r="Q78" s="53"/>
    </row>
    <row r="79" spans="1:17" s="2" customFormat="1" ht="22.9" customHeight="1" x14ac:dyDescent="0.25">
      <c r="A79" s="89">
        <v>1</v>
      </c>
      <c r="B79" s="197" t="s">
        <v>75</v>
      </c>
      <c r="C79" s="118" t="s">
        <v>28</v>
      </c>
      <c r="D79" s="17" t="s">
        <v>4</v>
      </c>
      <c r="E79" s="59">
        <f>SUM(F79:N79)</f>
        <v>2558969.8251499999</v>
      </c>
      <c r="F79" s="38">
        <f>F80+F81</f>
        <v>484906.45231000002</v>
      </c>
      <c r="G79" s="136">
        <f>SUM(G80:G81)</f>
        <v>485015.04704999999</v>
      </c>
      <c r="H79" s="171">
        <f>SUM(H80:H81)</f>
        <v>529979.76578999998</v>
      </c>
      <c r="I79" s="172"/>
      <c r="J79" s="172"/>
      <c r="K79" s="172"/>
      <c r="L79" s="173"/>
      <c r="M79" s="38">
        <f>SUM(M80:M81)</f>
        <v>529534.28</v>
      </c>
      <c r="N79" s="38">
        <f>SUM(N80:N81)</f>
        <v>529534.28</v>
      </c>
      <c r="O79" s="18"/>
      <c r="Q79" s="56"/>
    </row>
    <row r="80" spans="1:17" s="12" customFormat="1" ht="38.25" x14ac:dyDescent="0.25">
      <c r="A80" s="96"/>
      <c r="B80" s="198"/>
      <c r="C80" s="119"/>
      <c r="D80" s="11" t="s">
        <v>9</v>
      </c>
      <c r="E80" s="59">
        <f>SUM(F80:N80)</f>
        <v>2420135.3216500003</v>
      </c>
      <c r="F80" s="22">
        <f>F83</f>
        <v>457123.24231</v>
      </c>
      <c r="G80" s="133">
        <f>G83</f>
        <v>455489.59354999999</v>
      </c>
      <c r="H80" s="162">
        <f t="shared" ref="H80" si="11">H83</f>
        <v>502804.48579000001</v>
      </c>
      <c r="I80" s="163"/>
      <c r="J80" s="163"/>
      <c r="K80" s="163"/>
      <c r="L80" s="164"/>
      <c r="M80" s="22">
        <f t="shared" ref="M80:N81" si="12">M83</f>
        <v>502359</v>
      </c>
      <c r="N80" s="22">
        <f t="shared" si="12"/>
        <v>502359</v>
      </c>
      <c r="O80" s="84"/>
      <c r="Q80" s="57"/>
    </row>
    <row r="81" spans="1:19" s="12" customFormat="1" ht="28.5" customHeight="1" x14ac:dyDescent="0.25">
      <c r="A81" s="90"/>
      <c r="B81" s="199"/>
      <c r="C81" s="120"/>
      <c r="D81" s="13" t="s">
        <v>2</v>
      </c>
      <c r="E81" s="59">
        <f>SUM(F81:N81)</f>
        <v>138834.50349999999</v>
      </c>
      <c r="F81" s="22">
        <f>F84</f>
        <v>27783.21</v>
      </c>
      <c r="G81" s="133">
        <f>G84</f>
        <v>29525.4535</v>
      </c>
      <c r="H81" s="162">
        <f t="shared" ref="H81" si="13">H84</f>
        <v>27175.279999999999</v>
      </c>
      <c r="I81" s="163"/>
      <c r="J81" s="163"/>
      <c r="K81" s="163"/>
      <c r="L81" s="164"/>
      <c r="M81" s="22">
        <f t="shared" si="12"/>
        <v>27175.279999999999</v>
      </c>
      <c r="N81" s="22">
        <f t="shared" si="12"/>
        <v>27175.279999999999</v>
      </c>
      <c r="O81" s="85"/>
      <c r="Q81" s="57"/>
    </row>
    <row r="82" spans="1:19" s="2" customFormat="1" ht="23.45" customHeight="1" x14ac:dyDescent="0.25">
      <c r="A82" s="87" t="s">
        <v>10</v>
      </c>
      <c r="B82" s="156" t="s">
        <v>65</v>
      </c>
      <c r="C82" s="116" t="s">
        <v>27</v>
      </c>
      <c r="D82" s="4" t="s">
        <v>4</v>
      </c>
      <c r="E82" s="60">
        <f t="shared" ref="E82:N82" si="14">SUM(E83:E84)</f>
        <v>2558969.8251500004</v>
      </c>
      <c r="F82" s="35">
        <f>F83+F84</f>
        <v>484906.45231000002</v>
      </c>
      <c r="G82" s="134">
        <f>SUM(G83:G84)</f>
        <v>485015.04704999999</v>
      </c>
      <c r="H82" s="153">
        <f t="shared" ref="H82" si="15">SUM(H83:H84)</f>
        <v>529979.76578999998</v>
      </c>
      <c r="I82" s="154"/>
      <c r="J82" s="154"/>
      <c r="K82" s="154"/>
      <c r="L82" s="155"/>
      <c r="M82" s="35">
        <f t="shared" si="14"/>
        <v>529534.28</v>
      </c>
      <c r="N82" s="35">
        <f t="shared" si="14"/>
        <v>529534.28</v>
      </c>
      <c r="O82" s="176" t="s">
        <v>38</v>
      </c>
      <c r="Q82" s="56"/>
    </row>
    <row r="83" spans="1:19" s="12" customFormat="1" ht="39" customHeight="1" x14ac:dyDescent="0.25">
      <c r="A83" s="97"/>
      <c r="B83" s="157"/>
      <c r="C83" s="42"/>
      <c r="D83" s="5" t="s">
        <v>9</v>
      </c>
      <c r="E83" s="60">
        <f>SUM(F83:N83)</f>
        <v>2420135.3216500003</v>
      </c>
      <c r="F83" s="35">
        <v>457123.24231</v>
      </c>
      <c r="G83" s="134">
        <f>436297.707+1000+280.15+16664.933+1464.34375-39.793-157.742-20.0052</f>
        <v>455489.59354999999</v>
      </c>
      <c r="H83" s="153">
        <f>501159+1200+190.49379+254.992</f>
        <v>502804.48579000001</v>
      </c>
      <c r="I83" s="154"/>
      <c r="J83" s="154"/>
      <c r="K83" s="154"/>
      <c r="L83" s="155"/>
      <c r="M83" s="35">
        <f t="shared" ref="M83:N83" si="16">501159+1200</f>
        <v>502359</v>
      </c>
      <c r="N83" s="35">
        <f t="shared" si="16"/>
        <v>502359</v>
      </c>
      <c r="O83" s="177"/>
      <c r="P83" s="126"/>
      <c r="Q83" s="58" t="s">
        <v>29</v>
      </c>
      <c r="R83" s="50"/>
      <c r="S83" s="12">
        <v>1200</v>
      </c>
    </row>
    <row r="84" spans="1:19" s="12" customFormat="1" ht="30.75" customHeight="1" x14ac:dyDescent="0.25">
      <c r="A84" s="88"/>
      <c r="B84" s="158"/>
      <c r="C84" s="117"/>
      <c r="D84" s="6" t="s">
        <v>2</v>
      </c>
      <c r="E84" s="60">
        <f>SUM(F84:N84)</f>
        <v>138834.50349999999</v>
      </c>
      <c r="F84" s="35">
        <v>27783.21</v>
      </c>
      <c r="G84" s="134">
        <v>29525.4535</v>
      </c>
      <c r="H84" s="153">
        <v>27175.279999999999</v>
      </c>
      <c r="I84" s="154"/>
      <c r="J84" s="154"/>
      <c r="K84" s="154"/>
      <c r="L84" s="155"/>
      <c r="M84" s="35">
        <v>27175.279999999999</v>
      </c>
      <c r="N84" s="35">
        <v>27175.279999999999</v>
      </c>
      <c r="O84" s="178"/>
      <c r="Q84" s="57"/>
    </row>
    <row r="85" spans="1:19" s="12" customFormat="1" ht="30" customHeight="1" x14ac:dyDescent="0.25">
      <c r="A85" s="66"/>
      <c r="B85" s="156" t="s">
        <v>70</v>
      </c>
      <c r="C85" s="114" t="s">
        <v>39</v>
      </c>
      <c r="D85" s="71" t="s">
        <v>39</v>
      </c>
      <c r="E85" s="60" t="s">
        <v>40</v>
      </c>
      <c r="F85" s="29" t="s">
        <v>17</v>
      </c>
      <c r="G85" s="30" t="s">
        <v>18</v>
      </c>
      <c r="H85" s="30" t="s">
        <v>99</v>
      </c>
      <c r="I85" s="153" t="s">
        <v>41</v>
      </c>
      <c r="J85" s="154"/>
      <c r="K85" s="154"/>
      <c r="L85" s="155"/>
      <c r="M85" s="30" t="s">
        <v>25</v>
      </c>
      <c r="N85" s="30" t="s">
        <v>26</v>
      </c>
      <c r="O85" s="28"/>
      <c r="Q85" s="57"/>
    </row>
    <row r="86" spans="1:19" s="12" customFormat="1" ht="15" x14ac:dyDescent="0.25">
      <c r="A86" s="67"/>
      <c r="B86" s="157"/>
      <c r="C86" s="28"/>
      <c r="D86" s="72"/>
      <c r="E86" s="159">
        <v>100</v>
      </c>
      <c r="F86" s="159">
        <v>100</v>
      </c>
      <c r="G86" s="146">
        <v>100</v>
      </c>
      <c r="H86" s="146">
        <v>100</v>
      </c>
      <c r="I86" s="34" t="s">
        <v>42</v>
      </c>
      <c r="J86" s="34" t="s">
        <v>43</v>
      </c>
      <c r="K86" s="34" t="s">
        <v>44</v>
      </c>
      <c r="L86" s="33" t="s">
        <v>45</v>
      </c>
      <c r="M86" s="146">
        <v>100</v>
      </c>
      <c r="N86" s="146">
        <v>100</v>
      </c>
      <c r="O86" s="28"/>
      <c r="Q86" s="57"/>
    </row>
    <row r="87" spans="1:19" s="12" customFormat="1" ht="60.75" customHeight="1" x14ac:dyDescent="0.25">
      <c r="A87" s="74"/>
      <c r="B87" s="158"/>
      <c r="C87" s="115"/>
      <c r="D87" s="73"/>
      <c r="E87" s="160"/>
      <c r="F87" s="160"/>
      <c r="G87" s="147"/>
      <c r="H87" s="147"/>
      <c r="I87" s="33">
        <v>26</v>
      </c>
      <c r="J87" s="33">
        <v>58</v>
      </c>
      <c r="K87" s="33">
        <v>78</v>
      </c>
      <c r="L87" s="33">
        <v>100</v>
      </c>
      <c r="M87" s="147"/>
      <c r="N87" s="147"/>
      <c r="O87" s="28"/>
      <c r="Q87" s="57"/>
    </row>
    <row r="88" spans="1:19" s="12" customFormat="1" ht="30" customHeight="1" x14ac:dyDescent="0.25">
      <c r="A88" s="66"/>
      <c r="B88" s="156" t="s">
        <v>79</v>
      </c>
      <c r="C88" s="114" t="s">
        <v>39</v>
      </c>
      <c r="D88" s="71" t="s">
        <v>39</v>
      </c>
      <c r="E88" s="60" t="s">
        <v>40</v>
      </c>
      <c r="F88" s="29" t="s">
        <v>17</v>
      </c>
      <c r="G88" s="30" t="s">
        <v>18</v>
      </c>
      <c r="H88" s="30" t="s">
        <v>99</v>
      </c>
      <c r="I88" s="153" t="s">
        <v>41</v>
      </c>
      <c r="J88" s="154"/>
      <c r="K88" s="154"/>
      <c r="L88" s="155"/>
      <c r="M88" s="30" t="s">
        <v>25</v>
      </c>
      <c r="N88" s="30" t="s">
        <v>26</v>
      </c>
      <c r="O88" s="28"/>
      <c r="Q88" s="57"/>
    </row>
    <row r="89" spans="1:19" s="12" customFormat="1" ht="15" x14ac:dyDescent="0.25">
      <c r="A89" s="67"/>
      <c r="B89" s="157"/>
      <c r="C89" s="28"/>
      <c r="D89" s="72"/>
      <c r="E89" s="159">
        <v>2</v>
      </c>
      <c r="F89" s="159">
        <v>0</v>
      </c>
      <c r="G89" s="146">
        <v>2</v>
      </c>
      <c r="H89" s="146">
        <v>0</v>
      </c>
      <c r="I89" s="34" t="s">
        <v>42</v>
      </c>
      <c r="J89" s="34" t="s">
        <v>43</v>
      </c>
      <c r="K89" s="34" t="s">
        <v>44</v>
      </c>
      <c r="L89" s="33" t="s">
        <v>45</v>
      </c>
      <c r="M89" s="146">
        <v>0</v>
      </c>
      <c r="N89" s="146">
        <v>0</v>
      </c>
      <c r="O89" s="28"/>
      <c r="Q89" s="57"/>
    </row>
    <row r="90" spans="1:19" s="12" customFormat="1" ht="45" customHeight="1" x14ac:dyDescent="0.25">
      <c r="A90" s="74"/>
      <c r="B90" s="158"/>
      <c r="C90" s="115"/>
      <c r="D90" s="73"/>
      <c r="E90" s="160"/>
      <c r="F90" s="160"/>
      <c r="G90" s="147"/>
      <c r="H90" s="147"/>
      <c r="I90" s="33">
        <v>0</v>
      </c>
      <c r="J90" s="33">
        <v>0</v>
      </c>
      <c r="K90" s="33">
        <v>0</v>
      </c>
      <c r="L90" s="33">
        <v>0</v>
      </c>
      <c r="M90" s="147"/>
      <c r="N90" s="147"/>
      <c r="O90" s="28"/>
      <c r="Q90" s="57"/>
    </row>
    <row r="91" spans="1:19" s="2" customFormat="1" ht="22.9" customHeight="1" x14ac:dyDescent="0.25">
      <c r="A91" s="89" t="s">
        <v>36</v>
      </c>
      <c r="B91" s="197" t="s">
        <v>82</v>
      </c>
      <c r="C91" s="118" t="s">
        <v>28</v>
      </c>
      <c r="D91" s="17" t="s">
        <v>4</v>
      </c>
      <c r="E91" s="59">
        <f>SUM(F91:N91)</f>
        <v>18566.120000000003</v>
      </c>
      <c r="F91" s="38">
        <v>0</v>
      </c>
      <c r="G91" s="136">
        <f>SUM(G93:G94)</f>
        <v>1442.04</v>
      </c>
      <c r="H91" s="171">
        <f>H92+H93+H94</f>
        <v>17124.080000000002</v>
      </c>
      <c r="I91" s="172"/>
      <c r="J91" s="172"/>
      <c r="K91" s="172"/>
      <c r="L91" s="173"/>
      <c r="M91" s="38">
        <f t="shared" ref="M91:N91" si="17">SUM(M93:M94)</f>
        <v>0</v>
      </c>
      <c r="N91" s="38">
        <f t="shared" si="17"/>
        <v>0</v>
      </c>
      <c r="O91" s="18"/>
      <c r="Q91" s="56"/>
    </row>
    <row r="92" spans="1:19" s="2" customFormat="1" ht="42" customHeight="1" x14ac:dyDescent="0.25">
      <c r="A92" s="96"/>
      <c r="B92" s="198"/>
      <c r="C92" s="119"/>
      <c r="D92" s="17" t="s">
        <v>98</v>
      </c>
      <c r="E92" s="59">
        <f>SUM(F92:N92)</f>
        <v>2240.1569599999998</v>
      </c>
      <c r="F92" s="38">
        <v>0</v>
      </c>
      <c r="G92" s="136">
        <v>0</v>
      </c>
      <c r="H92" s="171">
        <f>H107</f>
        <v>2240.1569599999998</v>
      </c>
      <c r="I92" s="172"/>
      <c r="J92" s="172"/>
      <c r="K92" s="172"/>
      <c r="L92" s="173"/>
      <c r="M92" s="38">
        <v>0</v>
      </c>
      <c r="N92" s="38">
        <v>0</v>
      </c>
      <c r="O92" s="118"/>
      <c r="Q92" s="56"/>
    </row>
    <row r="93" spans="1:19" s="2" customFormat="1" ht="28.5" customHeight="1" x14ac:dyDescent="0.25">
      <c r="A93" s="96"/>
      <c r="B93" s="198"/>
      <c r="C93" s="119"/>
      <c r="D93" s="11" t="s">
        <v>35</v>
      </c>
      <c r="E93" s="59">
        <f>SUM(F93:N93)</f>
        <v>10900.52304</v>
      </c>
      <c r="F93" s="22">
        <f>F101</f>
        <v>0</v>
      </c>
      <c r="G93" s="133">
        <f>G101</f>
        <v>1442.04</v>
      </c>
      <c r="H93" s="162">
        <f>H96+H102+H108</f>
        <v>9458.4830399999992</v>
      </c>
      <c r="I93" s="163"/>
      <c r="J93" s="163"/>
      <c r="K93" s="163"/>
      <c r="L93" s="164"/>
      <c r="M93" s="22">
        <f t="shared" ref="M93:N93" si="18">M101</f>
        <v>0</v>
      </c>
      <c r="N93" s="22">
        <f t="shared" si="18"/>
        <v>0</v>
      </c>
      <c r="O93" s="118"/>
      <c r="Q93" s="56"/>
    </row>
    <row r="94" spans="1:19" s="12" customFormat="1" ht="46.5" customHeight="1" x14ac:dyDescent="0.25">
      <c r="A94" s="96"/>
      <c r="B94" s="198"/>
      <c r="C94" s="119"/>
      <c r="D94" s="11" t="s">
        <v>87</v>
      </c>
      <c r="E94" s="59">
        <f>SUM(F94:N94)</f>
        <v>5425.4400000000005</v>
      </c>
      <c r="F94" s="22">
        <f>F102</f>
        <v>0</v>
      </c>
      <c r="G94" s="133">
        <f>G97</f>
        <v>0</v>
      </c>
      <c r="H94" s="162">
        <f>H97+H109</f>
        <v>5425.4400000000005</v>
      </c>
      <c r="I94" s="163"/>
      <c r="J94" s="163"/>
      <c r="K94" s="163"/>
      <c r="L94" s="164"/>
      <c r="M94" s="22">
        <f>M102</f>
        <v>0</v>
      </c>
      <c r="N94" s="22">
        <f>N102</f>
        <v>0</v>
      </c>
      <c r="O94" s="84"/>
      <c r="Q94" s="57"/>
    </row>
    <row r="95" spans="1:19" s="2" customFormat="1" ht="23.45" customHeight="1" x14ac:dyDescent="0.25">
      <c r="A95" s="87" t="s">
        <v>37</v>
      </c>
      <c r="B95" s="156" t="s">
        <v>86</v>
      </c>
      <c r="C95" s="116" t="s">
        <v>27</v>
      </c>
      <c r="D95" s="4" t="s">
        <v>4</v>
      </c>
      <c r="E95" s="60">
        <f>SUM(E96:E97)</f>
        <v>7660</v>
      </c>
      <c r="F95" s="35">
        <f>F97</f>
        <v>0</v>
      </c>
      <c r="G95" s="134">
        <f>SUM(G97:G97)</f>
        <v>0</v>
      </c>
      <c r="H95" s="153">
        <f>SUM(H96:H97)</f>
        <v>7660</v>
      </c>
      <c r="I95" s="154"/>
      <c r="J95" s="154"/>
      <c r="K95" s="154"/>
      <c r="L95" s="155"/>
      <c r="M95" s="35">
        <f t="shared" ref="M95:N95" si="19">SUM(M96:M97)</f>
        <v>0</v>
      </c>
      <c r="N95" s="35">
        <f t="shared" si="19"/>
        <v>0</v>
      </c>
      <c r="O95" s="176" t="s">
        <v>5</v>
      </c>
      <c r="Q95" s="56"/>
    </row>
    <row r="96" spans="1:19" s="2" customFormat="1" ht="33" customHeight="1" x14ac:dyDescent="0.25">
      <c r="A96" s="97"/>
      <c r="B96" s="157"/>
      <c r="C96" s="42"/>
      <c r="D96" s="5" t="s">
        <v>35</v>
      </c>
      <c r="E96" s="60">
        <f>SUM(F96:N96)</f>
        <v>4741.54</v>
      </c>
      <c r="F96" s="35">
        <v>0</v>
      </c>
      <c r="G96" s="134">
        <f>G97</f>
        <v>0</v>
      </c>
      <c r="H96" s="153">
        <v>4741.54</v>
      </c>
      <c r="I96" s="154"/>
      <c r="J96" s="154"/>
      <c r="K96" s="154"/>
      <c r="L96" s="155"/>
      <c r="M96" s="35">
        <v>0</v>
      </c>
      <c r="N96" s="35">
        <v>0</v>
      </c>
      <c r="O96" s="177"/>
      <c r="Q96" s="56"/>
    </row>
    <row r="97" spans="1:18" s="12" customFormat="1" ht="51" customHeight="1" x14ac:dyDescent="0.25">
      <c r="A97" s="97"/>
      <c r="B97" s="157"/>
      <c r="C97" s="42"/>
      <c r="D97" s="5" t="s">
        <v>87</v>
      </c>
      <c r="E97" s="60">
        <f>SUM(F97:N97)</f>
        <v>2918.46</v>
      </c>
      <c r="F97" s="35">
        <v>0</v>
      </c>
      <c r="G97" s="134">
        <v>0</v>
      </c>
      <c r="H97" s="153">
        <v>2918.46</v>
      </c>
      <c r="I97" s="154"/>
      <c r="J97" s="154"/>
      <c r="K97" s="154"/>
      <c r="L97" s="155"/>
      <c r="M97" s="35">
        <v>0</v>
      </c>
      <c r="N97" s="35">
        <v>0</v>
      </c>
      <c r="O97" s="178"/>
      <c r="Q97" s="58"/>
      <c r="R97" s="50"/>
    </row>
    <row r="98" spans="1:18" s="12" customFormat="1" ht="30" customHeight="1" x14ac:dyDescent="0.25">
      <c r="A98" s="66"/>
      <c r="B98" s="156" t="s">
        <v>88</v>
      </c>
      <c r="C98" s="114" t="s">
        <v>39</v>
      </c>
      <c r="D98" s="121" t="s">
        <v>39</v>
      </c>
      <c r="E98" s="60" t="s">
        <v>40</v>
      </c>
      <c r="F98" s="29" t="s">
        <v>17</v>
      </c>
      <c r="G98" s="30" t="s">
        <v>18</v>
      </c>
      <c r="H98" s="30" t="s">
        <v>99</v>
      </c>
      <c r="I98" s="153" t="s">
        <v>41</v>
      </c>
      <c r="J98" s="154"/>
      <c r="K98" s="154"/>
      <c r="L98" s="155"/>
      <c r="M98" s="30" t="s">
        <v>25</v>
      </c>
      <c r="N98" s="30" t="s">
        <v>26</v>
      </c>
      <c r="O98" s="114"/>
      <c r="Q98" s="57"/>
    </row>
    <row r="99" spans="1:18" s="12" customFormat="1" ht="15" x14ac:dyDescent="0.25">
      <c r="A99" s="67"/>
      <c r="B99" s="157"/>
      <c r="C99" s="28"/>
      <c r="D99" s="72"/>
      <c r="E99" s="159">
        <v>3</v>
      </c>
      <c r="F99" s="159">
        <v>0</v>
      </c>
      <c r="G99" s="146">
        <v>0</v>
      </c>
      <c r="H99" s="146">
        <v>3</v>
      </c>
      <c r="I99" s="34" t="s">
        <v>42</v>
      </c>
      <c r="J99" s="34" t="s">
        <v>43</v>
      </c>
      <c r="K99" s="34" t="s">
        <v>44</v>
      </c>
      <c r="L99" s="33" t="s">
        <v>45</v>
      </c>
      <c r="M99" s="146">
        <v>0</v>
      </c>
      <c r="N99" s="146">
        <v>0</v>
      </c>
      <c r="O99" s="28"/>
      <c r="Q99" s="57"/>
    </row>
    <row r="100" spans="1:18" s="12" customFormat="1" ht="96.75" customHeight="1" x14ac:dyDescent="0.25">
      <c r="A100" s="74"/>
      <c r="B100" s="158"/>
      <c r="C100" s="115"/>
      <c r="D100" s="73"/>
      <c r="E100" s="160"/>
      <c r="F100" s="160"/>
      <c r="G100" s="147"/>
      <c r="H100" s="147"/>
      <c r="I100" s="33">
        <v>0</v>
      </c>
      <c r="J100" s="33">
        <v>0</v>
      </c>
      <c r="K100" s="33">
        <v>0</v>
      </c>
      <c r="L100" s="33">
        <v>3</v>
      </c>
      <c r="M100" s="147"/>
      <c r="N100" s="147"/>
      <c r="O100" s="115"/>
      <c r="Q100" s="57"/>
    </row>
    <row r="101" spans="1:18" s="2" customFormat="1" ht="23.45" customHeight="1" x14ac:dyDescent="0.25">
      <c r="A101" s="87" t="s">
        <v>89</v>
      </c>
      <c r="B101" s="156" t="s">
        <v>81</v>
      </c>
      <c r="C101" s="116" t="s">
        <v>27</v>
      </c>
      <c r="D101" s="4" t="s">
        <v>4</v>
      </c>
      <c r="E101" s="60">
        <f>SUM(E102:E102)</f>
        <v>4326.12</v>
      </c>
      <c r="F101" s="35">
        <f>F102</f>
        <v>0</v>
      </c>
      <c r="G101" s="134">
        <f>SUM(G102:G102)</f>
        <v>1442.04</v>
      </c>
      <c r="H101" s="153">
        <f>SUM(H102:H102)</f>
        <v>2884.08</v>
      </c>
      <c r="I101" s="154"/>
      <c r="J101" s="154"/>
      <c r="K101" s="154"/>
      <c r="L101" s="155"/>
      <c r="M101" s="35">
        <f>SUM(M102:M102)</f>
        <v>0</v>
      </c>
      <c r="N101" s="35">
        <f>SUM(N102:N102)</f>
        <v>0</v>
      </c>
      <c r="O101" s="176" t="s">
        <v>5</v>
      </c>
      <c r="Q101" s="56"/>
    </row>
    <row r="102" spans="1:18" s="12" customFormat="1" ht="177" customHeight="1" x14ac:dyDescent="0.25">
      <c r="A102" s="97"/>
      <c r="B102" s="157"/>
      <c r="C102" s="42"/>
      <c r="D102" s="5" t="s">
        <v>35</v>
      </c>
      <c r="E102" s="60">
        <f>SUM(F102:N102)</f>
        <v>4326.12</v>
      </c>
      <c r="F102" s="35">
        <v>0</v>
      </c>
      <c r="G102" s="134">
        <v>1442.04</v>
      </c>
      <c r="H102" s="153">
        <v>2884.08</v>
      </c>
      <c r="I102" s="154"/>
      <c r="J102" s="154"/>
      <c r="K102" s="154"/>
      <c r="L102" s="155"/>
      <c r="M102" s="35">
        <v>0</v>
      </c>
      <c r="N102" s="35">
        <v>0</v>
      </c>
      <c r="O102" s="177"/>
      <c r="Q102" s="58"/>
      <c r="R102" s="50"/>
    </row>
    <row r="103" spans="1:18" s="12" customFormat="1" ht="30" customHeight="1" x14ac:dyDescent="0.25">
      <c r="A103" s="66"/>
      <c r="B103" s="156" t="s">
        <v>101</v>
      </c>
      <c r="C103" s="114" t="s">
        <v>39</v>
      </c>
      <c r="D103" s="121" t="s">
        <v>39</v>
      </c>
      <c r="E103" s="60" t="s">
        <v>40</v>
      </c>
      <c r="F103" s="29" t="s">
        <v>17</v>
      </c>
      <c r="G103" s="30" t="s">
        <v>18</v>
      </c>
      <c r="H103" s="30" t="s">
        <v>99</v>
      </c>
      <c r="I103" s="153" t="s">
        <v>41</v>
      </c>
      <c r="J103" s="154"/>
      <c r="K103" s="154"/>
      <c r="L103" s="155"/>
      <c r="M103" s="30" t="s">
        <v>25</v>
      </c>
      <c r="N103" s="30" t="s">
        <v>26</v>
      </c>
      <c r="O103" s="28"/>
      <c r="Q103" s="57"/>
    </row>
    <row r="104" spans="1:18" s="12" customFormat="1" ht="15" x14ac:dyDescent="0.25">
      <c r="A104" s="67"/>
      <c r="B104" s="157"/>
      <c r="C104" s="28"/>
      <c r="D104" s="72"/>
      <c r="E104" s="159">
        <v>100</v>
      </c>
      <c r="F104" s="159">
        <v>100</v>
      </c>
      <c r="G104" s="146">
        <v>100</v>
      </c>
      <c r="H104" s="146">
        <v>100</v>
      </c>
      <c r="I104" s="34" t="s">
        <v>42</v>
      </c>
      <c r="J104" s="34" t="s">
        <v>43</v>
      </c>
      <c r="K104" s="34" t="s">
        <v>44</v>
      </c>
      <c r="L104" s="33" t="s">
        <v>45</v>
      </c>
      <c r="M104" s="146">
        <v>0</v>
      </c>
      <c r="N104" s="146">
        <v>0</v>
      </c>
      <c r="O104" s="28"/>
      <c r="Q104" s="57"/>
    </row>
    <row r="105" spans="1:18" s="12" customFormat="1" ht="154.5" customHeight="1" x14ac:dyDescent="0.25">
      <c r="A105" s="74"/>
      <c r="B105" s="158"/>
      <c r="C105" s="115"/>
      <c r="D105" s="73"/>
      <c r="E105" s="160"/>
      <c r="F105" s="160"/>
      <c r="G105" s="147"/>
      <c r="H105" s="147"/>
      <c r="I105" s="33">
        <v>0</v>
      </c>
      <c r="J105" s="33">
        <v>0</v>
      </c>
      <c r="K105" s="33">
        <v>100</v>
      </c>
      <c r="L105" s="33">
        <v>100</v>
      </c>
      <c r="M105" s="147"/>
      <c r="N105" s="147"/>
      <c r="O105" s="28"/>
      <c r="Q105" s="57"/>
    </row>
    <row r="106" spans="1:18" s="2" customFormat="1" ht="23.45" customHeight="1" x14ac:dyDescent="0.25">
      <c r="A106" s="87" t="s">
        <v>96</v>
      </c>
      <c r="B106" s="156" t="s">
        <v>97</v>
      </c>
      <c r="C106" s="116" t="s">
        <v>27</v>
      </c>
      <c r="D106" s="4" t="s">
        <v>4</v>
      </c>
      <c r="E106" s="60">
        <f>SUM(E107:E109)</f>
        <v>6580</v>
      </c>
      <c r="F106" s="35">
        <f>F109</f>
        <v>0</v>
      </c>
      <c r="G106" s="35">
        <f>SUM(G109:G109)</f>
        <v>0</v>
      </c>
      <c r="H106" s="153">
        <f>SUM(H107:L109)</f>
        <v>6580</v>
      </c>
      <c r="I106" s="154"/>
      <c r="J106" s="154"/>
      <c r="K106" s="154"/>
      <c r="L106" s="155"/>
      <c r="M106" s="35">
        <f>SUM(M109:M109)</f>
        <v>0</v>
      </c>
      <c r="N106" s="35">
        <f>SUM(N109:N109)</f>
        <v>0</v>
      </c>
      <c r="O106" s="176" t="s">
        <v>5</v>
      </c>
      <c r="Q106" s="56"/>
    </row>
    <row r="107" spans="1:18" s="2" customFormat="1" ht="40.5" customHeight="1" x14ac:dyDescent="0.25">
      <c r="A107" s="97"/>
      <c r="B107" s="157"/>
      <c r="C107" s="42"/>
      <c r="D107" s="4" t="s">
        <v>98</v>
      </c>
      <c r="E107" s="60">
        <f>SUM(F107:N107)</f>
        <v>2240.1569599999998</v>
      </c>
      <c r="F107" s="35">
        <v>0</v>
      </c>
      <c r="G107" s="35">
        <v>0</v>
      </c>
      <c r="H107" s="153">
        <v>2240.1569599999998</v>
      </c>
      <c r="I107" s="154"/>
      <c r="J107" s="154"/>
      <c r="K107" s="154"/>
      <c r="L107" s="155"/>
      <c r="M107" s="35">
        <v>0</v>
      </c>
      <c r="N107" s="35">
        <v>0</v>
      </c>
      <c r="O107" s="177"/>
      <c r="Q107" s="56"/>
    </row>
    <row r="108" spans="1:18" s="2" customFormat="1" ht="36.75" customHeight="1" x14ac:dyDescent="0.25">
      <c r="A108" s="97"/>
      <c r="B108" s="157"/>
      <c r="C108" s="42"/>
      <c r="D108" s="5" t="s">
        <v>35</v>
      </c>
      <c r="E108" s="60">
        <f t="shared" ref="E108" si="20">SUM(F108:N108)</f>
        <v>1832.86304</v>
      </c>
      <c r="F108" s="35">
        <v>0</v>
      </c>
      <c r="G108" s="35">
        <v>0</v>
      </c>
      <c r="H108" s="153">
        <v>1832.86304</v>
      </c>
      <c r="I108" s="154"/>
      <c r="J108" s="154"/>
      <c r="K108" s="154"/>
      <c r="L108" s="155"/>
      <c r="M108" s="35">
        <v>0</v>
      </c>
      <c r="N108" s="35">
        <v>0</v>
      </c>
      <c r="O108" s="177"/>
      <c r="Q108" s="56"/>
    </row>
    <row r="109" spans="1:18" s="12" customFormat="1" ht="64.5" customHeight="1" x14ac:dyDescent="0.25">
      <c r="A109" s="97"/>
      <c r="B109" s="157"/>
      <c r="C109" s="42"/>
      <c r="D109" s="5" t="s">
        <v>87</v>
      </c>
      <c r="E109" s="60">
        <f>SUM(F109:N109)</f>
        <v>2506.98</v>
      </c>
      <c r="F109" s="35">
        <v>0</v>
      </c>
      <c r="G109" s="35">
        <v>0</v>
      </c>
      <c r="H109" s="153">
        <v>2506.98</v>
      </c>
      <c r="I109" s="154"/>
      <c r="J109" s="154"/>
      <c r="K109" s="154"/>
      <c r="L109" s="155"/>
      <c r="M109" s="35">
        <v>0</v>
      </c>
      <c r="N109" s="35">
        <v>0</v>
      </c>
      <c r="O109" s="178"/>
      <c r="Q109" s="58"/>
      <c r="R109" s="50"/>
    </row>
    <row r="110" spans="1:18" s="12" customFormat="1" ht="30" customHeight="1" x14ac:dyDescent="0.25">
      <c r="A110" s="66"/>
      <c r="B110" s="156" t="s">
        <v>100</v>
      </c>
      <c r="C110" s="114" t="s">
        <v>39</v>
      </c>
      <c r="D110" s="121" t="s">
        <v>39</v>
      </c>
      <c r="E110" s="60" t="s">
        <v>40</v>
      </c>
      <c r="F110" s="29" t="s">
        <v>17</v>
      </c>
      <c r="G110" s="30" t="s">
        <v>67</v>
      </c>
      <c r="H110" s="30" t="s">
        <v>24</v>
      </c>
      <c r="I110" s="153" t="s">
        <v>41</v>
      </c>
      <c r="J110" s="154"/>
      <c r="K110" s="154"/>
      <c r="L110" s="155"/>
      <c r="M110" s="30" t="s">
        <v>25</v>
      </c>
      <c r="N110" s="30" t="s">
        <v>26</v>
      </c>
      <c r="O110" s="28"/>
      <c r="Q110" s="57"/>
    </row>
    <row r="111" spans="1:18" s="12" customFormat="1" ht="15" x14ac:dyDescent="0.25">
      <c r="A111" s="67"/>
      <c r="B111" s="157"/>
      <c r="C111" s="28"/>
      <c r="D111" s="72"/>
      <c r="E111" s="159">
        <v>1</v>
      </c>
      <c r="F111" s="159">
        <v>0</v>
      </c>
      <c r="G111" s="146">
        <v>0</v>
      </c>
      <c r="H111" s="146">
        <v>1</v>
      </c>
      <c r="I111" s="34" t="s">
        <v>42</v>
      </c>
      <c r="J111" s="34" t="s">
        <v>43</v>
      </c>
      <c r="K111" s="34" t="s">
        <v>44</v>
      </c>
      <c r="L111" s="33" t="s">
        <v>45</v>
      </c>
      <c r="M111" s="146">
        <v>0</v>
      </c>
      <c r="N111" s="146">
        <v>0</v>
      </c>
      <c r="O111" s="28"/>
      <c r="Q111" s="57"/>
    </row>
    <row r="112" spans="1:18" s="12" customFormat="1" ht="61.5" customHeight="1" x14ac:dyDescent="0.25">
      <c r="A112" s="74"/>
      <c r="B112" s="158"/>
      <c r="C112" s="115"/>
      <c r="D112" s="73"/>
      <c r="E112" s="160"/>
      <c r="F112" s="160"/>
      <c r="G112" s="147"/>
      <c r="H112" s="147"/>
      <c r="I112" s="33">
        <v>0</v>
      </c>
      <c r="J112" s="33">
        <v>0</v>
      </c>
      <c r="K112" s="33">
        <v>0</v>
      </c>
      <c r="L112" s="33">
        <v>1</v>
      </c>
      <c r="M112" s="147"/>
      <c r="N112" s="147"/>
      <c r="O112" s="28"/>
      <c r="Q112" s="57"/>
    </row>
    <row r="113" spans="1:17" s="2" customFormat="1" ht="23.45" customHeight="1" x14ac:dyDescent="0.25">
      <c r="A113" s="89" t="s">
        <v>80</v>
      </c>
      <c r="B113" s="148" t="s">
        <v>76</v>
      </c>
      <c r="C113" s="118" t="s">
        <v>27</v>
      </c>
      <c r="D113" s="46" t="s">
        <v>4</v>
      </c>
      <c r="E113" s="61">
        <f>SUM(E114:E114)</f>
        <v>26121.375120000001</v>
      </c>
      <c r="F113" s="47">
        <f>F114</f>
        <v>14554.375120000001</v>
      </c>
      <c r="G113" s="137">
        <f>SUM(G114:G114)</f>
        <v>11567</v>
      </c>
      <c r="H113" s="203">
        <f>SUM(H114:H114)</f>
        <v>0</v>
      </c>
      <c r="I113" s="204"/>
      <c r="J113" s="204"/>
      <c r="K113" s="204"/>
      <c r="L113" s="205"/>
      <c r="M113" s="47">
        <f>SUM(M114:M114)</f>
        <v>0</v>
      </c>
      <c r="N113" s="47">
        <f>SUM(N114:N114)</f>
        <v>0</v>
      </c>
      <c r="O113" s="78" t="s">
        <v>5</v>
      </c>
      <c r="Q113" s="56"/>
    </row>
    <row r="114" spans="1:17" s="12" customFormat="1" ht="64.5" customHeight="1" x14ac:dyDescent="0.25">
      <c r="A114" s="90"/>
      <c r="B114" s="206"/>
      <c r="C114" s="120"/>
      <c r="D114" s="11" t="s">
        <v>35</v>
      </c>
      <c r="E114" s="61">
        <f>SUM(F114:N114)</f>
        <v>26121.375120000001</v>
      </c>
      <c r="F114" s="47">
        <f>F115+F121</f>
        <v>14554.375120000001</v>
      </c>
      <c r="G114" s="137">
        <f>G116+G121</f>
        <v>11567</v>
      </c>
      <c r="H114" s="203">
        <v>0</v>
      </c>
      <c r="I114" s="204"/>
      <c r="J114" s="204"/>
      <c r="K114" s="204"/>
      <c r="L114" s="205"/>
      <c r="M114" s="47">
        <v>0</v>
      </c>
      <c r="N114" s="47">
        <v>0</v>
      </c>
      <c r="O114" s="80"/>
      <c r="Q114" s="57"/>
    </row>
    <row r="115" spans="1:17" s="12" customFormat="1" ht="19.5" customHeight="1" x14ac:dyDescent="0.25">
      <c r="A115" s="97" t="s">
        <v>83</v>
      </c>
      <c r="B115" s="157" t="s">
        <v>71</v>
      </c>
      <c r="C115" s="42" t="s">
        <v>27</v>
      </c>
      <c r="D115" s="140" t="s">
        <v>4</v>
      </c>
      <c r="E115" s="141">
        <f>SUM(E116:E116)</f>
        <v>279.37512000000004</v>
      </c>
      <c r="F115" s="142">
        <f>F116</f>
        <v>279.37512000000004</v>
      </c>
      <c r="G115" s="143">
        <f>SUM(G116:G116)</f>
        <v>0</v>
      </c>
      <c r="H115" s="207">
        <f>SUM(H116:H116)</f>
        <v>0</v>
      </c>
      <c r="I115" s="208"/>
      <c r="J115" s="208"/>
      <c r="K115" s="208"/>
      <c r="L115" s="209"/>
      <c r="M115" s="142">
        <f>SUM(M116:M116)</f>
        <v>0</v>
      </c>
      <c r="N115" s="142">
        <f>SUM(N116:N116)</f>
        <v>0</v>
      </c>
      <c r="O115" s="28"/>
      <c r="Q115" s="57"/>
    </row>
    <row r="116" spans="1:17" s="12" customFormat="1" ht="72.75" customHeight="1" x14ac:dyDescent="0.25">
      <c r="A116" s="88"/>
      <c r="B116" s="158"/>
      <c r="C116" s="117"/>
      <c r="D116" s="5" t="s">
        <v>35</v>
      </c>
      <c r="E116" s="60">
        <f>SUM(F116:N116)</f>
        <v>279.37512000000004</v>
      </c>
      <c r="F116" s="35">
        <f>163.37512+116</f>
        <v>279.37512000000004</v>
      </c>
      <c r="G116" s="134">
        <v>0</v>
      </c>
      <c r="H116" s="153">
        <v>0</v>
      </c>
      <c r="I116" s="154"/>
      <c r="J116" s="154"/>
      <c r="K116" s="154"/>
      <c r="L116" s="155"/>
      <c r="M116" s="35">
        <v>0</v>
      </c>
      <c r="N116" s="35">
        <v>0</v>
      </c>
      <c r="O116" s="115"/>
      <c r="Q116" s="57"/>
    </row>
    <row r="117" spans="1:17" s="12" customFormat="1" ht="33.75" customHeight="1" x14ac:dyDescent="0.25">
      <c r="A117" s="66"/>
      <c r="B117" s="156" t="s">
        <v>64</v>
      </c>
      <c r="C117" s="114" t="s">
        <v>39</v>
      </c>
      <c r="D117" s="71" t="s">
        <v>39</v>
      </c>
      <c r="E117" s="60" t="s">
        <v>40</v>
      </c>
      <c r="F117" s="29" t="s">
        <v>17</v>
      </c>
      <c r="G117" s="30" t="s">
        <v>18</v>
      </c>
      <c r="H117" s="30" t="s">
        <v>99</v>
      </c>
      <c r="I117" s="153" t="s">
        <v>41</v>
      </c>
      <c r="J117" s="154"/>
      <c r="K117" s="154"/>
      <c r="L117" s="155"/>
      <c r="M117" s="30" t="s">
        <v>25</v>
      </c>
      <c r="N117" s="30" t="s">
        <v>26</v>
      </c>
      <c r="O117" s="28"/>
      <c r="Q117" s="57"/>
    </row>
    <row r="118" spans="1:17" s="12" customFormat="1" ht="21.6" customHeight="1" x14ac:dyDescent="0.25">
      <c r="A118" s="67"/>
      <c r="B118" s="157"/>
      <c r="C118" s="28"/>
      <c r="D118" s="72"/>
      <c r="E118" s="159">
        <v>100</v>
      </c>
      <c r="F118" s="159">
        <v>100</v>
      </c>
      <c r="G118" s="146">
        <v>0</v>
      </c>
      <c r="H118" s="146">
        <v>0</v>
      </c>
      <c r="I118" s="34" t="s">
        <v>42</v>
      </c>
      <c r="J118" s="34" t="s">
        <v>43</v>
      </c>
      <c r="K118" s="34" t="s">
        <v>44</v>
      </c>
      <c r="L118" s="33" t="s">
        <v>45</v>
      </c>
      <c r="M118" s="146">
        <v>0</v>
      </c>
      <c r="N118" s="146">
        <v>0</v>
      </c>
      <c r="O118" s="93"/>
      <c r="Q118" s="57"/>
    </row>
    <row r="119" spans="1:17" s="12" customFormat="1" ht="69" customHeight="1" x14ac:dyDescent="0.25">
      <c r="A119" s="74"/>
      <c r="B119" s="158"/>
      <c r="C119" s="115"/>
      <c r="D119" s="73"/>
      <c r="E119" s="160"/>
      <c r="F119" s="160"/>
      <c r="G119" s="147"/>
      <c r="H119" s="147"/>
      <c r="I119" s="33">
        <v>0</v>
      </c>
      <c r="J119" s="33">
        <v>0</v>
      </c>
      <c r="K119" s="33">
        <v>0</v>
      </c>
      <c r="L119" s="33">
        <v>0</v>
      </c>
      <c r="M119" s="147"/>
      <c r="N119" s="147"/>
      <c r="O119" s="94"/>
      <c r="Q119" s="57"/>
    </row>
    <row r="120" spans="1:17" s="12" customFormat="1" ht="30" customHeight="1" x14ac:dyDescent="0.25">
      <c r="A120" s="87" t="s">
        <v>84</v>
      </c>
      <c r="B120" s="156" t="s">
        <v>72</v>
      </c>
      <c r="C120" s="116" t="s">
        <v>27</v>
      </c>
      <c r="D120" s="4" t="s">
        <v>4</v>
      </c>
      <c r="E120" s="60">
        <f>SUM(E121:E121)</f>
        <v>25842</v>
      </c>
      <c r="F120" s="35">
        <f>F121</f>
        <v>14275</v>
      </c>
      <c r="G120" s="134">
        <f>SUM(G121:G121)</f>
        <v>11567</v>
      </c>
      <c r="H120" s="153">
        <f>SUM(H121:H121)</f>
        <v>0</v>
      </c>
      <c r="I120" s="154"/>
      <c r="J120" s="154"/>
      <c r="K120" s="154"/>
      <c r="L120" s="155"/>
      <c r="M120" s="35">
        <f>SUM(M121:M121)</f>
        <v>0</v>
      </c>
      <c r="N120" s="35">
        <f>SUM(N121:N121)</f>
        <v>0</v>
      </c>
      <c r="O120" s="94"/>
      <c r="Q120" s="57"/>
    </row>
    <row r="121" spans="1:17" s="12" customFormat="1" ht="65.25" customHeight="1" x14ac:dyDescent="0.25">
      <c r="A121" s="88"/>
      <c r="B121" s="158"/>
      <c r="C121" s="117"/>
      <c r="D121" s="5" t="s">
        <v>35</v>
      </c>
      <c r="E121" s="60">
        <f>SUM(F121:N121)</f>
        <v>25842</v>
      </c>
      <c r="F121" s="35">
        <v>14275</v>
      </c>
      <c r="G121" s="134">
        <v>11567</v>
      </c>
      <c r="H121" s="153">
        <v>0</v>
      </c>
      <c r="I121" s="154"/>
      <c r="J121" s="154"/>
      <c r="K121" s="154"/>
      <c r="L121" s="155"/>
      <c r="M121" s="35">
        <v>0</v>
      </c>
      <c r="N121" s="35">
        <v>0</v>
      </c>
      <c r="O121" s="94"/>
      <c r="Q121" s="57"/>
    </row>
    <row r="122" spans="1:17" s="12" customFormat="1" ht="33.75" customHeight="1" x14ac:dyDescent="0.25">
      <c r="A122" s="66"/>
      <c r="B122" s="156" t="s">
        <v>92</v>
      </c>
      <c r="C122" s="114" t="s">
        <v>39</v>
      </c>
      <c r="D122" s="71" t="s">
        <v>39</v>
      </c>
      <c r="E122" s="60" t="s">
        <v>40</v>
      </c>
      <c r="F122" s="29" t="s">
        <v>17</v>
      </c>
      <c r="G122" s="30" t="s">
        <v>67</v>
      </c>
      <c r="H122" s="30" t="s">
        <v>24</v>
      </c>
      <c r="I122" s="153" t="s">
        <v>41</v>
      </c>
      <c r="J122" s="154"/>
      <c r="K122" s="154"/>
      <c r="L122" s="155"/>
      <c r="M122" s="30" t="s">
        <v>25</v>
      </c>
      <c r="N122" s="30" t="s">
        <v>26</v>
      </c>
      <c r="O122" s="94"/>
      <c r="Q122" s="57"/>
    </row>
    <row r="123" spans="1:17" s="12" customFormat="1" ht="21.6" customHeight="1" x14ac:dyDescent="0.25">
      <c r="A123" s="67"/>
      <c r="B123" s="157"/>
      <c r="C123" s="28"/>
      <c r="D123" s="72"/>
      <c r="E123" s="159">
        <v>100</v>
      </c>
      <c r="F123" s="159">
        <v>100</v>
      </c>
      <c r="G123" s="146">
        <v>0</v>
      </c>
      <c r="H123" s="146">
        <v>0</v>
      </c>
      <c r="I123" s="34" t="s">
        <v>42</v>
      </c>
      <c r="J123" s="34" t="s">
        <v>43</v>
      </c>
      <c r="K123" s="34" t="s">
        <v>44</v>
      </c>
      <c r="L123" s="33" t="s">
        <v>45</v>
      </c>
      <c r="M123" s="146">
        <v>0</v>
      </c>
      <c r="N123" s="146">
        <v>0</v>
      </c>
      <c r="O123" s="94"/>
      <c r="Q123" s="57"/>
    </row>
    <row r="124" spans="1:17" s="12" customFormat="1" ht="69" customHeight="1" x14ac:dyDescent="0.25">
      <c r="A124" s="74"/>
      <c r="B124" s="158"/>
      <c r="C124" s="115"/>
      <c r="D124" s="73"/>
      <c r="E124" s="160"/>
      <c r="F124" s="160"/>
      <c r="G124" s="147"/>
      <c r="H124" s="147"/>
      <c r="I124" s="33">
        <v>0</v>
      </c>
      <c r="J124" s="33">
        <v>0</v>
      </c>
      <c r="K124" s="33">
        <v>0</v>
      </c>
      <c r="L124" s="33">
        <v>0</v>
      </c>
      <c r="M124" s="147"/>
      <c r="N124" s="147"/>
      <c r="O124" s="95"/>
      <c r="Q124" s="57"/>
    </row>
    <row r="125" spans="1:17" s="12" customFormat="1" ht="33.75" customHeight="1" x14ac:dyDescent="0.25">
      <c r="A125" s="66"/>
      <c r="B125" s="156" t="s">
        <v>95</v>
      </c>
      <c r="C125" s="114" t="s">
        <v>39</v>
      </c>
      <c r="D125" s="71" t="s">
        <v>39</v>
      </c>
      <c r="E125" s="60" t="s">
        <v>40</v>
      </c>
      <c r="F125" s="29" t="s">
        <v>17</v>
      </c>
      <c r="G125" s="30" t="s">
        <v>18</v>
      </c>
      <c r="H125" s="30" t="s">
        <v>99</v>
      </c>
      <c r="I125" s="153" t="s">
        <v>41</v>
      </c>
      <c r="J125" s="154"/>
      <c r="K125" s="154"/>
      <c r="L125" s="155"/>
      <c r="M125" s="30" t="s">
        <v>25</v>
      </c>
      <c r="N125" s="30" t="s">
        <v>26</v>
      </c>
      <c r="O125" s="94"/>
      <c r="Q125" s="57"/>
    </row>
    <row r="126" spans="1:17" s="12" customFormat="1" ht="21.6" customHeight="1" x14ac:dyDescent="0.25">
      <c r="A126" s="67"/>
      <c r="B126" s="157"/>
      <c r="C126" s="28"/>
      <c r="D126" s="72"/>
      <c r="E126" s="159">
        <v>100</v>
      </c>
      <c r="F126" s="159">
        <v>0</v>
      </c>
      <c r="G126" s="146">
        <v>100</v>
      </c>
      <c r="H126" s="146">
        <v>0</v>
      </c>
      <c r="I126" s="34" t="s">
        <v>42</v>
      </c>
      <c r="J126" s="34" t="s">
        <v>43</v>
      </c>
      <c r="K126" s="34" t="s">
        <v>44</v>
      </c>
      <c r="L126" s="33" t="s">
        <v>45</v>
      </c>
      <c r="M126" s="146">
        <v>0</v>
      </c>
      <c r="N126" s="146">
        <v>0</v>
      </c>
      <c r="O126" s="94"/>
      <c r="Q126" s="57"/>
    </row>
    <row r="127" spans="1:17" s="12" customFormat="1" ht="84.75" customHeight="1" x14ac:dyDescent="0.25">
      <c r="A127" s="74"/>
      <c r="B127" s="158"/>
      <c r="C127" s="115"/>
      <c r="D127" s="73"/>
      <c r="E127" s="160"/>
      <c r="F127" s="160"/>
      <c r="G127" s="147"/>
      <c r="H127" s="147"/>
      <c r="I127" s="33">
        <v>0</v>
      </c>
      <c r="J127" s="33">
        <v>0</v>
      </c>
      <c r="K127" s="33">
        <v>0</v>
      </c>
      <c r="L127" s="33">
        <v>0</v>
      </c>
      <c r="M127" s="147"/>
      <c r="N127" s="147"/>
      <c r="O127" s="94"/>
      <c r="Q127" s="57"/>
    </row>
    <row r="128" spans="1:17" s="12" customFormat="1" ht="15" customHeight="1" x14ac:dyDescent="0.25">
      <c r="A128" s="188" t="s">
        <v>22</v>
      </c>
      <c r="B128" s="189"/>
      <c r="C128" s="190"/>
      <c r="D128" s="11" t="s">
        <v>4</v>
      </c>
      <c r="E128" s="59">
        <f>SUM(F128:N128)</f>
        <v>2603657.32027</v>
      </c>
      <c r="F128" s="22">
        <f>F131+F132+F130</f>
        <v>499460.82743</v>
      </c>
      <c r="G128" s="133">
        <f>G131+G132+G130+G129</f>
        <v>498024.08704999997</v>
      </c>
      <c r="H128" s="162">
        <f>H130+H131+H132+H129</f>
        <v>547103.84579000005</v>
      </c>
      <c r="I128" s="163"/>
      <c r="J128" s="163"/>
      <c r="K128" s="163"/>
      <c r="L128" s="164"/>
      <c r="M128" s="22">
        <f t="shared" ref="M128:N128" si="21">M131+M132</f>
        <v>529534.28</v>
      </c>
      <c r="N128" s="22">
        <f t="shared" si="21"/>
        <v>529534.28</v>
      </c>
      <c r="O128" s="94"/>
      <c r="Q128" s="57"/>
    </row>
    <row r="129" spans="1:17" s="12" customFormat="1" ht="40.5" customHeight="1" x14ac:dyDescent="0.25">
      <c r="A129" s="191"/>
      <c r="B129" s="192"/>
      <c r="C129" s="193"/>
      <c r="D129" s="46" t="s">
        <v>98</v>
      </c>
      <c r="E129" s="59">
        <f>SUM(F129:N129)</f>
        <v>2240.1569599999998</v>
      </c>
      <c r="F129" s="22">
        <v>0</v>
      </c>
      <c r="G129" s="133">
        <v>0</v>
      </c>
      <c r="H129" s="162">
        <f>H92</f>
        <v>2240.1569599999998</v>
      </c>
      <c r="I129" s="163"/>
      <c r="J129" s="163"/>
      <c r="K129" s="163"/>
      <c r="L129" s="164"/>
      <c r="M129" s="22">
        <v>0</v>
      </c>
      <c r="N129" s="22">
        <v>0</v>
      </c>
      <c r="O129" s="94"/>
      <c r="P129" s="126"/>
      <c r="Q129" s="57"/>
    </row>
    <row r="130" spans="1:17" s="12" customFormat="1" ht="27.75" customHeight="1" x14ac:dyDescent="0.25">
      <c r="A130" s="191"/>
      <c r="B130" s="192"/>
      <c r="C130" s="193"/>
      <c r="D130" s="11" t="s">
        <v>35</v>
      </c>
      <c r="E130" s="59">
        <f>SUM(F130:N130)</f>
        <v>37021.898159999997</v>
      </c>
      <c r="F130" s="22">
        <f>F114</f>
        <v>14554.375120000001</v>
      </c>
      <c r="G130" s="133">
        <f>G114+G93</f>
        <v>13009.04</v>
      </c>
      <c r="H130" s="162">
        <f>H114+H93</f>
        <v>9458.4830399999992</v>
      </c>
      <c r="I130" s="163"/>
      <c r="J130" s="163"/>
      <c r="K130" s="163"/>
      <c r="L130" s="164"/>
      <c r="M130" s="22">
        <f>M114+M94</f>
        <v>0</v>
      </c>
      <c r="N130" s="22">
        <f>N114+N94</f>
        <v>0</v>
      </c>
      <c r="O130" s="95"/>
      <c r="Q130" s="57"/>
    </row>
    <row r="131" spans="1:17" s="8" customFormat="1" ht="41.25" customHeight="1" x14ac:dyDescent="0.25">
      <c r="A131" s="191"/>
      <c r="B131" s="192"/>
      <c r="C131" s="193"/>
      <c r="D131" s="11" t="s">
        <v>9</v>
      </c>
      <c r="E131" s="59">
        <f>SUM(F131:N131)</f>
        <v>2425560.7616499998</v>
      </c>
      <c r="F131" s="22">
        <f>F80</f>
        <v>457123.24231</v>
      </c>
      <c r="G131" s="133">
        <f>G80</f>
        <v>455489.59354999999</v>
      </c>
      <c r="H131" s="162">
        <f>H80+H94</f>
        <v>508229.92579000001</v>
      </c>
      <c r="I131" s="163"/>
      <c r="J131" s="163"/>
      <c r="K131" s="163"/>
      <c r="L131" s="164"/>
      <c r="M131" s="22">
        <f>M80</f>
        <v>502359</v>
      </c>
      <c r="N131" s="22">
        <f>N80</f>
        <v>502359</v>
      </c>
      <c r="O131" s="45"/>
      <c r="Q131" s="53"/>
    </row>
    <row r="132" spans="1:17" s="2" customFormat="1" ht="27.75" customHeight="1" x14ac:dyDescent="0.25">
      <c r="A132" s="194"/>
      <c r="B132" s="195"/>
      <c r="C132" s="196"/>
      <c r="D132" s="13" t="s">
        <v>2</v>
      </c>
      <c r="E132" s="59">
        <f>SUM(F132:N132)</f>
        <v>138834.50349999999</v>
      </c>
      <c r="F132" s="22">
        <f>F81</f>
        <v>27783.21</v>
      </c>
      <c r="G132" s="133">
        <f>G81</f>
        <v>29525.4535</v>
      </c>
      <c r="H132" s="162">
        <f>H81</f>
        <v>27175.279999999999</v>
      </c>
      <c r="I132" s="163"/>
      <c r="J132" s="163"/>
      <c r="K132" s="163"/>
      <c r="L132" s="164"/>
      <c r="M132" s="22">
        <f>M81</f>
        <v>27175.279999999999</v>
      </c>
      <c r="N132" s="22">
        <f>N81</f>
        <v>27175.279999999999</v>
      </c>
      <c r="O132" s="18"/>
      <c r="Q132" s="56"/>
    </row>
    <row r="133" spans="1:17" s="12" customFormat="1" ht="21.75" customHeight="1" x14ac:dyDescent="0.25">
      <c r="A133" s="200" t="s">
        <v>55</v>
      </c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2"/>
      <c r="Q133" s="57"/>
    </row>
    <row r="134" spans="1:17" s="2" customFormat="1" ht="15.75" customHeight="1" x14ac:dyDescent="0.25">
      <c r="A134" s="84" t="s">
        <v>13</v>
      </c>
      <c r="B134" s="197" t="s">
        <v>73</v>
      </c>
      <c r="C134" s="118" t="s">
        <v>28</v>
      </c>
      <c r="D134" s="17" t="s">
        <v>4</v>
      </c>
      <c r="E134" s="59">
        <f>SUM(F134:N134)</f>
        <v>182249.17371000003</v>
      </c>
      <c r="F134" s="38">
        <f>SUM(F135:F136)</f>
        <v>32301.818950000001</v>
      </c>
      <c r="G134" s="136">
        <f>SUM(G135:G136)</f>
        <v>35094.927759999999</v>
      </c>
      <c r="H134" s="171">
        <f>SUM(H135:L136)</f>
        <v>38458.249000000003</v>
      </c>
      <c r="I134" s="172"/>
      <c r="J134" s="172"/>
      <c r="K134" s="172"/>
      <c r="L134" s="173"/>
      <c r="M134" s="38">
        <f t="shared" ref="M134:N134" si="22">SUM(M135:M136)</f>
        <v>38197.089</v>
      </c>
      <c r="N134" s="38">
        <f t="shared" si="22"/>
        <v>38197.089</v>
      </c>
      <c r="O134" s="78" t="s">
        <v>5</v>
      </c>
      <c r="Q134" s="56"/>
    </row>
    <row r="135" spans="1:17" s="2" customFormat="1" ht="30" customHeight="1" x14ac:dyDescent="0.25">
      <c r="A135" s="86"/>
      <c r="B135" s="198"/>
      <c r="C135" s="119"/>
      <c r="D135" s="11" t="s">
        <v>35</v>
      </c>
      <c r="E135" s="59">
        <f t="shared" ref="E135:N136" si="23">E138</f>
        <v>916.75298999999995</v>
      </c>
      <c r="F135" s="22">
        <f>F138</f>
        <v>104.15998999999999</v>
      </c>
      <c r="G135" s="133">
        <f>G138</f>
        <v>542.59299999999996</v>
      </c>
      <c r="H135" s="162">
        <f t="shared" ref="H135" si="24">H138</f>
        <v>270</v>
      </c>
      <c r="I135" s="163"/>
      <c r="J135" s="163"/>
      <c r="K135" s="163"/>
      <c r="L135" s="164"/>
      <c r="M135" s="22">
        <f t="shared" ref="M135:N135" si="25">M138</f>
        <v>0</v>
      </c>
      <c r="N135" s="22">
        <f t="shared" si="25"/>
        <v>0</v>
      </c>
      <c r="O135" s="79"/>
      <c r="Q135" s="56"/>
    </row>
    <row r="136" spans="1:17" s="12" customFormat="1" ht="39.75" customHeight="1" x14ac:dyDescent="0.25">
      <c r="A136" s="85"/>
      <c r="B136" s="199"/>
      <c r="C136" s="120"/>
      <c r="D136" s="11" t="s">
        <v>9</v>
      </c>
      <c r="E136" s="59">
        <f t="shared" si="23"/>
        <v>181332.42072000002</v>
      </c>
      <c r="F136" s="22">
        <f>F139</f>
        <v>32197.658960000001</v>
      </c>
      <c r="G136" s="133">
        <f>G139</f>
        <v>34552.334759999998</v>
      </c>
      <c r="H136" s="162">
        <f t="shared" ref="H136" si="26">H139</f>
        <v>38188.249000000003</v>
      </c>
      <c r="I136" s="163"/>
      <c r="J136" s="163"/>
      <c r="K136" s="163"/>
      <c r="L136" s="164"/>
      <c r="M136" s="22">
        <f t="shared" si="23"/>
        <v>38197.089</v>
      </c>
      <c r="N136" s="22">
        <f t="shared" si="23"/>
        <v>38197.089</v>
      </c>
      <c r="O136" s="80"/>
      <c r="Q136" s="57"/>
    </row>
    <row r="137" spans="1:17" s="12" customFormat="1" ht="18" customHeight="1" x14ac:dyDescent="0.25">
      <c r="A137" s="78" t="s">
        <v>6</v>
      </c>
      <c r="B137" s="176" t="s">
        <v>20</v>
      </c>
      <c r="C137" s="116" t="s">
        <v>27</v>
      </c>
      <c r="D137" s="3" t="s">
        <v>4</v>
      </c>
      <c r="E137" s="65">
        <f>SUM(E138:E139)</f>
        <v>182249.17371000003</v>
      </c>
      <c r="F137" s="39">
        <f>SUM(F138:F139)</f>
        <v>32301.818950000001</v>
      </c>
      <c r="G137" s="138">
        <f>SUM(G138:G139)</f>
        <v>35094.927759999999</v>
      </c>
      <c r="H137" s="165">
        <f>SUM(H138:L139)</f>
        <v>38458.249000000003</v>
      </c>
      <c r="I137" s="166"/>
      <c r="J137" s="166"/>
      <c r="K137" s="166"/>
      <c r="L137" s="167"/>
      <c r="M137" s="39">
        <f t="shared" ref="M137:N137" si="27">SUM(M138:M139)</f>
        <v>38197.089</v>
      </c>
      <c r="N137" s="39">
        <f t="shared" si="27"/>
        <v>38197.089</v>
      </c>
      <c r="O137" s="28"/>
      <c r="Q137" s="57"/>
    </row>
    <row r="138" spans="1:17" s="12" customFormat="1" ht="28.5" customHeight="1" x14ac:dyDescent="0.25">
      <c r="A138" s="79"/>
      <c r="B138" s="177"/>
      <c r="C138" s="42"/>
      <c r="D138" s="5" t="s">
        <v>35</v>
      </c>
      <c r="E138" s="64">
        <f>SUM(F138:N138)</f>
        <v>916.75298999999995</v>
      </c>
      <c r="F138" s="36">
        <v>104.15998999999999</v>
      </c>
      <c r="G138" s="135">
        <v>542.59299999999996</v>
      </c>
      <c r="H138" s="168">
        <v>270</v>
      </c>
      <c r="I138" s="169"/>
      <c r="J138" s="169"/>
      <c r="K138" s="169"/>
      <c r="L138" s="170"/>
      <c r="M138" s="36">
        <v>0</v>
      </c>
      <c r="N138" s="36">
        <v>0</v>
      </c>
      <c r="O138" s="28"/>
      <c r="Q138" s="57"/>
    </row>
    <row r="139" spans="1:17" s="12" customFormat="1" ht="39" customHeight="1" x14ac:dyDescent="0.25">
      <c r="A139" s="80"/>
      <c r="B139" s="178"/>
      <c r="C139" s="117"/>
      <c r="D139" s="5" t="s">
        <v>9</v>
      </c>
      <c r="E139" s="64">
        <f>SUM(F139:N139)</f>
        <v>181332.42072000002</v>
      </c>
      <c r="F139" s="36">
        <v>32197.658960000001</v>
      </c>
      <c r="G139" s="135">
        <f>34923.199+268-60.25-228.61424-350</f>
        <v>34552.334759999998</v>
      </c>
      <c r="H139" s="168">
        <f>37741.089-2506.98+2506.98+447.16</f>
        <v>38188.249000000003</v>
      </c>
      <c r="I139" s="169"/>
      <c r="J139" s="169"/>
      <c r="K139" s="169"/>
      <c r="L139" s="170"/>
      <c r="M139" s="36">
        <v>38197.089</v>
      </c>
      <c r="N139" s="36">
        <v>38197.089</v>
      </c>
      <c r="O139" s="28"/>
      <c r="P139" s="126"/>
      <c r="Q139" s="57"/>
    </row>
    <row r="140" spans="1:17" s="12" customFormat="1" ht="30" customHeight="1" x14ac:dyDescent="0.25">
      <c r="A140" s="66"/>
      <c r="B140" s="156" t="s">
        <v>48</v>
      </c>
      <c r="C140" s="114" t="s">
        <v>39</v>
      </c>
      <c r="D140" s="71" t="s">
        <v>39</v>
      </c>
      <c r="E140" s="60" t="s">
        <v>40</v>
      </c>
      <c r="F140" s="29" t="s">
        <v>17</v>
      </c>
      <c r="G140" s="30" t="s">
        <v>18</v>
      </c>
      <c r="H140" s="30" t="s">
        <v>99</v>
      </c>
      <c r="I140" s="153" t="s">
        <v>41</v>
      </c>
      <c r="J140" s="154"/>
      <c r="K140" s="154"/>
      <c r="L140" s="155"/>
      <c r="M140" s="30" t="s">
        <v>25</v>
      </c>
      <c r="N140" s="30" t="s">
        <v>26</v>
      </c>
      <c r="O140" s="28"/>
      <c r="Q140" s="57"/>
    </row>
    <row r="141" spans="1:17" s="12" customFormat="1" ht="14.25" customHeight="1" x14ac:dyDescent="0.25">
      <c r="A141" s="67"/>
      <c r="B141" s="157"/>
      <c r="C141" s="28"/>
      <c r="D141" s="72"/>
      <c r="E141" s="159">
        <v>100</v>
      </c>
      <c r="F141" s="159">
        <v>100</v>
      </c>
      <c r="G141" s="146">
        <v>100</v>
      </c>
      <c r="H141" s="146">
        <v>100</v>
      </c>
      <c r="I141" s="34" t="s">
        <v>42</v>
      </c>
      <c r="J141" s="34" t="s">
        <v>43</v>
      </c>
      <c r="K141" s="34" t="s">
        <v>44</v>
      </c>
      <c r="L141" s="33" t="s">
        <v>45</v>
      </c>
      <c r="M141" s="146">
        <v>100</v>
      </c>
      <c r="N141" s="146">
        <v>100</v>
      </c>
      <c r="O141" s="93"/>
      <c r="Q141" s="57"/>
    </row>
    <row r="142" spans="1:17" s="12" customFormat="1" ht="15" x14ac:dyDescent="0.25">
      <c r="A142" s="74"/>
      <c r="B142" s="158"/>
      <c r="C142" s="115"/>
      <c r="D142" s="73"/>
      <c r="E142" s="160"/>
      <c r="F142" s="160"/>
      <c r="G142" s="147"/>
      <c r="H142" s="147"/>
      <c r="I142" s="33">
        <v>36</v>
      </c>
      <c r="J142" s="33">
        <v>63</v>
      </c>
      <c r="K142" s="33">
        <v>82</v>
      </c>
      <c r="L142" s="33">
        <v>100</v>
      </c>
      <c r="M142" s="147"/>
      <c r="N142" s="147"/>
      <c r="O142" s="95"/>
      <c r="Q142" s="57"/>
    </row>
    <row r="143" spans="1:17" s="12" customFormat="1" ht="16.5" customHeight="1" x14ac:dyDescent="0.25">
      <c r="A143" s="188" t="s">
        <v>23</v>
      </c>
      <c r="B143" s="189"/>
      <c r="C143" s="190"/>
      <c r="D143" s="11" t="s">
        <v>4</v>
      </c>
      <c r="E143" s="59">
        <f>SUM(F143:N143)</f>
        <v>182249.17371000003</v>
      </c>
      <c r="F143" s="22">
        <f>SUM(F144:F145)</f>
        <v>32301.818950000001</v>
      </c>
      <c r="G143" s="133">
        <f>SUM(G144:G145)</f>
        <v>35094.927759999999</v>
      </c>
      <c r="H143" s="162">
        <f>SUM(H144:H145)</f>
        <v>38458.249000000003</v>
      </c>
      <c r="I143" s="163"/>
      <c r="J143" s="163"/>
      <c r="K143" s="163"/>
      <c r="L143" s="164"/>
      <c r="M143" s="22">
        <f t="shared" ref="M143:N143" si="28">SUM(M144:M145)</f>
        <v>38197.089</v>
      </c>
      <c r="N143" s="22">
        <f t="shared" si="28"/>
        <v>38197.089</v>
      </c>
      <c r="O143" s="81"/>
      <c r="Q143" s="57"/>
    </row>
    <row r="144" spans="1:17" s="12" customFormat="1" ht="30" customHeight="1" x14ac:dyDescent="0.25">
      <c r="A144" s="191"/>
      <c r="B144" s="192"/>
      <c r="C144" s="193"/>
      <c r="D144" s="11" t="s">
        <v>35</v>
      </c>
      <c r="E144" s="59">
        <f>SUM(F144:N144)</f>
        <v>916.75298999999995</v>
      </c>
      <c r="F144" s="22">
        <f t="shared" ref="F144:H145" si="29">F135</f>
        <v>104.15998999999999</v>
      </c>
      <c r="G144" s="133">
        <f t="shared" si="29"/>
        <v>542.59299999999996</v>
      </c>
      <c r="H144" s="162">
        <f t="shared" si="29"/>
        <v>270</v>
      </c>
      <c r="I144" s="163"/>
      <c r="J144" s="163"/>
      <c r="K144" s="163"/>
      <c r="L144" s="164"/>
      <c r="M144" s="22">
        <f t="shared" ref="M144:N145" si="30">M135</f>
        <v>0</v>
      </c>
      <c r="N144" s="22">
        <f t="shared" si="30"/>
        <v>0</v>
      </c>
      <c r="O144" s="82"/>
      <c r="Q144" s="57"/>
    </row>
    <row r="145" spans="1:17" s="12" customFormat="1" ht="42" customHeight="1" x14ac:dyDescent="0.25">
      <c r="A145" s="194"/>
      <c r="B145" s="195"/>
      <c r="C145" s="196"/>
      <c r="D145" s="11" t="s">
        <v>9</v>
      </c>
      <c r="E145" s="59">
        <f>E136</f>
        <v>181332.42072000002</v>
      </c>
      <c r="F145" s="22">
        <f t="shared" si="29"/>
        <v>32197.658960000001</v>
      </c>
      <c r="G145" s="133">
        <f t="shared" si="29"/>
        <v>34552.334759999998</v>
      </c>
      <c r="H145" s="162">
        <f t="shared" si="29"/>
        <v>38188.249000000003</v>
      </c>
      <c r="I145" s="163"/>
      <c r="J145" s="163"/>
      <c r="K145" s="163"/>
      <c r="L145" s="164"/>
      <c r="M145" s="22">
        <f t="shared" si="30"/>
        <v>38197.089</v>
      </c>
      <c r="N145" s="22">
        <f t="shared" si="30"/>
        <v>38197.089</v>
      </c>
      <c r="O145" s="83"/>
      <c r="Q145" s="57"/>
    </row>
    <row r="146" spans="1:17" s="12" customFormat="1" ht="16.5" customHeight="1" x14ac:dyDescent="0.25">
      <c r="A146" s="179" t="s">
        <v>16</v>
      </c>
      <c r="B146" s="180"/>
      <c r="C146" s="181"/>
      <c r="D146" s="19" t="s">
        <v>4</v>
      </c>
      <c r="E146" s="59">
        <f>SUM(F146:N146)</f>
        <v>9664228.5955299996</v>
      </c>
      <c r="F146" s="22">
        <f>SUM(F148:F150)</f>
        <v>1064210.04415</v>
      </c>
      <c r="G146" s="133">
        <f>SUM(G147:G150)</f>
        <v>1296694.41768</v>
      </c>
      <c r="H146" s="162">
        <f>SUM(H147:L150)</f>
        <v>1449766.0297000001</v>
      </c>
      <c r="I146" s="163"/>
      <c r="J146" s="163"/>
      <c r="K146" s="163"/>
      <c r="L146" s="164"/>
      <c r="M146" s="22">
        <f>SUM(M147:M150)</f>
        <v>1471766.487</v>
      </c>
      <c r="N146" s="22">
        <f>SUM(N147:N150)</f>
        <v>4381791.6169999996</v>
      </c>
      <c r="O146" s="139"/>
      <c r="Q146" s="57"/>
    </row>
    <row r="147" spans="1:17" s="12" customFormat="1" ht="42" customHeight="1" x14ac:dyDescent="0.25">
      <c r="A147" s="182"/>
      <c r="B147" s="183"/>
      <c r="C147" s="184"/>
      <c r="D147" s="19" t="s">
        <v>98</v>
      </c>
      <c r="E147" s="59">
        <f>SUM(F147:N147)</f>
        <v>2240.1569599999998</v>
      </c>
      <c r="F147" s="22">
        <v>0</v>
      </c>
      <c r="G147" s="133">
        <v>0</v>
      </c>
      <c r="H147" s="162">
        <f>H92</f>
        <v>2240.1569599999998</v>
      </c>
      <c r="I147" s="163"/>
      <c r="J147" s="163"/>
      <c r="K147" s="163"/>
      <c r="L147" s="164"/>
      <c r="M147" s="22">
        <v>0</v>
      </c>
      <c r="N147" s="22">
        <v>0</v>
      </c>
      <c r="O147" s="83"/>
      <c r="Q147" s="57"/>
    </row>
    <row r="148" spans="1:17" ht="27" customHeight="1" x14ac:dyDescent="0.2">
      <c r="A148" s="182"/>
      <c r="B148" s="183"/>
      <c r="C148" s="184"/>
      <c r="D148" s="11" t="s">
        <v>35</v>
      </c>
      <c r="E148" s="59">
        <f>SUM(F148:N148)</f>
        <v>191315.57603</v>
      </c>
      <c r="F148" s="22">
        <f>F130+F75+F144</f>
        <v>14823.15999</v>
      </c>
      <c r="G148" s="133">
        <f>G130+G9+G144</f>
        <v>13551.633000000002</v>
      </c>
      <c r="H148" s="162">
        <f>H130+H75+H144</f>
        <v>107246.34304000001</v>
      </c>
      <c r="I148" s="163"/>
      <c r="J148" s="163"/>
      <c r="K148" s="163"/>
      <c r="L148" s="164"/>
      <c r="M148" s="22">
        <f>M130+M75+M144</f>
        <v>55694.44</v>
      </c>
      <c r="N148" s="22">
        <f>N130+N75+N144</f>
        <v>0</v>
      </c>
      <c r="O148" s="48"/>
    </row>
    <row r="149" spans="1:17" ht="39.75" customHeight="1" x14ac:dyDescent="0.2">
      <c r="A149" s="182"/>
      <c r="B149" s="183"/>
      <c r="C149" s="184"/>
      <c r="D149" s="19" t="s">
        <v>9</v>
      </c>
      <c r="E149" s="59">
        <f>SUM(F149:N149)</f>
        <v>5485444.8097099997</v>
      </c>
      <c r="F149" s="22">
        <f>F76+F131+F145</f>
        <v>826204.71162000007</v>
      </c>
      <c r="G149" s="133">
        <f>G76+G131+G145</f>
        <v>983125.52786999999</v>
      </c>
      <c r="H149" s="162">
        <f>H76+H131+H145</f>
        <v>1196269.98854</v>
      </c>
      <c r="I149" s="163"/>
      <c r="J149" s="163"/>
      <c r="K149" s="163"/>
      <c r="L149" s="164"/>
      <c r="M149" s="22">
        <f>M76+M131+M145</f>
        <v>1257062.50584</v>
      </c>
      <c r="N149" s="22">
        <f>N76+N131+N145</f>
        <v>1222782.0758399998</v>
      </c>
      <c r="O149" s="48"/>
    </row>
    <row r="150" spans="1:17" ht="27" customHeight="1" x14ac:dyDescent="0.2">
      <c r="A150" s="185"/>
      <c r="B150" s="186"/>
      <c r="C150" s="187"/>
      <c r="D150" s="20" t="s">
        <v>2</v>
      </c>
      <c r="E150" s="59">
        <f>SUM(F150:N150)</f>
        <v>3985228.0528299999</v>
      </c>
      <c r="F150" s="22">
        <f>F77+F132</f>
        <v>223182.17254</v>
      </c>
      <c r="G150" s="133">
        <f>G77+G132</f>
        <v>300017.25680999999</v>
      </c>
      <c r="H150" s="162">
        <f>H77+H132</f>
        <v>144009.54115999999</v>
      </c>
      <c r="I150" s="163"/>
      <c r="J150" s="163"/>
      <c r="K150" s="163"/>
      <c r="L150" s="164"/>
      <c r="M150" s="22">
        <f>M77+M132</f>
        <v>159009.54115999999</v>
      </c>
      <c r="N150" s="22">
        <f>N77+N132</f>
        <v>3159009.54116</v>
      </c>
      <c r="O150" s="49"/>
    </row>
    <row r="151" spans="1:17" ht="19.5" customHeight="1" x14ac:dyDescent="0.2">
      <c r="O151" s="41" t="s">
        <v>61</v>
      </c>
    </row>
    <row r="152" spans="1:17" s="12" customFormat="1" ht="13.5" customHeight="1" x14ac:dyDescent="0.25">
      <c r="A152" s="23"/>
      <c r="B152" s="23"/>
      <c r="C152" s="101"/>
      <c r="D152" s="23"/>
      <c r="E152" s="101"/>
      <c r="F152" s="101"/>
      <c r="G152" s="104"/>
      <c r="H152" s="101"/>
      <c r="I152" s="101"/>
      <c r="J152" s="101"/>
      <c r="K152" s="101"/>
      <c r="L152" s="104"/>
      <c r="M152" s="101"/>
      <c r="N152" s="101"/>
      <c r="O152" s="44"/>
      <c r="Q152" s="57"/>
    </row>
    <row r="154" spans="1:17" ht="18.75" x14ac:dyDescent="0.3">
      <c r="A154" s="24"/>
      <c r="B154" s="43" t="s">
        <v>108</v>
      </c>
      <c r="C154" s="102"/>
      <c r="D154" s="44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</row>
  </sheetData>
  <mergeCells count="286">
    <mergeCell ref="H147:L147"/>
    <mergeCell ref="A133:O133"/>
    <mergeCell ref="B98:B100"/>
    <mergeCell ref="I98:L98"/>
    <mergeCell ref="E99:E100"/>
    <mergeCell ref="F99:F100"/>
    <mergeCell ref="G99:G100"/>
    <mergeCell ref="M99:M100"/>
    <mergeCell ref="N99:N100"/>
    <mergeCell ref="H99:H100"/>
    <mergeCell ref="H104:H105"/>
    <mergeCell ref="M141:M142"/>
    <mergeCell ref="N141:N142"/>
    <mergeCell ref="G123:G124"/>
    <mergeCell ref="G126:G127"/>
    <mergeCell ref="M126:M127"/>
    <mergeCell ref="N126:N127"/>
    <mergeCell ref="O101:O102"/>
    <mergeCell ref="H126:H127"/>
    <mergeCell ref="H129:L129"/>
    <mergeCell ref="E123:E124"/>
    <mergeCell ref="B117:B119"/>
    <mergeCell ref="G118:G119"/>
    <mergeCell ref="H114:L114"/>
    <mergeCell ref="B27:B29"/>
    <mergeCell ref="B23:B25"/>
    <mergeCell ref="B34:B36"/>
    <mergeCell ref="B38:B40"/>
    <mergeCell ref="G21:G22"/>
    <mergeCell ref="F28:F29"/>
    <mergeCell ref="E28:E29"/>
    <mergeCell ref="N35:N36"/>
    <mergeCell ref="E35:E36"/>
    <mergeCell ref="M35:M36"/>
    <mergeCell ref="B30:B32"/>
    <mergeCell ref="I30:L30"/>
    <mergeCell ref="E31:E32"/>
    <mergeCell ref="F31:F32"/>
    <mergeCell ref="G31:G32"/>
    <mergeCell ref="F35:F36"/>
    <mergeCell ref="M31:M32"/>
    <mergeCell ref="N31:N32"/>
    <mergeCell ref="M21:M22"/>
    <mergeCell ref="N21:N22"/>
    <mergeCell ref="E39:E40"/>
    <mergeCell ref="F39:F40"/>
    <mergeCell ref="I38:L38"/>
    <mergeCell ref="H21:H22"/>
    <mergeCell ref="M2:O2"/>
    <mergeCell ref="A3:O3"/>
    <mergeCell ref="F4:N4"/>
    <mergeCell ref="A7:O7"/>
    <mergeCell ref="M16:M17"/>
    <mergeCell ref="E16:E17"/>
    <mergeCell ref="E21:E22"/>
    <mergeCell ref="F16:F17"/>
    <mergeCell ref="N16:N17"/>
    <mergeCell ref="F21:F22"/>
    <mergeCell ref="E4:E5"/>
    <mergeCell ref="B15:B17"/>
    <mergeCell ref="B20:B22"/>
    <mergeCell ref="B12:B14"/>
    <mergeCell ref="B18:B19"/>
    <mergeCell ref="B4:B5"/>
    <mergeCell ref="O4:O5"/>
    <mergeCell ref="D4:D5"/>
    <mergeCell ref="B8:B11"/>
    <mergeCell ref="G16:G17"/>
    <mergeCell ref="I15:L15"/>
    <mergeCell ref="H16:H17"/>
    <mergeCell ref="H18:L18"/>
    <mergeCell ref="H19:L19"/>
    <mergeCell ref="G28:G29"/>
    <mergeCell ref="G35:G36"/>
    <mergeCell ref="G39:G40"/>
    <mergeCell ref="H79:L79"/>
    <mergeCell ref="H80:L80"/>
    <mergeCell ref="H81:L81"/>
    <mergeCell ref="H82:L82"/>
    <mergeCell ref="H83:L83"/>
    <mergeCell ref="H84:L84"/>
    <mergeCell ref="G51:G52"/>
    <mergeCell ref="H62:L62"/>
    <mergeCell ref="H63:L63"/>
    <mergeCell ref="H49:L49"/>
    <mergeCell ref="I43:L43"/>
    <mergeCell ref="E51:E52"/>
    <mergeCell ref="F51:F52"/>
    <mergeCell ref="M28:M29"/>
    <mergeCell ref="M44:M45"/>
    <mergeCell ref="N44:N45"/>
    <mergeCell ref="M39:M40"/>
    <mergeCell ref="N39:N40"/>
    <mergeCell ref="N28:N29"/>
    <mergeCell ref="H89:H90"/>
    <mergeCell ref="H75:L75"/>
    <mergeCell ref="H76:L76"/>
    <mergeCell ref="I88:L88"/>
    <mergeCell ref="M65:M66"/>
    <mergeCell ref="N65:N66"/>
    <mergeCell ref="N89:N90"/>
    <mergeCell ref="H39:H40"/>
    <mergeCell ref="H44:H45"/>
    <mergeCell ref="H51:H52"/>
    <mergeCell ref="H60:H61"/>
    <mergeCell ref="H56:L56"/>
    <mergeCell ref="H57:L57"/>
    <mergeCell ref="H58:L58"/>
    <mergeCell ref="I85:L85"/>
    <mergeCell ref="I64:L64"/>
    <mergeCell ref="O95:O97"/>
    <mergeCell ref="M89:M90"/>
    <mergeCell ref="O46:O47"/>
    <mergeCell ref="M51:M52"/>
    <mergeCell ref="N51:N52"/>
    <mergeCell ref="M60:M61"/>
    <mergeCell ref="N60:N61"/>
    <mergeCell ref="F44:F45"/>
    <mergeCell ref="B48:B49"/>
    <mergeCell ref="B46:B47"/>
    <mergeCell ref="E44:E45"/>
    <mergeCell ref="F60:F61"/>
    <mergeCell ref="G60:G61"/>
    <mergeCell ref="B56:B58"/>
    <mergeCell ref="B59:B61"/>
    <mergeCell ref="I59:L59"/>
    <mergeCell ref="E60:E61"/>
    <mergeCell ref="H53:L53"/>
    <mergeCell ref="H54:L54"/>
    <mergeCell ref="H55:L55"/>
    <mergeCell ref="B53:B55"/>
    <mergeCell ref="B50:B52"/>
    <mergeCell ref="G44:G45"/>
    <mergeCell ref="B43:B45"/>
    <mergeCell ref="B113:B114"/>
    <mergeCell ref="B88:B90"/>
    <mergeCell ref="H65:H66"/>
    <mergeCell ref="H86:H87"/>
    <mergeCell ref="M118:M119"/>
    <mergeCell ref="N118:N119"/>
    <mergeCell ref="F123:F124"/>
    <mergeCell ref="F118:F119"/>
    <mergeCell ref="M123:M124"/>
    <mergeCell ref="N123:N124"/>
    <mergeCell ref="B120:B121"/>
    <mergeCell ref="F86:F87"/>
    <mergeCell ref="H106:L106"/>
    <mergeCell ref="H115:L115"/>
    <mergeCell ref="M86:M87"/>
    <mergeCell ref="N86:N87"/>
    <mergeCell ref="H94:L94"/>
    <mergeCell ref="H95:L95"/>
    <mergeCell ref="M104:M105"/>
    <mergeCell ref="N104:N105"/>
    <mergeCell ref="B91:B94"/>
    <mergeCell ref="B95:B97"/>
    <mergeCell ref="H74:L74"/>
    <mergeCell ref="H101:L101"/>
    <mergeCell ref="B137:B139"/>
    <mergeCell ref="B140:B142"/>
    <mergeCell ref="G141:G142"/>
    <mergeCell ref="H77:L77"/>
    <mergeCell ref="B125:B127"/>
    <mergeCell ref="I125:L125"/>
    <mergeCell ref="E126:E127"/>
    <mergeCell ref="F126:F127"/>
    <mergeCell ref="I117:L117"/>
    <mergeCell ref="I122:L122"/>
    <mergeCell ref="A78:O78"/>
    <mergeCell ref="B82:B84"/>
    <mergeCell ref="H96:L96"/>
    <mergeCell ref="H97:L97"/>
    <mergeCell ref="H92:L92"/>
    <mergeCell ref="H107:L107"/>
    <mergeCell ref="H108:L108"/>
    <mergeCell ref="H109:L109"/>
    <mergeCell ref="H113:L113"/>
    <mergeCell ref="H91:L91"/>
    <mergeCell ref="O82:O84"/>
    <mergeCell ref="B122:B124"/>
    <mergeCell ref="B115:B116"/>
    <mergeCell ref="E118:E119"/>
    <mergeCell ref="B41:B42"/>
    <mergeCell ref="I50:L50"/>
    <mergeCell ref="B62:B63"/>
    <mergeCell ref="A146:C150"/>
    <mergeCell ref="E86:E87"/>
    <mergeCell ref="F141:F142"/>
    <mergeCell ref="A143:C145"/>
    <mergeCell ref="F65:F66"/>
    <mergeCell ref="B79:B81"/>
    <mergeCell ref="F89:F90"/>
    <mergeCell ref="G89:G90"/>
    <mergeCell ref="G65:G66"/>
    <mergeCell ref="B106:B109"/>
    <mergeCell ref="A74:C77"/>
    <mergeCell ref="G86:G87"/>
    <mergeCell ref="E89:E90"/>
    <mergeCell ref="B85:B87"/>
    <mergeCell ref="E65:E66"/>
    <mergeCell ref="B64:B66"/>
    <mergeCell ref="B103:B105"/>
    <mergeCell ref="I140:L140"/>
    <mergeCell ref="B134:B136"/>
    <mergeCell ref="E141:E142"/>
    <mergeCell ref="A128:C132"/>
    <mergeCell ref="O106:O109"/>
    <mergeCell ref="B110:B112"/>
    <mergeCell ref="I110:L110"/>
    <mergeCell ref="E111:E112"/>
    <mergeCell ref="F111:F112"/>
    <mergeCell ref="G111:G112"/>
    <mergeCell ref="M111:M112"/>
    <mergeCell ref="N111:N112"/>
    <mergeCell ref="H111:H112"/>
    <mergeCell ref="H102:L102"/>
    <mergeCell ref="I103:L103"/>
    <mergeCell ref="E104:E105"/>
    <mergeCell ref="F104:F105"/>
    <mergeCell ref="G104:G105"/>
    <mergeCell ref="B101:B102"/>
    <mergeCell ref="H93:L93"/>
    <mergeCell ref="H5:L5"/>
    <mergeCell ref="H6:L6"/>
    <mergeCell ref="H8:L8"/>
    <mergeCell ref="H9:L9"/>
    <mergeCell ref="H10:L10"/>
    <mergeCell ref="H11:L11"/>
    <mergeCell ref="H12:L12"/>
    <mergeCell ref="H13:L13"/>
    <mergeCell ref="H14:L14"/>
    <mergeCell ref="I20:L20"/>
    <mergeCell ref="I27:L27"/>
    <mergeCell ref="I34:L34"/>
    <mergeCell ref="H42:L42"/>
    <mergeCell ref="H41:L41"/>
    <mergeCell ref="H46:L46"/>
    <mergeCell ref="H47:L47"/>
    <mergeCell ref="H48:L48"/>
    <mergeCell ref="H23:L23"/>
    <mergeCell ref="H24:L24"/>
    <mergeCell ref="H25:L25"/>
    <mergeCell ref="H26:L26"/>
    <mergeCell ref="H33:L33"/>
    <mergeCell ref="H37:L37"/>
    <mergeCell ref="H28:H29"/>
    <mergeCell ref="H31:H32"/>
    <mergeCell ref="H35:H36"/>
    <mergeCell ref="L1:O1"/>
    <mergeCell ref="H149:L149"/>
    <mergeCell ref="H150:L150"/>
    <mergeCell ref="H136:L136"/>
    <mergeCell ref="H137:L137"/>
    <mergeCell ref="H138:L138"/>
    <mergeCell ref="H139:L139"/>
    <mergeCell ref="H143:L143"/>
    <mergeCell ref="H144:L144"/>
    <mergeCell ref="H145:L145"/>
    <mergeCell ref="H146:L146"/>
    <mergeCell ref="H148:L148"/>
    <mergeCell ref="H141:H142"/>
    <mergeCell ref="H116:L116"/>
    <mergeCell ref="H120:L120"/>
    <mergeCell ref="H121:L121"/>
    <mergeCell ref="H128:L128"/>
    <mergeCell ref="H130:L130"/>
    <mergeCell ref="H131:L131"/>
    <mergeCell ref="H132:L132"/>
    <mergeCell ref="H134:L134"/>
    <mergeCell ref="H135:L135"/>
    <mergeCell ref="H118:H119"/>
    <mergeCell ref="H123:H124"/>
    <mergeCell ref="M72:M73"/>
    <mergeCell ref="N72:N73"/>
    <mergeCell ref="B67:B68"/>
    <mergeCell ref="H67:L67"/>
    <mergeCell ref="H68:L68"/>
    <mergeCell ref="H69:L69"/>
    <mergeCell ref="B69:B70"/>
    <mergeCell ref="H70:L70"/>
    <mergeCell ref="B71:B73"/>
    <mergeCell ref="I71:L71"/>
    <mergeCell ref="E72:E73"/>
    <mergeCell ref="F72:F73"/>
    <mergeCell ref="G72:G73"/>
    <mergeCell ref="H72:H73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  <headerFooter differentFirst="1">
    <oddHeader>&amp;C&amp;P</oddHeader>
  </headerFooter>
  <rowBreaks count="6" manualBreakCount="6">
    <brk id="25" max="14" man="1"/>
    <brk id="49" max="14" man="1"/>
    <brk id="94" max="14" man="1"/>
    <brk id="105" max="14" man="1"/>
    <brk id="121" max="14" man="1"/>
    <brk id="14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634C-4DBB-4875-AC23-22A84F0EF817}">
  <dimension ref="A1:R27"/>
  <sheetViews>
    <sheetView tabSelected="1" view="pageBreakPreview" topLeftCell="A10" zoomScale="60" zoomScaleNormal="80" workbookViewId="0">
      <selection activeCell="E22" sqref="E22:E23"/>
    </sheetView>
  </sheetViews>
  <sheetFormatPr defaultRowHeight="14.25" x14ac:dyDescent="0.2"/>
  <cols>
    <col min="1" max="1" width="4.75" customWidth="1"/>
    <col min="2" max="2" width="41.625" customWidth="1"/>
    <col min="3" max="3" width="21.5" customWidth="1"/>
    <col min="4" max="4" width="12.625" customWidth="1"/>
    <col min="5" max="5" width="13.375" customWidth="1"/>
    <col min="6" max="6" width="14.25" customWidth="1"/>
    <col min="8" max="8" width="13.875" customWidth="1"/>
    <col min="9" max="9" width="11.875" customWidth="1"/>
    <col min="10" max="10" width="15.125" customWidth="1"/>
    <col min="11" max="11" width="14.875" customWidth="1"/>
    <col min="12" max="12" width="11.5" customWidth="1"/>
    <col min="13" max="13" width="12.75" customWidth="1"/>
    <col min="14" max="14" width="11.625" customWidth="1"/>
    <col min="15" max="15" width="11.5" customWidth="1"/>
    <col min="16" max="16" width="13.5" customWidth="1"/>
    <col min="17" max="17" width="13.125" customWidth="1"/>
    <col min="18" max="18" width="12.875" customWidth="1"/>
  </cols>
  <sheetData>
    <row r="1" spans="1:18" s="1" customFormat="1" ht="75.75" customHeight="1" x14ac:dyDescent="0.25">
      <c r="F1" s="99"/>
      <c r="G1" s="98"/>
      <c r="H1" s="99"/>
      <c r="I1" s="99"/>
      <c r="J1" s="99"/>
      <c r="K1" s="98"/>
      <c r="O1" s="161" t="s">
        <v>109</v>
      </c>
      <c r="P1" s="161"/>
      <c r="Q1" s="161"/>
      <c r="R1" s="161"/>
    </row>
    <row r="2" spans="1:18" s="1" customFormat="1" ht="37.5" customHeight="1" x14ac:dyDescent="0.25">
      <c r="A2" s="21"/>
      <c r="F2" s="100"/>
      <c r="G2" s="103"/>
      <c r="H2" s="103"/>
      <c r="I2" s="100"/>
      <c r="J2" s="100"/>
      <c r="K2" s="100"/>
      <c r="O2" s="100"/>
      <c r="P2" s="214" t="s">
        <v>110</v>
      </c>
      <c r="Q2" s="214"/>
      <c r="R2" s="214"/>
    </row>
    <row r="3" spans="1:18" ht="15.75" x14ac:dyDescent="0.2">
      <c r="A3" s="221" t="s">
        <v>111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5" x14ac:dyDescent="0.2">
      <c r="A4" s="223" t="s">
        <v>112</v>
      </c>
      <c r="B4" s="223" t="s">
        <v>113</v>
      </c>
      <c r="C4" s="223" t="s">
        <v>114</v>
      </c>
      <c r="D4" s="224" t="s">
        <v>115</v>
      </c>
      <c r="E4" s="224" t="s">
        <v>116</v>
      </c>
      <c r="F4" s="225" t="s">
        <v>117</v>
      </c>
      <c r="G4" s="223" t="s">
        <v>118</v>
      </c>
      <c r="H4" s="224" t="s">
        <v>119</v>
      </c>
      <c r="I4" s="223" t="s">
        <v>120</v>
      </c>
      <c r="J4" s="223" t="s">
        <v>121</v>
      </c>
      <c r="K4" s="223" t="s">
        <v>122</v>
      </c>
      <c r="L4" s="223"/>
      <c r="M4" s="223"/>
      <c r="N4" s="223"/>
      <c r="O4" s="223"/>
      <c r="P4" s="223"/>
      <c r="Q4" s="223" t="s">
        <v>123</v>
      </c>
      <c r="R4" s="223" t="s">
        <v>124</v>
      </c>
    </row>
    <row r="5" spans="1:18" ht="116.25" customHeight="1" x14ac:dyDescent="0.2">
      <c r="A5" s="223"/>
      <c r="B5" s="223"/>
      <c r="C5" s="223"/>
      <c r="D5" s="226"/>
      <c r="E5" s="226"/>
      <c r="F5" s="225"/>
      <c r="G5" s="223"/>
      <c r="H5" s="226"/>
      <c r="I5" s="223"/>
      <c r="J5" s="223"/>
      <c r="K5" s="227" t="s">
        <v>125</v>
      </c>
      <c r="L5" s="227">
        <v>2023</v>
      </c>
      <c r="M5" s="227">
        <v>2024</v>
      </c>
      <c r="N5" s="227">
        <v>2025</v>
      </c>
      <c r="O5" s="227">
        <v>2026</v>
      </c>
      <c r="P5" s="227">
        <v>2027</v>
      </c>
      <c r="Q5" s="228"/>
      <c r="R5" s="223"/>
    </row>
    <row r="6" spans="1:18" ht="15" x14ac:dyDescent="0.2">
      <c r="A6" s="227">
        <v>1</v>
      </c>
      <c r="B6" s="227">
        <v>2</v>
      </c>
      <c r="C6" s="229">
        <v>3</v>
      </c>
      <c r="D6" s="229">
        <v>4</v>
      </c>
      <c r="E6" s="229">
        <v>5</v>
      </c>
      <c r="F6" s="229">
        <v>6</v>
      </c>
      <c r="G6" s="229">
        <v>7</v>
      </c>
      <c r="H6" s="229">
        <v>8</v>
      </c>
      <c r="I6" s="229">
        <v>9</v>
      </c>
      <c r="J6" s="227">
        <v>10</v>
      </c>
      <c r="K6" s="227">
        <v>11</v>
      </c>
      <c r="L6" s="227">
        <v>12</v>
      </c>
      <c r="M6" s="227">
        <v>13</v>
      </c>
      <c r="N6" s="227">
        <v>14</v>
      </c>
      <c r="O6" s="227">
        <v>15</v>
      </c>
      <c r="P6" s="227">
        <v>16</v>
      </c>
      <c r="Q6" s="229">
        <v>17</v>
      </c>
      <c r="R6" s="227">
        <v>18</v>
      </c>
    </row>
    <row r="7" spans="1:18" ht="31.5" customHeight="1" x14ac:dyDescent="0.2">
      <c r="A7" s="230" t="s">
        <v>53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2"/>
    </row>
    <row r="8" spans="1:18" s="236" customFormat="1" ht="34.5" customHeight="1" x14ac:dyDescent="0.25">
      <c r="A8" s="233" t="s">
        <v>126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5"/>
    </row>
    <row r="9" spans="1:18" s="236" customFormat="1" ht="40.5" customHeight="1" x14ac:dyDescent="0.25">
      <c r="A9" s="233" t="s">
        <v>127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5"/>
    </row>
    <row r="10" spans="1:18" s="236" customFormat="1" ht="21" customHeight="1" x14ac:dyDescent="0.2">
      <c r="A10" s="237">
        <v>1</v>
      </c>
      <c r="B10" s="238" t="s">
        <v>128</v>
      </c>
      <c r="C10" s="239"/>
      <c r="D10" s="239"/>
      <c r="E10" s="239"/>
      <c r="F10" s="224"/>
      <c r="G10" s="224"/>
      <c r="H10" s="224"/>
      <c r="I10" s="240"/>
      <c r="J10" s="241" t="s">
        <v>129</v>
      </c>
      <c r="K10" s="242">
        <f>K11</f>
        <v>3185000</v>
      </c>
      <c r="L10" s="242">
        <f t="shared" ref="L10:P10" si="0">L11</f>
        <v>15000</v>
      </c>
      <c r="M10" s="242">
        <f t="shared" si="0"/>
        <v>150000</v>
      </c>
      <c r="N10" s="242">
        <f t="shared" si="0"/>
        <v>5000</v>
      </c>
      <c r="O10" s="242">
        <f t="shared" si="0"/>
        <v>5000</v>
      </c>
      <c r="P10" s="242">
        <f t="shared" si="0"/>
        <v>3010000</v>
      </c>
      <c r="Q10" s="227"/>
      <c r="R10" s="243" t="s">
        <v>5</v>
      </c>
    </row>
    <row r="11" spans="1:18" s="236" customFormat="1" ht="34.5" customHeight="1" x14ac:dyDescent="0.2">
      <c r="A11" s="237"/>
      <c r="B11" s="244"/>
      <c r="C11" s="245"/>
      <c r="D11" s="245"/>
      <c r="E11" s="245"/>
      <c r="F11" s="246"/>
      <c r="G11" s="246"/>
      <c r="H11" s="247"/>
      <c r="I11" s="248"/>
      <c r="J11" s="241" t="s">
        <v>130</v>
      </c>
      <c r="K11" s="249">
        <f>K12+K14+K16+K18</f>
        <v>3185000</v>
      </c>
      <c r="L11" s="249">
        <f t="shared" ref="L11:P11" si="1">L12+L14+L16+L18</f>
        <v>15000</v>
      </c>
      <c r="M11" s="249">
        <f t="shared" si="1"/>
        <v>150000</v>
      </c>
      <c r="N11" s="249">
        <f t="shared" si="1"/>
        <v>5000</v>
      </c>
      <c r="O11" s="249">
        <f t="shared" si="1"/>
        <v>5000</v>
      </c>
      <c r="P11" s="249">
        <f t="shared" si="1"/>
        <v>3010000</v>
      </c>
      <c r="Q11" s="227"/>
      <c r="R11" s="250"/>
    </row>
    <row r="12" spans="1:18" s="236" customFormat="1" ht="21.75" customHeight="1" x14ac:dyDescent="0.2">
      <c r="A12" s="251" t="s">
        <v>10</v>
      </c>
      <c r="B12" s="238" t="s">
        <v>131</v>
      </c>
      <c r="C12" s="252" t="s">
        <v>132</v>
      </c>
      <c r="D12" s="239" t="s">
        <v>133</v>
      </c>
      <c r="E12" s="239" t="s">
        <v>134</v>
      </c>
      <c r="F12" s="239">
        <v>2023</v>
      </c>
      <c r="G12" s="253"/>
      <c r="H12" s="253">
        <v>15000</v>
      </c>
      <c r="I12" s="253">
        <v>15000</v>
      </c>
      <c r="J12" s="254" t="s">
        <v>129</v>
      </c>
      <c r="K12" s="249">
        <f>K13</f>
        <v>15000</v>
      </c>
      <c r="L12" s="249">
        <f t="shared" ref="L12:P12" si="2">L13</f>
        <v>15000</v>
      </c>
      <c r="M12" s="249">
        <f t="shared" si="2"/>
        <v>0</v>
      </c>
      <c r="N12" s="249">
        <f t="shared" si="2"/>
        <v>0</v>
      </c>
      <c r="O12" s="249">
        <f t="shared" si="2"/>
        <v>0</v>
      </c>
      <c r="P12" s="249">
        <f t="shared" si="2"/>
        <v>0</v>
      </c>
      <c r="Q12" s="255"/>
      <c r="R12" s="243" t="s">
        <v>5</v>
      </c>
    </row>
    <row r="13" spans="1:18" s="236" customFormat="1" ht="33.75" customHeight="1" x14ac:dyDescent="0.2">
      <c r="A13" s="256"/>
      <c r="B13" s="244"/>
      <c r="C13" s="257"/>
      <c r="D13" s="258"/>
      <c r="E13" s="258"/>
      <c r="F13" s="258"/>
      <c r="G13" s="259"/>
      <c r="H13" s="259"/>
      <c r="I13" s="259"/>
      <c r="J13" s="241" t="s">
        <v>130</v>
      </c>
      <c r="K13" s="260">
        <f>SUM(L13:P13)</f>
        <v>15000</v>
      </c>
      <c r="L13" s="260">
        <v>15000</v>
      </c>
      <c r="M13" s="260">
        <v>0</v>
      </c>
      <c r="N13" s="260">
        <v>0</v>
      </c>
      <c r="O13" s="260">
        <v>0</v>
      </c>
      <c r="P13" s="260">
        <v>0</v>
      </c>
      <c r="Q13" s="261"/>
      <c r="R13" s="250"/>
    </row>
    <row r="14" spans="1:18" s="236" customFormat="1" ht="23.25" customHeight="1" x14ac:dyDescent="0.2">
      <c r="A14" s="251" t="s">
        <v>11</v>
      </c>
      <c r="B14" s="238" t="s">
        <v>135</v>
      </c>
      <c r="C14" s="252" t="s">
        <v>136</v>
      </c>
      <c r="D14" s="239" t="s">
        <v>137</v>
      </c>
      <c r="E14" s="239" t="s">
        <v>134</v>
      </c>
      <c r="F14" s="239">
        <v>2024</v>
      </c>
      <c r="G14" s="253"/>
      <c r="H14" s="253">
        <v>150000</v>
      </c>
      <c r="I14" s="240"/>
      <c r="J14" s="254" t="s">
        <v>129</v>
      </c>
      <c r="K14" s="249">
        <f>SUM(K15)</f>
        <v>150000</v>
      </c>
      <c r="L14" s="249">
        <f t="shared" ref="L14:P14" si="3">SUM(L15)</f>
        <v>0</v>
      </c>
      <c r="M14" s="249">
        <f t="shared" si="3"/>
        <v>150000</v>
      </c>
      <c r="N14" s="249">
        <f t="shared" si="3"/>
        <v>0</v>
      </c>
      <c r="O14" s="249">
        <f t="shared" si="3"/>
        <v>0</v>
      </c>
      <c r="P14" s="249">
        <f t="shared" si="3"/>
        <v>0</v>
      </c>
      <c r="Q14" s="255"/>
      <c r="R14" s="243" t="s">
        <v>5</v>
      </c>
    </row>
    <row r="15" spans="1:18" s="236" customFormat="1" ht="34.5" customHeight="1" x14ac:dyDescent="0.2">
      <c r="A15" s="256"/>
      <c r="B15" s="244"/>
      <c r="C15" s="257"/>
      <c r="D15" s="258"/>
      <c r="E15" s="258"/>
      <c r="F15" s="258"/>
      <c r="G15" s="259"/>
      <c r="H15" s="259"/>
      <c r="I15" s="248"/>
      <c r="J15" s="241" t="s">
        <v>130</v>
      </c>
      <c r="K15" s="260">
        <f>SUM(L15:P15)</f>
        <v>150000</v>
      </c>
      <c r="L15" s="260">
        <v>0</v>
      </c>
      <c r="M15" s="260">
        <v>150000</v>
      </c>
      <c r="N15" s="260">
        <v>0</v>
      </c>
      <c r="O15" s="260">
        <v>0</v>
      </c>
      <c r="P15" s="260">
        <v>0</v>
      </c>
      <c r="Q15" s="261"/>
      <c r="R15" s="250"/>
    </row>
    <row r="16" spans="1:18" s="236" customFormat="1" ht="22.5" customHeight="1" x14ac:dyDescent="0.2">
      <c r="A16" s="251" t="s">
        <v>12</v>
      </c>
      <c r="B16" s="238" t="s">
        <v>138</v>
      </c>
      <c r="C16" s="252" t="s">
        <v>139</v>
      </c>
      <c r="D16" s="239" t="s">
        <v>140</v>
      </c>
      <c r="E16" s="239" t="s">
        <v>134</v>
      </c>
      <c r="F16" s="239">
        <v>2027</v>
      </c>
      <c r="G16" s="253"/>
      <c r="H16" s="253">
        <v>3000000</v>
      </c>
      <c r="I16" s="240"/>
      <c r="J16" s="254" t="s">
        <v>129</v>
      </c>
      <c r="K16" s="249">
        <f>SUM(K17)</f>
        <v>3000000</v>
      </c>
      <c r="L16" s="249">
        <f t="shared" ref="L16:P16" si="4">SUM(L17)</f>
        <v>0</v>
      </c>
      <c r="M16" s="249">
        <f t="shared" si="4"/>
        <v>0</v>
      </c>
      <c r="N16" s="249">
        <f t="shared" si="4"/>
        <v>0</v>
      </c>
      <c r="O16" s="249">
        <f t="shared" si="4"/>
        <v>0</v>
      </c>
      <c r="P16" s="249">
        <f t="shared" si="4"/>
        <v>3000000</v>
      </c>
      <c r="Q16" s="255"/>
      <c r="R16" s="243" t="s">
        <v>5</v>
      </c>
    </row>
    <row r="17" spans="1:18" s="236" customFormat="1" ht="78" customHeight="1" x14ac:dyDescent="0.2">
      <c r="A17" s="256"/>
      <c r="B17" s="244"/>
      <c r="C17" s="257"/>
      <c r="D17" s="258"/>
      <c r="E17" s="258"/>
      <c r="F17" s="258"/>
      <c r="G17" s="259"/>
      <c r="H17" s="259"/>
      <c r="I17" s="248"/>
      <c r="J17" s="241" t="s">
        <v>130</v>
      </c>
      <c r="K17" s="260">
        <f>SUM(L17:P17)</f>
        <v>3000000</v>
      </c>
      <c r="L17" s="260">
        <v>0</v>
      </c>
      <c r="M17" s="260">
        <v>0</v>
      </c>
      <c r="N17" s="260">
        <v>0</v>
      </c>
      <c r="O17" s="260">
        <v>0</v>
      </c>
      <c r="P17" s="260">
        <v>3000000</v>
      </c>
      <c r="Q17" s="261"/>
      <c r="R17" s="250"/>
    </row>
    <row r="18" spans="1:18" s="236" customFormat="1" ht="15" x14ac:dyDescent="0.2">
      <c r="A18" s="251" t="s">
        <v>34</v>
      </c>
      <c r="B18" s="238" t="s">
        <v>141</v>
      </c>
      <c r="C18" s="252" t="s">
        <v>142</v>
      </c>
      <c r="D18" s="239" t="s">
        <v>143</v>
      </c>
      <c r="E18" s="239" t="s">
        <v>134</v>
      </c>
      <c r="F18" s="239" t="s">
        <v>144</v>
      </c>
      <c r="G18" s="253"/>
      <c r="H18" s="253">
        <v>20000</v>
      </c>
      <c r="I18" s="240"/>
      <c r="J18" s="254" t="s">
        <v>129</v>
      </c>
      <c r="K18" s="249">
        <f>K19</f>
        <v>20000</v>
      </c>
      <c r="L18" s="249">
        <f t="shared" ref="L18:P22" si="5">L19</f>
        <v>0</v>
      </c>
      <c r="M18" s="249">
        <f t="shared" si="5"/>
        <v>0</v>
      </c>
      <c r="N18" s="249">
        <f t="shared" si="5"/>
        <v>5000</v>
      </c>
      <c r="O18" s="249">
        <f t="shared" si="5"/>
        <v>5000</v>
      </c>
      <c r="P18" s="249">
        <f t="shared" si="5"/>
        <v>10000</v>
      </c>
      <c r="Q18" s="255"/>
      <c r="R18" s="243" t="s">
        <v>5</v>
      </c>
    </row>
    <row r="19" spans="1:18" s="236" customFormat="1" ht="88.5" customHeight="1" x14ac:dyDescent="0.2">
      <c r="A19" s="262"/>
      <c r="B19" s="263"/>
      <c r="C19" s="264"/>
      <c r="D19" s="265"/>
      <c r="E19" s="265"/>
      <c r="F19" s="265"/>
      <c r="G19" s="266"/>
      <c r="H19" s="266"/>
      <c r="I19" s="267"/>
      <c r="J19" s="241" t="s">
        <v>130</v>
      </c>
      <c r="K19" s="260">
        <f>SUM(L19:P19)</f>
        <v>20000</v>
      </c>
      <c r="L19" s="260">
        <v>0</v>
      </c>
      <c r="M19" s="260">
        <v>0</v>
      </c>
      <c r="N19" s="260">
        <v>5000</v>
      </c>
      <c r="O19" s="260">
        <v>5000</v>
      </c>
      <c r="P19" s="260">
        <v>10000</v>
      </c>
      <c r="Q19" s="261"/>
      <c r="R19" s="268"/>
    </row>
    <row r="20" spans="1:18" s="236" customFormat="1" ht="15" x14ac:dyDescent="0.2">
      <c r="A20" s="251" t="s">
        <v>93</v>
      </c>
      <c r="B20" s="238" t="s">
        <v>147</v>
      </c>
      <c r="C20" s="252" t="s">
        <v>148</v>
      </c>
      <c r="D20" s="239" t="s">
        <v>149</v>
      </c>
      <c r="E20" s="239" t="s">
        <v>134</v>
      </c>
      <c r="F20" s="239" t="s">
        <v>144</v>
      </c>
      <c r="G20" s="253"/>
      <c r="H20" s="253">
        <v>5000</v>
      </c>
      <c r="I20" s="240"/>
      <c r="J20" s="254" t="s">
        <v>129</v>
      </c>
      <c r="K20" s="249">
        <f>K21</f>
        <v>5000</v>
      </c>
      <c r="L20" s="249">
        <f t="shared" si="5"/>
        <v>0</v>
      </c>
      <c r="M20" s="249">
        <f t="shared" si="5"/>
        <v>0</v>
      </c>
      <c r="N20" s="249">
        <f t="shared" si="5"/>
        <v>0</v>
      </c>
      <c r="O20" s="249">
        <f t="shared" si="5"/>
        <v>5000</v>
      </c>
      <c r="P20" s="249">
        <f t="shared" si="5"/>
        <v>0</v>
      </c>
      <c r="Q20" s="255"/>
      <c r="R20" s="243" t="s">
        <v>5</v>
      </c>
    </row>
    <row r="21" spans="1:18" s="236" customFormat="1" ht="88.5" customHeight="1" x14ac:dyDescent="0.2">
      <c r="A21" s="262"/>
      <c r="B21" s="263"/>
      <c r="C21" s="264"/>
      <c r="D21" s="265"/>
      <c r="E21" s="265"/>
      <c r="F21" s="265"/>
      <c r="G21" s="266"/>
      <c r="H21" s="266"/>
      <c r="I21" s="267"/>
      <c r="J21" s="241" t="s">
        <v>130</v>
      </c>
      <c r="K21" s="260">
        <f>SUM(L21:P21)</f>
        <v>5000</v>
      </c>
      <c r="L21" s="260">
        <v>0</v>
      </c>
      <c r="M21" s="260">
        <v>0</v>
      </c>
      <c r="N21" s="260">
        <v>0</v>
      </c>
      <c r="O21" s="260">
        <v>5000</v>
      </c>
      <c r="P21" s="260">
        <v>0</v>
      </c>
      <c r="Q21" s="261"/>
      <c r="R21" s="268"/>
    </row>
    <row r="22" spans="1:18" s="236" customFormat="1" ht="15" x14ac:dyDescent="0.2">
      <c r="A22" s="251" t="s">
        <v>85</v>
      </c>
      <c r="B22" s="238" t="s">
        <v>151</v>
      </c>
      <c r="C22" s="252" t="s">
        <v>150</v>
      </c>
      <c r="D22" s="239" t="s">
        <v>140</v>
      </c>
      <c r="E22" s="239" t="s">
        <v>134</v>
      </c>
      <c r="F22" s="239" t="s">
        <v>144</v>
      </c>
      <c r="G22" s="253"/>
      <c r="H22" s="253">
        <v>20000</v>
      </c>
      <c r="I22" s="240"/>
      <c r="J22" s="254" t="s">
        <v>129</v>
      </c>
      <c r="K22" s="249">
        <f>K23</f>
        <v>20000</v>
      </c>
      <c r="L22" s="249">
        <f t="shared" si="5"/>
        <v>0</v>
      </c>
      <c r="M22" s="249">
        <f t="shared" si="5"/>
        <v>0</v>
      </c>
      <c r="N22" s="249">
        <f t="shared" si="5"/>
        <v>0</v>
      </c>
      <c r="O22" s="249">
        <f t="shared" si="5"/>
        <v>10000</v>
      </c>
      <c r="P22" s="249">
        <f t="shared" si="5"/>
        <v>10000</v>
      </c>
      <c r="Q22" s="255"/>
      <c r="R22" s="243" t="s">
        <v>5</v>
      </c>
    </row>
    <row r="23" spans="1:18" s="236" customFormat="1" ht="88.5" customHeight="1" x14ac:dyDescent="0.2">
      <c r="A23" s="262"/>
      <c r="B23" s="263"/>
      <c r="C23" s="264"/>
      <c r="D23" s="265"/>
      <c r="E23" s="265"/>
      <c r="F23" s="265"/>
      <c r="G23" s="266"/>
      <c r="H23" s="266"/>
      <c r="I23" s="267"/>
      <c r="J23" s="241" t="s">
        <v>130</v>
      </c>
      <c r="K23" s="260">
        <f>SUM(L23:P23)</f>
        <v>20000</v>
      </c>
      <c r="L23" s="260">
        <v>0</v>
      </c>
      <c r="M23" s="260">
        <v>0</v>
      </c>
      <c r="N23" s="260">
        <v>0</v>
      </c>
      <c r="O23" s="260">
        <v>10000</v>
      </c>
      <c r="P23" s="260">
        <v>10000</v>
      </c>
      <c r="Q23" s="261"/>
      <c r="R23" s="268"/>
    </row>
    <row r="25" spans="1:18" ht="18.75" x14ac:dyDescent="0.2">
      <c r="R25" s="269" t="s">
        <v>61</v>
      </c>
    </row>
    <row r="27" spans="1:18" s="23" customFormat="1" ht="18.75" x14ac:dyDescent="0.3">
      <c r="A27" s="24"/>
      <c r="B27" s="43" t="s">
        <v>145</v>
      </c>
      <c r="C27" s="102"/>
      <c r="D27" s="44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Q27" s="52"/>
    </row>
  </sheetData>
  <mergeCells count="89">
    <mergeCell ref="H22:H23"/>
    <mergeCell ref="I22:I23"/>
    <mergeCell ref="R22:R23"/>
    <mergeCell ref="H20:H21"/>
    <mergeCell ref="I20:I21"/>
    <mergeCell ref="R20:R21"/>
    <mergeCell ref="A22:A23"/>
    <mergeCell ref="B22:B23"/>
    <mergeCell ref="C22:C23"/>
    <mergeCell ref="D22:D23"/>
    <mergeCell ref="E22:E23"/>
    <mergeCell ref="F22:F23"/>
    <mergeCell ref="G22:G23"/>
    <mergeCell ref="H18:H19"/>
    <mergeCell ref="I18:I19"/>
    <mergeCell ref="R18:R19"/>
    <mergeCell ref="A20:A21"/>
    <mergeCell ref="B20:B21"/>
    <mergeCell ref="C20:C21"/>
    <mergeCell ref="D20:D21"/>
    <mergeCell ref="E20:E21"/>
    <mergeCell ref="F20:F21"/>
    <mergeCell ref="G20:G21"/>
    <mergeCell ref="H16:H17"/>
    <mergeCell ref="I16:I17"/>
    <mergeCell ref="R16:R17"/>
    <mergeCell ref="A18:A19"/>
    <mergeCell ref="B18:B19"/>
    <mergeCell ref="C18:C19"/>
    <mergeCell ref="D18:D19"/>
    <mergeCell ref="E18:E19"/>
    <mergeCell ref="F18:F19"/>
    <mergeCell ref="G18:G19"/>
    <mergeCell ref="H14:H15"/>
    <mergeCell ref="I14:I15"/>
    <mergeCell ref="R14:R15"/>
    <mergeCell ref="A16:A17"/>
    <mergeCell ref="B16:B17"/>
    <mergeCell ref="C16:C17"/>
    <mergeCell ref="D16:D17"/>
    <mergeCell ref="E16:E17"/>
    <mergeCell ref="F16:F17"/>
    <mergeCell ref="G16:G17"/>
    <mergeCell ref="H12:H13"/>
    <mergeCell ref="I12:I13"/>
    <mergeCell ref="R12:R13"/>
    <mergeCell ref="A14:A15"/>
    <mergeCell ref="B14:B15"/>
    <mergeCell ref="C14:C15"/>
    <mergeCell ref="D14:D15"/>
    <mergeCell ref="E14:E15"/>
    <mergeCell ref="F14:F15"/>
    <mergeCell ref="G14:G15"/>
    <mergeCell ref="H10:H11"/>
    <mergeCell ref="I10:I11"/>
    <mergeCell ref="R10:R11"/>
    <mergeCell ref="A12:A13"/>
    <mergeCell ref="B12:B13"/>
    <mergeCell ref="C12:C13"/>
    <mergeCell ref="D12:D13"/>
    <mergeCell ref="E12:E13"/>
    <mergeCell ref="F12:F13"/>
    <mergeCell ref="G12:G13"/>
    <mergeCell ref="A7:R7"/>
    <mergeCell ref="A8:R8"/>
    <mergeCell ref="A9:R9"/>
    <mergeCell ref="A10:A11"/>
    <mergeCell ref="B10:B11"/>
    <mergeCell ref="C10:C11"/>
    <mergeCell ref="D10:D11"/>
    <mergeCell ref="E10:E11"/>
    <mergeCell ref="F10:F11"/>
    <mergeCell ref="G10:G11"/>
    <mergeCell ref="H4:H5"/>
    <mergeCell ref="I4:I5"/>
    <mergeCell ref="J4:J5"/>
    <mergeCell ref="K4:P4"/>
    <mergeCell ref="Q4:Q5"/>
    <mergeCell ref="R4:R5"/>
    <mergeCell ref="O1:R1"/>
    <mergeCell ref="P2:R2"/>
    <mergeCell ref="A3:R3"/>
    <mergeCell ref="A4:A5"/>
    <mergeCell ref="B4:B5"/>
    <mergeCell ref="C4:C5"/>
    <mergeCell ref="D4:D5"/>
    <mergeCell ref="E4:E5"/>
    <mergeCell ref="F4:F5"/>
    <mergeCell ref="G4:G5"/>
  </mergeCells>
  <pageMargins left="0.31496062992125984" right="0.31496062992125984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5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2025-06-27T07:37:29Z</cp:lastPrinted>
  <dcterms:created xsi:type="dcterms:W3CDTF">2015-08-24T11:11:17Z</dcterms:created>
  <dcterms:modified xsi:type="dcterms:W3CDTF">2025-07-02T14:42:05Z</dcterms:modified>
</cp:coreProperties>
</file>