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0" yWindow="0" windowWidth="28800" windowHeight="12330"/>
  </bookViews>
  <sheets>
    <sheet name="16.09.2025 Перечень МР МП" sheetId="43" r:id="rId1"/>
  </sheets>
  <definedNames>
    <definedName name="_xlnm.Print_Titles" localSheetId="0">'16.09.2025 Перечень МР МП'!$4:$6</definedName>
    <definedName name="_xlnm.Print_Area" localSheetId="0">'16.09.2025 Перечень МР МП'!$A$1:$O$586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80" i="43" l="1"/>
  <c r="H318" i="43" l="1"/>
  <c r="H268" i="43" l="1"/>
  <c r="H286" i="43"/>
  <c r="M457" i="43"/>
  <c r="H254" i="43"/>
  <c r="H212" i="43"/>
  <c r="H206" i="43"/>
  <c r="H123" i="43"/>
  <c r="H436" i="43"/>
  <c r="H269" i="43"/>
  <c r="H443" i="43"/>
  <c r="H315" i="43"/>
  <c r="H437" i="43"/>
  <c r="H426" i="43"/>
  <c r="H316" i="43" l="1"/>
  <c r="N307" i="43"/>
  <c r="M307" i="43"/>
  <c r="H307" i="43"/>
  <c r="E309" i="43"/>
  <c r="N286" i="43"/>
  <c r="M286" i="43"/>
  <c r="E288" i="43"/>
  <c r="E287" i="43"/>
  <c r="H267" i="43" l="1"/>
  <c r="N53" i="43"/>
  <c r="M53" i="43"/>
  <c r="H53" i="43"/>
  <c r="F9" i="43"/>
  <c r="N457" i="43" l="1"/>
  <c r="E465" i="43" l="1"/>
  <c r="H433" i="43"/>
  <c r="H435" i="43"/>
  <c r="H434" i="43"/>
  <c r="H457" i="43" l="1"/>
  <c r="E457" i="43" s="1"/>
  <c r="E450" i="43"/>
  <c r="N436" i="43" l="1"/>
  <c r="M436" i="43"/>
  <c r="E461" i="43"/>
  <c r="H506" i="43"/>
  <c r="E529" i="43"/>
  <c r="H528" i="43"/>
  <c r="E371" i="43"/>
  <c r="E500" i="43"/>
  <c r="H509" i="43"/>
  <c r="H507" i="43"/>
  <c r="H508" i="43"/>
  <c r="N509" i="43"/>
  <c r="M509" i="43"/>
  <c r="E509" i="43" s="1"/>
  <c r="N507" i="43"/>
  <c r="M507" i="43"/>
  <c r="F507" i="43"/>
  <c r="E530" i="43"/>
  <c r="E531" i="43"/>
  <c r="E532" i="43"/>
  <c r="E537" i="43"/>
  <c r="E436" i="43" l="1"/>
  <c r="E507" i="43"/>
  <c r="E528" i="43"/>
  <c r="N528" i="43"/>
  <c r="M528" i="43"/>
  <c r="F528" i="43"/>
  <c r="G528" i="43"/>
  <c r="N139" i="43" l="1"/>
  <c r="H568" i="43"/>
  <c r="N568" i="43"/>
  <c r="M568" i="43"/>
  <c r="H256" i="43"/>
  <c r="H76" i="43"/>
  <c r="H54" i="43"/>
  <c r="H51" i="43" s="1"/>
  <c r="N268" i="43"/>
  <c r="M268" i="43"/>
  <c r="G380" i="43"/>
  <c r="H116" i="43" l="1"/>
  <c r="H425" i="43"/>
  <c r="M328" i="43"/>
  <c r="H266" i="43"/>
  <c r="H210" i="43"/>
  <c r="H209" i="43"/>
  <c r="H232" i="43"/>
  <c r="H233" i="43"/>
  <c r="E233" i="43" s="1"/>
  <c r="N428" i="43"/>
  <c r="M428" i="43"/>
  <c r="H227" i="43"/>
  <c r="H139" i="43"/>
  <c r="H214" i="43"/>
  <c r="H231" i="43" l="1"/>
  <c r="H211" i="43"/>
  <c r="H377" i="43"/>
  <c r="E232" i="43"/>
  <c r="E246" i="43"/>
  <c r="H245" i="43"/>
  <c r="E247" i="43"/>
  <c r="E365" i="43"/>
  <c r="E364" i="43"/>
  <c r="H122" i="43"/>
  <c r="G53" i="43" l="1"/>
  <c r="G582" i="43"/>
  <c r="E460" i="43"/>
  <c r="E459" i="43"/>
  <c r="E458" i="43"/>
  <c r="F457" i="43"/>
  <c r="G584" i="43"/>
  <c r="E543" i="43"/>
  <c r="E542" i="43"/>
  <c r="E541" i="43"/>
  <c r="N540" i="43"/>
  <c r="M540" i="43"/>
  <c r="H540" i="43"/>
  <c r="G540" i="43"/>
  <c r="F540" i="43"/>
  <c r="F143" i="43"/>
  <c r="F210" i="43"/>
  <c r="G211" i="43"/>
  <c r="G302" i="43"/>
  <c r="E302" i="43"/>
  <c r="F209" i="43"/>
  <c r="G143" i="43"/>
  <c r="N402" i="43"/>
  <c r="N400" i="43" s="1"/>
  <c r="H402" i="43"/>
  <c r="H401" i="43"/>
  <c r="E401" i="43" s="1"/>
  <c r="M400" i="43"/>
  <c r="F400" i="43"/>
  <c r="N396" i="43"/>
  <c r="N394" i="43" s="1"/>
  <c r="H396" i="43"/>
  <c r="H393" i="43" s="1"/>
  <c r="H395" i="43"/>
  <c r="E395" i="43" s="1"/>
  <c r="M394" i="43"/>
  <c r="F394" i="43"/>
  <c r="M393" i="43"/>
  <c r="F393" i="43"/>
  <c r="N392" i="43"/>
  <c r="M392" i="43"/>
  <c r="F392" i="43"/>
  <c r="N302" i="43"/>
  <c r="M302" i="43"/>
  <c r="H302" i="43"/>
  <c r="F302" i="43"/>
  <c r="E308" i="43"/>
  <c r="F307" i="43"/>
  <c r="E241" i="43"/>
  <c r="N240" i="43"/>
  <c r="M240" i="43"/>
  <c r="H240" i="43"/>
  <c r="F240" i="43"/>
  <c r="E248" i="43"/>
  <c r="N245" i="43"/>
  <c r="M245" i="43"/>
  <c r="F245" i="43"/>
  <c r="M210" i="43"/>
  <c r="E198" i="43"/>
  <c r="E197" i="43"/>
  <c r="E196" i="43"/>
  <c r="N195" i="43"/>
  <c r="M195" i="43"/>
  <c r="H195" i="43"/>
  <c r="F195" i="43"/>
  <c r="N194" i="43"/>
  <c r="M194" i="43"/>
  <c r="H194" i="43"/>
  <c r="F194" i="43"/>
  <c r="N193" i="43"/>
  <c r="M193" i="43"/>
  <c r="H193" i="43"/>
  <c r="F193" i="43"/>
  <c r="N192" i="43"/>
  <c r="M192" i="43"/>
  <c r="H192" i="43"/>
  <c r="F192" i="43"/>
  <c r="E176" i="43"/>
  <c r="N175" i="43"/>
  <c r="M175" i="43"/>
  <c r="H175" i="43"/>
  <c r="F175" i="43"/>
  <c r="E152" i="43"/>
  <c r="F149" i="43"/>
  <c r="E151" i="43"/>
  <c r="E150" i="43"/>
  <c r="N149" i="43"/>
  <c r="M149" i="43"/>
  <c r="H149" i="43"/>
  <c r="H108" i="43"/>
  <c r="E110" i="43"/>
  <c r="E109" i="43"/>
  <c r="N108" i="43"/>
  <c r="M108" i="43"/>
  <c r="N107" i="43"/>
  <c r="M107" i="43"/>
  <c r="H107" i="43"/>
  <c r="F107" i="43"/>
  <c r="N106" i="43"/>
  <c r="M106" i="43"/>
  <c r="H106" i="43"/>
  <c r="E100" i="43"/>
  <c r="N99" i="43"/>
  <c r="M99" i="43"/>
  <c r="H99" i="43"/>
  <c r="F99" i="43"/>
  <c r="E90" i="43"/>
  <c r="N89" i="43"/>
  <c r="M89" i="43"/>
  <c r="H89" i="43"/>
  <c r="F89" i="43"/>
  <c r="H104" i="43" l="1"/>
  <c r="G580" i="43"/>
  <c r="E540" i="43"/>
  <c r="M391" i="43"/>
  <c r="E402" i="43"/>
  <c r="H400" i="43"/>
  <c r="E400" i="43" s="1"/>
  <c r="H392" i="43"/>
  <c r="E392" i="43" s="1"/>
  <c r="H394" i="43"/>
  <c r="E394" i="43" s="1"/>
  <c r="F391" i="43"/>
  <c r="N393" i="43"/>
  <c r="N391" i="43" s="1"/>
  <c r="E396" i="43"/>
  <c r="E307" i="43"/>
  <c r="E240" i="43"/>
  <c r="M191" i="43"/>
  <c r="E195" i="43"/>
  <c r="H191" i="43"/>
  <c r="E245" i="43"/>
  <c r="E194" i="43"/>
  <c r="E193" i="43"/>
  <c r="E192" i="43"/>
  <c r="N191" i="43"/>
  <c r="E175" i="43"/>
  <c r="F191" i="43"/>
  <c r="E149" i="43"/>
  <c r="N104" i="43"/>
  <c r="M104" i="43"/>
  <c r="E107" i="43"/>
  <c r="E105" i="43"/>
  <c r="F108" i="43"/>
  <c r="E108" i="43" s="1"/>
  <c r="E99" i="43"/>
  <c r="E89" i="43"/>
  <c r="N548" i="43"/>
  <c r="N506" i="43"/>
  <c r="M506" i="43"/>
  <c r="N434" i="43"/>
  <c r="M434" i="43"/>
  <c r="N267" i="43"/>
  <c r="M267" i="43"/>
  <c r="M211" i="43"/>
  <c r="N211" i="43"/>
  <c r="H121" i="43"/>
  <c r="M121" i="43"/>
  <c r="N121" i="43"/>
  <c r="M51" i="43"/>
  <c r="N51" i="43"/>
  <c r="H391" i="43" l="1"/>
  <c r="E391" i="43" s="1"/>
  <c r="E393" i="43"/>
  <c r="E191" i="43"/>
  <c r="M548" i="43"/>
  <c r="N516" i="43"/>
  <c r="M516" i="43"/>
  <c r="E423" i="43"/>
  <c r="E424" i="43"/>
  <c r="F536" i="43"/>
  <c r="M536" i="43"/>
  <c r="H536" i="43"/>
  <c r="G536" i="43"/>
  <c r="N536" i="43"/>
  <c r="E539" i="43"/>
  <c r="E538" i="43"/>
  <c r="H516" i="43"/>
  <c r="E518" i="43"/>
  <c r="E517" i="43"/>
  <c r="H522" i="43"/>
  <c r="H510" i="43"/>
  <c r="N210" i="43"/>
  <c r="H208" i="43"/>
  <c r="N209" i="43"/>
  <c r="M209" i="43"/>
  <c r="E225" i="43"/>
  <c r="E226" i="43"/>
  <c r="E227" i="43"/>
  <c r="N224" i="43"/>
  <c r="M224" i="43"/>
  <c r="H224" i="43"/>
  <c r="G224" i="43"/>
  <c r="F224" i="43"/>
  <c r="G209" i="43"/>
  <c r="G210" i="43"/>
  <c r="H136" i="43"/>
  <c r="H130" i="43"/>
  <c r="H50" i="43"/>
  <c r="E536" i="43" l="1"/>
  <c r="E516" i="43"/>
  <c r="E224" i="43"/>
  <c r="G208" i="43"/>
  <c r="E210" i="43"/>
  <c r="E209" i="43"/>
  <c r="G370" i="43" l="1"/>
  <c r="E366" i="43"/>
  <c r="N578" i="43"/>
  <c r="M578" i="43"/>
  <c r="F573" i="43"/>
  <c r="N572" i="43"/>
  <c r="M572" i="43"/>
  <c r="H566" i="43"/>
  <c r="F568" i="43"/>
  <c r="E567" i="43"/>
  <c r="N566" i="43"/>
  <c r="M566" i="43"/>
  <c r="N565" i="43"/>
  <c r="N579" i="43" s="1"/>
  <c r="N577" i="43" s="1"/>
  <c r="M565" i="43"/>
  <c r="M579" i="43" s="1"/>
  <c r="M577" i="43" s="1"/>
  <c r="H564" i="43"/>
  <c r="H578" i="43" s="1"/>
  <c r="N554" i="43"/>
  <c r="H554" i="43"/>
  <c r="F556" i="43"/>
  <c r="F555" i="43" s="1"/>
  <c r="E524" i="43"/>
  <c r="E523" i="43"/>
  <c r="N522" i="43"/>
  <c r="M522" i="43"/>
  <c r="F522" i="43"/>
  <c r="E512" i="43"/>
  <c r="E511" i="43"/>
  <c r="N510" i="43"/>
  <c r="M510" i="43"/>
  <c r="F510" i="43"/>
  <c r="N508" i="43"/>
  <c r="M508" i="43"/>
  <c r="F508" i="43"/>
  <c r="E501" i="43"/>
  <c r="N499" i="43"/>
  <c r="M499" i="43"/>
  <c r="H499" i="43"/>
  <c r="F499" i="43"/>
  <c r="E495" i="43"/>
  <c r="E494" i="43"/>
  <c r="N493" i="43"/>
  <c r="M493" i="43"/>
  <c r="H493" i="43"/>
  <c r="F493" i="43"/>
  <c r="N492" i="43"/>
  <c r="M492" i="43"/>
  <c r="H492" i="43"/>
  <c r="F492" i="43"/>
  <c r="N491" i="43"/>
  <c r="M491" i="43"/>
  <c r="H491" i="43"/>
  <c r="F491" i="43"/>
  <c r="E486" i="43"/>
  <c r="E485" i="43"/>
  <c r="E484" i="43"/>
  <c r="N483" i="43"/>
  <c r="M483" i="43"/>
  <c r="H483" i="43"/>
  <c r="F483" i="43"/>
  <c r="N479" i="43"/>
  <c r="E478" i="43"/>
  <c r="E477" i="43"/>
  <c r="M476" i="43"/>
  <c r="H476" i="43"/>
  <c r="F476" i="43"/>
  <c r="F472" i="43"/>
  <c r="F469" i="43" s="1"/>
  <c r="E471" i="43"/>
  <c r="E470" i="43"/>
  <c r="N469" i="43"/>
  <c r="M469" i="43"/>
  <c r="H469" i="43"/>
  <c r="M468" i="43"/>
  <c r="H468" i="43"/>
  <c r="H550" i="43" s="1"/>
  <c r="N467" i="43"/>
  <c r="N549" i="43" s="1"/>
  <c r="M467" i="43"/>
  <c r="M549" i="43" s="1"/>
  <c r="H467" i="43"/>
  <c r="H549" i="43" s="1"/>
  <c r="F467" i="43"/>
  <c r="N466" i="43"/>
  <c r="M466" i="43"/>
  <c r="H466" i="43"/>
  <c r="H548" i="43" s="1"/>
  <c r="F466" i="43"/>
  <c r="F548" i="43" s="1"/>
  <c r="N453" i="43"/>
  <c r="E453" i="43" s="1"/>
  <c r="E452" i="43"/>
  <c r="E451" i="43"/>
  <c r="M450" i="43"/>
  <c r="H450" i="43"/>
  <c r="F450" i="43"/>
  <c r="F446" i="43"/>
  <c r="E446" i="43" s="1"/>
  <c r="F445" i="43"/>
  <c r="E445" i="43" s="1"/>
  <c r="E444" i="43"/>
  <c r="N443" i="43"/>
  <c r="M443" i="43"/>
  <c r="F439" i="43"/>
  <c r="E439" i="43" s="1"/>
  <c r="F438" i="43"/>
  <c r="N437" i="43"/>
  <c r="M437" i="43"/>
  <c r="M435" i="43"/>
  <c r="F434" i="43"/>
  <c r="F429" i="43"/>
  <c r="E429" i="43" s="1"/>
  <c r="H427" i="43"/>
  <c r="F428" i="43"/>
  <c r="F425" i="43" s="1"/>
  <c r="N427" i="43"/>
  <c r="M427" i="43"/>
  <c r="N426" i="43"/>
  <c r="M426" i="43"/>
  <c r="H551" i="43"/>
  <c r="N425" i="43"/>
  <c r="M425" i="43"/>
  <c r="E413" i="43"/>
  <c r="E412" i="43"/>
  <c r="E411" i="43"/>
  <c r="N410" i="43"/>
  <c r="M410" i="43"/>
  <c r="H410" i="43"/>
  <c r="F410" i="43"/>
  <c r="N409" i="43"/>
  <c r="M409" i="43"/>
  <c r="H409" i="43"/>
  <c r="F409" i="43"/>
  <c r="N408" i="43"/>
  <c r="M408" i="43"/>
  <c r="H408" i="43"/>
  <c r="F408" i="43"/>
  <c r="N407" i="43"/>
  <c r="M407" i="43"/>
  <c r="M418" i="43" s="1"/>
  <c r="L418" i="43"/>
  <c r="H407" i="43"/>
  <c r="H418" i="43" s="1"/>
  <c r="F407" i="43"/>
  <c r="N387" i="43"/>
  <c r="N384" i="43" s="1"/>
  <c r="H386" i="43"/>
  <c r="E386" i="43" s="1"/>
  <c r="M385" i="43"/>
  <c r="F385" i="43"/>
  <c r="M384" i="43"/>
  <c r="F384" i="43"/>
  <c r="N383" i="43"/>
  <c r="M383" i="43"/>
  <c r="F383" i="43"/>
  <c r="E372" i="43"/>
  <c r="N370" i="43"/>
  <c r="M370" i="43"/>
  <c r="H370" i="43"/>
  <c r="F370" i="43"/>
  <c r="N363" i="43"/>
  <c r="M363" i="43"/>
  <c r="H363" i="43"/>
  <c r="F363" i="43"/>
  <c r="N362" i="43"/>
  <c r="M362" i="43"/>
  <c r="H362" i="43"/>
  <c r="F362" i="43"/>
  <c r="N361" i="43"/>
  <c r="M361" i="43"/>
  <c r="H361" i="43"/>
  <c r="F361" i="43"/>
  <c r="N360" i="43"/>
  <c r="M360" i="43"/>
  <c r="M377" i="43" s="1"/>
  <c r="F360" i="43"/>
  <c r="E355" i="43"/>
  <c r="E354" i="43"/>
  <c r="E353" i="43"/>
  <c r="N352" i="43"/>
  <c r="M352" i="43"/>
  <c r="H352" i="43"/>
  <c r="F352" i="43"/>
  <c r="H351" i="43"/>
  <c r="F351" i="43"/>
  <c r="H350" i="43"/>
  <c r="F350" i="43"/>
  <c r="N349" i="43"/>
  <c r="M349" i="43"/>
  <c r="H349" i="43"/>
  <c r="F349" i="43"/>
  <c r="E344" i="43"/>
  <c r="E343" i="43"/>
  <c r="N342" i="43"/>
  <c r="M342" i="43"/>
  <c r="H342" i="43"/>
  <c r="F342" i="43"/>
  <c r="E338" i="43"/>
  <c r="E337" i="43"/>
  <c r="N336" i="43"/>
  <c r="M336" i="43"/>
  <c r="H336" i="43"/>
  <c r="H328" i="43" s="1"/>
  <c r="F336" i="43"/>
  <c r="E332" i="43"/>
  <c r="F331" i="43"/>
  <c r="F328" i="43" s="1"/>
  <c r="F327" i="43" s="1"/>
  <c r="N330" i="43"/>
  <c r="M330" i="43"/>
  <c r="H330" i="43"/>
  <c r="E329" i="43"/>
  <c r="N328" i="43"/>
  <c r="N327" i="43" s="1"/>
  <c r="E323" i="43"/>
  <c r="N322" i="43"/>
  <c r="M322" i="43"/>
  <c r="H322" i="43"/>
  <c r="F322" i="43"/>
  <c r="F318" i="43"/>
  <c r="E318" i="43" s="1"/>
  <c r="F317" i="43"/>
  <c r="F314" i="43" s="1"/>
  <c r="N316" i="43"/>
  <c r="M316" i="43"/>
  <c r="N315" i="43"/>
  <c r="M315" i="43"/>
  <c r="H380" i="43"/>
  <c r="N314" i="43"/>
  <c r="M314" i="43"/>
  <c r="E298" i="43"/>
  <c r="N297" i="43"/>
  <c r="M297" i="43"/>
  <c r="H297" i="43"/>
  <c r="F297" i="43"/>
  <c r="E293" i="43"/>
  <c r="N292" i="43"/>
  <c r="M292" i="43"/>
  <c r="H292" i="43"/>
  <c r="F292" i="43"/>
  <c r="F287" i="43"/>
  <c r="E282" i="43"/>
  <c r="N281" i="43"/>
  <c r="M281" i="43"/>
  <c r="H281" i="43"/>
  <c r="F281" i="43"/>
  <c r="F277" i="43"/>
  <c r="E277" i="43" s="1"/>
  <c r="F276" i="43"/>
  <c r="N275" i="43"/>
  <c r="M275" i="43"/>
  <c r="H275" i="43"/>
  <c r="E271" i="43"/>
  <c r="E270" i="43"/>
  <c r="N269" i="43"/>
  <c r="M269" i="43"/>
  <c r="F269" i="43"/>
  <c r="N266" i="43"/>
  <c r="M266" i="43"/>
  <c r="E262" i="43"/>
  <c r="N261" i="43"/>
  <c r="M261" i="43"/>
  <c r="H261" i="43"/>
  <c r="F261" i="43"/>
  <c r="F257" i="43"/>
  <c r="F256" i="43"/>
  <c r="F253" i="43" s="1"/>
  <c r="N255" i="43"/>
  <c r="M255" i="43"/>
  <c r="N254" i="43"/>
  <c r="M254" i="43"/>
  <c r="N253" i="43"/>
  <c r="M253" i="43"/>
  <c r="E236" i="43"/>
  <c r="N235" i="43"/>
  <c r="M235" i="43"/>
  <c r="H235" i="43"/>
  <c r="F235" i="43"/>
  <c r="N234" i="43"/>
  <c r="M234" i="43"/>
  <c r="H234" i="43"/>
  <c r="F234" i="43"/>
  <c r="E220" i="43"/>
  <c r="N219" i="43"/>
  <c r="M219" i="43"/>
  <c r="H219" i="43"/>
  <c r="F219" i="43"/>
  <c r="H213" i="43"/>
  <c r="F215" i="43"/>
  <c r="F214" i="43"/>
  <c r="F211" i="43" s="1"/>
  <c r="N213" i="43"/>
  <c r="M213" i="43"/>
  <c r="N212" i="43"/>
  <c r="N208" i="43" s="1"/>
  <c r="M212" i="43"/>
  <c r="E187" i="43"/>
  <c r="E186" i="43"/>
  <c r="E185" i="43"/>
  <c r="N184" i="43"/>
  <c r="M184" i="43"/>
  <c r="H184" i="43"/>
  <c r="F184" i="43"/>
  <c r="N183" i="43"/>
  <c r="M183" i="43"/>
  <c r="H183" i="43"/>
  <c r="F183" i="43"/>
  <c r="N182" i="43"/>
  <c r="M182" i="43"/>
  <c r="H182" i="43"/>
  <c r="F182" i="43"/>
  <c r="N181" i="43"/>
  <c r="M181" i="43"/>
  <c r="H181" i="43"/>
  <c r="F181" i="43"/>
  <c r="E171" i="43"/>
  <c r="N170" i="43"/>
  <c r="M170" i="43"/>
  <c r="H170" i="43"/>
  <c r="F170" i="43"/>
  <c r="E166" i="43"/>
  <c r="N165" i="43"/>
  <c r="M165" i="43"/>
  <c r="H165" i="43"/>
  <c r="F165" i="43"/>
  <c r="F161" i="43"/>
  <c r="E160" i="43"/>
  <c r="N159" i="43"/>
  <c r="M159" i="43"/>
  <c r="H159" i="43"/>
  <c r="N158" i="43"/>
  <c r="M158" i="43"/>
  <c r="H158" i="43"/>
  <c r="N157" i="43"/>
  <c r="M157" i="43"/>
  <c r="H157" i="43"/>
  <c r="F157" i="43"/>
  <c r="E144" i="43"/>
  <c r="N143" i="43"/>
  <c r="M143" i="43"/>
  <c r="H143" i="43"/>
  <c r="F139" i="43"/>
  <c r="E139" i="43" s="1"/>
  <c r="F138" i="43"/>
  <c r="H120" i="43"/>
  <c r="H119" i="43" s="1"/>
  <c r="F137" i="43"/>
  <c r="N136" i="43"/>
  <c r="M136" i="43"/>
  <c r="F132" i="43"/>
  <c r="E131" i="43"/>
  <c r="N130" i="43"/>
  <c r="M130" i="43"/>
  <c r="F126" i="43"/>
  <c r="E126" i="43" s="1"/>
  <c r="E125" i="43"/>
  <c r="N124" i="43"/>
  <c r="M124" i="43"/>
  <c r="H124" i="43"/>
  <c r="N123" i="43"/>
  <c r="M123" i="43"/>
  <c r="N122" i="43"/>
  <c r="M122" i="43"/>
  <c r="N120" i="43"/>
  <c r="M120" i="43"/>
  <c r="E95" i="43"/>
  <c r="N94" i="43"/>
  <c r="M94" i="43"/>
  <c r="H94" i="43"/>
  <c r="F94" i="43"/>
  <c r="E85" i="43"/>
  <c r="N84" i="43"/>
  <c r="M84" i="43"/>
  <c r="H84" i="43"/>
  <c r="F84" i="43"/>
  <c r="E80" i="43"/>
  <c r="E79" i="43"/>
  <c r="N78" i="43"/>
  <c r="M78" i="43"/>
  <c r="H78" i="43"/>
  <c r="F78" i="43"/>
  <c r="N77" i="43"/>
  <c r="M77" i="43"/>
  <c r="H77" i="43"/>
  <c r="F77" i="43"/>
  <c r="N76" i="43"/>
  <c r="N116" i="43" s="1"/>
  <c r="M76" i="43"/>
  <c r="F76" i="43"/>
  <c r="E71" i="43"/>
  <c r="F70" i="43"/>
  <c r="N69" i="43"/>
  <c r="M69" i="43"/>
  <c r="H69" i="43"/>
  <c r="E65" i="43"/>
  <c r="N64" i="43"/>
  <c r="M64" i="43"/>
  <c r="H64" i="43"/>
  <c r="F64" i="43"/>
  <c r="E60" i="43"/>
  <c r="N59" i="43"/>
  <c r="M59" i="43"/>
  <c r="H59" i="43"/>
  <c r="F59" i="43"/>
  <c r="F55" i="43"/>
  <c r="F54" i="43"/>
  <c r="F51" i="43" s="1"/>
  <c r="N52" i="43"/>
  <c r="M52" i="43"/>
  <c r="N50" i="43"/>
  <c r="N115" i="43" s="1"/>
  <c r="M50" i="43"/>
  <c r="H115" i="43"/>
  <c r="E42" i="43"/>
  <c r="N41" i="43"/>
  <c r="M41" i="43"/>
  <c r="H41" i="43"/>
  <c r="F41" i="43"/>
  <c r="E40" i="43"/>
  <c r="N39" i="43"/>
  <c r="M39" i="43"/>
  <c r="H39" i="43"/>
  <c r="F39" i="43"/>
  <c r="E33" i="43"/>
  <c r="N32" i="43"/>
  <c r="M32" i="43"/>
  <c r="H32" i="43"/>
  <c r="F32" i="43"/>
  <c r="E28" i="43"/>
  <c r="N27" i="43"/>
  <c r="M27" i="43"/>
  <c r="H27" i="43"/>
  <c r="F27" i="43"/>
  <c r="E23" i="43"/>
  <c r="N22" i="43"/>
  <c r="M22" i="43"/>
  <c r="H22" i="43"/>
  <c r="F22" i="43"/>
  <c r="N21" i="43"/>
  <c r="N20" i="43" s="1"/>
  <c r="M21" i="43"/>
  <c r="M20" i="43" s="1"/>
  <c r="H21" i="43"/>
  <c r="H20" i="43" s="1"/>
  <c r="F21" i="43"/>
  <c r="F20" i="43" s="1"/>
  <c r="E16" i="43"/>
  <c r="N15" i="43"/>
  <c r="M15" i="43"/>
  <c r="H15" i="43"/>
  <c r="F15" i="43"/>
  <c r="E11" i="43"/>
  <c r="N10" i="43"/>
  <c r="M10" i="43"/>
  <c r="H10" i="43"/>
  <c r="F10" i="43"/>
  <c r="N9" i="43"/>
  <c r="M9" i="43"/>
  <c r="M8" i="43" s="1"/>
  <c r="H9" i="43"/>
  <c r="H8" i="43"/>
  <c r="H584" i="43" l="1"/>
  <c r="F505" i="43"/>
  <c r="E508" i="43"/>
  <c r="E548" i="43"/>
  <c r="F549" i="43"/>
  <c r="E549" i="43" s="1"/>
  <c r="H378" i="43"/>
  <c r="H205" i="43"/>
  <c r="M490" i="43"/>
  <c r="M380" i="43"/>
  <c r="M208" i="43"/>
  <c r="H547" i="43"/>
  <c r="N380" i="43"/>
  <c r="M378" i="43"/>
  <c r="M379" i="43"/>
  <c r="F267" i="43"/>
  <c r="F379" i="43" s="1"/>
  <c r="E138" i="43"/>
  <c r="F121" i="43"/>
  <c r="F204" i="43" s="1"/>
  <c r="E211" i="43"/>
  <c r="M550" i="43"/>
  <c r="E360" i="43"/>
  <c r="N379" i="43"/>
  <c r="N350" i="43"/>
  <c r="N377" i="43"/>
  <c r="N378" i="43"/>
  <c r="M231" i="43"/>
  <c r="N231" i="43"/>
  <c r="M327" i="43"/>
  <c r="N117" i="43"/>
  <c r="N114" i="43" s="1"/>
  <c r="H359" i="43"/>
  <c r="M422" i="43"/>
  <c r="N422" i="43"/>
  <c r="M75" i="43"/>
  <c r="H327" i="43"/>
  <c r="E361" i="43"/>
  <c r="E362" i="43"/>
  <c r="N563" i="43"/>
  <c r="N555" i="43"/>
  <c r="F565" i="43"/>
  <c r="F563" i="43" s="1"/>
  <c r="F566" i="43"/>
  <c r="E566" i="43" s="1"/>
  <c r="N450" i="43"/>
  <c r="F255" i="43"/>
  <c r="N435" i="43"/>
  <c r="N433" i="43" s="1"/>
  <c r="F426" i="43"/>
  <c r="E426" i="43" s="1"/>
  <c r="N206" i="43"/>
  <c r="M563" i="43"/>
  <c r="M433" i="43"/>
  <c r="F359" i="43"/>
  <c r="N385" i="43"/>
  <c r="M406" i="43"/>
  <c r="M252" i="43"/>
  <c r="M313" i="43"/>
  <c r="H465" i="43"/>
  <c r="F47" i="43"/>
  <c r="F46" i="43" s="1"/>
  <c r="E257" i="43"/>
  <c r="N313" i="43"/>
  <c r="M419" i="43"/>
  <c r="E499" i="43"/>
  <c r="E469" i="43"/>
  <c r="E492" i="43"/>
  <c r="E10" i="43"/>
  <c r="E170" i="43"/>
  <c r="E184" i="43"/>
  <c r="F316" i="43"/>
  <c r="E316" i="43" s="1"/>
  <c r="N419" i="43"/>
  <c r="E27" i="43"/>
  <c r="E39" i="43"/>
  <c r="M117" i="43"/>
  <c r="E54" i="43"/>
  <c r="N180" i="43"/>
  <c r="E261" i="43"/>
  <c r="E410" i="43"/>
  <c r="F468" i="43"/>
  <c r="F465" i="43" s="1"/>
  <c r="E472" i="43"/>
  <c r="E564" i="43"/>
  <c r="E235" i="43"/>
  <c r="M382" i="43"/>
  <c r="F427" i="43"/>
  <c r="E427" i="43" s="1"/>
  <c r="E493" i="43"/>
  <c r="F554" i="43"/>
  <c r="F553" i="43" s="1"/>
  <c r="M47" i="43"/>
  <c r="M46" i="43" s="1"/>
  <c r="H204" i="43"/>
  <c r="M180" i="43"/>
  <c r="E84" i="43"/>
  <c r="H180" i="43"/>
  <c r="H314" i="43"/>
  <c r="F330" i="43"/>
  <c r="E330" i="43" s="1"/>
  <c r="E331" i="43"/>
  <c r="N490" i="43"/>
  <c r="E157" i="43"/>
  <c r="M156" i="43"/>
  <c r="E165" i="43"/>
  <c r="F254" i="43"/>
  <c r="E254" i="43" s="1"/>
  <c r="E328" i="43"/>
  <c r="H383" i="43"/>
  <c r="E383" i="43" s="1"/>
  <c r="M420" i="43"/>
  <c r="E466" i="43"/>
  <c r="E483" i="43"/>
  <c r="F490" i="43"/>
  <c r="E510" i="43"/>
  <c r="M359" i="43"/>
  <c r="F8" i="43"/>
  <c r="E32" i="43"/>
  <c r="M49" i="43"/>
  <c r="E64" i="43"/>
  <c r="E77" i="43"/>
  <c r="M115" i="43"/>
  <c r="M205" i="43"/>
  <c r="H156" i="43"/>
  <c r="M350" i="43"/>
  <c r="M351" i="43"/>
  <c r="N382" i="43"/>
  <c r="E409" i="43"/>
  <c r="H555" i="43"/>
  <c r="N156" i="43"/>
  <c r="E183" i="43"/>
  <c r="M204" i="43"/>
  <c r="E317" i="43"/>
  <c r="E363" i="43"/>
  <c r="N551" i="43"/>
  <c r="E15" i="43"/>
  <c r="N49" i="43"/>
  <c r="N205" i="43"/>
  <c r="E292" i="43"/>
  <c r="H348" i="43"/>
  <c r="E352" i="43"/>
  <c r="E428" i="43"/>
  <c r="F443" i="43"/>
  <c r="E443" i="43" s="1"/>
  <c r="F436" i="43"/>
  <c r="E20" i="43"/>
  <c r="E41" i="43"/>
  <c r="N75" i="43"/>
  <c r="N204" i="43"/>
  <c r="E143" i="43"/>
  <c r="E182" i="43"/>
  <c r="N252" i="43"/>
  <c r="F268" i="43"/>
  <c r="E268" i="43" s="1"/>
  <c r="E281" i="43"/>
  <c r="F315" i="43"/>
  <c r="E315" i="43" s="1"/>
  <c r="F377" i="43"/>
  <c r="E370" i="43"/>
  <c r="F419" i="43"/>
  <c r="E522" i="43"/>
  <c r="N119" i="43"/>
  <c r="M119" i="43"/>
  <c r="H75" i="43"/>
  <c r="E78" i="43"/>
  <c r="E70" i="43"/>
  <c r="F69" i="43"/>
  <c r="E69" i="43" s="1"/>
  <c r="F159" i="43"/>
  <c r="E159" i="43" s="1"/>
  <c r="F158" i="43"/>
  <c r="H255" i="43"/>
  <c r="E256" i="43"/>
  <c r="H253" i="43"/>
  <c r="F382" i="43"/>
  <c r="H572" i="43"/>
  <c r="H565" i="43"/>
  <c r="F123" i="43"/>
  <c r="M203" i="43"/>
  <c r="E276" i="43"/>
  <c r="F275" i="43"/>
  <c r="E275" i="43" s="1"/>
  <c r="F50" i="43"/>
  <c r="E51" i="43"/>
  <c r="H52" i="43"/>
  <c r="H49" i="43" s="1"/>
  <c r="F116" i="43"/>
  <c r="E94" i="43"/>
  <c r="M116" i="43"/>
  <c r="F124" i="43"/>
  <c r="E124" i="43" s="1"/>
  <c r="E137" i="43"/>
  <c r="F136" i="43"/>
  <c r="F120" i="43"/>
  <c r="E181" i="43"/>
  <c r="F180" i="43"/>
  <c r="N203" i="43"/>
  <c r="E214" i="43"/>
  <c r="F213" i="43"/>
  <c r="E213" i="43" s="1"/>
  <c r="E219" i="43"/>
  <c r="H406" i="43"/>
  <c r="E408" i="43"/>
  <c r="E438" i="43"/>
  <c r="F437" i="43"/>
  <c r="E437" i="43" s="1"/>
  <c r="F435" i="43"/>
  <c r="E479" i="43"/>
  <c r="N468" i="43"/>
  <c r="N476" i="43"/>
  <c r="E476" i="43" s="1"/>
  <c r="M551" i="43"/>
  <c r="M547" i="43" s="1"/>
  <c r="E578" i="43"/>
  <c r="E55" i="43"/>
  <c r="F52" i="43"/>
  <c r="E76" i="43"/>
  <c r="F75" i="43"/>
  <c r="F286" i="43"/>
  <c r="E286" i="43" s="1"/>
  <c r="E387" i="43"/>
  <c r="H385" i="43"/>
  <c r="M465" i="43"/>
  <c r="E467" i="43"/>
  <c r="H47" i="43"/>
  <c r="F53" i="43"/>
  <c r="E53" i="43" s="1"/>
  <c r="E132" i="43"/>
  <c r="F122" i="43"/>
  <c r="F130" i="43"/>
  <c r="E130" i="43" s="1"/>
  <c r="H384" i="43"/>
  <c r="H420" i="43" s="1"/>
  <c r="H505" i="43"/>
  <c r="H561" i="43"/>
  <c r="H560" i="43" s="1"/>
  <c r="H553" i="43"/>
  <c r="E9" i="43"/>
  <c r="N8" i="43"/>
  <c r="N47" i="43"/>
  <c r="E21" i="43"/>
  <c r="E22" i="43"/>
  <c r="E59" i="43"/>
  <c r="M206" i="43"/>
  <c r="H203" i="43"/>
  <c r="H581" i="43" s="1"/>
  <c r="E161" i="43"/>
  <c r="E322" i="43"/>
  <c r="E336" i="43"/>
  <c r="E407" i="43"/>
  <c r="F406" i="43"/>
  <c r="F418" i="43"/>
  <c r="N418" i="43"/>
  <c r="N406" i="43"/>
  <c r="F420" i="43"/>
  <c r="M505" i="43"/>
  <c r="M555" i="43"/>
  <c r="M554" i="43"/>
  <c r="E556" i="43"/>
  <c r="E215" i="43"/>
  <c r="F212" i="43"/>
  <c r="E234" i="43"/>
  <c r="F231" i="43"/>
  <c r="E342" i="43"/>
  <c r="N359" i="43"/>
  <c r="N351" i="43"/>
  <c r="N420" i="43"/>
  <c r="E434" i="43"/>
  <c r="H490" i="43"/>
  <c r="E491" i="43"/>
  <c r="N561" i="43"/>
  <c r="N560" i="43" s="1"/>
  <c r="N553" i="43"/>
  <c r="E568" i="43"/>
  <c r="E269" i="43"/>
  <c r="E297" i="43"/>
  <c r="E349" i="43"/>
  <c r="F378" i="43"/>
  <c r="E573" i="43"/>
  <c r="F348" i="43"/>
  <c r="F572" i="43"/>
  <c r="N582" i="43" l="1"/>
  <c r="M584" i="43"/>
  <c r="F208" i="43"/>
  <c r="F380" i="43"/>
  <c r="N550" i="43"/>
  <c r="N583" i="43" s="1"/>
  <c r="H313" i="43"/>
  <c r="H379" i="43"/>
  <c r="H376" i="43" s="1"/>
  <c r="N581" i="43"/>
  <c r="E231" i="43"/>
  <c r="M582" i="43"/>
  <c r="E327" i="43"/>
  <c r="H422" i="43"/>
  <c r="F422" i="43"/>
  <c r="E565" i="43"/>
  <c r="E212" i="43"/>
  <c r="F579" i="43"/>
  <c r="F577" i="43" s="1"/>
  <c r="E314" i="43"/>
  <c r="M417" i="43"/>
  <c r="H419" i="43"/>
  <c r="N584" i="43"/>
  <c r="E180" i="43"/>
  <c r="E255" i="43"/>
  <c r="H202" i="43"/>
  <c r="E468" i="43"/>
  <c r="E425" i="43"/>
  <c r="F252" i="43"/>
  <c r="E555" i="43"/>
  <c r="E385" i="43"/>
  <c r="E554" i="43"/>
  <c r="F561" i="43"/>
  <c r="E490" i="43"/>
  <c r="E359" i="43"/>
  <c r="N465" i="43"/>
  <c r="E8" i="43"/>
  <c r="M114" i="43"/>
  <c r="E377" i="43"/>
  <c r="E75" i="43"/>
  <c r="E204" i="43"/>
  <c r="F313" i="43"/>
  <c r="M376" i="43"/>
  <c r="M348" i="43"/>
  <c r="E121" i="43"/>
  <c r="F551" i="43"/>
  <c r="E551" i="43" s="1"/>
  <c r="E572" i="43"/>
  <c r="E351" i="43"/>
  <c r="E350" i="43"/>
  <c r="E267" i="43"/>
  <c r="F266" i="43"/>
  <c r="E266" i="43" s="1"/>
  <c r="E435" i="43"/>
  <c r="F550" i="43"/>
  <c r="N505" i="43"/>
  <c r="E505" i="43" s="1"/>
  <c r="M581" i="43"/>
  <c r="M202" i="43"/>
  <c r="M561" i="43"/>
  <c r="M560" i="43" s="1"/>
  <c r="M553" i="43"/>
  <c r="E553" i="43" s="1"/>
  <c r="E420" i="43"/>
  <c r="H46" i="43"/>
  <c r="H117" i="43"/>
  <c r="E123" i="43"/>
  <c r="F206" i="43"/>
  <c r="E206" i="43" s="1"/>
  <c r="H252" i="43"/>
  <c r="F433" i="43"/>
  <c r="E433" i="43" s="1"/>
  <c r="E253" i="43"/>
  <c r="E122" i="43"/>
  <c r="F205" i="43"/>
  <c r="E205" i="43" s="1"/>
  <c r="E47" i="43"/>
  <c r="F203" i="43"/>
  <c r="F119" i="43"/>
  <c r="E119" i="43" s="1"/>
  <c r="E120" i="43"/>
  <c r="E418" i="43"/>
  <c r="F417" i="43"/>
  <c r="N348" i="43"/>
  <c r="E116" i="43"/>
  <c r="H563" i="43"/>
  <c r="E563" i="43" s="1"/>
  <c r="H579" i="43"/>
  <c r="H577" i="43" s="1"/>
  <c r="E384" i="43"/>
  <c r="E158" i="43"/>
  <c r="F156" i="43"/>
  <c r="E156" i="43" s="1"/>
  <c r="N376" i="43"/>
  <c r="E406" i="43"/>
  <c r="N46" i="43"/>
  <c r="N417" i="43"/>
  <c r="E52" i="43"/>
  <c r="F117" i="43"/>
  <c r="F49" i="43"/>
  <c r="E49" i="43" s="1"/>
  <c r="N202" i="43"/>
  <c r="E136" i="43"/>
  <c r="F115" i="43"/>
  <c r="E50" i="43"/>
  <c r="H382" i="43"/>
  <c r="E382" i="43" s="1"/>
  <c r="H583" i="43" l="1"/>
  <c r="E313" i="43"/>
  <c r="E422" i="43"/>
  <c r="E106" i="43"/>
  <c r="F104" i="43"/>
  <c r="E104" i="43" s="1"/>
  <c r="N547" i="43"/>
  <c r="H417" i="43"/>
  <c r="E417" i="43" s="1"/>
  <c r="H582" i="43"/>
  <c r="E208" i="43"/>
  <c r="E506" i="43"/>
  <c r="E380" i="43"/>
  <c r="E348" i="43"/>
  <c r="E419" i="43"/>
  <c r="E252" i="43"/>
  <c r="F583" i="43"/>
  <c r="E561" i="43"/>
  <c r="F560" i="43"/>
  <c r="E560" i="43" s="1"/>
  <c r="E46" i="43"/>
  <c r="F376" i="43"/>
  <c r="E376" i="43" s="1"/>
  <c r="E577" i="43"/>
  <c r="E378" i="43"/>
  <c r="N580" i="43"/>
  <c r="F581" i="43"/>
  <c r="F202" i="43"/>
  <c r="E202" i="43" s="1"/>
  <c r="E203" i="43"/>
  <c r="H114" i="43"/>
  <c r="E579" i="43"/>
  <c r="E379" i="43"/>
  <c r="E550" i="43"/>
  <c r="F547" i="43"/>
  <c r="M583" i="43"/>
  <c r="F582" i="43"/>
  <c r="E115" i="43"/>
  <c r="E117" i="43"/>
  <c r="F584" i="43"/>
  <c r="F114" i="43"/>
  <c r="E547" i="43" l="1"/>
  <c r="H580" i="43"/>
  <c r="E584" i="43"/>
  <c r="M580" i="43"/>
  <c r="E582" i="43"/>
  <c r="E583" i="43"/>
  <c r="E114" i="43"/>
  <c r="E581" i="43"/>
  <c r="F580" i="43"/>
</calcChain>
</file>

<file path=xl/sharedStrings.xml><?xml version="1.0" encoding="utf-8"?>
<sst xmlns="http://schemas.openxmlformats.org/spreadsheetml/2006/main" count="2325" uniqueCount="327">
  <si>
    <t>Мероприятие подпрограммы</t>
  </si>
  <si>
    <t>Источники финансирования</t>
  </si>
  <si>
    <t>2023 год</t>
  </si>
  <si>
    <t>2024 год</t>
  </si>
  <si>
    <t xml:space="preserve">Итого:         </t>
  </si>
  <si>
    <t>Комитет по культуре</t>
  </si>
  <si>
    <t>Средства бюджета Одинцовского городского округа Московской области</t>
  </si>
  <si>
    <t>1.1.</t>
  </si>
  <si>
    <t>1.2.</t>
  </si>
  <si>
    <t>2.</t>
  </si>
  <si>
    <t>2.1.</t>
  </si>
  <si>
    <t>Количество объектов культурного наследия, находящихся в собственности муниципальных образований, по которым в текущем году разработана проектная документация</t>
  </si>
  <si>
    <t>2.2.</t>
  </si>
  <si>
    <t>2.3.</t>
  </si>
  <si>
    <t>Мероприятие 02.03                            Обеспечение условий доступности для инвалидов объектов культурного наследия, находящихся в собственности муниципальных образований</t>
  </si>
  <si>
    <t xml:space="preserve">Итого по  подпрограмме </t>
  </si>
  <si>
    <t xml:space="preserve"> Комитет по культуре, муниципальные музеи</t>
  </si>
  <si>
    <t>Средства бюджета Московской области</t>
  </si>
  <si>
    <t>Внебюджетные средства</t>
  </si>
  <si>
    <t>1.3.</t>
  </si>
  <si>
    <t xml:space="preserve"> Комитет по культуре, учреждения культуры</t>
  </si>
  <si>
    <t>Средства федерального бюджета</t>
  </si>
  <si>
    <t>Обеспечение роста числа пользователей муниципальных библиотек Московской области</t>
  </si>
  <si>
    <t>3.</t>
  </si>
  <si>
    <t>3.1.</t>
  </si>
  <si>
    <t>4.</t>
  </si>
  <si>
    <t>4.1.</t>
  </si>
  <si>
    <t>4.2.</t>
  </si>
  <si>
    <t>4.3.</t>
  </si>
  <si>
    <t>Основное мероприятие А2                      Федеральный проект "Творческие люди"</t>
  </si>
  <si>
    <t>5.1.</t>
  </si>
  <si>
    <t>5.2.</t>
  </si>
  <si>
    <t xml:space="preserve"> Комитет по культуре,  учреждения ДМШ и ДШИ</t>
  </si>
  <si>
    <t>1.</t>
  </si>
  <si>
    <t xml:space="preserve"> Комитет по культуре, учреждения ДМШ и ДШИ</t>
  </si>
  <si>
    <t>1.1</t>
  </si>
  <si>
    <t xml:space="preserve">Итого по программе </t>
  </si>
  <si>
    <t>Мероприятие 01.01                                               Расходы на обеспечение деятельности (оказание услуг) муниципальных организаций дополнительного образования сферы культуры</t>
  </si>
  <si>
    <t>2025 год</t>
  </si>
  <si>
    <t>2026 год</t>
  </si>
  <si>
    <t>2027 год</t>
  </si>
  <si>
    <t>2023-2027 гг.</t>
  </si>
  <si>
    <t xml:space="preserve">Ответственный за выполнение мероприятия </t>
  </si>
  <si>
    <t>2</t>
  </si>
  <si>
    <t>Мероприятие 03.01                         Модернизация (развитие) материально-технической базы муниципальных музеев</t>
  </si>
  <si>
    <t>Мероприятие 01.01                                        Расходы на обеспечение    деятельности (оказание услуг) муниципальных учреждений - библиотеки</t>
  </si>
  <si>
    <t>Мероприятие 01.03                       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</si>
  <si>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 xml:space="preserve">Мероприятие 02.02                               Сохранение объектов культурного наследия (памятников истории и культуры), находящихся в собственности муниципальных образований </t>
  </si>
  <si>
    <t>3.2.</t>
  </si>
  <si>
    <t xml:space="preserve">Число посещений культурных мероприятий </t>
  </si>
  <si>
    <t>4.4.</t>
  </si>
  <si>
    <t>6.</t>
  </si>
  <si>
    <t xml:space="preserve">Мероприятие А1 01                                          Создание модельных муниципальных библиотек  </t>
  </si>
  <si>
    <t>Мероприятие А2.03                     Государственная поддержка лучших сельских учреждений культуры и лучших работников сельских учреждений культуры</t>
  </si>
  <si>
    <t xml:space="preserve">Мероприятие А2.04                      Финансирование организаций дополнительного образования сферы культуры, направленное на социальную поддержку одаренных детей  </t>
  </si>
  <si>
    <t>Мероприятие 01.01                                     Создание доступной среды в муниципальных учреждениях культуры</t>
  </si>
  <si>
    <t>2.1</t>
  </si>
  <si>
    <t>2.2</t>
  </si>
  <si>
    <t>Мероприятие 04.01                                             Выполнение работ по обеспечению пожарной безопасности в организациях дополнительного образования сферы культуры</t>
  </si>
  <si>
    <t>Мероприятие 04.02                                             Создание доступной среды в муниципальных учреждениях дополнительного образования сферы культуры</t>
  </si>
  <si>
    <t>Мероприятие А1 03                                         Государственная поддержка отрасли культуры (в части модернизации муниципальных детских школ искусств по видам искусств путем их реконструкции, капитального ремонта)</t>
  </si>
  <si>
    <t>Мероприятие А1 02                                         Приобретение музыкальных инструментов для муниципальных организаций дополнительного образования в сфере культуры</t>
  </si>
  <si>
    <t>Администрация Одинцовского городского округа</t>
  </si>
  <si>
    <t>Мероприятие 01.01                                Организация и проведение ежегодных профильных конкурсов, фестивалей для организаций туристской индустрии</t>
  </si>
  <si>
    <t>4.5.</t>
  </si>
  <si>
    <t>3.3.</t>
  </si>
  <si>
    <t>4.1</t>
  </si>
  <si>
    <t>4.2</t>
  </si>
  <si>
    <t>Сроки исполнения мероприятия</t>
  </si>
  <si>
    <t>х</t>
  </si>
  <si>
    <t xml:space="preserve">Всего  </t>
  </si>
  <si>
    <t>Итого                   2023 год</t>
  </si>
  <si>
    <t>В том числе по кварталам:</t>
  </si>
  <si>
    <t>I</t>
  </si>
  <si>
    <t>II</t>
  </si>
  <si>
    <t>III</t>
  </si>
  <si>
    <t>IV</t>
  </si>
  <si>
    <t>Мероприятие А1 01                                               Проведение капитального ремонта, технического переоснащения и благоустройство территорий муниципальных объектов культуры</t>
  </si>
  <si>
    <t>Мероприятие 03.01                                               Модернизация (развитие) материально-технической базы организаций дополнительного образования сферы культуры</t>
  </si>
  <si>
    <t>6.1.</t>
  </si>
  <si>
    <t>ПЕРЕЧЕНЬ МЕРОПРИЯТИЙ МУНИЦИПАЛЬНОЙ ПРОГРАММЫ ОДИНЦОВСКОГО ГОРОДСКОГО ОКРУГА
МОСКОВСКОЙ ОБЛАСТИ 
«Культура и туризм» на 2023-2027 годы</t>
  </si>
  <si>
    <t>Всего (тыс. руб.)</t>
  </si>
  <si>
    <t>Мероприятие 01.02                              Приобретение, реставрация музейных предметов (культурных ценностей)</t>
  </si>
  <si>
    <t>Мероприятие 01.01                                     Установка на объектах культурного наследия, находящихся в собственности муниципального образования информационных надписей</t>
  </si>
  <si>
    <t>Мероприятие 01.02                                     Разработка проектов границ территорий и зон охраны объектов культурного наследия местного (муниципального) значения</t>
  </si>
  <si>
    <t>Мероприятие 02.01                                            Разработка проектной документации по сохранению объектов культурного наследия, находящихся в собственности муниципальных образований</t>
  </si>
  <si>
    <t>Мероприятие 01.01                                              Расходы на обеспечение деятельности (оказания услуг) муниципальных учреждений - музеи, галереи</t>
  </si>
  <si>
    <t>Мероприятие 03.02                                   Проведение капитального ремонта, текущего ремонта и благоустройство территорий муниципальных музеев</t>
  </si>
  <si>
    <t>Мероприятие 03.04                                       Выполнение работ по обеспечению пожарной безопасности в муниципальных музеях</t>
  </si>
  <si>
    <t>Мероприятие 02.01                                    Модернизация (развитие) материально-технической базы муниципальных библиотек</t>
  </si>
  <si>
    <t>Мероприятие 02.02                               Проведение капитального ремонта, текущего ремонта и благоустройство территорий муниципальных библиотек</t>
  </si>
  <si>
    <t>Мероприятие 02.03                                    Выполнение работ по обеспечению пожарной безопасности в муниципальных библиотеках</t>
  </si>
  <si>
    <t>Основное мероприятие А1               Федеральный проект "Культурная среда"</t>
  </si>
  <si>
    <t>Мероприятие 01.02                                            Мероприятия в сфере культуры</t>
  </si>
  <si>
    <t>Мероприятие 01.04                                        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</si>
  <si>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 xml:space="preserve">Мероприятие 02.02                                       Стипендии выдающимся деятелям культуры, искусства и молодым авторам </t>
  </si>
  <si>
    <t>Мероприятие 04.01                                             Расходы на обеспечение   деятельности (оказание услуг) муниципальных учреждений - культурно-досуговые учреждения</t>
  </si>
  <si>
    <t>Мероприятие 04.02                                      Мероприятия в сфере культуры</t>
  </si>
  <si>
    <t>Мероприятие 05.01                                           Модернизация (развитие) материально-технической базы театрально-концертных учреждений культуры</t>
  </si>
  <si>
    <t>Мероприятие 05.02                                        Модернизация (развитие) материально-технической базы культурно-досуговых учреждений культуры</t>
  </si>
  <si>
    <t>Мероприятие 05.03                                         Проведение капитального ремонта, текущего ремонта и благоустройство территорий театрально-концертных учреждений культуры</t>
  </si>
  <si>
    <t>Мероприятие 05.04                                        Проведение капитального ремонта, текущего ремонта и благоустройство территорий культурно-досуговых учреждений культуры</t>
  </si>
  <si>
    <t>Мероприятие 05.05                                     Выполнение работ по обеспечению пожарной безопасности в театрально-концертных организациях</t>
  </si>
  <si>
    <t>Мероприятие 05.06                                     Выполнение работ по обеспечению пожарной безопасности в культурно-досуговых учреждениях</t>
  </si>
  <si>
    <t>Мероприятие 06.01                                         Расходы на обеспечение деятельности  (оказание услуг) муниципальных учреждений -  парк культуры и отдыха</t>
  </si>
  <si>
    <t>Основное мероприятие А1                     Федеральный проект "Культурная среда"</t>
  </si>
  <si>
    <t>Мероприятие  А1 01                                Государственная поддержка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культуры)</t>
  </si>
  <si>
    <t>Мероприятие 01.01                                      Обеспечение деятельности муниципальных органов - учреждения в сфере культуры</t>
  </si>
  <si>
    <t>Мероприятие 01.02                                       Мероприятия в сфере культуры</t>
  </si>
  <si>
    <t>5.</t>
  </si>
  <si>
    <t>7.</t>
  </si>
  <si>
    <t>7.1.</t>
  </si>
  <si>
    <t>".</t>
  </si>
  <si>
    <t>1.4.</t>
  </si>
  <si>
    <t>Подпрограмма 2 «Развитие музейного дела»</t>
  </si>
  <si>
    <t>8.2.</t>
  </si>
  <si>
    <t xml:space="preserve"> Подпрограмма 5 «Укрепление материально-технической базы муниципальных учреждений культуры»</t>
  </si>
  <si>
    <t xml:space="preserve">  Подпрограмма 6 «Развитие образования в сфере культуры »
</t>
  </si>
  <si>
    <t xml:space="preserve"> Подпрограмма 8 "Обеспечивающая подпрограмма"
</t>
  </si>
  <si>
    <t>Созданы  выставки и экспозиции в муниципальных музеях Московской области, ед.</t>
  </si>
  <si>
    <t>Приобретены культурные ценности и отреставрированы музейные предметы в муниципальных музеях Московской области, ед.</t>
  </si>
  <si>
    <t>Осуществлена поставка товаров, работ, услуг в целях модернизации (развития) материально-технической базы государственных музеев, ед.</t>
  </si>
  <si>
    <t>Проведена модернизация (развитие) материально-технической базы муниципальных библиотек (юридические лица), ед.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</si>
  <si>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- театрально-концертные организации, процент</t>
  </si>
  <si>
    <t>Проведены праздничные и культурно-массовые мероприятия, фестивали, конкурсы,  ед.</t>
  </si>
  <si>
    <t>Проведена модернизация (развитие) материально-технической базы муниципальных театрально-концертных организаций и учреждения культуры, осуществляющих демонстрацию кинофильмов, кинопрокат, развитие киноискусства, ед.</t>
  </si>
  <si>
    <t>Проведен капитальный ремонт, текущий ремонт и благоустройство территорий муниципальных театрально-концертных организаций и учреждений культуры, осуществляющих демонстрацию кинофильмов, кинопрокат, развитие киноискусства, ед.</t>
  </si>
  <si>
    <t>Выполнены работы по обеспечению пожарной безопасности муниципальных театрально-концертных организаций и учреждений культуры, осуществляющих демонстрацию кинофильмов, кинопрокат, ед.</t>
  </si>
  <si>
    <r>
      <t xml:space="preserve">
</t>
    </r>
    <r>
      <rPr>
        <sz val="12"/>
        <rFont val="Times New Roman"/>
        <family val="1"/>
        <charset val="204"/>
      </rPr>
      <t>Фактическое количество парков культуры и отдыха (юридические лица), ед.</t>
    </r>
  </si>
  <si>
    <t>Проведены праздничные и культурно-массовых мероприятия, фестивали, конкурсы,  ед.</t>
  </si>
  <si>
    <t>Оснащены региональные и муниципальные театры, находящихся в городах с численностью населения более 300 тысяч человек, ед.</t>
  </si>
  <si>
    <t>Оказана государственная поддержка лучшим сельским учреждениям культуры, ед.</t>
  </si>
  <si>
    <t>Предоставлена адресная финансовая социальная поддержка по итогам рейтингования обучающихся муниципальных организаций дополнительного образования сферы культуры, ед.</t>
  </si>
  <si>
    <t>Капитально отремонтированы объекты культурно-досуговых учреждений муниципальных образований Московской области, ед.</t>
  </si>
  <si>
    <t>Проведен капитальный ремонт, текущий ремонт в организациях дополнительного образования сферы культуры, ед.</t>
  </si>
  <si>
    <t>Проведена модернизация (развитие) материально-технической базы организаций дополнительного образования сферы культуры, ед.</t>
  </si>
  <si>
    <t>Оснащены  образовательные учреждения в сфере культуры (детские школы искусств по видам искусств и училищ) музыкальными инструментами, оборудованием и учебными материалами, ед.</t>
  </si>
  <si>
    <t>Завершены работы по обеспечению пожарной безопасности в организациях дополнительного образования сферы культуры, ед.</t>
  </si>
  <si>
    <t>Оборудованы  в соответствии с требованиями доступности для инвалидов и других маломобильных групп населения  объекты организаций дополнительного образования сферы культуры, ед.</t>
  </si>
  <si>
    <t>Проведенено профильных конкурсов, фестивалей для организаций туристской индустрии, ед.</t>
  </si>
  <si>
    <t>Обеспечена деятельность муниципальных органов - Комитет по культуре Администрации Одинцовского городского округа, ед.</t>
  </si>
  <si>
    <t>Проведено мероприятий в сфере культуры, ед.</t>
  </si>
  <si>
    <t>Реконструированы и (или) капитально отремонтированы региональные и муниципальные детские школы искусств по видам искусств, ед.</t>
  </si>
  <si>
    <t>Оснащены муниципальные организации дополнительного образования в сфере культуры (детские школы искусств по видам искусств музыкальными инструментами), ед.</t>
  </si>
  <si>
    <t>Мероприятие 05.01                                             Финансовое обеспечение стимулирующих выплат работникам организаций дополнительного образования сферы культуры Московской области с высоким уровнем достижений работы педагогического коллектива по дополнительному образованию в сфере культуры</t>
  </si>
  <si>
    <t xml:space="preserve"> Комитет по культуре, Одинцовская ДМШ, ДШИ "Классика"</t>
  </si>
  <si>
    <t>Мероприятие A1.01                                       Оснащение региональных и муниципальных театров, находящихся в городах с численностью населения более 300 тысяч человек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</si>
  <si>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организаций дополнительного образования сферы культуры, процент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</si>
  <si>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– музеи, галереи, процент.</t>
  </si>
  <si>
    <t>№ п/п</t>
  </si>
  <si>
    <t xml:space="preserve"> 2023 год</t>
  </si>
  <si>
    <t>1 квартал</t>
  </si>
  <si>
    <t>9 месяцев</t>
  </si>
  <si>
    <t>12 месяцев</t>
  </si>
  <si>
    <t>Основное мероприятие 01                      Государственная охрана объектов культурного наследия (местного муниципального значения)</t>
  </si>
  <si>
    <t>Основное мероприятие 02                   Сохранение, использование и популяризация объектов культурного наследия, находящихся в собственности муниципального образования</t>
  </si>
  <si>
    <t>1 полугодие</t>
  </si>
  <si>
    <t>Основное мероприятие  01                     Обеспечение выполнения функций муниципальных музеев</t>
  </si>
  <si>
    <t>Основное мероприятие  01                Организация библиотечного обслуживания населения муниципальными библиотеками Московской области</t>
  </si>
  <si>
    <t>Мероприятие 01.03                                                  Создание выставок (в том числе музейных экспозиций) муниципальными музеями</t>
  </si>
  <si>
    <t>Основное мероприятие  01                 Обеспечение функций театрально-концертных учреждений, муниципальных учреждений культуры Московской области</t>
  </si>
  <si>
    <t>Основное мероприятие 02                      Реализация отдельных функций органа местного самоуправления в сфере культуры</t>
  </si>
  <si>
    <t>Основное мероприятие 04                    Обеспечение функций культурно-досуговых учреждений</t>
  </si>
  <si>
    <t>В том числе:</t>
  </si>
  <si>
    <t>Основное мероприятие 01                             Создание условий для реализации полномочий органов местного самоуправления</t>
  </si>
  <si>
    <t>Основное мероприятие  01                   Развитие рынка туристских услуг, развитие внутреннего и въездного туризма</t>
  </si>
  <si>
    <t>Основное мероприятие 05                Финансовое обеспечение организаций дополнительного образования сферы культуры Московской области</t>
  </si>
  <si>
    <t>Основное мероприятие 04                Обеспечение пожарной безопасности и создание доступной среды</t>
  </si>
  <si>
    <t>Основное мероприятие 03                Обеспечение современных условий организации образовательного и учебно-производственного процесса</t>
  </si>
  <si>
    <t>Основное мероприятие 01                Обеспечение функций муниципальных организаций дополнительного образования сферы культуры</t>
  </si>
  <si>
    <t>Основное мероприятие  01                     Создание доступной среды</t>
  </si>
  <si>
    <t>Основное мероприятие 07                    Обеспечение функций муниципальных учреждений культуры Московской области</t>
  </si>
  <si>
    <t xml:space="preserve">Основное мероприятие А1                      Федеральный проект «Культурная среда» </t>
  </si>
  <si>
    <t>3</t>
  </si>
  <si>
    <t>Основное мероприятие 03.                             Сохранение объектов культурного наследия федерального значения</t>
  </si>
  <si>
    <t>Мероприятие 03.01
Разработка проектной документации по сохранению объектов культурного наследия федерального значения</t>
  </si>
  <si>
    <t>Результат 1.
(наименование результата выполнения мероприятия, ед. измерения)</t>
  </si>
  <si>
    <t>6.2</t>
  </si>
  <si>
    <t>Мероприятие 07.02                                  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</si>
  <si>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>Доля работников муниципальных культурно-досуговых учреждений, которым произведены стимулирующие выплаты, в общей численности работников муниципальных культурно-досуговых учреждений, которым предусмотрены стимулирующие выплаты, процент физических лиц (среднемесячному доходу от трудовой деятельности) в Московской области, процент.</t>
  </si>
  <si>
    <t>6.3</t>
  </si>
  <si>
    <t>Мероприятие 07.03                             Финансовое обеспечение стимулирующих выплат работникам муниципальных учреждений, осуществляющих деятельность по созданию условий для организации досуга населения в парках культуры и отдыха в Московской области</t>
  </si>
  <si>
    <t>Количество работников муниципальных учреждений, которым произведены стимулирующие выплаты, человек</t>
  </si>
  <si>
    <t>Проведены работы по сохранению объектов культурного наследия, находящихся в собственности муниципальных образований, ед.</t>
  </si>
  <si>
    <t xml:space="preserve">Подпрограмма 1 «Сохранение,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Федерации»
</t>
  </si>
  <si>
    <t>Подпрограмма 3 «Развитие библиотечного дела»</t>
  </si>
  <si>
    <t xml:space="preserve">Подпрограмма 4 «Развитие профессионального искусства, гастрольно-концертной и культурно-досуговой деятельности, кинематографии»
</t>
  </si>
  <si>
    <t xml:space="preserve">Подпрограмма 7 «Развитие туризма»
</t>
  </si>
  <si>
    <t>Председатель Комитета по культуре</t>
  </si>
  <si>
    <t>Мероприятие 07.01                                                  Сохранение достигнутого уровня заработной платы работников муниципальных учреждений культуры</t>
  </si>
  <si>
    <t>Мероприятие 01.04                                                  Сохранение достигнутого уровня заработной платы работников муниципальных учреждений культуры</t>
  </si>
  <si>
    <t>2.3</t>
  </si>
  <si>
    <t>Мероприятие 03.04                                        Приобретение музыкальных инструментов для муниципальных организаций дополнительного образования в сфере культуры</t>
  </si>
  <si>
    <t>1</t>
  </si>
  <si>
    <t xml:space="preserve"> 2024 год</t>
  </si>
  <si>
    <t>5.2</t>
  </si>
  <si>
    <t>5.3</t>
  </si>
  <si>
    <t>Проведены работы по установке на объектах культурного наследия, находящихся в собственности муниципального образования, информационных надписей и обозначений, ед.</t>
  </si>
  <si>
    <t>2023-2024 гг.</t>
  </si>
  <si>
    <t>2025-2027 гг.</t>
  </si>
  <si>
    <t>Итого                       2025 год</t>
  </si>
  <si>
    <t>Итого                                                                            2025 год</t>
  </si>
  <si>
    <t>Итого                                                                                                                                   2025 год</t>
  </si>
  <si>
    <t>Итого                                                                                                                                                                        2025 год</t>
  </si>
  <si>
    <t>Итого                                                                                                                                      2025 год</t>
  </si>
  <si>
    <t>Итого                                                                                            2025 год</t>
  </si>
  <si>
    <t>Итого                                                                                2025 год</t>
  </si>
  <si>
    <t>Итого                                                                                                     2025 год</t>
  </si>
  <si>
    <t>Итого                                                                                                                         2025 год</t>
  </si>
  <si>
    <t>Итого                                                                                                                      2025 год</t>
  </si>
  <si>
    <t>Итого                                                                                                             2025 год</t>
  </si>
  <si>
    <t>Итого                                                                                                                                               2025 год</t>
  </si>
  <si>
    <t>Итого                                                                                                                              2025 год</t>
  </si>
  <si>
    <t>Итого                                                                       2025 год</t>
  </si>
  <si>
    <t>Итого                                                                                                        2025 год</t>
  </si>
  <si>
    <t>Итого   2025 год</t>
  </si>
  <si>
    <t>Итого                                                                                                               2025 год</t>
  </si>
  <si>
    <t>Итого                                                                                           2025 год</t>
  </si>
  <si>
    <t>Итого                                                             2025 год</t>
  </si>
  <si>
    <t>Итого                                                                               2025 год</t>
  </si>
  <si>
    <t>Итого                                                  2025 год</t>
  </si>
  <si>
    <t>Итого                                                         2025 год</t>
  </si>
  <si>
    <t>Итого                                                                                              2025 год</t>
  </si>
  <si>
    <t>Итого                                                      2025 год</t>
  </si>
  <si>
    <t>Итого                                                           2025 год</t>
  </si>
  <si>
    <t>Итого                                                                                                 2025 год</t>
  </si>
  <si>
    <t>Итого                                                                                                                                2025 год</t>
  </si>
  <si>
    <t>Итого                                                                                                                                          2025 год</t>
  </si>
  <si>
    <t>Итого                                                                                                            2025 год</t>
  </si>
  <si>
    <t>Итого                                 2025 год</t>
  </si>
  <si>
    <t>Итого                                             2025 год</t>
  </si>
  <si>
    <t xml:space="preserve">Оснащены образовательные учреждения в сфере культуры (детские школы искусств по видам искусств и училищ) музыкальными инструментами, ед.                                               </t>
  </si>
  <si>
    <t>Итого      2025 год</t>
  </si>
  <si>
    <t>Итого                   2025 год</t>
  </si>
  <si>
    <t>Итого                                                                                                                             2025 год</t>
  </si>
  <si>
    <t>Е.Ю. Хворостьянова</t>
  </si>
  <si>
    <t>Мероприятие 03.03                           Приобретение фондового, реставрационного и экспозиционного оборудования</t>
  </si>
  <si>
    <t xml:space="preserve">Проведены работы  по капитальному ремонту, текущему ремонту, техническому переоснащению и благоустройству территорий в муниципальных музеях Московской области, ед.                                                     </t>
  </si>
  <si>
    <t>2.4.</t>
  </si>
  <si>
    <t xml:space="preserve">
Приобретено фондовое, реставрационное и экспозиционное оборудование в муниципальных музеях Московской области, ед.</t>
  </si>
  <si>
    <t xml:space="preserve">Основное мероприятие  А1                   Федеральный проект «Культурная среда» </t>
  </si>
  <si>
    <t xml:space="preserve"> Технически оснащены муниципальные музеи, ед.</t>
  </si>
  <si>
    <t>Мероприятие А1.02                                             Техническое оснащение муниципальных музеев</t>
  </si>
  <si>
    <t>Мероприятие 03.05                                    Проведение текущего ремонта муниципальных музеев</t>
  </si>
  <si>
    <t>Проведены работы по текущему ремонту муниципальных музеях Московской области, ед.</t>
  </si>
  <si>
    <t xml:space="preserve">Выполнены работы по обеспечению пожарной безопасности муниципальных музеев Московской области, ед.                                       </t>
  </si>
  <si>
    <t>1.5.</t>
  </si>
  <si>
    <t>Мероприятие 01.06                                                    Создание модельных центральных городских библиотек</t>
  </si>
  <si>
    <t>Созданы модельные центральные городские библиотеки, ед.</t>
  </si>
  <si>
    <t>Мероприятие 02.04                                    Проведение текущего ремонта муниципальных библиотек</t>
  </si>
  <si>
    <t xml:space="preserve">
Проведены работы по текущему ремонту муниципальных библиотеках Московской области, ед.</t>
  </si>
  <si>
    <t xml:space="preserve">Муниципальные библиотеки Московской области, выполнившие работы по обеспечению пожарной безопасности, ед. (ежегодно)                                                    </t>
  </si>
  <si>
    <t>Основное мероприятие Я5                         Федеральный проект «Семейные ценности и инфраструктура культуры»</t>
  </si>
  <si>
    <t>Мероприятие Мероприятие Я5.01
Создание модельных муниципальных библиотек</t>
  </si>
  <si>
    <t>Созданы модельные муниципальные библиотеки, ед.</t>
  </si>
  <si>
    <r>
      <t>Созданы модельные муниципальные библиотеки,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ед.                                       </t>
    </r>
  </si>
  <si>
    <t>Мероприятие 02.04                                      Финансирование организаций дополнительного образования сферы культуры, направленное на социальную поддержку одаренных детей</t>
  </si>
  <si>
    <t>Осуществлено адресное финансирование муниципальных организаций дополнительного образования сферы культуры Московской области, направленное на социальную поддержку одаренных детей, ед.</t>
  </si>
  <si>
    <t>Мероприятие 02.06                                 Государственная поддержка лучших сельских учреждений культуры и лучших работников сельских учреждений культуры</t>
  </si>
  <si>
    <t xml:space="preserve">Предоставлена стипендия главы муниципального образования Московской области, чел.                                                  </t>
  </si>
  <si>
    <t>4.7.</t>
  </si>
  <si>
    <t>Мероприятие 05.08                                       Проведение текущего ремонта театрально-концертных учреждений культуры</t>
  </si>
  <si>
    <t>Проведен текущий ремонт муниципальных театрально-концертных организаций и учреждений культуры, осуществляющих демонстрацию кинофильмов, кинопрокат, развитие киноискусства, ед.</t>
  </si>
  <si>
    <t>Мероприятие 05.09                                    Проведение текущего ремонта культурно-досуговых учреждений культуры</t>
  </si>
  <si>
    <t>Проведен текущий ремонт муниципальных культурно-досуговых учреждений культуры, ед.</t>
  </si>
  <si>
    <t xml:space="preserve">Выполнены работы по обеспечению пожарной безопасности в муниципальных культурно-досуговых организаций и учреждений культуры, ед.               </t>
  </si>
  <si>
    <t>Основное мероприятие  02                    Обеспечение современных условий деятельности муниципальных культурно-досуговых учреждений и организаций дополнительного образования сферы культуры</t>
  </si>
  <si>
    <t>Мероприятие 02.01                                   Проведение ремонта объектов муниципальных культурно-досуговых учреждений</t>
  </si>
  <si>
    <r>
      <t>Количество объектов муниципальных культурно-досуговых учреждений, в отношении которых проведен ремонт, ед</t>
    </r>
    <r>
      <rPr>
        <sz val="18"/>
        <color rgb="FFFF0000"/>
        <rFont val="Times New Roman"/>
        <family val="1"/>
        <charset val="204"/>
      </rPr>
      <t xml:space="preserve">    </t>
    </r>
  </si>
  <si>
    <t>Мероприятие 02.04                                   Проведение ремонта объектов муниципальных культурно-досуговых учреждений в сельской местности</t>
  </si>
  <si>
    <t>Количество объектов муниципальных культурно-досуговых учреждений в сельской местности, в которых проведен капитальный ремонт, ед.</t>
  </si>
  <si>
    <t>Доля преподавателей в области музыкального искусства организаций дополнительного образования сферы культуры, которым произведены выплаты в общей численности указанной категории преподавателей в области музыкального искусства организаций дополнительного образования сферы культуры, которым предусмотрены выплаты, процент</t>
  </si>
  <si>
    <t>Комитет по культуре, ДШИ и ДМШ</t>
  </si>
  <si>
    <r>
      <t>Оборудованы в соответствии с требованиями доступности для инвалидов и других маломобильных групп населения объекты организаций культуры, ед.</t>
    </r>
    <r>
      <rPr>
        <sz val="18"/>
        <color rgb="FFFF0000"/>
        <rFont val="Times New Roman"/>
        <family val="1"/>
        <charset val="204"/>
      </rPr>
      <t xml:space="preserve">                                                                    </t>
    </r>
  </si>
  <si>
    <t xml:space="preserve">Мероприятие 05.02.                                           Финансовое обеспечение выплат преподавателям в области музыкального искусства организаций дополнительного образования сферы культуры  </t>
  </si>
  <si>
    <t xml:space="preserve">Мероприятие 05.03                                             Сохранение достигнутого уровня заработной платы педагогических работников организаций дополнительного образования сферы культуры                                                     </t>
  </si>
  <si>
    <t xml:space="preserve"> Комитет по культуре,  ДМШ, ДШИ</t>
  </si>
  <si>
    <t>Основное мероприятие Я5.                                               Федеральный проект                                       «Семейные ценности и инфраструктура культуры»</t>
  </si>
  <si>
    <t>Мероприятие Я5.01.
Государственная поддержка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</si>
  <si>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 xml:space="preserve"> Комитет по культуре, ДМШ, ДШИ </t>
  </si>
  <si>
    <t>4</t>
  </si>
  <si>
    <t>убрать - нет финасирования</t>
  </si>
  <si>
    <r>
      <t xml:space="preserve">Основное мероприятие  03                               Модернизация (развитие) материально-технической базы, проведение 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текущего ремонта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муниципальных музеев Московской области</t>
    </r>
  </si>
  <si>
    <t>убрать - нет финасирования, срок действия до 2024г</t>
  </si>
  <si>
    <t>новый шаблон - нет финансировани - скрыть</t>
  </si>
  <si>
    <t>нет финансирования -скрыть</t>
  </si>
  <si>
    <r>
      <t xml:space="preserve">Основное мероприятие 05                       Модернизация (развитие) материально-технической базы, проведение </t>
    </r>
    <r>
      <rPr>
        <b/>
        <sz val="12"/>
        <rFont val="Times New Roman"/>
        <family val="1"/>
        <charset val="204"/>
      </rPr>
      <t>текущего ремонта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муниципальных театрально-концертных и культурно-досуговых учреждений</t>
    </r>
  </si>
  <si>
    <t>2024-2027 гг.</t>
  </si>
  <si>
    <t>2024 гг.</t>
  </si>
  <si>
    <t>Комитет по культуре, Одинцовская ДМШ, Одинцовская ДШИ "Классика", Звенигородская ДМШ</t>
  </si>
  <si>
    <t>2.4</t>
  </si>
  <si>
    <t>Мероприятие 03.10                                        Проведение текущего ремонта организаций дополнительного образования сферы культуры</t>
  </si>
  <si>
    <t>Проведен текущий ремонт муниципальных организаций дополнительного образования сферы культуры, ед.</t>
  </si>
  <si>
    <t>Объем финансирования по годам (тыс. руб.)</t>
  </si>
  <si>
    <t>убрать мероприятие с федеральными ОКН</t>
  </si>
  <si>
    <t xml:space="preserve">Мероприятие 03.02                                              Проведение капитального ремонта, текущего ремонта организаций дополнительного образования сферы культуры  </t>
  </si>
  <si>
    <t>Основное мероприятие  02                       Модернизация (развитие) материально-технической базы, проведение текущего ремонта муниципальных библиотек Московской области</t>
  </si>
  <si>
    <t>Проведена модернизация (развитие) материально-технической базы муниципальных культурно-досуговых учреждений культуры (юридические лица), ед.</t>
  </si>
  <si>
    <t>Основное мероприятие 06                    Создание условий для массового отдыха жителей муниципального образования в парках культуры и отдыха</t>
  </si>
  <si>
    <t>6.1</t>
  </si>
  <si>
    <t>изм. названия результата в соответствии с соглашением с Минкультом</t>
  </si>
  <si>
    <t>письмо отдела туризма, постановление по перечню мероприятий</t>
  </si>
  <si>
    <t>Достигнуто соотношение средней заработной платы работников муниципальных учреждений культуры без учета внешних совместителей и среднемесячной начисленной заработной платы наемных работников в организациях, у индивидуальных предпринимателей и физических лиц (среднемесячного дохода от трудовой деятельности) в Московской области, процент</t>
  </si>
  <si>
    <t xml:space="preserve">Созданы новые постановки и (или) улучшено материально-техническое оснащение профессиональных репертуарных театров, находящихся в населенных пунктах с численностью населения до 300 тысяч человек, ед.
</t>
  </si>
  <si>
    <t>Доля работников организаций дополнительного образования сферы культуры (руководители и педагогические работники), которым произведены выплаты за высокий уровень достижений работы педагогического коллектива по дополнительному образованию в сфере культуры, в общей численности указанной категории работников организаций дополнительного образования сферы культуры, которым предусмотрены выплаты, процент</t>
  </si>
  <si>
    <t>Оснащены образовательные организации в сфере культуры (детские школы искусств и училища) музыкальными инструментами, оборудованием и учебными материалами, ед.</t>
  </si>
  <si>
    <t>4.6.</t>
  </si>
  <si>
    <t>Приложение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Постановлению Аминистрации Одинцовского                                                                                                                                                                                           городского округа Московской области                                                                                                                                                                                                                                        от ______________ №______________                                                                                                                                        Приложение 1 к муниципальной программе</t>
  </si>
  <si>
    <t>Тек ремонт класса Бвяземской ДШИ</t>
  </si>
  <si>
    <r>
      <rPr>
        <sz val="11"/>
        <color rgb="FFFF0000"/>
        <rFont val="Calibri"/>
        <family val="2"/>
        <charset val="204"/>
        <scheme val="minor"/>
      </rPr>
      <t xml:space="preserve">Классика и </t>
    </r>
    <r>
      <rPr>
        <sz val="11"/>
        <rFont val="Calibri"/>
        <family val="2"/>
        <charset val="204"/>
        <scheme val="minor"/>
      </rPr>
      <t>Од. ДМШ</t>
    </r>
  </si>
  <si>
    <t>Мероприятие 01.01                                                                             Расходы на обеспечение    деятельности (оказание услуг) муниципальных учреждений - театрально-концертные организации</t>
  </si>
  <si>
    <t>Замена узла учета газа и газового котла МБУК"Введенский СДК "Огонек"</t>
  </si>
  <si>
    <t>Закупка мобильного лестничного подъемника для инвалидов для МАУ "ЦКТ-Кубинка"</t>
  </si>
  <si>
    <t>Премия "Прорыв года"</t>
  </si>
  <si>
    <t>Увеличение ФОТ и начислений</t>
  </si>
  <si>
    <t>Мероприятие 01.02                                            Организация библиотечного обслуживания населения, комплектование и обеспечение сохранности библиотечных фондов библиотек муниципального образования</t>
  </si>
  <si>
    <t>2025 г.</t>
  </si>
  <si>
    <t>5.4</t>
  </si>
  <si>
    <t>Количество детей отдельных категорий граждан, реализовавших право бесплатного посещения занятий по дополнительным образовательным программам, реализуемым на платной основе в муниципальных организациях дополнительного образования сферы культуры в Московской области, чел.</t>
  </si>
  <si>
    <t>Достигнуто соотношение средней заработной платы педагогических работников организаций дополнительного образования сферы культуры без учета внешних совместителей и среднемесячной начисленной заработной платы учителей в Московской области, процент</t>
  </si>
  <si>
    <t>Фактическое количество культурно-досуговых учреждений в городском округе (юридические лица), ед.</t>
  </si>
  <si>
    <t>Лучшим сельским учреждениям культуры предоставлено денежное поощрение, ед.</t>
  </si>
  <si>
    <t xml:space="preserve">Муниципальные библиотеки Московской области (юридические лица), обновившие книжный фонд, ед.
</t>
  </si>
  <si>
    <t>Количество библиотек в городском округе (сетевые единицы), организовавших библиотечное обслуживание населения, комплектование и обеспечение сохранности библиотечных фондов библиотек муниципального образования, ед.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</si>
  <si>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- библиотеки, процент</t>
  </si>
  <si>
    <t>Мероприятие 05.04                                            Предоставление детям отдельных категорий граждан права бесплатного посещения занятий по дополнительным образовательным программам в области искусств, реализуемым на основе договоров об оказании платных образовательных услуг в муниципальных организациях дополнительного образования детей</t>
  </si>
  <si>
    <t>Мероприятие 06.02                                         Создание условий для массового отдыха жителей  муниципального образования в парках культуры и отдыха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</si>
</sst>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р_._-;\-* #,##0.00_р_._-;_-* &quot;-&quot;??_р_._-;_-@_-"/>
    <numFmt numFmtId="165" formatCode="0.00000"/>
    <numFmt numFmtId="166" formatCode="0.0"/>
    <numFmt numFmtId="167" formatCode="#,##0.00000"/>
    <numFmt numFmtId="168" formatCode="#,##0.000"/>
    <numFmt numFmtId="169" formatCode="#,##0\ _₽"/>
    <numFmt numFmtId="170" formatCode="#,##0.00000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1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61">
    <xf numFmtId="0" fontId="0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1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5" fillId="0" borderId="0"/>
    <xf numFmtId="0" fontId="1" fillId="0" borderId="0"/>
    <xf numFmtId="0" fontId="1" fillId="0" borderId="0"/>
    <xf numFmtId="0" fontId="26" fillId="0" borderId="0"/>
  </cellStyleXfs>
  <cellXfs count="242">
    <xf numFmtId="0" fontId="0" fillId="0" borderId="0" xfId="0"/>
    <xf numFmtId="0" fontId="2" fillId="0" borderId="0" xfId="58" applyFont="1"/>
    <xf numFmtId="0" fontId="5" fillId="0" borderId="0" xfId="58" applyFont="1"/>
    <xf numFmtId="166" fontId="3" fillId="0" borderId="7" xfId="58" applyNumberFormat="1" applyFont="1" applyBorder="1" applyAlignment="1">
      <alignment horizontal="center" vertical="center" wrapText="1"/>
    </xf>
    <xf numFmtId="0" fontId="2" fillId="0" borderId="0" xfId="58" applyFont="1" applyAlignment="1">
      <alignment wrapText="1"/>
    </xf>
    <xf numFmtId="166" fontId="3" fillId="0" borderId="6" xfId="58" applyNumberFormat="1" applyFont="1" applyBorder="1" applyAlignment="1">
      <alignment horizontal="center" vertical="center" wrapText="1"/>
    </xf>
    <xf numFmtId="166" fontId="3" fillId="0" borderId="2" xfId="58" applyNumberFormat="1" applyFont="1" applyBorder="1" applyAlignment="1">
      <alignment horizontal="center" vertical="center" wrapText="1"/>
    </xf>
    <xf numFmtId="166" fontId="3" fillId="0" borderId="8" xfId="58" applyNumberFormat="1" applyFont="1" applyBorder="1" applyAlignment="1">
      <alignment horizontal="center" vertical="center" wrapText="1"/>
    </xf>
    <xf numFmtId="0" fontId="7" fillId="0" borderId="0" xfId="58" applyFont="1"/>
    <xf numFmtId="0" fontId="6" fillId="0" borderId="2" xfId="58" applyFont="1" applyBorder="1" applyAlignment="1">
      <alignment horizontal="center" vertical="center" wrapText="1"/>
    </xf>
    <xf numFmtId="0" fontId="2" fillId="0" borderId="0" xfId="58" applyFont="1" applyAlignment="1">
      <alignment horizontal="center" vertical="center"/>
    </xf>
    <xf numFmtId="0" fontId="20" fillId="0" borderId="0" xfId="58" applyFont="1" applyFill="1" applyAlignment="1">
      <alignment horizontal="center"/>
    </xf>
    <xf numFmtId="0" fontId="2" fillId="0" borderId="0" xfId="58" applyFont="1" applyFill="1" applyAlignment="1">
      <alignment horizontal="center"/>
    </xf>
    <xf numFmtId="0" fontId="2" fillId="0" borderId="0" xfId="58" applyFont="1" applyFill="1"/>
    <xf numFmtId="0" fontId="6" fillId="0" borderId="3" xfId="58" applyFont="1" applyFill="1" applyBorder="1" applyAlignment="1">
      <alignment horizontal="center" vertical="center" wrapText="1"/>
    </xf>
    <xf numFmtId="0" fontId="6" fillId="0" borderId="2" xfId="58" applyFont="1" applyFill="1" applyBorder="1" applyAlignment="1">
      <alignment horizontal="center" vertical="center" wrapText="1"/>
    </xf>
    <xf numFmtId="167" fontId="6" fillId="0" borderId="3" xfId="58" applyNumberFormat="1" applyFont="1" applyFill="1" applyBorder="1" applyAlignment="1">
      <alignment horizontal="center" vertical="top" wrapText="1"/>
    </xf>
    <xf numFmtId="167" fontId="6" fillId="0" borderId="2" xfId="58" applyNumberFormat="1" applyFont="1" applyFill="1" applyBorder="1" applyAlignment="1">
      <alignment horizontal="center" vertical="top" wrapText="1"/>
    </xf>
    <xf numFmtId="167" fontId="3" fillId="0" borderId="2" xfId="58" applyNumberFormat="1" applyFont="1" applyFill="1" applyBorder="1" applyAlignment="1">
      <alignment horizontal="center" vertical="top" wrapText="1"/>
    </xf>
    <xf numFmtId="167" fontId="3" fillId="0" borderId="3" xfId="58" applyNumberFormat="1" applyFont="1" applyFill="1" applyBorder="1" applyAlignment="1">
      <alignment horizontal="center" vertical="top" wrapText="1"/>
    </xf>
    <xf numFmtId="167" fontId="6" fillId="0" borderId="2" xfId="58" applyNumberFormat="1" applyFont="1" applyFill="1" applyBorder="1" applyAlignment="1">
      <alignment horizontal="center" vertical="center" wrapText="1"/>
    </xf>
    <xf numFmtId="167" fontId="3" fillId="0" borderId="2" xfId="58" applyNumberFormat="1" applyFont="1" applyFill="1" applyBorder="1" applyAlignment="1">
      <alignment horizontal="center" vertical="center" wrapText="1"/>
    </xf>
    <xf numFmtId="167" fontId="6" fillId="0" borderId="6" xfId="58" applyNumberFormat="1" applyFont="1" applyFill="1" applyBorder="1" applyAlignment="1">
      <alignment horizontal="center" vertical="center" wrapText="1"/>
    </xf>
    <xf numFmtId="167" fontId="6" fillId="0" borderId="7" xfId="58" applyNumberFormat="1" applyFont="1" applyFill="1" applyBorder="1" applyAlignment="1">
      <alignment horizontal="center" vertical="center" wrapText="1"/>
    </xf>
    <xf numFmtId="167" fontId="3" fillId="0" borderId="3" xfId="58" applyNumberFormat="1" applyFont="1" applyFill="1" applyBorder="1" applyAlignment="1">
      <alignment horizontal="center" vertical="center" wrapText="1"/>
    </xf>
    <xf numFmtId="167" fontId="6" fillId="0" borderId="6" xfId="58" applyNumberFormat="1" applyFont="1" applyFill="1" applyBorder="1" applyAlignment="1">
      <alignment horizontal="center" vertical="top" wrapText="1"/>
    </xf>
    <xf numFmtId="167" fontId="6" fillId="0" borderId="7" xfId="58" applyNumberFormat="1" applyFont="1" applyFill="1" applyBorder="1" applyAlignment="1">
      <alignment horizontal="center" vertical="top" wrapText="1"/>
    </xf>
    <xf numFmtId="3" fontId="6" fillId="0" borderId="2" xfId="58" applyNumberFormat="1" applyFont="1" applyFill="1" applyBorder="1" applyAlignment="1">
      <alignment horizontal="center" vertical="center" wrapText="1"/>
    </xf>
    <xf numFmtId="3" fontId="3" fillId="0" borderId="2" xfId="58" applyNumberFormat="1" applyFont="1" applyFill="1" applyBorder="1" applyAlignment="1">
      <alignment horizontal="center" vertical="center" wrapText="1"/>
    </xf>
    <xf numFmtId="0" fontId="3" fillId="0" borderId="2" xfId="58" applyFont="1" applyFill="1" applyBorder="1" applyAlignment="1">
      <alignment horizontal="center" vertical="center" wrapText="1"/>
    </xf>
    <xf numFmtId="1" fontId="3" fillId="0" borderId="2" xfId="58" applyNumberFormat="1" applyFont="1" applyFill="1" applyBorder="1" applyAlignment="1">
      <alignment horizontal="center" vertical="center" wrapText="1"/>
    </xf>
    <xf numFmtId="49" fontId="6" fillId="0" borderId="2" xfId="58" applyNumberFormat="1" applyFont="1" applyFill="1" applyBorder="1" applyAlignment="1">
      <alignment horizontal="center" vertical="center" wrapText="1"/>
    </xf>
    <xf numFmtId="49" fontId="3" fillId="0" borderId="2" xfId="58" applyNumberFormat="1" applyFont="1" applyFill="1" applyBorder="1" applyAlignment="1">
      <alignment horizontal="center" vertical="center" wrapText="1"/>
    </xf>
    <xf numFmtId="167" fontId="3" fillId="0" borderId="2" xfId="58" applyNumberFormat="1" applyFont="1" applyFill="1" applyBorder="1" applyAlignment="1">
      <alignment vertical="top" wrapText="1"/>
    </xf>
    <xf numFmtId="169" fontId="3" fillId="0" borderId="2" xfId="58" applyNumberFormat="1" applyFont="1" applyFill="1" applyBorder="1" applyAlignment="1">
      <alignment horizontal="center" vertical="center" wrapText="1"/>
    </xf>
    <xf numFmtId="165" fontId="6" fillId="0" borderId="2" xfId="58" applyNumberFormat="1" applyFont="1" applyFill="1" applyBorder="1" applyAlignment="1">
      <alignment horizontal="center" vertical="center" wrapText="1"/>
    </xf>
    <xf numFmtId="165" fontId="6" fillId="0" borderId="3" xfId="58" applyNumberFormat="1" applyFont="1" applyFill="1" applyBorder="1" applyAlignment="1">
      <alignment horizontal="center" vertical="center" wrapText="1"/>
    </xf>
    <xf numFmtId="165" fontId="3" fillId="0" borderId="3" xfId="58" applyNumberFormat="1" applyFont="1" applyFill="1" applyBorder="1" applyAlignment="1">
      <alignment horizontal="center" vertical="center" wrapText="1"/>
    </xf>
    <xf numFmtId="165" fontId="3" fillId="0" borderId="2" xfId="58" applyNumberFormat="1" applyFont="1" applyFill="1" applyBorder="1" applyAlignment="1">
      <alignment horizontal="center" vertical="center" wrapText="1"/>
    </xf>
    <xf numFmtId="168" fontId="3" fillId="0" borderId="2" xfId="58" applyNumberFormat="1" applyFont="1" applyFill="1" applyBorder="1" applyAlignment="1">
      <alignment horizontal="center" vertical="center" wrapText="1"/>
    </xf>
    <xf numFmtId="165" fontId="6" fillId="0" borderId="2" xfId="58" applyNumberFormat="1" applyFont="1" applyFill="1" applyBorder="1" applyAlignment="1">
      <alignment horizontal="center" vertical="top" wrapText="1"/>
    </xf>
    <xf numFmtId="165" fontId="6" fillId="0" borderId="3" xfId="58" applyNumberFormat="1" applyFont="1" applyFill="1" applyBorder="1" applyAlignment="1">
      <alignment horizontal="center" vertical="top" wrapText="1"/>
    </xf>
    <xf numFmtId="165" fontId="3" fillId="0" borderId="3" xfId="58" applyNumberFormat="1" applyFont="1" applyFill="1" applyBorder="1" applyAlignment="1">
      <alignment horizontal="center" vertical="top" wrapText="1"/>
    </xf>
    <xf numFmtId="165" fontId="3" fillId="0" borderId="2" xfId="58" applyNumberFormat="1" applyFont="1" applyFill="1" applyBorder="1" applyAlignment="1">
      <alignment horizontal="center" vertical="top" wrapText="1"/>
    </xf>
    <xf numFmtId="4" fontId="3" fillId="0" borderId="2" xfId="58" applyNumberFormat="1" applyFont="1" applyFill="1" applyBorder="1" applyAlignment="1">
      <alignment horizontal="center" vertical="center" wrapText="1"/>
    </xf>
    <xf numFmtId="1" fontId="6" fillId="0" borderId="2" xfId="58" applyNumberFormat="1" applyFont="1" applyFill="1" applyBorder="1" applyAlignment="1">
      <alignment horizontal="center" vertical="center" wrapText="1"/>
    </xf>
    <xf numFmtId="2" fontId="3" fillId="0" borderId="2" xfId="58" applyNumberFormat="1" applyFont="1" applyFill="1" applyBorder="1" applyAlignment="1">
      <alignment horizontal="center" vertical="center" wrapText="1"/>
    </xf>
    <xf numFmtId="49" fontId="3" fillId="0" borderId="3" xfId="58" applyNumberFormat="1" applyFont="1" applyFill="1" applyBorder="1" applyAlignment="1">
      <alignment horizontal="center" vertical="center" wrapText="1"/>
    </xf>
    <xf numFmtId="167" fontId="6" fillId="0" borderId="11" xfId="58" applyNumberFormat="1" applyFont="1" applyFill="1" applyBorder="1" applyAlignment="1">
      <alignment horizontal="center" vertical="top" wrapText="1"/>
    </xf>
    <xf numFmtId="167" fontId="3" fillId="0" borderId="11" xfId="58" applyNumberFormat="1" applyFont="1" applyFill="1" applyBorder="1" applyAlignment="1">
      <alignment horizontal="center" vertical="top" wrapText="1"/>
    </xf>
    <xf numFmtId="0" fontId="21" fillId="0" borderId="0" xfId="58" applyFont="1" applyFill="1" applyAlignment="1">
      <alignment horizontal="center"/>
    </xf>
    <xf numFmtId="0" fontId="7" fillId="0" borderId="0" xfId="58" applyFont="1" applyFill="1" applyAlignment="1">
      <alignment horizontal="center"/>
    </xf>
    <xf numFmtId="0" fontId="7" fillId="0" borderId="0" xfId="58" applyFont="1" applyFill="1"/>
    <xf numFmtId="0" fontId="7" fillId="0" borderId="0" xfId="58" applyFont="1" applyFill="1" applyAlignment="1">
      <alignment horizontal="center" vertical="center"/>
    </xf>
    <xf numFmtId="0" fontId="18" fillId="0" borderId="0" xfId="58" applyFont="1" applyFill="1" applyAlignment="1">
      <alignment horizontal="center"/>
    </xf>
    <xf numFmtId="165" fontId="18" fillId="0" borderId="0" xfId="58" applyNumberFormat="1" applyFont="1" applyFill="1" applyAlignment="1">
      <alignment horizontal="center" vertical="top" wrapText="1"/>
    </xf>
    <xf numFmtId="165" fontId="18" fillId="0" borderId="0" xfId="58" applyNumberFormat="1" applyFont="1" applyFill="1" applyAlignment="1">
      <alignment horizontal="right" vertical="top" wrapText="1"/>
    </xf>
    <xf numFmtId="0" fontId="16" fillId="0" borderId="0" xfId="58" applyFont="1" applyFill="1"/>
    <xf numFmtId="165" fontId="6" fillId="0" borderId="0" xfId="58" applyNumberFormat="1" applyFont="1" applyFill="1" applyAlignment="1">
      <alignment horizontal="center" vertical="top" wrapText="1"/>
    </xf>
    <xf numFmtId="165" fontId="6" fillId="0" borderId="0" xfId="58" applyNumberFormat="1" applyFont="1" applyFill="1" applyAlignment="1">
      <alignment horizontal="right" vertical="top" wrapText="1"/>
    </xf>
    <xf numFmtId="165" fontId="2" fillId="0" borderId="0" xfId="58" applyNumberFormat="1" applyFont="1" applyFill="1"/>
    <xf numFmtId="165" fontId="2" fillId="0" borderId="0" xfId="58" applyNumberFormat="1" applyFont="1" applyFill="1" applyAlignment="1">
      <alignment horizontal="center"/>
    </xf>
    <xf numFmtId="165" fontId="19" fillId="0" borderId="0" xfId="58" applyNumberFormat="1" applyFont="1" applyFill="1"/>
    <xf numFmtId="0" fontId="13" fillId="0" borderId="0" xfId="58" applyFont="1" applyFill="1"/>
    <xf numFmtId="0" fontId="3" fillId="0" borderId="7" xfId="58" applyFont="1" applyFill="1" applyBorder="1" applyAlignment="1">
      <alignment horizontal="center" vertical="center" wrapText="1"/>
    </xf>
    <xf numFmtId="0" fontId="14" fillId="0" borderId="0" xfId="58" applyFont="1" applyFill="1"/>
    <xf numFmtId="0" fontId="17" fillId="0" borderId="0" xfId="58" applyFont="1" applyFill="1"/>
    <xf numFmtId="0" fontId="2" fillId="0" borderId="0" xfId="58" applyFont="1" applyFill="1" applyAlignment="1">
      <alignment horizontal="center" vertical="top"/>
    </xf>
    <xf numFmtId="0" fontId="2" fillId="0" borderId="0" xfId="58" applyFont="1" applyFill="1" applyAlignment="1">
      <alignment horizontal="left" vertical="top"/>
    </xf>
    <xf numFmtId="0" fontId="6" fillId="0" borderId="2" xfId="58" applyFont="1" applyFill="1" applyBorder="1" applyAlignment="1">
      <alignment vertical="top" wrapText="1"/>
    </xf>
    <xf numFmtId="0" fontId="3" fillId="0" borderId="2" xfId="58" applyFont="1" applyFill="1" applyBorder="1" applyAlignment="1">
      <alignment vertical="top" wrapText="1"/>
    </xf>
    <xf numFmtId="49" fontId="3" fillId="0" borderId="7" xfId="58" applyNumberFormat="1" applyFont="1" applyFill="1" applyBorder="1" applyAlignment="1">
      <alignment horizontal="center" vertical="top" wrapText="1"/>
    </xf>
    <xf numFmtId="0" fontId="3" fillId="0" borderId="7" xfId="58" applyFont="1" applyFill="1" applyBorder="1" applyAlignment="1">
      <alignment horizontal="left" vertical="top" wrapText="1"/>
    </xf>
    <xf numFmtId="0" fontId="6" fillId="0" borderId="2" xfId="58" applyFont="1" applyFill="1" applyBorder="1" applyAlignment="1">
      <alignment horizontal="left" vertical="top" wrapText="1"/>
    </xf>
    <xf numFmtId="0" fontId="3" fillId="0" borderId="2" xfId="58" applyFont="1" applyFill="1" applyBorder="1" applyAlignment="1">
      <alignment horizontal="left" vertical="top" wrapText="1"/>
    </xf>
    <xf numFmtId="0" fontId="6" fillId="0" borderId="6" xfId="58" applyFont="1" applyFill="1" applyBorder="1" applyAlignment="1">
      <alignment vertical="top" wrapText="1"/>
    </xf>
    <xf numFmtId="0" fontId="3" fillId="0" borderId="6" xfId="58" applyFont="1" applyFill="1" applyBorder="1" applyAlignment="1">
      <alignment vertical="top" wrapText="1"/>
    </xf>
    <xf numFmtId="0" fontId="3" fillId="0" borderId="7" xfId="58" applyFont="1" applyFill="1" applyBorder="1" applyAlignment="1">
      <alignment horizontal="left" vertical="center" wrapText="1"/>
    </xf>
    <xf numFmtId="0" fontId="7" fillId="0" borderId="0" xfId="58" applyFont="1" applyFill="1" applyAlignment="1">
      <alignment horizontal="center" vertical="top"/>
    </xf>
    <xf numFmtId="0" fontId="7" fillId="0" borderId="0" xfId="58" applyFont="1" applyFill="1" applyAlignment="1">
      <alignment horizontal="left" vertical="top"/>
    </xf>
    <xf numFmtId="0" fontId="16" fillId="0" borderId="0" xfId="58" applyFont="1" applyFill="1" applyAlignment="1">
      <alignment horizontal="left" vertical="top"/>
    </xf>
    <xf numFmtId="167" fontId="6" fillId="0" borderId="3" xfId="58" applyNumberFormat="1" applyFont="1" applyFill="1" applyBorder="1" applyAlignment="1">
      <alignment horizontal="center" vertical="top" wrapText="1"/>
    </xf>
    <xf numFmtId="167" fontId="6" fillId="0" borderId="4" xfId="58" applyNumberFormat="1" applyFont="1" applyFill="1" applyBorder="1" applyAlignment="1">
      <alignment horizontal="center" vertical="top" wrapText="1"/>
    </xf>
    <xf numFmtId="167" fontId="3" fillId="0" borderId="3" xfId="58" applyNumberFormat="1" applyFont="1" applyFill="1" applyBorder="1" applyAlignment="1">
      <alignment horizontal="center" vertical="top" wrapText="1"/>
    </xf>
    <xf numFmtId="0" fontId="3" fillId="0" borderId="2" xfId="58" applyFont="1" applyFill="1" applyBorder="1" applyAlignment="1">
      <alignment horizontal="left" vertical="top" wrapText="1"/>
    </xf>
    <xf numFmtId="167" fontId="6" fillId="0" borderId="2" xfId="58" applyNumberFormat="1" applyFont="1" applyFill="1" applyBorder="1" applyAlignment="1">
      <alignment vertical="top" wrapText="1"/>
    </xf>
    <xf numFmtId="167" fontId="6" fillId="0" borderId="2" xfId="58" applyNumberFormat="1" applyFont="1" applyFill="1" applyBorder="1" applyAlignment="1">
      <alignment horizontal="left" vertical="top" wrapText="1"/>
    </xf>
    <xf numFmtId="167" fontId="3" fillId="0" borderId="2" xfId="58" applyNumberFormat="1" applyFont="1" applyFill="1" applyBorder="1" applyAlignment="1">
      <alignment horizontal="left" vertical="top" wrapText="1"/>
    </xf>
    <xf numFmtId="167" fontId="6" fillId="0" borderId="5" xfId="58" applyNumberFormat="1" applyFont="1" applyFill="1" applyBorder="1" applyAlignment="1">
      <alignment horizontal="right" vertical="top" wrapText="1"/>
    </xf>
    <xf numFmtId="167" fontId="6" fillId="0" borderId="3" xfId="58" applyNumberFormat="1" applyFont="1" applyFill="1" applyBorder="1" applyAlignment="1">
      <alignment horizontal="center" vertical="top" wrapText="1"/>
    </xf>
    <xf numFmtId="167" fontId="6" fillId="0" borderId="6" xfId="58" applyNumberFormat="1" applyFont="1" applyFill="1" applyBorder="1" applyAlignment="1">
      <alignment horizontal="center" vertical="center" wrapText="1"/>
    </xf>
    <xf numFmtId="167" fontId="6" fillId="0" borderId="7" xfId="58" applyNumberFormat="1" applyFont="1" applyFill="1" applyBorder="1" applyAlignment="1">
      <alignment horizontal="center" vertical="center" wrapText="1"/>
    </xf>
    <xf numFmtId="167" fontId="3" fillId="0" borderId="3" xfId="58" applyNumberFormat="1" applyFont="1" applyFill="1" applyBorder="1" applyAlignment="1">
      <alignment horizontal="center" vertical="top" wrapText="1"/>
    </xf>
    <xf numFmtId="167" fontId="6" fillId="0" borderId="2" xfId="58" applyNumberFormat="1" applyFont="1" applyFill="1" applyBorder="1" applyAlignment="1">
      <alignment horizontal="center" vertical="center" wrapText="1"/>
    </xf>
    <xf numFmtId="167" fontId="3" fillId="0" borderId="3" xfId="58" applyNumberFormat="1" applyFont="1" applyFill="1" applyBorder="1" applyAlignment="1">
      <alignment horizontal="center" vertical="center" wrapText="1"/>
    </xf>
    <xf numFmtId="167" fontId="3" fillId="0" borderId="4" xfId="58" applyNumberFormat="1" applyFont="1" applyFill="1" applyBorder="1" applyAlignment="1">
      <alignment horizontal="center" vertical="center" wrapText="1"/>
    </xf>
    <xf numFmtId="167" fontId="3" fillId="0" borderId="5" xfId="58" applyNumberFormat="1" applyFont="1" applyFill="1" applyBorder="1" applyAlignment="1">
      <alignment horizontal="center" vertical="center" wrapText="1"/>
    </xf>
    <xf numFmtId="0" fontId="3" fillId="2" borderId="2" xfId="58" applyFont="1" applyFill="1" applyBorder="1" applyAlignment="1">
      <alignment horizontal="left" vertical="top" wrapText="1"/>
    </xf>
    <xf numFmtId="167" fontId="6" fillId="2" borderId="2" xfId="58" applyNumberFormat="1" applyFont="1" applyFill="1" applyBorder="1" applyAlignment="1">
      <alignment horizontal="center" vertical="top" wrapText="1"/>
    </xf>
    <xf numFmtId="167" fontId="3" fillId="2" borderId="11" xfId="58" applyNumberFormat="1" applyFont="1" applyFill="1" applyBorder="1" applyAlignment="1">
      <alignment horizontal="center" vertical="top" wrapText="1"/>
    </xf>
    <xf numFmtId="167" fontId="3" fillId="2" borderId="2" xfId="58" applyNumberFormat="1" applyFont="1" applyFill="1" applyBorder="1" applyAlignment="1">
      <alignment horizontal="center" vertical="top" wrapText="1"/>
    </xf>
    <xf numFmtId="0" fontId="3" fillId="0" borderId="6" xfId="58" applyFont="1" applyFill="1" applyBorder="1" applyAlignment="1">
      <alignment horizontal="center" vertical="top" wrapText="1"/>
    </xf>
    <xf numFmtId="0" fontId="3" fillId="0" borderId="8" xfId="58" applyFont="1" applyFill="1" applyBorder="1" applyAlignment="1">
      <alignment horizontal="center" vertical="top" wrapText="1"/>
    </xf>
    <xf numFmtId="0" fontId="3" fillId="0" borderId="7" xfId="58" applyFont="1" applyFill="1" applyBorder="1" applyAlignment="1">
      <alignment horizontal="center" vertical="top" wrapText="1"/>
    </xf>
    <xf numFmtId="167" fontId="3" fillId="0" borderId="3" xfId="58" applyNumberFormat="1" applyFont="1" applyFill="1" applyBorder="1" applyAlignment="1">
      <alignment horizontal="center" vertical="top" wrapText="1"/>
    </xf>
    <xf numFmtId="167" fontId="3" fillId="0" borderId="4" xfId="58" applyNumberFormat="1" applyFont="1" applyFill="1" applyBorder="1" applyAlignment="1">
      <alignment horizontal="center" vertical="top" wrapText="1"/>
    </xf>
    <xf numFmtId="167" fontId="3" fillId="0" borderId="5" xfId="58" applyNumberFormat="1" applyFont="1" applyFill="1" applyBorder="1" applyAlignment="1">
      <alignment horizontal="center" vertical="top" wrapText="1"/>
    </xf>
    <xf numFmtId="167" fontId="6" fillId="0" borderId="3" xfId="58" applyNumberFormat="1" applyFont="1" applyFill="1" applyBorder="1" applyAlignment="1">
      <alignment horizontal="center" vertical="top" wrapText="1"/>
    </xf>
    <xf numFmtId="167" fontId="6" fillId="0" borderId="4" xfId="58" applyNumberFormat="1" applyFont="1" applyFill="1" applyBorder="1" applyAlignment="1">
      <alignment horizontal="center" vertical="top" wrapText="1"/>
    </xf>
    <xf numFmtId="167" fontId="6" fillId="0" borderId="5" xfId="58" applyNumberFormat="1" applyFont="1" applyFill="1" applyBorder="1" applyAlignment="1">
      <alignment horizontal="center" vertical="top" wrapText="1"/>
    </xf>
    <xf numFmtId="165" fontId="3" fillId="0" borderId="3" xfId="58" applyNumberFormat="1" applyFont="1" applyFill="1" applyBorder="1" applyAlignment="1">
      <alignment horizontal="center" vertical="top" wrapText="1"/>
    </xf>
    <xf numFmtId="165" fontId="3" fillId="0" borderId="4" xfId="58" applyNumberFormat="1" applyFont="1" applyFill="1" applyBorder="1" applyAlignment="1">
      <alignment horizontal="center" vertical="top" wrapText="1"/>
    </xf>
    <xf numFmtId="165" fontId="3" fillId="0" borderId="5" xfId="58" applyNumberFormat="1" applyFont="1" applyFill="1" applyBorder="1" applyAlignment="1">
      <alignment horizontal="center" vertical="top" wrapText="1"/>
    </xf>
    <xf numFmtId="165" fontId="6" fillId="0" borderId="3" xfId="58" applyNumberFormat="1" applyFont="1" applyFill="1" applyBorder="1" applyAlignment="1">
      <alignment horizontal="center" vertical="top" wrapText="1"/>
    </xf>
    <xf numFmtId="165" fontId="6" fillId="0" borderId="4" xfId="58" applyNumberFormat="1" applyFont="1" applyFill="1" applyBorder="1" applyAlignment="1">
      <alignment horizontal="center" vertical="top" wrapText="1"/>
    </xf>
    <xf numFmtId="165" fontId="6" fillId="0" borderId="5" xfId="58" applyNumberFormat="1" applyFont="1" applyFill="1" applyBorder="1" applyAlignment="1">
      <alignment horizontal="center" vertical="top" wrapText="1"/>
    </xf>
    <xf numFmtId="165" fontId="3" fillId="0" borderId="3" xfId="58" applyNumberFormat="1" applyFont="1" applyFill="1" applyBorder="1" applyAlignment="1">
      <alignment horizontal="center" vertical="center" wrapText="1"/>
    </xf>
    <xf numFmtId="165" fontId="3" fillId="0" borderId="4" xfId="58" applyNumberFormat="1" applyFont="1" applyFill="1" applyBorder="1" applyAlignment="1">
      <alignment horizontal="center" vertical="center" wrapText="1"/>
    </xf>
    <xf numFmtId="165" fontId="3" fillId="0" borderId="5" xfId="58" applyNumberFormat="1" applyFont="1" applyFill="1" applyBorder="1" applyAlignment="1">
      <alignment horizontal="center" vertical="center" wrapText="1"/>
    </xf>
    <xf numFmtId="165" fontId="6" fillId="0" borderId="3" xfId="58" applyNumberFormat="1" applyFont="1" applyFill="1" applyBorder="1" applyAlignment="1">
      <alignment horizontal="center" vertical="center" wrapText="1"/>
    </xf>
    <xf numFmtId="165" fontId="6" fillId="0" borderId="4" xfId="58" applyNumberFormat="1" applyFont="1" applyFill="1" applyBorder="1" applyAlignment="1">
      <alignment horizontal="center" vertical="center" wrapText="1"/>
    </xf>
    <xf numFmtId="165" fontId="6" fillId="0" borderId="5" xfId="58" applyNumberFormat="1" applyFont="1" applyFill="1" applyBorder="1" applyAlignment="1">
      <alignment horizontal="center" vertical="center" wrapText="1"/>
    </xf>
    <xf numFmtId="0" fontId="3" fillId="0" borderId="6" xfId="58" applyFont="1" applyFill="1" applyBorder="1" applyAlignment="1">
      <alignment horizontal="center" vertical="center" wrapText="1"/>
    </xf>
    <xf numFmtId="0" fontId="3" fillId="0" borderId="8" xfId="58" applyFont="1" applyFill="1" applyBorder="1" applyAlignment="1">
      <alignment horizontal="center" vertical="center" wrapText="1"/>
    </xf>
    <xf numFmtId="0" fontId="3" fillId="0" borderId="7" xfId="58" applyFont="1" applyFill="1" applyBorder="1" applyAlignment="1">
      <alignment horizontal="center" vertical="center" wrapText="1"/>
    </xf>
    <xf numFmtId="167" fontId="6" fillId="0" borderId="6" xfId="58" applyNumberFormat="1" applyFont="1" applyFill="1" applyBorder="1" applyAlignment="1">
      <alignment horizontal="center" vertical="center" wrapText="1"/>
    </xf>
    <xf numFmtId="167" fontId="6" fillId="0" borderId="7" xfId="58" applyNumberFormat="1" applyFont="1" applyFill="1" applyBorder="1" applyAlignment="1">
      <alignment horizontal="center" vertical="center" wrapText="1"/>
    </xf>
    <xf numFmtId="167" fontId="6" fillId="0" borderId="3" xfId="58" applyNumberFormat="1" applyFont="1" applyFill="1" applyBorder="1" applyAlignment="1">
      <alignment horizontal="center" vertical="center" wrapText="1"/>
    </xf>
    <xf numFmtId="167" fontId="6" fillId="0" borderId="4" xfId="58" applyNumberFormat="1" applyFont="1" applyFill="1" applyBorder="1" applyAlignment="1">
      <alignment horizontal="center" vertical="center" wrapText="1"/>
    </xf>
    <xf numFmtId="167" fontId="6" fillId="0" borderId="5" xfId="58" applyNumberFormat="1" applyFont="1" applyFill="1" applyBorder="1" applyAlignment="1">
      <alignment horizontal="center" vertical="center" wrapText="1"/>
    </xf>
    <xf numFmtId="166" fontId="3" fillId="0" borderId="6" xfId="58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7" fontId="6" fillId="0" borderId="2" xfId="58" applyNumberFormat="1" applyFont="1" applyFill="1" applyBorder="1" applyAlignment="1">
      <alignment horizontal="center" vertical="center" wrapText="1"/>
    </xf>
    <xf numFmtId="0" fontId="6" fillId="0" borderId="2" xfId="58" applyFont="1" applyFill="1" applyBorder="1" applyAlignment="1">
      <alignment horizontal="center" vertical="center" wrapText="1"/>
    </xf>
    <xf numFmtId="0" fontId="3" fillId="0" borderId="6" xfId="58" applyFont="1" applyFill="1" applyBorder="1" applyAlignment="1">
      <alignment horizontal="left" vertical="top" wrapText="1"/>
    </xf>
    <xf numFmtId="0" fontId="3" fillId="0" borderId="8" xfId="58" applyFont="1" applyFill="1" applyBorder="1" applyAlignment="1">
      <alignment horizontal="left" vertical="top" wrapText="1"/>
    </xf>
    <xf numFmtId="0" fontId="3" fillId="0" borderId="7" xfId="58" applyFont="1" applyFill="1" applyBorder="1" applyAlignment="1">
      <alignment horizontal="left" vertical="top" wrapText="1"/>
    </xf>
    <xf numFmtId="167" fontId="3" fillId="0" borderId="3" xfId="58" applyNumberFormat="1" applyFont="1" applyFill="1" applyBorder="1" applyAlignment="1">
      <alignment horizontal="center" vertical="center" wrapText="1"/>
    </xf>
    <xf numFmtId="167" fontId="3" fillId="0" borderId="4" xfId="58" applyNumberFormat="1" applyFont="1" applyFill="1" applyBorder="1" applyAlignment="1">
      <alignment horizontal="center" vertical="center" wrapText="1"/>
    </xf>
    <xf numFmtId="167" fontId="3" fillId="0" borderId="5" xfId="58" applyNumberFormat="1" applyFont="1" applyFill="1" applyBorder="1" applyAlignment="1">
      <alignment horizontal="center" vertical="center" wrapText="1"/>
    </xf>
    <xf numFmtId="0" fontId="6" fillId="0" borderId="6" xfId="58" applyFont="1" applyFill="1" applyBorder="1" applyAlignment="1">
      <alignment horizontal="left" vertical="top" wrapText="1"/>
    </xf>
    <xf numFmtId="0" fontId="6" fillId="0" borderId="8" xfId="58" applyFont="1" applyFill="1" applyBorder="1" applyAlignment="1">
      <alignment horizontal="left" vertical="top" wrapText="1"/>
    </xf>
    <xf numFmtId="0" fontId="6" fillId="0" borderId="7" xfId="58" applyFont="1" applyFill="1" applyBorder="1" applyAlignment="1">
      <alignment horizontal="left" vertical="top" wrapText="1"/>
    </xf>
    <xf numFmtId="0" fontId="3" fillId="0" borderId="2" xfId="58" applyFont="1" applyFill="1" applyBorder="1" applyAlignment="1">
      <alignment horizontal="left" vertical="top" wrapText="1"/>
    </xf>
    <xf numFmtId="0" fontId="3" fillId="0" borderId="2" xfId="58" applyFont="1" applyFill="1" applyBorder="1" applyAlignment="1">
      <alignment horizontal="center" vertical="top" wrapText="1"/>
    </xf>
    <xf numFmtId="166" fontId="3" fillId="0" borderId="8" xfId="58" applyNumberFormat="1" applyFont="1" applyBorder="1" applyAlignment="1">
      <alignment horizontal="center" vertical="center" wrapText="1"/>
    </xf>
    <xf numFmtId="166" fontId="3" fillId="0" borderId="7" xfId="58" applyNumberFormat="1" applyFont="1" applyBorder="1" applyAlignment="1">
      <alignment horizontal="center" vertical="center" wrapText="1"/>
    </xf>
    <xf numFmtId="166" fontId="3" fillId="0" borderId="2" xfId="58" applyNumberFormat="1" applyFont="1" applyBorder="1" applyAlignment="1">
      <alignment horizontal="center" vertical="center" wrapText="1"/>
    </xf>
    <xf numFmtId="0" fontId="4" fillId="0" borderId="2" xfId="58" applyFont="1" applyBorder="1" applyAlignment="1">
      <alignment horizontal="left" vertical="top" wrapText="1"/>
    </xf>
    <xf numFmtId="0" fontId="4" fillId="0" borderId="2" xfId="58" applyFont="1" applyBorder="1" applyAlignment="1">
      <alignment horizontal="left" vertical="top"/>
    </xf>
    <xf numFmtId="0" fontId="6" fillId="0" borderId="2" xfId="58" applyFont="1" applyFill="1" applyBorder="1" applyAlignment="1">
      <alignment horizontal="center" vertical="center"/>
    </xf>
    <xf numFmtId="0" fontId="6" fillId="0" borderId="2" xfId="58" applyFont="1" applyFill="1" applyBorder="1" applyAlignment="1">
      <alignment horizontal="center" vertical="top" wrapText="1"/>
    </xf>
    <xf numFmtId="16" fontId="3" fillId="0" borderId="6" xfId="58" applyNumberFormat="1" applyFont="1" applyFill="1" applyBorder="1" applyAlignment="1">
      <alignment horizontal="center" vertical="top" wrapText="1"/>
    </xf>
    <xf numFmtId="16" fontId="3" fillId="0" borderId="8" xfId="58" applyNumberFormat="1" applyFont="1" applyFill="1" applyBorder="1" applyAlignment="1">
      <alignment horizontal="center" vertical="top" wrapText="1"/>
    </xf>
    <xf numFmtId="16" fontId="3" fillId="0" borderId="7" xfId="58" applyNumberFormat="1" applyFont="1" applyFill="1" applyBorder="1" applyAlignment="1">
      <alignment horizontal="center" vertical="top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6" fillId="0" borderId="6" xfId="58" applyFont="1" applyFill="1" applyBorder="1" applyAlignment="1">
      <alignment horizontal="center" vertical="top" wrapText="1"/>
    </xf>
    <xf numFmtId="0" fontId="6" fillId="0" borderId="8" xfId="58" applyFont="1" applyFill="1" applyBorder="1" applyAlignment="1">
      <alignment horizontal="center" vertical="top" wrapText="1"/>
    </xf>
    <xf numFmtId="0" fontId="6" fillId="0" borderId="7" xfId="58" applyFont="1" applyFill="1" applyBorder="1" applyAlignment="1">
      <alignment horizontal="center" vertical="top" wrapText="1"/>
    </xf>
    <xf numFmtId="49" fontId="3" fillId="0" borderId="6" xfId="58" applyNumberFormat="1" applyFont="1" applyFill="1" applyBorder="1" applyAlignment="1">
      <alignment horizontal="center" vertical="top" wrapText="1"/>
    </xf>
    <xf numFmtId="49" fontId="3" fillId="0" borderId="8" xfId="58" applyNumberFormat="1" applyFont="1" applyFill="1" applyBorder="1" applyAlignment="1">
      <alignment horizontal="center" vertical="top" wrapText="1"/>
    </xf>
    <xf numFmtId="49" fontId="3" fillId="0" borderId="7" xfId="58" applyNumberFormat="1" applyFont="1" applyFill="1" applyBorder="1" applyAlignment="1">
      <alignment horizontal="center" vertical="top" wrapText="1"/>
    </xf>
    <xf numFmtId="49" fontId="6" fillId="0" borderId="6" xfId="58" applyNumberFormat="1" applyFont="1" applyFill="1" applyBorder="1" applyAlignment="1">
      <alignment horizontal="center" vertical="top" wrapText="1"/>
    </xf>
    <xf numFmtId="49" fontId="6" fillId="0" borderId="8" xfId="58" applyNumberFormat="1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6" fillId="0" borderId="2" xfId="58" applyFont="1" applyFill="1" applyBorder="1" applyAlignment="1">
      <alignment horizontal="left" vertical="top" wrapText="1"/>
    </xf>
    <xf numFmtId="0" fontId="4" fillId="0" borderId="3" xfId="58" applyFont="1" applyBorder="1" applyAlignment="1">
      <alignment horizontal="left" vertical="center" wrapText="1"/>
    </xf>
    <xf numFmtId="0" fontId="4" fillId="0" borderId="4" xfId="58" applyFont="1" applyBorder="1" applyAlignment="1">
      <alignment horizontal="left" vertical="center"/>
    </xf>
    <xf numFmtId="0" fontId="4" fillId="0" borderId="5" xfId="58" applyFont="1" applyBorder="1" applyAlignment="1">
      <alignment horizontal="left" vertical="center"/>
    </xf>
    <xf numFmtId="0" fontId="3" fillId="3" borderId="6" xfId="58" applyFont="1" applyFill="1" applyBorder="1" applyAlignment="1">
      <alignment horizontal="center" vertical="top" wrapText="1"/>
    </xf>
    <xf numFmtId="0" fontId="3" fillId="3" borderId="8" xfId="58" applyFont="1" applyFill="1" applyBorder="1" applyAlignment="1">
      <alignment horizontal="center" vertical="top" wrapText="1"/>
    </xf>
    <xf numFmtId="0" fontId="3" fillId="3" borderId="7" xfId="58" applyFont="1" applyFill="1" applyBorder="1" applyAlignment="1">
      <alignment horizontal="center" vertical="top" wrapText="1"/>
    </xf>
    <xf numFmtId="167" fontId="6" fillId="0" borderId="2" xfId="58" applyNumberFormat="1" applyFont="1" applyFill="1" applyBorder="1" applyAlignment="1">
      <alignment horizontal="center" vertical="top" wrapText="1"/>
    </xf>
    <xf numFmtId="167" fontId="3" fillId="0" borderId="6" xfId="58" applyNumberFormat="1" applyFont="1" applyFill="1" applyBorder="1" applyAlignment="1">
      <alignment horizontal="center" vertical="center" wrapText="1"/>
    </xf>
    <xf numFmtId="167" fontId="3" fillId="0" borderId="8" xfId="58" applyNumberFormat="1" applyFont="1" applyFill="1" applyBorder="1" applyAlignment="1">
      <alignment horizontal="center" vertical="center" wrapText="1"/>
    </xf>
    <xf numFmtId="167" fontId="3" fillId="0" borderId="7" xfId="58" applyNumberFormat="1" applyFont="1" applyFill="1" applyBorder="1" applyAlignment="1">
      <alignment horizontal="center" vertical="center" wrapText="1"/>
    </xf>
    <xf numFmtId="167" fontId="0" fillId="0" borderId="4" xfId="0" applyNumberFormat="1" applyFill="1" applyBorder="1" applyAlignment="1">
      <alignment horizontal="center" vertical="top" wrapText="1"/>
    </xf>
    <xf numFmtId="167" fontId="0" fillId="0" borderId="5" xfId="0" applyNumberFormat="1" applyFill="1" applyBorder="1" applyAlignment="1">
      <alignment horizontal="center" vertical="top" wrapText="1"/>
    </xf>
    <xf numFmtId="0" fontId="4" fillId="0" borderId="3" xfId="58" applyFont="1" applyBorder="1" applyAlignment="1">
      <alignment horizontal="left" vertical="top" wrapText="1"/>
    </xf>
    <xf numFmtId="0" fontId="4" fillId="0" borderId="4" xfId="58" applyFont="1" applyBorder="1" applyAlignment="1">
      <alignment horizontal="left" vertical="top"/>
    </xf>
    <xf numFmtId="0" fontId="4" fillId="0" borderId="5" xfId="58" applyFont="1" applyBorder="1" applyAlignment="1">
      <alignment horizontal="left" vertical="top"/>
    </xf>
    <xf numFmtId="166" fontId="3" fillId="0" borderId="6" xfId="58" applyNumberFormat="1" applyFont="1" applyBorder="1" applyAlignment="1">
      <alignment horizontal="center" vertical="top" wrapText="1"/>
    </xf>
    <xf numFmtId="166" fontId="3" fillId="0" borderId="8" xfId="58" applyNumberFormat="1" applyFont="1" applyBorder="1" applyAlignment="1">
      <alignment horizontal="center" vertical="top" wrapText="1"/>
    </xf>
    <xf numFmtId="166" fontId="3" fillId="0" borderId="7" xfId="58" applyNumberFormat="1" applyFont="1" applyBorder="1" applyAlignment="1">
      <alignment horizontal="center" vertical="top" wrapText="1"/>
    </xf>
    <xf numFmtId="49" fontId="3" fillId="0" borderId="2" xfId="58" applyNumberFormat="1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 vertical="center" wrapText="1"/>
    </xf>
    <xf numFmtId="170" fontId="3" fillId="0" borderId="3" xfId="58" applyNumberFormat="1" applyFont="1" applyFill="1" applyBorder="1" applyAlignment="1">
      <alignment horizontal="center" vertical="center" wrapText="1"/>
    </xf>
    <xf numFmtId="170" fontId="0" fillId="0" borderId="4" xfId="0" applyNumberFormat="1" applyFill="1" applyBorder="1" applyAlignment="1">
      <alignment horizontal="center" vertical="center" wrapText="1"/>
    </xf>
    <xf numFmtId="170" fontId="0" fillId="0" borderId="5" xfId="0" applyNumberForma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left" vertical="top" wrapText="1"/>
    </xf>
    <xf numFmtId="0" fontId="3" fillId="3" borderId="6" xfId="58" applyFont="1" applyFill="1" applyBorder="1" applyAlignment="1">
      <alignment horizontal="left" vertical="top" wrapText="1"/>
    </xf>
    <xf numFmtId="0" fontId="3" fillId="3" borderId="8" xfId="58" applyFont="1" applyFill="1" applyBorder="1" applyAlignment="1">
      <alignment horizontal="left" vertical="top" wrapText="1"/>
    </xf>
    <xf numFmtId="0" fontId="3" fillId="3" borderId="7" xfId="58" applyFont="1" applyFill="1" applyBorder="1" applyAlignment="1">
      <alignment horizontal="left" vertical="top" wrapText="1"/>
    </xf>
    <xf numFmtId="167" fontId="3" fillId="2" borderId="3" xfId="58" applyNumberFormat="1" applyFont="1" applyFill="1" applyBorder="1" applyAlignment="1">
      <alignment horizontal="center" vertical="top" wrapText="1"/>
    </xf>
    <xf numFmtId="167" fontId="3" fillId="2" borderId="4" xfId="58" applyNumberFormat="1" applyFont="1" applyFill="1" applyBorder="1" applyAlignment="1">
      <alignment horizontal="center" vertical="top" wrapText="1"/>
    </xf>
    <xf numFmtId="167" fontId="3" fillId="2" borderId="5" xfId="58" applyNumberFormat="1" applyFont="1" applyFill="1" applyBorder="1" applyAlignment="1">
      <alignment horizontal="center" vertical="top" wrapText="1"/>
    </xf>
    <xf numFmtId="49" fontId="6" fillId="0" borderId="2" xfId="58" applyNumberFormat="1" applyFont="1" applyFill="1" applyBorder="1" applyAlignment="1">
      <alignment horizontal="center" vertical="top" wrapText="1"/>
    </xf>
    <xf numFmtId="49" fontId="3" fillId="0" borderId="11" xfId="58" applyNumberFormat="1" applyFont="1" applyFill="1" applyBorder="1" applyAlignment="1">
      <alignment horizontal="center" vertical="top" wrapText="1"/>
    </xf>
    <xf numFmtId="49" fontId="3" fillId="0" borderId="10" xfId="58" applyNumberFormat="1" applyFont="1" applyFill="1" applyBorder="1" applyAlignment="1">
      <alignment horizontal="center" vertical="top" wrapText="1"/>
    </xf>
    <xf numFmtId="0" fontId="4" fillId="0" borderId="2" xfId="58" applyFont="1" applyBorder="1" applyAlignment="1">
      <alignment horizontal="left" vertical="center"/>
    </xf>
    <xf numFmtId="0" fontId="3" fillId="0" borderId="0" xfId="59" applyFont="1" applyAlignment="1">
      <alignment horizontal="left" vertical="center" wrapText="1"/>
    </xf>
    <xf numFmtId="0" fontId="4" fillId="0" borderId="0" xfId="58" applyFont="1" applyAlignment="1">
      <alignment horizontal="center" vertical="center" wrapText="1"/>
    </xf>
    <xf numFmtId="0" fontId="4" fillId="0" borderId="1" xfId="58" applyFont="1" applyBorder="1" applyAlignment="1">
      <alignment horizontal="center" vertical="center"/>
    </xf>
    <xf numFmtId="0" fontId="6" fillId="0" borderId="3" xfId="58" applyFont="1" applyFill="1" applyBorder="1" applyAlignment="1">
      <alignment horizontal="center" vertical="center" wrapText="1"/>
    </xf>
    <xf numFmtId="0" fontId="6" fillId="0" borderId="9" xfId="58" applyFont="1" applyFill="1" applyBorder="1" applyAlignment="1">
      <alignment horizontal="center" vertical="center" wrapText="1"/>
    </xf>
    <xf numFmtId="0" fontId="6" fillId="0" borderId="4" xfId="58" applyFont="1" applyFill="1" applyBorder="1" applyAlignment="1">
      <alignment horizontal="center" vertical="center" wrapText="1"/>
    </xf>
    <xf numFmtId="0" fontId="6" fillId="0" borderId="5" xfId="58" applyFont="1" applyFill="1" applyBorder="1" applyAlignment="1">
      <alignment horizontal="center" vertical="center" wrapText="1"/>
    </xf>
    <xf numFmtId="0" fontId="6" fillId="0" borderId="2" xfId="58" applyFont="1" applyBorder="1" applyAlignment="1">
      <alignment horizontal="center" vertical="center" wrapText="1"/>
    </xf>
    <xf numFmtId="0" fontId="4" fillId="0" borderId="6" xfId="58" applyFont="1" applyBorder="1" applyAlignment="1">
      <alignment horizontal="left" vertical="top"/>
    </xf>
    <xf numFmtId="0" fontId="4" fillId="0" borderId="8" xfId="58" applyFont="1" applyBorder="1" applyAlignment="1">
      <alignment horizontal="left" vertical="top"/>
    </xf>
    <xf numFmtId="0" fontId="4" fillId="0" borderId="7" xfId="58" applyFont="1" applyBorder="1" applyAlignment="1">
      <alignment horizontal="left" vertical="top"/>
    </xf>
    <xf numFmtId="167" fontId="6" fillId="0" borderId="6" xfId="58" applyNumberFormat="1" applyFont="1" applyFill="1" applyBorder="1" applyAlignment="1">
      <alignment horizontal="center" vertical="top" wrapText="1"/>
    </xf>
    <xf numFmtId="167" fontId="6" fillId="0" borderId="7" xfId="58" applyNumberFormat="1" applyFont="1" applyFill="1" applyBorder="1" applyAlignment="1">
      <alignment horizontal="center" vertical="top" wrapText="1"/>
    </xf>
    <xf numFmtId="170" fontId="6" fillId="0" borderId="3" xfId="58" applyNumberFormat="1" applyFont="1" applyFill="1" applyBorder="1" applyAlignment="1">
      <alignment horizontal="center" vertical="center" wrapText="1"/>
    </xf>
    <xf numFmtId="170" fontId="24" fillId="0" borderId="4" xfId="0" applyNumberFormat="1" applyFont="1" applyFill="1" applyBorder="1" applyAlignment="1">
      <alignment horizontal="center" vertical="center" wrapText="1"/>
    </xf>
    <xf numFmtId="170" fontId="24" fillId="0" borderId="5" xfId="0" applyNumberFormat="1" applyFont="1" applyFill="1" applyBorder="1" applyAlignment="1">
      <alignment horizontal="center" vertical="center" wrapText="1"/>
    </xf>
    <xf numFmtId="49" fontId="25" fillId="0" borderId="6" xfId="0" applyNumberFormat="1" applyFont="1" applyFill="1" applyBorder="1" applyAlignment="1">
      <alignment horizontal="center" vertical="top" wrapText="1"/>
    </xf>
    <xf numFmtId="49" fontId="25" fillId="0" borderId="8" xfId="0" applyNumberFormat="1" applyFont="1" applyFill="1" applyBorder="1" applyAlignment="1">
      <alignment horizontal="center" vertical="top" wrapText="1"/>
    </xf>
    <xf numFmtId="49" fontId="25" fillId="0" borderId="7" xfId="0" applyNumberFormat="1" applyFont="1" applyFill="1" applyBorder="1" applyAlignment="1">
      <alignment horizontal="center" vertical="top" wrapText="1"/>
    </xf>
    <xf numFmtId="0" fontId="2" fillId="3" borderId="0" xfId="58" applyFont="1" applyFill="1" applyAlignment="1">
      <alignment wrapText="1"/>
    </xf>
    <xf numFmtId="0" fontId="2" fillId="3" borderId="0" xfId="58" applyFont="1" applyFill="1"/>
    <xf numFmtId="0" fontId="5" fillId="3" borderId="0" xfId="58" applyFont="1" applyFill="1" applyAlignment="1">
      <alignment wrapText="1"/>
    </xf>
    <xf numFmtId="0" fontId="5" fillId="3" borderId="0" xfId="58" applyFont="1" applyFill="1"/>
    <xf numFmtId="0" fontId="2" fillId="3" borderId="0" xfId="58" applyFont="1" applyFill="1" applyAlignment="1">
      <alignment horizontal="center" vertical="center" wrapText="1"/>
    </xf>
    <xf numFmtId="0" fontId="2" fillId="3" borderId="0" xfId="58" applyFont="1" applyFill="1" applyAlignment="1">
      <alignment horizontal="center" vertical="center"/>
    </xf>
    <xf numFmtId="0" fontId="2" fillId="3" borderId="0" xfId="58" applyFont="1" applyFill="1" applyAlignment="1">
      <alignment vertical="top" wrapText="1"/>
    </xf>
    <xf numFmtId="0" fontId="2" fillId="3" borderId="0" xfId="58" applyFont="1" applyFill="1" applyAlignment="1">
      <alignment vertical="center" wrapText="1"/>
    </xf>
    <xf numFmtId="167" fontId="2" fillId="3" borderId="0" xfId="58" applyNumberFormat="1" applyFont="1" applyFill="1"/>
    <xf numFmtId="0" fontId="2" fillId="3" borderId="10" xfId="58" applyFont="1" applyFill="1" applyBorder="1" applyAlignment="1">
      <alignment horizontal="center" vertical="top" wrapText="1"/>
    </xf>
    <xf numFmtId="0" fontId="20" fillId="3" borderId="0" xfId="58" applyFont="1" applyFill="1" applyAlignment="1">
      <alignment wrapText="1"/>
    </xf>
    <xf numFmtId="0" fontId="2" fillId="3" borderId="2" xfId="58" applyFont="1" applyFill="1" applyBorder="1"/>
    <xf numFmtId="0" fontId="2" fillId="3" borderId="10" xfId="58" applyFont="1" applyFill="1" applyBorder="1" applyAlignment="1">
      <alignment horizontal="center" vertical="center" wrapText="1"/>
    </xf>
    <xf numFmtId="0" fontId="2" fillId="3" borderId="10" xfId="58" applyFont="1" applyFill="1" applyBorder="1" applyAlignment="1">
      <alignment horizontal="center" wrapText="1"/>
    </xf>
    <xf numFmtId="0" fontId="2" fillId="3" borderId="10" xfId="58" applyFont="1" applyFill="1" applyBorder="1" applyAlignment="1">
      <alignment horizontal="left" vertical="top" wrapText="1"/>
    </xf>
    <xf numFmtId="0" fontId="2" fillId="3" borderId="0" xfId="58" applyFont="1" applyFill="1" applyAlignment="1">
      <alignment horizontal="center" vertical="center" wrapText="1"/>
    </xf>
    <xf numFmtId="0" fontId="2" fillId="3" borderId="2" xfId="58" applyFont="1" applyFill="1" applyBorder="1" applyAlignment="1">
      <alignment wrapText="1"/>
    </xf>
    <xf numFmtId="2" fontId="2" fillId="3" borderId="2" xfId="58" applyNumberFormat="1" applyFont="1" applyFill="1" applyBorder="1"/>
    <xf numFmtId="167" fontId="3" fillId="3" borderId="3" xfId="58" applyNumberFormat="1" applyFont="1" applyFill="1" applyBorder="1" applyAlignment="1">
      <alignment horizontal="center" vertical="top" wrapText="1"/>
    </xf>
    <xf numFmtId="167" fontId="3" fillId="3" borderId="4" xfId="58" applyNumberFormat="1" applyFont="1" applyFill="1" applyBorder="1" applyAlignment="1">
      <alignment horizontal="center" vertical="top" wrapText="1"/>
    </xf>
    <xf numFmtId="167" fontId="3" fillId="3" borderId="5" xfId="58" applyNumberFormat="1" applyFont="1" applyFill="1" applyBorder="1" applyAlignment="1">
      <alignment horizontal="center" vertical="top" wrapText="1"/>
    </xf>
  </cellXfs>
  <cellStyles count="61">
    <cellStyle name="Обычный" xfId="0" builtinId="0"/>
    <cellStyle name="Обычный 10" xfId="57"/>
    <cellStyle name="Обычный 11" xfId="60"/>
    <cellStyle name="Обычный 2" xfId="1"/>
    <cellStyle name="Обычный 2 10" xfId="4"/>
    <cellStyle name="Обычный 2 10 2" xfId="5"/>
    <cellStyle name="Обычный 2 11" xfId="6"/>
    <cellStyle name="Обычный 2 12" xfId="7"/>
    <cellStyle name="Обычный 2 13" xfId="8"/>
    <cellStyle name="Обычный 2 16" xfId="58"/>
    <cellStyle name="Обычный 2 2" xfId="9"/>
    <cellStyle name="Обычный 2 2 2" xfId="10"/>
    <cellStyle name="Обычный 2 2 3" xfId="11"/>
    <cellStyle name="Обычный 2 2 4" xfId="12"/>
    <cellStyle name="Обычный 2 3" xfId="13"/>
    <cellStyle name="Обычный 2 3 2" xfId="14"/>
    <cellStyle name="Обычный 2 3 3" xfId="15"/>
    <cellStyle name="Обычный 2 4" xfId="16"/>
    <cellStyle name="Обычный 2 5" xfId="17"/>
    <cellStyle name="Обычный 2 6" xfId="18"/>
    <cellStyle name="Обычный 2 6 2" xfId="19"/>
    <cellStyle name="Обычный 2 7" xfId="20"/>
    <cellStyle name="Обычный 2 7 2" xfId="21"/>
    <cellStyle name="Обычный 2 8" xfId="22"/>
    <cellStyle name="Обычный 2 9" xfId="23"/>
    <cellStyle name="Обычный 3" xfId="3"/>
    <cellStyle name="Обычный 3 2" xfId="24"/>
    <cellStyle name="Обычный 4" xfId="25"/>
    <cellStyle name="Обычный 4 2" xfId="26"/>
    <cellStyle name="Обычный 5" xfId="27"/>
    <cellStyle name="Обычный 5 2" xfId="2"/>
    <cellStyle name="Обычный 5 2 10" xfId="28"/>
    <cellStyle name="Обычный 5 2 11" xfId="29"/>
    <cellStyle name="Обычный 5 2 12" xfId="30"/>
    <cellStyle name="Обычный 5 2 15" xfId="59"/>
    <cellStyle name="Обычный 5 2 2" xfId="31"/>
    <cellStyle name="Обычный 5 2 2 2" xfId="32"/>
    <cellStyle name="Обычный 5 2 2 2 2" xfId="33"/>
    <cellStyle name="Обычный 5 2 2 2 2 2" xfId="34"/>
    <cellStyle name="Обычный 5 2 2 2 3" xfId="35"/>
    <cellStyle name="Обычный 5 2 2 3" xfId="36"/>
    <cellStyle name="Обычный 5 2 3" xfId="37"/>
    <cellStyle name="Обычный 5 2 3 2" xfId="38"/>
    <cellStyle name="Обычный 5 2 3 2 2" xfId="39"/>
    <cellStyle name="Обычный 5 2 3 3" xfId="40"/>
    <cellStyle name="Обычный 5 2 4" xfId="41"/>
    <cellStyle name="Обычный 5 2 4 2" xfId="42"/>
    <cellStyle name="Обычный 5 2 5" xfId="43"/>
    <cellStyle name="Обычный 5 2 6" xfId="44"/>
    <cellStyle name="Обычный 5 2 7" xfId="45"/>
    <cellStyle name="Обычный 5 2 8" xfId="46"/>
    <cellStyle name="Обычный 5 2 9" xfId="47"/>
    <cellStyle name="Обычный 5 3" xfId="48"/>
    <cellStyle name="Обычный 6" xfId="49"/>
    <cellStyle name="Обычный 6 2" xfId="50"/>
    <cellStyle name="Обычный 7" xfId="51"/>
    <cellStyle name="Обычный 8" xfId="52"/>
    <cellStyle name="Обычный 8 2" xfId="53"/>
    <cellStyle name="Обычный 9" xfId="54"/>
    <cellStyle name="Финансовый 2" xfId="55"/>
    <cellStyle name="Финансовый 3" xfId="56"/>
  </cellStyles>
  <dxfs count="0"/>
  <tableStyles count="0" defaultTableStyle="TableStyleMedium2" defaultPivotStyle="PivotStyleLight16"/>
  <colors>
    <mruColors>
      <color rgb="FFFFFFC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9"/>
  <sheetViews>
    <sheetView tabSelected="1" view="pageBreakPreview" topLeftCell="A301" zoomScale="90" zoomScaleNormal="90" zoomScaleSheetLayoutView="90" workbookViewId="0">
      <selection activeCell="H317" sqref="H317:L317"/>
    </sheetView>
  </sheetViews>
  <sheetFormatPr defaultColWidth="9.140625" defaultRowHeight="15" outlineLevelRow="1" x14ac:dyDescent="0.25"/>
  <cols>
    <col min="1" max="1" width="7.28515625" style="67" customWidth="1"/>
    <col min="2" max="2" width="47.28515625" style="68" customWidth="1"/>
    <col min="3" max="3" width="15" style="63" customWidth="1"/>
    <col min="4" max="4" width="30.28515625" style="13" customWidth="1"/>
    <col min="5" max="5" width="18" style="11" customWidth="1"/>
    <col min="6" max="7" width="17.7109375" style="12" customWidth="1"/>
    <col min="8" max="8" width="12.42578125" style="13" customWidth="1"/>
    <col min="9" max="9" width="10.5703125" style="13" customWidth="1"/>
    <col min="10" max="10" width="11.5703125" style="13" customWidth="1"/>
    <col min="11" max="11" width="10.28515625" style="13" customWidth="1"/>
    <col min="12" max="12" width="11.42578125" style="13" customWidth="1"/>
    <col min="13" max="13" width="19.140625" style="12" customWidth="1"/>
    <col min="14" max="14" width="18" style="12" customWidth="1"/>
    <col min="15" max="15" width="20.7109375" style="1" customWidth="1"/>
    <col min="16" max="16" width="28.42578125" style="4" customWidth="1"/>
    <col min="17" max="17" width="14.7109375" style="1" customWidth="1"/>
    <col min="18" max="18" width="11" style="1" customWidth="1"/>
    <col min="19" max="19" width="11.42578125" style="1" bestFit="1" customWidth="1"/>
    <col min="20" max="16384" width="9.140625" style="1"/>
  </cols>
  <sheetData>
    <row r="1" spans="1:36" ht="94.5" customHeight="1" x14ac:dyDescent="0.25">
      <c r="M1" s="202" t="s">
        <v>307</v>
      </c>
      <c r="N1" s="202"/>
      <c r="O1" s="202"/>
      <c r="P1" s="221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</row>
    <row r="2" spans="1:36" ht="97.5" customHeight="1" x14ac:dyDescent="0.25">
      <c r="A2" s="203" t="s">
        <v>80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21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</row>
    <row r="3" spans="1:36" s="2" customFormat="1" ht="18.75" x14ac:dyDescent="0.25">
      <c r="A3" s="204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23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</row>
    <row r="4" spans="1:36" ht="15.75" x14ac:dyDescent="0.25">
      <c r="A4" s="151" t="s">
        <v>149</v>
      </c>
      <c r="B4" s="167" t="s">
        <v>0</v>
      </c>
      <c r="C4" s="133" t="s">
        <v>68</v>
      </c>
      <c r="D4" s="133" t="s">
        <v>1</v>
      </c>
      <c r="E4" s="133" t="s">
        <v>81</v>
      </c>
      <c r="F4" s="205" t="s">
        <v>293</v>
      </c>
      <c r="G4" s="206"/>
      <c r="H4" s="206"/>
      <c r="I4" s="206"/>
      <c r="J4" s="206"/>
      <c r="K4" s="206"/>
      <c r="L4" s="206"/>
      <c r="M4" s="207"/>
      <c r="N4" s="208"/>
      <c r="O4" s="209" t="s">
        <v>42</v>
      </c>
      <c r="P4" s="221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22"/>
      <c r="AH4" s="222"/>
      <c r="AI4" s="222"/>
      <c r="AJ4" s="222"/>
    </row>
    <row r="5" spans="1:36" ht="15.75" x14ac:dyDescent="0.25">
      <c r="A5" s="151"/>
      <c r="B5" s="167"/>
      <c r="C5" s="133"/>
      <c r="D5" s="133"/>
      <c r="E5" s="133"/>
      <c r="F5" s="14" t="s">
        <v>2</v>
      </c>
      <c r="G5" s="14" t="s">
        <v>3</v>
      </c>
      <c r="H5" s="133" t="s">
        <v>38</v>
      </c>
      <c r="I5" s="133"/>
      <c r="J5" s="133"/>
      <c r="K5" s="133"/>
      <c r="L5" s="133"/>
      <c r="M5" s="15" t="s">
        <v>39</v>
      </c>
      <c r="N5" s="15" t="s">
        <v>40</v>
      </c>
      <c r="O5" s="209"/>
      <c r="P5" s="221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</row>
    <row r="6" spans="1:36" s="10" customFormat="1" ht="15.75" x14ac:dyDescent="0.25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4">
        <v>6</v>
      </c>
      <c r="G6" s="14">
        <v>7</v>
      </c>
      <c r="H6" s="133">
        <v>8</v>
      </c>
      <c r="I6" s="133"/>
      <c r="J6" s="133"/>
      <c r="K6" s="133"/>
      <c r="L6" s="133"/>
      <c r="M6" s="15">
        <v>9</v>
      </c>
      <c r="N6" s="15">
        <v>10</v>
      </c>
      <c r="O6" s="9">
        <v>11</v>
      </c>
      <c r="P6" s="225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6"/>
    </row>
    <row r="7" spans="1:36" ht="18.75" x14ac:dyDescent="0.25">
      <c r="A7" s="148" t="s">
        <v>184</v>
      </c>
      <c r="B7" s="149"/>
      <c r="C7" s="149"/>
      <c r="D7" s="149"/>
      <c r="E7" s="149"/>
      <c r="F7" s="210"/>
      <c r="G7" s="211"/>
      <c r="H7" s="211"/>
      <c r="I7" s="211"/>
      <c r="J7" s="211"/>
      <c r="K7" s="211"/>
      <c r="L7" s="212"/>
      <c r="M7" s="149"/>
      <c r="N7" s="149"/>
      <c r="O7" s="149"/>
      <c r="P7" s="221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</row>
    <row r="8" spans="1:36" ht="15.75" x14ac:dyDescent="0.25">
      <c r="A8" s="151">
        <v>1</v>
      </c>
      <c r="B8" s="167" t="s">
        <v>154</v>
      </c>
      <c r="C8" s="151" t="s">
        <v>41</v>
      </c>
      <c r="D8" s="69" t="s">
        <v>4</v>
      </c>
      <c r="E8" s="16">
        <f>SUM(F8:N8)</f>
        <v>0</v>
      </c>
      <c r="F8" s="16">
        <f>F9</f>
        <v>0</v>
      </c>
      <c r="G8" s="16">
        <v>0</v>
      </c>
      <c r="H8" s="107">
        <f>SUM(O9:O9)</f>
        <v>0</v>
      </c>
      <c r="I8" s="108"/>
      <c r="J8" s="108"/>
      <c r="K8" s="108"/>
      <c r="L8" s="109"/>
      <c r="M8" s="17">
        <f>SUM(M9:M9)</f>
        <v>0</v>
      </c>
      <c r="N8" s="17">
        <f>SUM(N9:N9)</f>
        <v>0</v>
      </c>
      <c r="O8" s="147" t="s">
        <v>5</v>
      </c>
      <c r="P8" s="221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</row>
    <row r="9" spans="1:36" ht="63" x14ac:dyDescent="0.25">
      <c r="A9" s="151"/>
      <c r="B9" s="167"/>
      <c r="C9" s="151"/>
      <c r="D9" s="69" t="s">
        <v>6</v>
      </c>
      <c r="E9" s="16">
        <f>SUM(F9:N9)</f>
        <v>0</v>
      </c>
      <c r="F9" s="17">
        <f>F11+F16</f>
        <v>0</v>
      </c>
      <c r="G9" s="16">
        <v>0</v>
      </c>
      <c r="H9" s="107">
        <f>H11+H16</f>
        <v>0</v>
      </c>
      <c r="I9" s="108"/>
      <c r="J9" s="108"/>
      <c r="K9" s="108"/>
      <c r="L9" s="109"/>
      <c r="M9" s="17">
        <f>M11+M16</f>
        <v>0</v>
      </c>
      <c r="N9" s="17">
        <f>N11+N16</f>
        <v>0</v>
      </c>
      <c r="O9" s="147"/>
      <c r="P9" s="221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</row>
    <row r="10" spans="1:36" ht="15.75" x14ac:dyDescent="0.25">
      <c r="A10" s="160" t="s">
        <v>7</v>
      </c>
      <c r="B10" s="143" t="s">
        <v>83</v>
      </c>
      <c r="C10" s="144" t="s">
        <v>41</v>
      </c>
      <c r="D10" s="69" t="s">
        <v>4</v>
      </c>
      <c r="E10" s="16">
        <f>SUM(F10:N10)</f>
        <v>0</v>
      </c>
      <c r="F10" s="17">
        <f>F11</f>
        <v>0</v>
      </c>
      <c r="G10" s="16">
        <v>0</v>
      </c>
      <c r="H10" s="107">
        <f>SUM(H11:H11)</f>
        <v>0</v>
      </c>
      <c r="I10" s="108"/>
      <c r="J10" s="108"/>
      <c r="K10" s="108"/>
      <c r="L10" s="109"/>
      <c r="M10" s="17">
        <f>SUM(M11:M11)</f>
        <v>0</v>
      </c>
      <c r="N10" s="17">
        <f>SUM(N11:N11)</f>
        <v>0</v>
      </c>
      <c r="O10" s="130" t="s">
        <v>5</v>
      </c>
      <c r="P10" s="221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</row>
    <row r="11" spans="1:36" ht="71.25" customHeight="1" x14ac:dyDescent="0.25">
      <c r="A11" s="161"/>
      <c r="B11" s="143"/>
      <c r="C11" s="144"/>
      <c r="D11" s="70" t="s">
        <v>6</v>
      </c>
      <c r="E11" s="16">
        <f>SUM(F11:N11)</f>
        <v>0</v>
      </c>
      <c r="F11" s="18">
        <v>0</v>
      </c>
      <c r="G11" s="19">
        <v>0</v>
      </c>
      <c r="H11" s="104">
        <v>0</v>
      </c>
      <c r="I11" s="105"/>
      <c r="J11" s="105"/>
      <c r="K11" s="105"/>
      <c r="L11" s="106"/>
      <c r="M11" s="18">
        <v>0</v>
      </c>
      <c r="N11" s="18">
        <v>0</v>
      </c>
      <c r="O11" s="145"/>
      <c r="P11" s="221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</row>
    <row r="12" spans="1:36" ht="15.75" x14ac:dyDescent="0.25">
      <c r="A12" s="161"/>
      <c r="B12" s="134" t="s">
        <v>197</v>
      </c>
      <c r="C12" s="122" t="s">
        <v>69</v>
      </c>
      <c r="D12" s="122" t="s">
        <v>69</v>
      </c>
      <c r="E12" s="125" t="s">
        <v>70</v>
      </c>
      <c r="F12" s="125" t="s">
        <v>150</v>
      </c>
      <c r="G12" s="125" t="s">
        <v>194</v>
      </c>
      <c r="H12" s="125" t="s">
        <v>200</v>
      </c>
      <c r="I12" s="127" t="s">
        <v>163</v>
      </c>
      <c r="J12" s="128"/>
      <c r="K12" s="128"/>
      <c r="L12" s="129"/>
      <c r="M12" s="133" t="s">
        <v>39</v>
      </c>
      <c r="N12" s="133" t="s">
        <v>40</v>
      </c>
      <c r="O12" s="145"/>
      <c r="P12" s="221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</row>
    <row r="13" spans="1:36" ht="31.5" x14ac:dyDescent="0.25">
      <c r="A13" s="161"/>
      <c r="B13" s="135"/>
      <c r="C13" s="123"/>
      <c r="D13" s="123"/>
      <c r="E13" s="126"/>
      <c r="F13" s="126"/>
      <c r="G13" s="126"/>
      <c r="H13" s="126"/>
      <c r="I13" s="93" t="s">
        <v>151</v>
      </c>
      <c r="J13" s="93" t="s">
        <v>156</v>
      </c>
      <c r="K13" s="93" t="s">
        <v>152</v>
      </c>
      <c r="L13" s="93" t="s">
        <v>153</v>
      </c>
      <c r="M13" s="133"/>
      <c r="N13" s="133"/>
      <c r="O13" s="145"/>
      <c r="P13" s="227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</row>
    <row r="14" spans="1:36" ht="25.5" customHeight="1" x14ac:dyDescent="0.25">
      <c r="A14" s="162"/>
      <c r="B14" s="136"/>
      <c r="C14" s="124"/>
      <c r="D14" s="124"/>
      <c r="E14" s="20" t="s">
        <v>69</v>
      </c>
      <c r="F14" s="21" t="s">
        <v>69</v>
      </c>
      <c r="G14" s="21" t="s">
        <v>69</v>
      </c>
      <c r="H14" s="21" t="s">
        <v>69</v>
      </c>
      <c r="I14" s="21" t="s">
        <v>69</v>
      </c>
      <c r="J14" s="21" t="s">
        <v>69</v>
      </c>
      <c r="K14" s="21" t="s">
        <v>69</v>
      </c>
      <c r="L14" s="21" t="s">
        <v>69</v>
      </c>
      <c r="M14" s="21" t="s">
        <v>69</v>
      </c>
      <c r="N14" s="21" t="s">
        <v>69</v>
      </c>
      <c r="O14" s="146"/>
      <c r="P14" s="221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</row>
    <row r="15" spans="1:36" ht="15.75" x14ac:dyDescent="0.25">
      <c r="A15" s="160" t="s">
        <v>8</v>
      </c>
      <c r="B15" s="143" t="s">
        <v>84</v>
      </c>
      <c r="C15" s="144" t="s">
        <v>41</v>
      </c>
      <c r="D15" s="69" t="s">
        <v>4</v>
      </c>
      <c r="E15" s="17">
        <f>SUM(F15:N15)</f>
        <v>0</v>
      </c>
      <c r="F15" s="16">
        <f>F16</f>
        <v>0</v>
      </c>
      <c r="G15" s="16">
        <v>0</v>
      </c>
      <c r="H15" s="107">
        <f>SUM(H16:H16)</f>
        <v>0</v>
      </c>
      <c r="I15" s="108"/>
      <c r="J15" s="108"/>
      <c r="K15" s="108"/>
      <c r="L15" s="109"/>
      <c r="M15" s="17">
        <f>SUM(M16:M16)</f>
        <v>0</v>
      </c>
      <c r="N15" s="17">
        <f>SUM(N16:N16)</f>
        <v>0</v>
      </c>
      <c r="O15" s="130" t="s">
        <v>5</v>
      </c>
      <c r="P15" s="221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</row>
    <row r="16" spans="1:36" ht="60.75" customHeight="1" x14ac:dyDescent="0.25">
      <c r="A16" s="161"/>
      <c r="B16" s="143"/>
      <c r="C16" s="144"/>
      <c r="D16" s="70" t="s">
        <v>6</v>
      </c>
      <c r="E16" s="17">
        <f>SUM(F16:N16)</f>
        <v>0</v>
      </c>
      <c r="F16" s="19">
        <v>0</v>
      </c>
      <c r="G16" s="16">
        <v>0</v>
      </c>
      <c r="H16" s="104">
        <v>0</v>
      </c>
      <c r="I16" s="105"/>
      <c r="J16" s="105"/>
      <c r="K16" s="105"/>
      <c r="L16" s="106"/>
      <c r="M16" s="18">
        <v>0</v>
      </c>
      <c r="N16" s="18">
        <v>0</v>
      </c>
      <c r="O16" s="145"/>
      <c r="P16" s="221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</row>
    <row r="17" spans="1:36" ht="15.75" hidden="1" outlineLevel="1" x14ac:dyDescent="0.25">
      <c r="A17" s="161"/>
      <c r="B17" s="134" t="s">
        <v>11</v>
      </c>
      <c r="C17" s="122" t="s">
        <v>41</v>
      </c>
      <c r="D17" s="122" t="s">
        <v>69</v>
      </c>
      <c r="E17" s="125" t="s">
        <v>70</v>
      </c>
      <c r="F17" s="213" t="s">
        <v>2</v>
      </c>
      <c r="G17" s="16">
        <v>0</v>
      </c>
      <c r="H17" s="213" t="s">
        <v>2</v>
      </c>
      <c r="I17" s="127" t="s">
        <v>163</v>
      </c>
      <c r="J17" s="128"/>
      <c r="K17" s="128"/>
      <c r="L17" s="129"/>
      <c r="M17" s="133" t="s">
        <v>39</v>
      </c>
      <c r="N17" s="133" t="s">
        <v>40</v>
      </c>
      <c r="O17" s="145"/>
      <c r="P17" s="221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</row>
    <row r="18" spans="1:36" ht="31.5" hidden="1" outlineLevel="1" x14ac:dyDescent="0.25">
      <c r="A18" s="161"/>
      <c r="B18" s="135"/>
      <c r="C18" s="123"/>
      <c r="D18" s="123"/>
      <c r="E18" s="126"/>
      <c r="F18" s="214"/>
      <c r="G18" s="16">
        <v>0</v>
      </c>
      <c r="H18" s="214"/>
      <c r="I18" s="93" t="s">
        <v>151</v>
      </c>
      <c r="J18" s="93" t="s">
        <v>156</v>
      </c>
      <c r="K18" s="93" t="s">
        <v>152</v>
      </c>
      <c r="L18" s="93" t="s">
        <v>153</v>
      </c>
      <c r="M18" s="133"/>
      <c r="N18" s="133"/>
      <c r="O18" s="145"/>
      <c r="P18" s="221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</row>
    <row r="19" spans="1:36" ht="30.75" hidden="1" customHeight="1" outlineLevel="1" x14ac:dyDescent="0.25">
      <c r="A19" s="162"/>
      <c r="B19" s="136"/>
      <c r="C19" s="124"/>
      <c r="D19" s="124"/>
      <c r="E19" s="20" t="s">
        <v>69</v>
      </c>
      <c r="F19" s="21" t="s">
        <v>69</v>
      </c>
      <c r="G19" s="16">
        <v>0</v>
      </c>
      <c r="H19" s="21" t="s">
        <v>69</v>
      </c>
      <c r="I19" s="21" t="s">
        <v>69</v>
      </c>
      <c r="J19" s="21" t="s">
        <v>69</v>
      </c>
      <c r="K19" s="21" t="s">
        <v>69</v>
      </c>
      <c r="L19" s="21" t="s">
        <v>69</v>
      </c>
      <c r="M19" s="21" t="s">
        <v>69</v>
      </c>
      <c r="N19" s="21" t="s">
        <v>69</v>
      </c>
      <c r="O19" s="146"/>
      <c r="P19" s="221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</row>
    <row r="20" spans="1:36" ht="15.75" collapsed="1" x14ac:dyDescent="0.25">
      <c r="A20" s="198" t="s">
        <v>9</v>
      </c>
      <c r="B20" s="167" t="s">
        <v>155</v>
      </c>
      <c r="C20" s="151" t="s">
        <v>41</v>
      </c>
      <c r="D20" s="69" t="s">
        <v>4</v>
      </c>
      <c r="E20" s="17">
        <f>SUM(F20:N20)</f>
        <v>0</v>
      </c>
      <c r="F20" s="16">
        <f>F21</f>
        <v>0</v>
      </c>
      <c r="G20" s="16">
        <v>0</v>
      </c>
      <c r="H20" s="107">
        <f>SUM(H21:H21)</f>
        <v>0</v>
      </c>
      <c r="I20" s="108"/>
      <c r="J20" s="108"/>
      <c r="K20" s="108"/>
      <c r="L20" s="109"/>
      <c r="M20" s="17">
        <f>SUM(M21:M21)</f>
        <v>0</v>
      </c>
      <c r="N20" s="17">
        <f>SUM(N21:N21)</f>
        <v>0</v>
      </c>
      <c r="O20" s="147" t="s">
        <v>5</v>
      </c>
      <c r="P20" s="221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</row>
    <row r="21" spans="1:36" ht="76.5" customHeight="1" x14ac:dyDescent="0.25">
      <c r="A21" s="198"/>
      <c r="B21" s="167"/>
      <c r="C21" s="151"/>
      <c r="D21" s="69" t="s">
        <v>6</v>
      </c>
      <c r="E21" s="17">
        <f>SUM(F21:N21)</f>
        <v>0</v>
      </c>
      <c r="F21" s="16">
        <f>F23+F28+F33</f>
        <v>0</v>
      </c>
      <c r="G21" s="16">
        <v>0</v>
      </c>
      <c r="H21" s="107">
        <f>H23+H28+H33</f>
        <v>0</v>
      </c>
      <c r="I21" s="108"/>
      <c r="J21" s="108"/>
      <c r="K21" s="108"/>
      <c r="L21" s="109"/>
      <c r="M21" s="17">
        <f>M23+M28+M33</f>
        <v>0</v>
      </c>
      <c r="N21" s="17">
        <f>N23+N28+N33</f>
        <v>0</v>
      </c>
      <c r="O21" s="147"/>
      <c r="P21" s="221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</row>
    <row r="22" spans="1:36" ht="15.75" x14ac:dyDescent="0.25">
      <c r="A22" s="101" t="s">
        <v>10</v>
      </c>
      <c r="B22" s="143" t="s">
        <v>85</v>
      </c>
      <c r="C22" s="144" t="s">
        <v>41</v>
      </c>
      <c r="D22" s="69" t="s">
        <v>4</v>
      </c>
      <c r="E22" s="17">
        <f>SUM(F22:N22)</f>
        <v>0</v>
      </c>
      <c r="F22" s="16">
        <f>F23</f>
        <v>0</v>
      </c>
      <c r="G22" s="16">
        <v>0</v>
      </c>
      <c r="H22" s="107">
        <f>SUM(H23:H23)</f>
        <v>0</v>
      </c>
      <c r="I22" s="108"/>
      <c r="J22" s="108"/>
      <c r="K22" s="108"/>
      <c r="L22" s="109"/>
      <c r="M22" s="17">
        <f>SUM(M23:M23)</f>
        <v>0</v>
      </c>
      <c r="N22" s="17">
        <f>SUM(N23:N23)</f>
        <v>0</v>
      </c>
      <c r="O22" s="130" t="s">
        <v>5</v>
      </c>
      <c r="P22" s="221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</row>
    <row r="23" spans="1:36" ht="66.75" customHeight="1" x14ac:dyDescent="0.25">
      <c r="A23" s="102"/>
      <c r="B23" s="143"/>
      <c r="C23" s="144"/>
      <c r="D23" s="70" t="s">
        <v>6</v>
      </c>
      <c r="E23" s="17">
        <f>SUM(F23:N23)</f>
        <v>0</v>
      </c>
      <c r="F23" s="19">
        <v>0</v>
      </c>
      <c r="G23" s="19">
        <v>0</v>
      </c>
      <c r="H23" s="104">
        <v>0</v>
      </c>
      <c r="I23" s="105"/>
      <c r="J23" s="105"/>
      <c r="K23" s="105"/>
      <c r="L23" s="106"/>
      <c r="M23" s="18">
        <v>0</v>
      </c>
      <c r="N23" s="18">
        <v>0</v>
      </c>
      <c r="O23" s="145"/>
      <c r="P23" s="221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</row>
    <row r="24" spans="1:36" ht="15.75" hidden="1" outlineLevel="1" x14ac:dyDescent="0.25">
      <c r="A24" s="102"/>
      <c r="B24" s="134" t="s">
        <v>11</v>
      </c>
      <c r="C24" s="122" t="s">
        <v>41</v>
      </c>
      <c r="D24" s="122" t="s">
        <v>69</v>
      </c>
      <c r="E24" s="125" t="s">
        <v>70</v>
      </c>
      <c r="F24" s="125" t="s">
        <v>2</v>
      </c>
      <c r="G24" s="16">
        <v>0</v>
      </c>
      <c r="H24" s="125" t="s">
        <v>2</v>
      </c>
      <c r="I24" s="127" t="s">
        <v>163</v>
      </c>
      <c r="J24" s="128"/>
      <c r="K24" s="128"/>
      <c r="L24" s="129"/>
      <c r="M24" s="133" t="s">
        <v>39</v>
      </c>
      <c r="N24" s="133" t="s">
        <v>40</v>
      </c>
      <c r="O24" s="145"/>
      <c r="P24" s="221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</row>
    <row r="25" spans="1:36" ht="31.5" hidden="1" outlineLevel="1" x14ac:dyDescent="0.25">
      <c r="A25" s="102"/>
      <c r="B25" s="135"/>
      <c r="C25" s="123"/>
      <c r="D25" s="123"/>
      <c r="E25" s="126"/>
      <c r="F25" s="126"/>
      <c r="G25" s="16">
        <v>0</v>
      </c>
      <c r="H25" s="126"/>
      <c r="I25" s="93" t="s">
        <v>151</v>
      </c>
      <c r="J25" s="93" t="s">
        <v>156</v>
      </c>
      <c r="K25" s="93" t="s">
        <v>152</v>
      </c>
      <c r="L25" s="93" t="s">
        <v>153</v>
      </c>
      <c r="M25" s="133"/>
      <c r="N25" s="133"/>
      <c r="O25" s="145"/>
      <c r="P25" s="221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</row>
    <row r="26" spans="1:36" ht="26.25" hidden="1" customHeight="1" outlineLevel="1" x14ac:dyDescent="0.25">
      <c r="A26" s="103"/>
      <c r="B26" s="136"/>
      <c r="C26" s="124"/>
      <c r="D26" s="124"/>
      <c r="E26" s="20" t="s">
        <v>69</v>
      </c>
      <c r="F26" s="21" t="s">
        <v>69</v>
      </c>
      <c r="G26" s="16">
        <v>0</v>
      </c>
      <c r="H26" s="21" t="s">
        <v>69</v>
      </c>
      <c r="I26" s="21" t="s">
        <v>69</v>
      </c>
      <c r="J26" s="21" t="s">
        <v>69</v>
      </c>
      <c r="K26" s="21" t="s">
        <v>69</v>
      </c>
      <c r="L26" s="21" t="s">
        <v>69</v>
      </c>
      <c r="M26" s="21" t="s">
        <v>69</v>
      </c>
      <c r="N26" s="21" t="s">
        <v>69</v>
      </c>
      <c r="O26" s="146"/>
      <c r="P26" s="221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</row>
    <row r="27" spans="1:36" ht="15.75" collapsed="1" x14ac:dyDescent="0.25">
      <c r="A27" s="160" t="s">
        <v>12</v>
      </c>
      <c r="B27" s="143" t="s">
        <v>47</v>
      </c>
      <c r="C27" s="144" t="s">
        <v>41</v>
      </c>
      <c r="D27" s="69" t="s">
        <v>4</v>
      </c>
      <c r="E27" s="17">
        <f>SUM(F27:N27)</f>
        <v>0</v>
      </c>
      <c r="F27" s="16">
        <f>F28</f>
        <v>0</v>
      </c>
      <c r="G27" s="16">
        <v>0</v>
      </c>
      <c r="H27" s="107">
        <f>SUM(H28:H28)</f>
        <v>0</v>
      </c>
      <c r="I27" s="108"/>
      <c r="J27" s="108"/>
      <c r="K27" s="108"/>
      <c r="L27" s="109"/>
      <c r="M27" s="17">
        <f>SUM(M28:M28)</f>
        <v>0</v>
      </c>
      <c r="N27" s="17">
        <f>SUM(N28:N28)</f>
        <v>0</v>
      </c>
      <c r="O27" s="130" t="s">
        <v>5</v>
      </c>
      <c r="P27" s="221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</row>
    <row r="28" spans="1:36" ht="67.5" customHeight="1" x14ac:dyDescent="0.25">
      <c r="A28" s="161"/>
      <c r="B28" s="143"/>
      <c r="C28" s="144"/>
      <c r="D28" s="70" t="s">
        <v>6</v>
      </c>
      <c r="E28" s="17">
        <f>SUM(F28:N28)</f>
        <v>0</v>
      </c>
      <c r="F28" s="19">
        <v>0</v>
      </c>
      <c r="G28" s="19">
        <v>0</v>
      </c>
      <c r="H28" s="104">
        <v>0</v>
      </c>
      <c r="I28" s="105"/>
      <c r="J28" s="105"/>
      <c r="K28" s="105"/>
      <c r="L28" s="106"/>
      <c r="M28" s="18">
        <v>0</v>
      </c>
      <c r="N28" s="18">
        <v>0</v>
      </c>
      <c r="O28" s="145"/>
      <c r="P28" s="221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</row>
    <row r="29" spans="1:36" ht="15.75" x14ac:dyDescent="0.25">
      <c r="A29" s="161"/>
      <c r="B29" s="134" t="s">
        <v>183</v>
      </c>
      <c r="C29" s="122" t="s">
        <v>69</v>
      </c>
      <c r="D29" s="122" t="s">
        <v>69</v>
      </c>
      <c r="E29" s="125" t="s">
        <v>70</v>
      </c>
      <c r="F29" s="125" t="s">
        <v>2</v>
      </c>
      <c r="G29" s="125" t="s">
        <v>3</v>
      </c>
      <c r="H29" s="125" t="s">
        <v>201</v>
      </c>
      <c r="I29" s="127" t="s">
        <v>163</v>
      </c>
      <c r="J29" s="128"/>
      <c r="K29" s="128"/>
      <c r="L29" s="129"/>
      <c r="M29" s="133" t="s">
        <v>39</v>
      </c>
      <c r="N29" s="133" t="s">
        <v>40</v>
      </c>
      <c r="O29" s="145"/>
      <c r="P29" s="221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</row>
    <row r="30" spans="1:36" ht="31.5" x14ac:dyDescent="0.25">
      <c r="A30" s="161"/>
      <c r="B30" s="135"/>
      <c r="C30" s="123"/>
      <c r="D30" s="123"/>
      <c r="E30" s="126"/>
      <c r="F30" s="126"/>
      <c r="G30" s="126"/>
      <c r="H30" s="126"/>
      <c r="I30" s="93" t="s">
        <v>151</v>
      </c>
      <c r="J30" s="93" t="s">
        <v>156</v>
      </c>
      <c r="K30" s="93" t="s">
        <v>152</v>
      </c>
      <c r="L30" s="93" t="s">
        <v>153</v>
      </c>
      <c r="M30" s="133"/>
      <c r="N30" s="133"/>
      <c r="O30" s="145"/>
      <c r="P30" s="221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</row>
    <row r="31" spans="1:36" ht="15.75" x14ac:dyDescent="0.25">
      <c r="A31" s="162"/>
      <c r="B31" s="136"/>
      <c r="C31" s="124"/>
      <c r="D31" s="124"/>
      <c r="E31" s="20" t="s">
        <v>69</v>
      </c>
      <c r="F31" s="21" t="s">
        <v>69</v>
      </c>
      <c r="G31" s="21" t="s">
        <v>69</v>
      </c>
      <c r="H31" s="21" t="s">
        <v>69</v>
      </c>
      <c r="I31" s="21" t="s">
        <v>69</v>
      </c>
      <c r="J31" s="21" t="s">
        <v>69</v>
      </c>
      <c r="K31" s="21" t="s">
        <v>69</v>
      </c>
      <c r="L31" s="21" t="s">
        <v>69</v>
      </c>
      <c r="M31" s="21" t="s">
        <v>69</v>
      </c>
      <c r="N31" s="21" t="s">
        <v>69</v>
      </c>
      <c r="O31" s="146"/>
      <c r="P31" s="221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</row>
    <row r="32" spans="1:36" ht="15.75" x14ac:dyDescent="0.25">
      <c r="A32" s="160" t="s">
        <v>13</v>
      </c>
      <c r="B32" s="143" t="s">
        <v>14</v>
      </c>
      <c r="C32" s="101" t="s">
        <v>41</v>
      </c>
      <c r="D32" s="69" t="s">
        <v>4</v>
      </c>
      <c r="E32" s="17">
        <f>SUM(F32:N32)</f>
        <v>0</v>
      </c>
      <c r="F32" s="16">
        <f>F33</f>
        <v>0</v>
      </c>
      <c r="G32" s="16">
        <v>0</v>
      </c>
      <c r="H32" s="107">
        <f>SUM(H33:H33)</f>
        <v>0</v>
      </c>
      <c r="I32" s="108"/>
      <c r="J32" s="108"/>
      <c r="K32" s="108"/>
      <c r="L32" s="109"/>
      <c r="M32" s="17">
        <f>SUM(M33:M33)</f>
        <v>0</v>
      </c>
      <c r="N32" s="17">
        <f>SUM(N33:N33)</f>
        <v>0</v>
      </c>
      <c r="O32" s="130" t="s">
        <v>5</v>
      </c>
      <c r="P32" s="221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</row>
    <row r="33" spans="1:36" ht="70.5" customHeight="1" x14ac:dyDescent="0.25">
      <c r="A33" s="161"/>
      <c r="B33" s="143"/>
      <c r="C33" s="103"/>
      <c r="D33" s="70" t="s">
        <v>6</v>
      </c>
      <c r="E33" s="17">
        <f>SUM(F33:N33)</f>
        <v>0</v>
      </c>
      <c r="F33" s="19">
        <v>0</v>
      </c>
      <c r="G33" s="19">
        <v>0</v>
      </c>
      <c r="H33" s="104">
        <v>0</v>
      </c>
      <c r="I33" s="105"/>
      <c r="J33" s="105"/>
      <c r="K33" s="105"/>
      <c r="L33" s="106"/>
      <c r="M33" s="18">
        <v>0</v>
      </c>
      <c r="N33" s="18">
        <v>0</v>
      </c>
      <c r="O33" s="145"/>
      <c r="P33" s="221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</row>
    <row r="34" spans="1:36" ht="15.75" hidden="1" outlineLevel="1" x14ac:dyDescent="0.25">
      <c r="A34" s="161"/>
      <c r="B34" s="134" t="s">
        <v>11</v>
      </c>
      <c r="C34" s="122" t="s">
        <v>41</v>
      </c>
      <c r="D34" s="122" t="s">
        <v>69</v>
      </c>
      <c r="E34" s="125" t="s">
        <v>70</v>
      </c>
      <c r="F34" s="125" t="s">
        <v>150</v>
      </c>
      <c r="G34" s="22"/>
      <c r="H34" s="125" t="s">
        <v>150</v>
      </c>
      <c r="I34" s="127" t="s">
        <v>163</v>
      </c>
      <c r="J34" s="128"/>
      <c r="K34" s="128"/>
      <c r="L34" s="129"/>
      <c r="M34" s="133" t="s">
        <v>39</v>
      </c>
      <c r="N34" s="133" t="s">
        <v>40</v>
      </c>
      <c r="O34" s="145"/>
      <c r="P34" s="221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</row>
    <row r="35" spans="1:36" ht="31.5" hidden="1" outlineLevel="1" x14ac:dyDescent="0.25">
      <c r="A35" s="161"/>
      <c r="B35" s="135"/>
      <c r="C35" s="123"/>
      <c r="D35" s="123"/>
      <c r="E35" s="126"/>
      <c r="F35" s="126"/>
      <c r="G35" s="23"/>
      <c r="H35" s="126"/>
      <c r="I35" s="93" t="s">
        <v>151</v>
      </c>
      <c r="J35" s="93" t="s">
        <v>156</v>
      </c>
      <c r="K35" s="93" t="s">
        <v>152</v>
      </c>
      <c r="L35" s="93" t="s">
        <v>153</v>
      </c>
      <c r="M35" s="133"/>
      <c r="N35" s="133"/>
      <c r="O35" s="145"/>
      <c r="P35" s="221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</row>
    <row r="36" spans="1:36" ht="26.25" hidden="1" customHeight="1" outlineLevel="1" x14ac:dyDescent="0.25">
      <c r="A36" s="162"/>
      <c r="B36" s="136"/>
      <c r="C36" s="124"/>
      <c r="D36" s="124"/>
      <c r="E36" s="20" t="s">
        <v>69</v>
      </c>
      <c r="F36" s="21" t="s">
        <v>69</v>
      </c>
      <c r="G36" s="21"/>
      <c r="H36" s="21" t="s">
        <v>69</v>
      </c>
      <c r="I36" s="21" t="s">
        <v>69</v>
      </c>
      <c r="J36" s="21" t="s">
        <v>69</v>
      </c>
      <c r="K36" s="21" t="s">
        <v>69</v>
      </c>
      <c r="L36" s="21" t="s">
        <v>69</v>
      </c>
      <c r="M36" s="21" t="s">
        <v>69</v>
      </c>
      <c r="N36" s="21" t="s">
        <v>69</v>
      </c>
      <c r="O36" s="146"/>
      <c r="P36" s="221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</row>
    <row r="37" spans="1:36" ht="15.75" hidden="1" outlineLevel="1" x14ac:dyDescent="0.25">
      <c r="A37" s="71"/>
      <c r="B37" s="72"/>
      <c r="C37" s="64"/>
      <c r="D37" s="64"/>
      <c r="E37" s="20"/>
      <c r="F37" s="24"/>
      <c r="G37" s="24"/>
      <c r="H37" s="94"/>
      <c r="I37" s="95"/>
      <c r="J37" s="95"/>
      <c r="K37" s="95"/>
      <c r="L37" s="96"/>
      <c r="M37" s="21"/>
      <c r="N37" s="21"/>
      <c r="O37" s="3"/>
      <c r="P37" s="221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</row>
    <row r="38" spans="1:36" ht="15.75" hidden="1" outlineLevel="1" x14ac:dyDescent="0.25">
      <c r="A38" s="71"/>
      <c r="B38" s="72"/>
      <c r="C38" s="64"/>
      <c r="D38" s="64"/>
      <c r="E38" s="20"/>
      <c r="F38" s="24"/>
      <c r="G38" s="24"/>
      <c r="H38" s="94"/>
      <c r="I38" s="95"/>
      <c r="J38" s="95"/>
      <c r="K38" s="95"/>
      <c r="L38" s="96"/>
      <c r="M38" s="21"/>
      <c r="N38" s="21"/>
      <c r="O38" s="3"/>
      <c r="P38" s="221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</row>
    <row r="39" spans="1:36" ht="15.75" hidden="1" collapsed="1" x14ac:dyDescent="0.25">
      <c r="A39" s="198" t="s">
        <v>173</v>
      </c>
      <c r="B39" s="167" t="s">
        <v>174</v>
      </c>
      <c r="C39" s="151" t="s">
        <v>41</v>
      </c>
      <c r="D39" s="69" t="s">
        <v>4</v>
      </c>
      <c r="E39" s="17">
        <f>SUM(F39:N39)</f>
        <v>0</v>
      </c>
      <c r="F39" s="16">
        <f>F40</f>
        <v>0</v>
      </c>
      <c r="G39" s="16">
        <v>0</v>
      </c>
      <c r="H39" s="107">
        <f>SUM(H40:H40)</f>
        <v>0</v>
      </c>
      <c r="I39" s="108"/>
      <c r="J39" s="108"/>
      <c r="K39" s="108"/>
      <c r="L39" s="109"/>
      <c r="M39" s="17">
        <f>SUM(M40:M40)</f>
        <v>0</v>
      </c>
      <c r="N39" s="17">
        <f>SUM(N40:N40)</f>
        <v>0</v>
      </c>
      <c r="O39" s="147" t="s">
        <v>5</v>
      </c>
      <c r="P39" s="221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</row>
    <row r="40" spans="1:36" ht="63" hidden="1" x14ac:dyDescent="0.25">
      <c r="A40" s="198"/>
      <c r="B40" s="167"/>
      <c r="C40" s="151"/>
      <c r="D40" s="69" t="s">
        <v>6</v>
      </c>
      <c r="E40" s="17">
        <f>SUM(F40:N40)</f>
        <v>0</v>
      </c>
      <c r="F40" s="16">
        <v>0</v>
      </c>
      <c r="G40" s="16">
        <v>0</v>
      </c>
      <c r="H40" s="107">
        <v>0</v>
      </c>
      <c r="I40" s="108"/>
      <c r="J40" s="108"/>
      <c r="K40" s="108"/>
      <c r="L40" s="109"/>
      <c r="M40" s="17">
        <v>0</v>
      </c>
      <c r="N40" s="17">
        <v>0</v>
      </c>
      <c r="O40" s="147"/>
      <c r="P40" s="228" t="s">
        <v>294</v>
      </c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</row>
    <row r="41" spans="1:36" ht="15.75" hidden="1" x14ac:dyDescent="0.25">
      <c r="A41" s="160" t="s">
        <v>24</v>
      </c>
      <c r="B41" s="134" t="s">
        <v>175</v>
      </c>
      <c r="C41" s="144" t="s">
        <v>41</v>
      </c>
      <c r="D41" s="69" t="s">
        <v>4</v>
      </c>
      <c r="E41" s="17">
        <f>SUM(F41:N41)</f>
        <v>0</v>
      </c>
      <c r="F41" s="16">
        <f>F42</f>
        <v>0</v>
      </c>
      <c r="G41" s="16">
        <v>0</v>
      </c>
      <c r="H41" s="107">
        <f>SUM(H42:H42)</f>
        <v>0</v>
      </c>
      <c r="I41" s="108"/>
      <c r="J41" s="108"/>
      <c r="K41" s="108"/>
      <c r="L41" s="109"/>
      <c r="M41" s="17">
        <f>SUM(M42:M42)</f>
        <v>0</v>
      </c>
      <c r="N41" s="17">
        <f>SUM(N42:N42)</f>
        <v>0</v>
      </c>
      <c r="O41" s="130" t="s">
        <v>5</v>
      </c>
      <c r="P41" s="221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</row>
    <row r="42" spans="1:36" ht="56.25" hidden="1" customHeight="1" x14ac:dyDescent="0.25">
      <c r="A42" s="161"/>
      <c r="B42" s="136"/>
      <c r="C42" s="144"/>
      <c r="D42" s="70" t="s">
        <v>6</v>
      </c>
      <c r="E42" s="17">
        <f>SUM(F42:N42)</f>
        <v>0</v>
      </c>
      <c r="F42" s="19">
        <v>0</v>
      </c>
      <c r="G42" s="19">
        <v>0</v>
      </c>
      <c r="H42" s="104">
        <v>0</v>
      </c>
      <c r="I42" s="105"/>
      <c r="J42" s="105"/>
      <c r="K42" s="105"/>
      <c r="L42" s="106"/>
      <c r="M42" s="18">
        <v>0</v>
      </c>
      <c r="N42" s="18">
        <v>0</v>
      </c>
      <c r="O42" s="145"/>
      <c r="P42" s="221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</row>
    <row r="43" spans="1:36" ht="15.75" hidden="1" outlineLevel="1" x14ac:dyDescent="0.25">
      <c r="A43" s="161"/>
      <c r="B43" s="134" t="s">
        <v>176</v>
      </c>
      <c r="C43" s="122" t="s">
        <v>41</v>
      </c>
      <c r="D43" s="122" t="s">
        <v>69</v>
      </c>
      <c r="E43" s="125" t="s">
        <v>70</v>
      </c>
      <c r="F43" s="213" t="s">
        <v>2</v>
      </c>
      <c r="G43" s="25"/>
      <c r="H43" s="213" t="s">
        <v>2</v>
      </c>
      <c r="I43" s="127" t="s">
        <v>72</v>
      </c>
      <c r="J43" s="128"/>
      <c r="K43" s="128"/>
      <c r="L43" s="129"/>
      <c r="M43" s="133" t="s">
        <v>39</v>
      </c>
      <c r="N43" s="133" t="s">
        <v>40</v>
      </c>
      <c r="O43" s="145"/>
      <c r="P43" s="221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</row>
    <row r="44" spans="1:36" ht="31.5" hidden="1" outlineLevel="1" x14ac:dyDescent="0.25">
      <c r="A44" s="161"/>
      <c r="B44" s="135"/>
      <c r="C44" s="123"/>
      <c r="D44" s="123"/>
      <c r="E44" s="126"/>
      <c r="F44" s="214"/>
      <c r="G44" s="26"/>
      <c r="H44" s="214"/>
      <c r="I44" s="93" t="s">
        <v>151</v>
      </c>
      <c r="J44" s="93" t="s">
        <v>156</v>
      </c>
      <c r="K44" s="93" t="s">
        <v>152</v>
      </c>
      <c r="L44" s="93" t="s">
        <v>153</v>
      </c>
      <c r="M44" s="133"/>
      <c r="N44" s="133"/>
      <c r="O44" s="145"/>
      <c r="P44" s="221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</row>
    <row r="45" spans="1:36" ht="15.75" hidden="1" outlineLevel="1" x14ac:dyDescent="0.25">
      <c r="A45" s="162"/>
      <c r="B45" s="136"/>
      <c r="C45" s="124"/>
      <c r="D45" s="124"/>
      <c r="E45" s="20" t="s">
        <v>69</v>
      </c>
      <c r="F45" s="21" t="s">
        <v>69</v>
      </c>
      <c r="G45" s="21"/>
      <c r="H45" s="21" t="s">
        <v>69</v>
      </c>
      <c r="I45" s="21" t="s">
        <v>69</v>
      </c>
      <c r="J45" s="21" t="s">
        <v>69</v>
      </c>
      <c r="K45" s="21" t="s">
        <v>69</v>
      </c>
      <c r="L45" s="21" t="s">
        <v>69</v>
      </c>
      <c r="M45" s="21" t="s">
        <v>69</v>
      </c>
      <c r="N45" s="21" t="s">
        <v>69</v>
      </c>
      <c r="O45" s="146"/>
      <c r="P45" s="221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</row>
    <row r="46" spans="1:36" ht="15.75" collapsed="1" x14ac:dyDescent="0.25">
      <c r="A46" s="150" t="s">
        <v>15</v>
      </c>
      <c r="B46" s="150"/>
      <c r="C46" s="150"/>
      <c r="D46" s="69" t="s">
        <v>4</v>
      </c>
      <c r="E46" s="17">
        <f>SUM(F46:N46)</f>
        <v>0</v>
      </c>
      <c r="F46" s="16">
        <f>F47</f>
        <v>0</v>
      </c>
      <c r="G46" s="16">
        <v>0</v>
      </c>
      <c r="H46" s="107">
        <f>SUM(H47:H47)</f>
        <v>0</v>
      </c>
      <c r="I46" s="108"/>
      <c r="J46" s="108"/>
      <c r="K46" s="108"/>
      <c r="L46" s="109"/>
      <c r="M46" s="17">
        <f>SUM(M47:M47)</f>
        <v>0</v>
      </c>
      <c r="N46" s="17">
        <f>SUM(N47:N47)</f>
        <v>0</v>
      </c>
      <c r="O46" s="147"/>
      <c r="P46" s="221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</row>
    <row r="47" spans="1:36" ht="63" x14ac:dyDescent="0.25">
      <c r="A47" s="150"/>
      <c r="B47" s="150"/>
      <c r="C47" s="150"/>
      <c r="D47" s="69" t="s">
        <v>6</v>
      </c>
      <c r="E47" s="17">
        <f>SUM(F47:N47)</f>
        <v>0</v>
      </c>
      <c r="F47" s="16">
        <f>F9+F21</f>
        <v>0</v>
      </c>
      <c r="G47" s="16">
        <v>0</v>
      </c>
      <c r="H47" s="107">
        <f>H9+H21</f>
        <v>0</v>
      </c>
      <c r="I47" s="108"/>
      <c r="J47" s="108"/>
      <c r="K47" s="108"/>
      <c r="L47" s="109"/>
      <c r="M47" s="17">
        <f>M9+M21</f>
        <v>0</v>
      </c>
      <c r="N47" s="17">
        <f>N9+N21</f>
        <v>0</v>
      </c>
      <c r="O47" s="147"/>
      <c r="P47" s="221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</row>
    <row r="48" spans="1:36" ht="18.75" x14ac:dyDescent="0.25">
      <c r="A48" s="201" t="s">
        <v>114</v>
      </c>
      <c r="B48" s="201"/>
      <c r="C48" s="201"/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21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</row>
    <row r="49" spans="1:36" ht="15.75" x14ac:dyDescent="0.25">
      <c r="A49" s="151">
        <v>1</v>
      </c>
      <c r="B49" s="167" t="s">
        <v>157</v>
      </c>
      <c r="C49" s="157" t="s">
        <v>41</v>
      </c>
      <c r="D49" s="69" t="s">
        <v>4</v>
      </c>
      <c r="E49" s="17">
        <f t="shared" ref="E49:E55" si="0">SUM(F49:N49)</f>
        <v>137140.18481000001</v>
      </c>
      <c r="F49" s="16">
        <f>F51+F52+F50</f>
        <v>23685.19311</v>
      </c>
      <c r="G49" s="16">
        <v>28221.544819999999</v>
      </c>
      <c r="H49" s="107">
        <f>H51+H52+H50</f>
        <v>29809.44688</v>
      </c>
      <c r="I49" s="108"/>
      <c r="J49" s="108"/>
      <c r="K49" s="108"/>
      <c r="L49" s="109"/>
      <c r="M49" s="17">
        <f t="shared" ref="M49:N49" si="1">SUM(M50:M52)</f>
        <v>27712</v>
      </c>
      <c r="N49" s="17">
        <f t="shared" si="1"/>
        <v>27712</v>
      </c>
      <c r="O49" s="147" t="s">
        <v>16</v>
      </c>
      <c r="P49" s="221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</row>
    <row r="50" spans="1:36" ht="31.5" x14ac:dyDescent="0.25">
      <c r="A50" s="151"/>
      <c r="B50" s="167"/>
      <c r="C50" s="158"/>
      <c r="D50" s="69" t="s">
        <v>17</v>
      </c>
      <c r="E50" s="17">
        <f t="shared" si="0"/>
        <v>4868.4380000000001</v>
      </c>
      <c r="F50" s="16">
        <f>F70</f>
        <v>1157.7379999999998</v>
      </c>
      <c r="G50" s="16">
        <v>3710.7</v>
      </c>
      <c r="H50" s="107">
        <f>H70</f>
        <v>0</v>
      </c>
      <c r="I50" s="108"/>
      <c r="J50" s="108"/>
      <c r="K50" s="108"/>
      <c r="L50" s="109"/>
      <c r="M50" s="17">
        <f t="shared" ref="M50:N50" si="2">M70</f>
        <v>0</v>
      </c>
      <c r="N50" s="17">
        <f t="shared" si="2"/>
        <v>0</v>
      </c>
      <c r="O50" s="147"/>
      <c r="P50" s="221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</row>
    <row r="51" spans="1:36" ht="63" x14ac:dyDescent="0.25">
      <c r="A51" s="151"/>
      <c r="B51" s="167"/>
      <c r="C51" s="158"/>
      <c r="D51" s="69" t="s">
        <v>6</v>
      </c>
      <c r="E51" s="17">
        <f t="shared" si="0"/>
        <v>126363.61925</v>
      </c>
      <c r="F51" s="16">
        <f>F54+F60+F65</f>
        <v>21370.127549999997</v>
      </c>
      <c r="G51" s="16">
        <v>23960.044819999999</v>
      </c>
      <c r="H51" s="107">
        <f>H54+H65+H70</f>
        <v>28409.44688</v>
      </c>
      <c r="I51" s="108"/>
      <c r="J51" s="108"/>
      <c r="K51" s="108"/>
      <c r="L51" s="109"/>
      <c r="M51" s="17">
        <f>M54</f>
        <v>26312</v>
      </c>
      <c r="N51" s="17">
        <f>N54</f>
        <v>26312</v>
      </c>
      <c r="O51" s="147"/>
      <c r="P51" s="221"/>
      <c r="Q51" s="229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</row>
    <row r="52" spans="1:36" ht="15.75" x14ac:dyDescent="0.25">
      <c r="A52" s="151"/>
      <c r="B52" s="167"/>
      <c r="C52" s="159"/>
      <c r="D52" s="73" t="s">
        <v>18</v>
      </c>
      <c r="E52" s="17">
        <f t="shared" si="0"/>
        <v>5908.1275599999999</v>
      </c>
      <c r="F52" s="16">
        <f>F55</f>
        <v>1157.3275599999999</v>
      </c>
      <c r="G52" s="16">
        <v>550.79999999999995</v>
      </c>
      <c r="H52" s="107">
        <f>H55</f>
        <v>1400</v>
      </c>
      <c r="I52" s="108"/>
      <c r="J52" s="108"/>
      <c r="K52" s="108"/>
      <c r="L52" s="109"/>
      <c r="M52" s="17">
        <f t="shared" ref="M52:N52" si="3">M55</f>
        <v>1400</v>
      </c>
      <c r="N52" s="17">
        <f t="shared" si="3"/>
        <v>1400</v>
      </c>
      <c r="O52" s="147"/>
      <c r="P52" s="221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</row>
    <row r="53" spans="1:36" ht="15.75" x14ac:dyDescent="0.25">
      <c r="A53" s="160" t="s">
        <v>7</v>
      </c>
      <c r="B53" s="143" t="s">
        <v>86</v>
      </c>
      <c r="C53" s="101" t="s">
        <v>41</v>
      </c>
      <c r="D53" s="69" t="s">
        <v>4</v>
      </c>
      <c r="E53" s="17">
        <f t="shared" si="0"/>
        <v>132271.74680999998</v>
      </c>
      <c r="F53" s="16">
        <f>SUM(F54:F55)</f>
        <v>22527.455109999999</v>
      </c>
      <c r="G53" s="16">
        <f>SUM(G54:G55)</f>
        <v>24510.844819999998</v>
      </c>
      <c r="H53" s="107">
        <f>SUM(H54:L55)</f>
        <v>29809.44688</v>
      </c>
      <c r="I53" s="108"/>
      <c r="J53" s="108"/>
      <c r="K53" s="108"/>
      <c r="L53" s="109"/>
      <c r="M53" s="17">
        <f>SUM(M54:M55)</f>
        <v>27712</v>
      </c>
      <c r="N53" s="17">
        <f>SUM(N54:N55)</f>
        <v>27712</v>
      </c>
      <c r="O53" s="130" t="s">
        <v>16</v>
      </c>
      <c r="P53" s="221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</row>
    <row r="54" spans="1:36" ht="47.25" x14ac:dyDescent="0.25">
      <c r="A54" s="161"/>
      <c r="B54" s="143"/>
      <c r="C54" s="102"/>
      <c r="D54" s="70" t="s">
        <v>6</v>
      </c>
      <c r="E54" s="17">
        <f t="shared" si="0"/>
        <v>126363.61925</v>
      </c>
      <c r="F54" s="19">
        <f>19395.16093+1785+189.96662</f>
        <v>21370.127549999997</v>
      </c>
      <c r="G54" s="19">
        <v>23960.044819999999</v>
      </c>
      <c r="H54" s="104">
        <f>26831+1578.44688</f>
        <v>28409.44688</v>
      </c>
      <c r="I54" s="105"/>
      <c r="J54" s="105"/>
      <c r="K54" s="105"/>
      <c r="L54" s="106"/>
      <c r="M54" s="18">
        <v>26312</v>
      </c>
      <c r="N54" s="18">
        <v>26312</v>
      </c>
      <c r="O54" s="145"/>
      <c r="P54" s="221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</row>
    <row r="55" spans="1:36" ht="15.75" x14ac:dyDescent="0.25">
      <c r="A55" s="161"/>
      <c r="B55" s="143"/>
      <c r="C55" s="103"/>
      <c r="D55" s="74" t="s">
        <v>18</v>
      </c>
      <c r="E55" s="17">
        <f t="shared" si="0"/>
        <v>5908.1275599999999</v>
      </c>
      <c r="F55" s="19">
        <f>550.8+550+84.02756-27.5</f>
        <v>1157.3275599999999</v>
      </c>
      <c r="G55" s="19">
        <v>550.79999999999995</v>
      </c>
      <c r="H55" s="104">
        <v>1400</v>
      </c>
      <c r="I55" s="105"/>
      <c r="J55" s="105"/>
      <c r="K55" s="105"/>
      <c r="L55" s="106"/>
      <c r="M55" s="18">
        <v>1400</v>
      </c>
      <c r="N55" s="18">
        <v>1400</v>
      </c>
      <c r="O55" s="145"/>
      <c r="P55" s="221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</row>
    <row r="56" spans="1:36" ht="15.75" x14ac:dyDescent="0.25">
      <c r="A56" s="161"/>
      <c r="B56" s="134" t="s">
        <v>148</v>
      </c>
      <c r="C56" s="122" t="s">
        <v>69</v>
      </c>
      <c r="D56" s="122" t="s">
        <v>69</v>
      </c>
      <c r="E56" s="125" t="s">
        <v>70</v>
      </c>
      <c r="F56" s="125" t="s">
        <v>2</v>
      </c>
      <c r="G56" s="125" t="s">
        <v>3</v>
      </c>
      <c r="H56" s="125" t="s">
        <v>202</v>
      </c>
      <c r="I56" s="127" t="s">
        <v>163</v>
      </c>
      <c r="J56" s="128"/>
      <c r="K56" s="128"/>
      <c r="L56" s="129"/>
      <c r="M56" s="133" t="s">
        <v>39</v>
      </c>
      <c r="N56" s="133" t="s">
        <v>40</v>
      </c>
      <c r="O56" s="145"/>
      <c r="P56" s="221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</row>
    <row r="57" spans="1:36" ht="31.5" x14ac:dyDescent="0.25">
      <c r="A57" s="161"/>
      <c r="B57" s="135"/>
      <c r="C57" s="123"/>
      <c r="D57" s="123"/>
      <c r="E57" s="126"/>
      <c r="F57" s="126"/>
      <c r="G57" s="126"/>
      <c r="H57" s="126"/>
      <c r="I57" s="93" t="s">
        <v>151</v>
      </c>
      <c r="J57" s="93" t="s">
        <v>156</v>
      </c>
      <c r="K57" s="93" t="s">
        <v>152</v>
      </c>
      <c r="L57" s="93" t="s">
        <v>153</v>
      </c>
      <c r="M57" s="133"/>
      <c r="N57" s="133"/>
      <c r="O57" s="145"/>
      <c r="P57" s="221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</row>
    <row r="58" spans="1:36" ht="89.25" customHeight="1" x14ac:dyDescent="0.25">
      <c r="A58" s="162"/>
      <c r="B58" s="136"/>
      <c r="C58" s="124"/>
      <c r="D58" s="124"/>
      <c r="E58" s="27">
        <v>100</v>
      </c>
      <c r="F58" s="28">
        <v>100</v>
      </c>
      <c r="G58" s="28">
        <v>100</v>
      </c>
      <c r="H58" s="28">
        <v>100</v>
      </c>
      <c r="I58" s="28">
        <v>25</v>
      </c>
      <c r="J58" s="28">
        <v>50</v>
      </c>
      <c r="K58" s="28">
        <v>75</v>
      </c>
      <c r="L58" s="28">
        <v>100</v>
      </c>
      <c r="M58" s="28">
        <v>100</v>
      </c>
      <c r="N58" s="28">
        <v>100</v>
      </c>
      <c r="O58" s="146"/>
      <c r="P58" s="221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</row>
    <row r="59" spans="1:36" ht="15.75" hidden="1" x14ac:dyDescent="0.25">
      <c r="A59" s="160" t="s">
        <v>8</v>
      </c>
      <c r="B59" s="143" t="s">
        <v>82</v>
      </c>
      <c r="C59" s="101" t="s">
        <v>41</v>
      </c>
      <c r="D59" s="69" t="s">
        <v>4</v>
      </c>
      <c r="E59" s="17">
        <f>SUM(F59:N59)</f>
        <v>0</v>
      </c>
      <c r="F59" s="16">
        <f>SUM(F60:F60)</f>
        <v>0</v>
      </c>
      <c r="G59" s="16">
        <v>0</v>
      </c>
      <c r="H59" s="107">
        <f>SUM(H60:H60)</f>
        <v>0</v>
      </c>
      <c r="I59" s="108"/>
      <c r="J59" s="108"/>
      <c r="K59" s="108"/>
      <c r="L59" s="109"/>
      <c r="M59" s="17">
        <f>SUM(M60:M60)</f>
        <v>0</v>
      </c>
      <c r="N59" s="17">
        <f>SUM(N60:N60)</f>
        <v>0</v>
      </c>
      <c r="O59" s="130" t="s">
        <v>16</v>
      </c>
      <c r="P59" s="221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</row>
    <row r="60" spans="1:36" ht="47.25" hidden="1" x14ac:dyDescent="0.25">
      <c r="A60" s="161"/>
      <c r="B60" s="143"/>
      <c r="C60" s="102"/>
      <c r="D60" s="70" t="s">
        <v>6</v>
      </c>
      <c r="E60" s="17">
        <f>SUM(F60:N60)</f>
        <v>0</v>
      </c>
      <c r="F60" s="19">
        <v>0</v>
      </c>
      <c r="G60" s="19">
        <v>0</v>
      </c>
      <c r="H60" s="104">
        <v>0</v>
      </c>
      <c r="I60" s="105"/>
      <c r="J60" s="105"/>
      <c r="K60" s="105"/>
      <c r="L60" s="106"/>
      <c r="M60" s="18">
        <v>0</v>
      </c>
      <c r="N60" s="18">
        <v>0</v>
      </c>
      <c r="O60" s="145"/>
      <c r="P60" s="221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</row>
    <row r="61" spans="1:36" ht="15.75" hidden="1" x14ac:dyDescent="0.25">
      <c r="A61" s="161"/>
      <c r="B61" s="134" t="s">
        <v>120</v>
      </c>
      <c r="C61" s="122" t="s">
        <v>69</v>
      </c>
      <c r="D61" s="122" t="s">
        <v>69</v>
      </c>
      <c r="E61" s="125" t="s">
        <v>70</v>
      </c>
      <c r="F61" s="125" t="s">
        <v>2</v>
      </c>
      <c r="G61" s="125" t="s">
        <v>3</v>
      </c>
      <c r="H61" s="125" t="s">
        <v>203</v>
      </c>
      <c r="I61" s="127" t="s">
        <v>163</v>
      </c>
      <c r="J61" s="128"/>
      <c r="K61" s="128"/>
      <c r="L61" s="129"/>
      <c r="M61" s="133" t="s">
        <v>39</v>
      </c>
      <c r="N61" s="133" t="s">
        <v>40</v>
      </c>
      <c r="O61" s="145"/>
      <c r="P61" s="221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</row>
    <row r="62" spans="1:36" ht="31.5" hidden="1" x14ac:dyDescent="0.25">
      <c r="A62" s="161"/>
      <c r="B62" s="135"/>
      <c r="C62" s="123"/>
      <c r="D62" s="123"/>
      <c r="E62" s="126"/>
      <c r="F62" s="126"/>
      <c r="G62" s="126"/>
      <c r="H62" s="126"/>
      <c r="I62" s="93" t="s">
        <v>151</v>
      </c>
      <c r="J62" s="93" t="s">
        <v>156</v>
      </c>
      <c r="K62" s="93" t="s">
        <v>152</v>
      </c>
      <c r="L62" s="93" t="s">
        <v>153</v>
      </c>
      <c r="M62" s="133"/>
      <c r="N62" s="133"/>
      <c r="O62" s="145"/>
      <c r="P62" s="221" t="s">
        <v>281</v>
      </c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</row>
    <row r="63" spans="1:36" ht="27.75" hidden="1" customHeight="1" x14ac:dyDescent="0.25">
      <c r="A63" s="162"/>
      <c r="B63" s="136"/>
      <c r="C63" s="124"/>
      <c r="D63" s="124"/>
      <c r="E63" s="20" t="s">
        <v>69</v>
      </c>
      <c r="F63" s="21" t="s">
        <v>69</v>
      </c>
      <c r="G63" s="21" t="s">
        <v>69</v>
      </c>
      <c r="H63" s="21" t="s">
        <v>69</v>
      </c>
      <c r="I63" s="21" t="s">
        <v>69</v>
      </c>
      <c r="J63" s="21" t="s">
        <v>69</v>
      </c>
      <c r="K63" s="21" t="s">
        <v>69</v>
      </c>
      <c r="L63" s="21" t="s">
        <v>69</v>
      </c>
      <c r="M63" s="21" t="s">
        <v>69</v>
      </c>
      <c r="N63" s="21" t="s">
        <v>69</v>
      </c>
      <c r="O63" s="146"/>
      <c r="P63" s="221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</row>
    <row r="64" spans="1:36" ht="15.75" x14ac:dyDescent="0.25">
      <c r="A64" s="160" t="s">
        <v>8</v>
      </c>
      <c r="B64" s="143" t="s">
        <v>159</v>
      </c>
      <c r="C64" s="101" t="s">
        <v>41</v>
      </c>
      <c r="D64" s="69" t="s">
        <v>4</v>
      </c>
      <c r="E64" s="17">
        <f>SUM(F64:N64)</f>
        <v>0</v>
      </c>
      <c r="F64" s="16">
        <f>SUM(F65:F65)</f>
        <v>0</v>
      </c>
      <c r="G64" s="16">
        <v>0</v>
      </c>
      <c r="H64" s="107">
        <f>SUM(H65:H65)</f>
        <v>0</v>
      </c>
      <c r="I64" s="108"/>
      <c r="J64" s="108"/>
      <c r="K64" s="108"/>
      <c r="L64" s="109"/>
      <c r="M64" s="17">
        <f>SUM(M65:M65)</f>
        <v>0</v>
      </c>
      <c r="N64" s="17">
        <f>SUM(N65:N65)</f>
        <v>0</v>
      </c>
      <c r="O64" s="130" t="s">
        <v>16</v>
      </c>
      <c r="P64" s="221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</row>
    <row r="65" spans="1:36" ht="47.25" x14ac:dyDescent="0.25">
      <c r="A65" s="161"/>
      <c r="B65" s="143"/>
      <c r="C65" s="102"/>
      <c r="D65" s="70" t="s">
        <v>6</v>
      </c>
      <c r="E65" s="17">
        <f>SUM(F65:N65)</f>
        <v>0</v>
      </c>
      <c r="F65" s="19">
        <v>0</v>
      </c>
      <c r="G65" s="19">
        <v>0</v>
      </c>
      <c r="H65" s="104">
        <v>0</v>
      </c>
      <c r="I65" s="105"/>
      <c r="J65" s="105"/>
      <c r="K65" s="105"/>
      <c r="L65" s="106"/>
      <c r="M65" s="18">
        <v>0</v>
      </c>
      <c r="N65" s="18">
        <v>0</v>
      </c>
      <c r="O65" s="145"/>
      <c r="P65" s="221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</row>
    <row r="66" spans="1:36" ht="15.75" x14ac:dyDescent="0.25">
      <c r="A66" s="161"/>
      <c r="B66" s="134" t="s">
        <v>119</v>
      </c>
      <c r="C66" s="122" t="s">
        <v>69</v>
      </c>
      <c r="D66" s="122" t="s">
        <v>69</v>
      </c>
      <c r="E66" s="125" t="s">
        <v>70</v>
      </c>
      <c r="F66" s="125" t="s">
        <v>2</v>
      </c>
      <c r="G66" s="125" t="s">
        <v>3</v>
      </c>
      <c r="H66" s="125" t="s">
        <v>204</v>
      </c>
      <c r="I66" s="127" t="s">
        <v>163</v>
      </c>
      <c r="J66" s="128"/>
      <c r="K66" s="128"/>
      <c r="L66" s="129"/>
      <c r="M66" s="133" t="s">
        <v>39</v>
      </c>
      <c r="N66" s="133" t="s">
        <v>40</v>
      </c>
      <c r="O66" s="145"/>
      <c r="P66" s="221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</row>
    <row r="67" spans="1:36" ht="31.5" x14ac:dyDescent="0.25">
      <c r="A67" s="161"/>
      <c r="B67" s="135"/>
      <c r="C67" s="123"/>
      <c r="D67" s="123"/>
      <c r="E67" s="126"/>
      <c r="F67" s="126"/>
      <c r="G67" s="126"/>
      <c r="H67" s="126"/>
      <c r="I67" s="93" t="s">
        <v>151</v>
      </c>
      <c r="J67" s="93" t="s">
        <v>156</v>
      </c>
      <c r="K67" s="93" t="s">
        <v>152</v>
      </c>
      <c r="L67" s="93" t="s">
        <v>153</v>
      </c>
      <c r="M67" s="133"/>
      <c r="N67" s="133"/>
      <c r="O67" s="145"/>
      <c r="P67" s="221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</row>
    <row r="68" spans="1:36" ht="15.75" x14ac:dyDescent="0.25">
      <c r="A68" s="162"/>
      <c r="B68" s="136"/>
      <c r="C68" s="124"/>
      <c r="D68" s="124"/>
      <c r="E68" s="15">
        <v>55</v>
      </c>
      <c r="F68" s="28">
        <v>13</v>
      </c>
      <c r="G68" s="28">
        <v>12</v>
      </c>
      <c r="H68" s="28">
        <v>10</v>
      </c>
      <c r="I68" s="28">
        <v>3</v>
      </c>
      <c r="J68" s="28">
        <v>3</v>
      </c>
      <c r="K68" s="28">
        <v>2</v>
      </c>
      <c r="L68" s="28">
        <v>2</v>
      </c>
      <c r="M68" s="28">
        <v>10</v>
      </c>
      <c r="N68" s="28">
        <v>10</v>
      </c>
      <c r="O68" s="146"/>
      <c r="P68" s="221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</row>
    <row r="69" spans="1:36" ht="15.75" x14ac:dyDescent="0.25">
      <c r="A69" s="160" t="s">
        <v>19</v>
      </c>
      <c r="B69" s="134" t="s">
        <v>190</v>
      </c>
      <c r="C69" s="101" t="s">
        <v>198</v>
      </c>
      <c r="D69" s="69" t="s">
        <v>4</v>
      </c>
      <c r="E69" s="17">
        <f>SUM(F69:N69)</f>
        <v>4868.4380000000001</v>
      </c>
      <c r="F69" s="16">
        <f>SUM(F70:F70)</f>
        <v>1157.7379999999998</v>
      </c>
      <c r="G69" s="16">
        <v>3710.7</v>
      </c>
      <c r="H69" s="107">
        <f>SUM(H70:H70)</f>
        <v>0</v>
      </c>
      <c r="I69" s="108"/>
      <c r="J69" s="108"/>
      <c r="K69" s="108"/>
      <c r="L69" s="109"/>
      <c r="M69" s="17">
        <f>SUM(M70:M70)</f>
        <v>0</v>
      </c>
      <c r="N69" s="17">
        <f>SUM(N70:N70)</f>
        <v>0</v>
      </c>
      <c r="O69" s="130" t="s">
        <v>16</v>
      </c>
      <c r="P69" s="221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</row>
    <row r="70" spans="1:36" ht="31.5" x14ac:dyDescent="0.25">
      <c r="A70" s="161"/>
      <c r="B70" s="135"/>
      <c r="C70" s="102"/>
      <c r="D70" s="70" t="s">
        <v>17</v>
      </c>
      <c r="E70" s="17">
        <f>SUM(F70:N70)</f>
        <v>4868.4380000000001</v>
      </c>
      <c r="F70" s="19">
        <f>657.238+198.486+236.914+65.1</f>
        <v>1157.7379999999998</v>
      </c>
      <c r="G70" s="19">
        <v>3710.7</v>
      </c>
      <c r="H70" s="104">
        <v>0</v>
      </c>
      <c r="I70" s="105"/>
      <c r="J70" s="105"/>
      <c r="K70" s="105"/>
      <c r="L70" s="106"/>
      <c r="M70" s="18">
        <v>0</v>
      </c>
      <c r="N70" s="18">
        <v>0</v>
      </c>
      <c r="O70" s="145"/>
      <c r="P70" s="221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</row>
    <row r="71" spans="1:36" ht="47.25" x14ac:dyDescent="0.25">
      <c r="A71" s="161"/>
      <c r="B71" s="136"/>
      <c r="C71" s="103"/>
      <c r="D71" s="70" t="s">
        <v>6</v>
      </c>
      <c r="E71" s="17">
        <f>SUM(F71:N71)</f>
        <v>0</v>
      </c>
      <c r="F71" s="19">
        <v>0</v>
      </c>
      <c r="G71" s="19">
        <v>0</v>
      </c>
      <c r="H71" s="104">
        <v>0</v>
      </c>
      <c r="I71" s="105"/>
      <c r="J71" s="105"/>
      <c r="K71" s="105"/>
      <c r="L71" s="106"/>
      <c r="M71" s="18">
        <v>0</v>
      </c>
      <c r="N71" s="18">
        <v>0</v>
      </c>
      <c r="O71" s="145"/>
      <c r="P71" s="221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</row>
    <row r="72" spans="1:36" ht="15.75" x14ac:dyDescent="0.25">
      <c r="A72" s="161"/>
      <c r="B72" s="134" t="s">
        <v>302</v>
      </c>
      <c r="C72" s="122" t="s">
        <v>69</v>
      </c>
      <c r="D72" s="122" t="s">
        <v>69</v>
      </c>
      <c r="E72" s="125" t="s">
        <v>70</v>
      </c>
      <c r="F72" s="125" t="s">
        <v>2</v>
      </c>
      <c r="G72" s="125" t="s">
        <v>3</v>
      </c>
      <c r="H72" s="125" t="s">
        <v>205</v>
      </c>
      <c r="I72" s="127" t="s">
        <v>163</v>
      </c>
      <c r="J72" s="128"/>
      <c r="K72" s="128"/>
      <c r="L72" s="129"/>
      <c r="M72" s="133" t="s">
        <v>39</v>
      </c>
      <c r="N72" s="133" t="s">
        <v>40</v>
      </c>
      <c r="O72" s="145"/>
      <c r="P72" s="221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</row>
    <row r="73" spans="1:36" ht="31.5" x14ac:dyDescent="0.25">
      <c r="A73" s="161"/>
      <c r="B73" s="135"/>
      <c r="C73" s="123"/>
      <c r="D73" s="123"/>
      <c r="E73" s="126"/>
      <c r="F73" s="126"/>
      <c r="G73" s="126"/>
      <c r="H73" s="126"/>
      <c r="I73" s="93" t="s">
        <v>151</v>
      </c>
      <c r="J73" s="93" t="s">
        <v>156</v>
      </c>
      <c r="K73" s="93" t="s">
        <v>152</v>
      </c>
      <c r="L73" s="93" t="s">
        <v>153</v>
      </c>
      <c r="M73" s="133"/>
      <c r="N73" s="133"/>
      <c r="O73" s="145"/>
      <c r="P73" s="221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</row>
    <row r="74" spans="1:36" ht="108.75" customHeight="1" x14ac:dyDescent="0.25">
      <c r="A74" s="162"/>
      <c r="B74" s="136"/>
      <c r="C74" s="124"/>
      <c r="D74" s="124"/>
      <c r="E74" s="15">
        <v>95.94</v>
      </c>
      <c r="F74" s="29">
        <v>96.88</v>
      </c>
      <c r="G74" s="29">
        <v>95</v>
      </c>
      <c r="H74" s="29" t="s">
        <v>69</v>
      </c>
      <c r="I74" s="30" t="s">
        <v>69</v>
      </c>
      <c r="J74" s="30" t="s">
        <v>69</v>
      </c>
      <c r="K74" s="30" t="s">
        <v>69</v>
      </c>
      <c r="L74" s="30" t="s">
        <v>69</v>
      </c>
      <c r="M74" s="21" t="s">
        <v>69</v>
      </c>
      <c r="N74" s="21" t="s">
        <v>69</v>
      </c>
      <c r="O74" s="146"/>
      <c r="P74" s="221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</row>
    <row r="75" spans="1:36" ht="15.75" x14ac:dyDescent="0.25">
      <c r="A75" s="160" t="s">
        <v>43</v>
      </c>
      <c r="B75" s="167" t="s">
        <v>282</v>
      </c>
      <c r="C75" s="157" t="s">
        <v>41</v>
      </c>
      <c r="D75" s="69" t="s">
        <v>4</v>
      </c>
      <c r="E75" s="17">
        <f t="shared" ref="E75:E80" si="4">SUM(F75:N75)</f>
        <v>23082.7464</v>
      </c>
      <c r="F75" s="16">
        <f>F76+F77</f>
        <v>27.5</v>
      </c>
      <c r="G75" s="16">
        <v>27.5</v>
      </c>
      <c r="H75" s="107">
        <f>H76+H77</f>
        <v>23027.7464</v>
      </c>
      <c r="I75" s="108"/>
      <c r="J75" s="108"/>
      <c r="K75" s="108"/>
      <c r="L75" s="109"/>
      <c r="M75" s="17">
        <f>SUM(M76:M77)</f>
        <v>0</v>
      </c>
      <c r="N75" s="17">
        <f>SUM(N76:N77)</f>
        <v>0</v>
      </c>
      <c r="O75" s="147" t="s">
        <v>16</v>
      </c>
      <c r="P75" s="221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</row>
    <row r="76" spans="1:36" ht="63" x14ac:dyDescent="0.25">
      <c r="A76" s="161"/>
      <c r="B76" s="167"/>
      <c r="C76" s="158"/>
      <c r="D76" s="69" t="s">
        <v>6</v>
      </c>
      <c r="E76" s="17">
        <f t="shared" si="4"/>
        <v>23027.7464</v>
      </c>
      <c r="F76" s="16">
        <f>F79+F85+F95</f>
        <v>0</v>
      </c>
      <c r="G76" s="16">
        <v>0</v>
      </c>
      <c r="H76" s="107">
        <f>H100</f>
        <v>23027.7464</v>
      </c>
      <c r="I76" s="108"/>
      <c r="J76" s="108"/>
      <c r="K76" s="108"/>
      <c r="L76" s="109"/>
      <c r="M76" s="17">
        <f t="shared" ref="M76:N76" si="5">M79+M85+M95</f>
        <v>0</v>
      </c>
      <c r="N76" s="17">
        <f t="shared" si="5"/>
        <v>0</v>
      </c>
      <c r="O76" s="147"/>
      <c r="P76" s="221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</row>
    <row r="77" spans="1:36" ht="15.75" x14ac:dyDescent="0.25">
      <c r="A77" s="162"/>
      <c r="B77" s="167"/>
      <c r="C77" s="159"/>
      <c r="D77" s="73" t="s">
        <v>18</v>
      </c>
      <c r="E77" s="17">
        <f t="shared" si="4"/>
        <v>55</v>
      </c>
      <c r="F77" s="16">
        <f>F80</f>
        <v>27.5</v>
      </c>
      <c r="G77" s="16">
        <v>27.5</v>
      </c>
      <c r="H77" s="107">
        <f>H80</f>
        <v>0</v>
      </c>
      <c r="I77" s="108"/>
      <c r="J77" s="108"/>
      <c r="K77" s="108"/>
      <c r="L77" s="109"/>
      <c r="M77" s="17">
        <f t="shared" ref="M77:N77" si="6">M80</f>
        <v>0</v>
      </c>
      <c r="N77" s="17">
        <f t="shared" si="6"/>
        <v>0</v>
      </c>
      <c r="O77" s="147"/>
      <c r="P77" s="221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</row>
    <row r="78" spans="1:36" ht="15.75" x14ac:dyDescent="0.25">
      <c r="A78" s="160" t="s">
        <v>10</v>
      </c>
      <c r="B78" s="143" t="s">
        <v>44</v>
      </c>
      <c r="C78" s="144" t="s">
        <v>41</v>
      </c>
      <c r="D78" s="69" t="s">
        <v>4</v>
      </c>
      <c r="E78" s="17">
        <f t="shared" si="4"/>
        <v>55</v>
      </c>
      <c r="F78" s="16">
        <f>SUM(F79:F80)</f>
        <v>27.5</v>
      </c>
      <c r="G78" s="16">
        <v>27.5</v>
      </c>
      <c r="H78" s="107">
        <f>SUM(H79:L80)</f>
        <v>0</v>
      </c>
      <c r="I78" s="108"/>
      <c r="J78" s="108"/>
      <c r="K78" s="108"/>
      <c r="L78" s="109"/>
      <c r="M78" s="17">
        <f>SUM(M79:M80)</f>
        <v>0</v>
      </c>
      <c r="N78" s="17">
        <f>SUM(N79:N80)</f>
        <v>0</v>
      </c>
      <c r="O78" s="130" t="s">
        <v>16</v>
      </c>
      <c r="P78" s="221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</row>
    <row r="79" spans="1:36" ht="47.25" x14ac:dyDescent="0.25">
      <c r="A79" s="161"/>
      <c r="B79" s="143"/>
      <c r="C79" s="144"/>
      <c r="D79" s="70" t="s">
        <v>6</v>
      </c>
      <c r="E79" s="17">
        <f t="shared" si="4"/>
        <v>0</v>
      </c>
      <c r="F79" s="19">
        <v>0</v>
      </c>
      <c r="G79" s="19">
        <v>0</v>
      </c>
      <c r="H79" s="104">
        <v>0</v>
      </c>
      <c r="I79" s="105"/>
      <c r="J79" s="105"/>
      <c r="K79" s="105"/>
      <c r="L79" s="106"/>
      <c r="M79" s="18">
        <v>0</v>
      </c>
      <c r="N79" s="18">
        <v>0</v>
      </c>
      <c r="O79" s="145"/>
      <c r="P79" s="221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</row>
    <row r="80" spans="1:36" ht="15.75" x14ac:dyDescent="0.25">
      <c r="A80" s="161"/>
      <c r="B80" s="143"/>
      <c r="C80" s="144"/>
      <c r="D80" s="74" t="s">
        <v>18</v>
      </c>
      <c r="E80" s="17">
        <f t="shared" si="4"/>
        <v>55</v>
      </c>
      <c r="F80" s="19">
        <v>27.5</v>
      </c>
      <c r="G80" s="19">
        <v>27.5</v>
      </c>
      <c r="H80" s="104">
        <v>0</v>
      </c>
      <c r="I80" s="105"/>
      <c r="J80" s="105"/>
      <c r="K80" s="105"/>
      <c r="L80" s="106"/>
      <c r="M80" s="18">
        <v>0</v>
      </c>
      <c r="N80" s="18">
        <v>0</v>
      </c>
      <c r="O80" s="145"/>
      <c r="P80" s="221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</row>
    <row r="81" spans="1:36" ht="15.75" x14ac:dyDescent="0.25">
      <c r="A81" s="161"/>
      <c r="B81" s="134" t="s">
        <v>121</v>
      </c>
      <c r="C81" s="122" t="s">
        <v>69</v>
      </c>
      <c r="D81" s="122" t="s">
        <v>69</v>
      </c>
      <c r="E81" s="125" t="s">
        <v>70</v>
      </c>
      <c r="F81" s="125" t="s">
        <v>2</v>
      </c>
      <c r="G81" s="125" t="s">
        <v>3</v>
      </c>
      <c r="H81" s="125" t="s">
        <v>206</v>
      </c>
      <c r="I81" s="127" t="s">
        <v>163</v>
      </c>
      <c r="J81" s="128"/>
      <c r="K81" s="128"/>
      <c r="L81" s="129"/>
      <c r="M81" s="133" t="s">
        <v>39</v>
      </c>
      <c r="N81" s="133" t="s">
        <v>40</v>
      </c>
      <c r="O81" s="145"/>
      <c r="P81" s="221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</row>
    <row r="82" spans="1:36" ht="31.5" x14ac:dyDescent="0.25">
      <c r="A82" s="161"/>
      <c r="B82" s="135"/>
      <c r="C82" s="123"/>
      <c r="D82" s="123"/>
      <c r="E82" s="126"/>
      <c r="F82" s="126"/>
      <c r="G82" s="126"/>
      <c r="H82" s="126"/>
      <c r="I82" s="93" t="s">
        <v>151</v>
      </c>
      <c r="J82" s="93" t="s">
        <v>156</v>
      </c>
      <c r="K82" s="93" t="s">
        <v>152</v>
      </c>
      <c r="L82" s="93" t="s">
        <v>153</v>
      </c>
      <c r="M82" s="133"/>
      <c r="N82" s="133"/>
      <c r="O82" s="145"/>
      <c r="P82" s="221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</row>
    <row r="83" spans="1:36" ht="19.5" customHeight="1" x14ac:dyDescent="0.25">
      <c r="A83" s="162"/>
      <c r="B83" s="136"/>
      <c r="C83" s="124"/>
      <c r="D83" s="124"/>
      <c r="E83" s="31">
        <v>1</v>
      </c>
      <c r="F83" s="32">
        <v>1</v>
      </c>
      <c r="G83" s="32" t="s">
        <v>193</v>
      </c>
      <c r="H83" s="21" t="s">
        <v>69</v>
      </c>
      <c r="I83" s="21" t="s">
        <v>69</v>
      </c>
      <c r="J83" s="21" t="s">
        <v>69</v>
      </c>
      <c r="K83" s="21" t="s">
        <v>69</v>
      </c>
      <c r="L83" s="21" t="s">
        <v>69</v>
      </c>
      <c r="M83" s="21" t="s">
        <v>69</v>
      </c>
      <c r="N83" s="21" t="s">
        <v>69</v>
      </c>
      <c r="O83" s="146"/>
      <c r="P83" s="221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</row>
    <row r="84" spans="1:36" ht="15.75" hidden="1" x14ac:dyDescent="0.25">
      <c r="A84" s="160" t="s">
        <v>12</v>
      </c>
      <c r="B84" s="143" t="s">
        <v>87</v>
      </c>
      <c r="C84" s="144" t="s">
        <v>198</v>
      </c>
      <c r="D84" s="69" t="s">
        <v>4</v>
      </c>
      <c r="E84" s="17">
        <f>SUM(F84:N84)</f>
        <v>0</v>
      </c>
      <c r="F84" s="16">
        <f>F85</f>
        <v>0</v>
      </c>
      <c r="G84" s="16">
        <v>0</v>
      </c>
      <c r="H84" s="107">
        <f>SUM(H85:H85)</f>
        <v>0</v>
      </c>
      <c r="I84" s="108"/>
      <c r="J84" s="108"/>
      <c r="K84" s="108"/>
      <c r="L84" s="109"/>
      <c r="M84" s="17">
        <f>SUM(M85:M85)</f>
        <v>0</v>
      </c>
      <c r="N84" s="17">
        <f>SUM(N85:N85)</f>
        <v>0</v>
      </c>
      <c r="O84" s="130" t="s">
        <v>16</v>
      </c>
      <c r="P84" s="221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</row>
    <row r="85" spans="1:36" ht="61.5" hidden="1" customHeight="1" x14ac:dyDescent="0.25">
      <c r="A85" s="161"/>
      <c r="B85" s="143"/>
      <c r="C85" s="144"/>
      <c r="D85" s="70" t="s">
        <v>6</v>
      </c>
      <c r="E85" s="17">
        <f>SUM(F85:N85)</f>
        <v>0</v>
      </c>
      <c r="F85" s="19">
        <v>0</v>
      </c>
      <c r="G85" s="19">
        <v>0</v>
      </c>
      <c r="H85" s="104">
        <v>0</v>
      </c>
      <c r="I85" s="105"/>
      <c r="J85" s="105"/>
      <c r="K85" s="105"/>
      <c r="L85" s="106"/>
      <c r="M85" s="18">
        <v>0</v>
      </c>
      <c r="N85" s="18">
        <v>0</v>
      </c>
      <c r="O85" s="145"/>
      <c r="P85" s="221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</row>
    <row r="86" spans="1:36" ht="15.75" hidden="1" x14ac:dyDescent="0.25">
      <c r="A86" s="161"/>
      <c r="B86" s="134" t="s">
        <v>237</v>
      </c>
      <c r="C86" s="122" t="s">
        <v>69</v>
      </c>
      <c r="D86" s="122" t="s">
        <v>69</v>
      </c>
      <c r="E86" s="125" t="s">
        <v>70</v>
      </c>
      <c r="F86" s="125" t="s">
        <v>2</v>
      </c>
      <c r="G86" s="125" t="s">
        <v>3</v>
      </c>
      <c r="H86" s="125" t="s">
        <v>207</v>
      </c>
      <c r="I86" s="127" t="s">
        <v>163</v>
      </c>
      <c r="J86" s="128"/>
      <c r="K86" s="128"/>
      <c r="L86" s="129"/>
      <c r="M86" s="133" t="s">
        <v>39</v>
      </c>
      <c r="N86" s="133" t="s">
        <v>40</v>
      </c>
      <c r="O86" s="145"/>
      <c r="P86" s="230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</row>
    <row r="87" spans="1:36" ht="31.5" hidden="1" x14ac:dyDescent="0.25">
      <c r="A87" s="161"/>
      <c r="B87" s="135"/>
      <c r="C87" s="123"/>
      <c r="D87" s="123"/>
      <c r="E87" s="126"/>
      <c r="F87" s="126"/>
      <c r="G87" s="126"/>
      <c r="H87" s="126"/>
      <c r="I87" s="93" t="s">
        <v>151</v>
      </c>
      <c r="J87" s="93" t="s">
        <v>156</v>
      </c>
      <c r="K87" s="93" t="s">
        <v>152</v>
      </c>
      <c r="L87" s="93" t="s">
        <v>153</v>
      </c>
      <c r="M87" s="133"/>
      <c r="N87" s="133"/>
      <c r="O87" s="145"/>
      <c r="P87" s="230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</row>
    <row r="88" spans="1:36" ht="41.25" hidden="1" customHeight="1" x14ac:dyDescent="0.25">
      <c r="A88" s="162"/>
      <c r="B88" s="136"/>
      <c r="C88" s="124"/>
      <c r="D88" s="124"/>
      <c r="E88" s="20" t="s">
        <v>69</v>
      </c>
      <c r="F88" s="21" t="s">
        <v>69</v>
      </c>
      <c r="G88" s="21" t="s">
        <v>69</v>
      </c>
      <c r="H88" s="21" t="s">
        <v>69</v>
      </c>
      <c r="I88" s="21" t="s">
        <v>69</v>
      </c>
      <c r="J88" s="21" t="s">
        <v>69</v>
      </c>
      <c r="K88" s="21" t="s">
        <v>69</v>
      </c>
      <c r="L88" s="21" t="s">
        <v>69</v>
      </c>
      <c r="M88" s="21" t="s">
        <v>69</v>
      </c>
      <c r="N88" s="21" t="s">
        <v>69</v>
      </c>
      <c r="O88" s="146"/>
      <c r="P88" s="230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</row>
    <row r="89" spans="1:36" ht="15.75" hidden="1" x14ac:dyDescent="0.25">
      <c r="A89" s="160" t="s">
        <v>13</v>
      </c>
      <c r="B89" s="143" t="s">
        <v>236</v>
      </c>
      <c r="C89" s="144" t="s">
        <v>41</v>
      </c>
      <c r="D89" s="69" t="s">
        <v>4</v>
      </c>
      <c r="E89" s="17">
        <f>SUM(F89:N89)</f>
        <v>0</v>
      </c>
      <c r="F89" s="16">
        <f>F90</f>
        <v>0</v>
      </c>
      <c r="G89" s="16">
        <v>0</v>
      </c>
      <c r="H89" s="107">
        <f>SUM(H90:H90)</f>
        <v>0</v>
      </c>
      <c r="I89" s="108"/>
      <c r="J89" s="108"/>
      <c r="K89" s="108"/>
      <c r="L89" s="109"/>
      <c r="M89" s="17">
        <f>SUM(M90:M90)</f>
        <v>0</v>
      </c>
      <c r="N89" s="17">
        <f>SUM(N90:N90)</f>
        <v>0</v>
      </c>
      <c r="O89" s="130" t="s">
        <v>16</v>
      </c>
      <c r="P89" s="221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</row>
    <row r="90" spans="1:36" ht="47.25" hidden="1" x14ac:dyDescent="0.25">
      <c r="A90" s="161"/>
      <c r="B90" s="143"/>
      <c r="C90" s="144"/>
      <c r="D90" s="70" t="s">
        <v>6</v>
      </c>
      <c r="E90" s="17">
        <f>SUM(F90:N90)</f>
        <v>0</v>
      </c>
      <c r="F90" s="19">
        <v>0</v>
      </c>
      <c r="G90" s="19">
        <v>0</v>
      </c>
      <c r="H90" s="104">
        <v>0</v>
      </c>
      <c r="I90" s="105"/>
      <c r="J90" s="105"/>
      <c r="K90" s="105"/>
      <c r="L90" s="106"/>
      <c r="M90" s="18">
        <v>0</v>
      </c>
      <c r="N90" s="18">
        <v>0</v>
      </c>
      <c r="O90" s="145"/>
      <c r="P90" s="227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</row>
    <row r="91" spans="1:36" ht="15.75" hidden="1" x14ac:dyDescent="0.25">
      <c r="A91" s="161"/>
      <c r="B91" s="134" t="s">
        <v>239</v>
      </c>
      <c r="C91" s="122" t="s">
        <v>69</v>
      </c>
      <c r="D91" s="122" t="s">
        <v>69</v>
      </c>
      <c r="E91" s="125" t="s">
        <v>70</v>
      </c>
      <c r="F91" s="125" t="s">
        <v>2</v>
      </c>
      <c r="G91" s="125" t="s">
        <v>3</v>
      </c>
      <c r="H91" s="125" t="s">
        <v>207</v>
      </c>
      <c r="I91" s="127" t="s">
        <v>163</v>
      </c>
      <c r="J91" s="128"/>
      <c r="K91" s="128"/>
      <c r="L91" s="129"/>
      <c r="M91" s="133" t="s">
        <v>39</v>
      </c>
      <c r="N91" s="133" t="s">
        <v>40</v>
      </c>
      <c r="O91" s="145"/>
      <c r="P91" s="221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</row>
    <row r="92" spans="1:36" ht="31.5" hidden="1" x14ac:dyDescent="0.25">
      <c r="A92" s="161"/>
      <c r="B92" s="135"/>
      <c r="C92" s="123"/>
      <c r="D92" s="123"/>
      <c r="E92" s="126"/>
      <c r="F92" s="126"/>
      <c r="G92" s="126"/>
      <c r="H92" s="126"/>
      <c r="I92" s="93" t="s">
        <v>151</v>
      </c>
      <c r="J92" s="93" t="s">
        <v>156</v>
      </c>
      <c r="K92" s="93" t="s">
        <v>152</v>
      </c>
      <c r="L92" s="93" t="s">
        <v>153</v>
      </c>
      <c r="M92" s="133"/>
      <c r="N92" s="133"/>
      <c r="O92" s="145"/>
      <c r="P92" s="221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</row>
    <row r="93" spans="1:36" ht="15.75" hidden="1" x14ac:dyDescent="0.25">
      <c r="A93" s="162"/>
      <c r="B93" s="136"/>
      <c r="C93" s="124"/>
      <c r="D93" s="124"/>
      <c r="E93" s="20" t="s">
        <v>69</v>
      </c>
      <c r="F93" s="21" t="s">
        <v>69</v>
      </c>
      <c r="G93" s="21" t="s">
        <v>69</v>
      </c>
      <c r="H93" s="21" t="s">
        <v>69</v>
      </c>
      <c r="I93" s="21" t="s">
        <v>69</v>
      </c>
      <c r="J93" s="21" t="s">
        <v>69</v>
      </c>
      <c r="K93" s="21" t="s">
        <v>69</v>
      </c>
      <c r="L93" s="21" t="s">
        <v>69</v>
      </c>
      <c r="M93" s="21" t="s">
        <v>69</v>
      </c>
      <c r="N93" s="21" t="s">
        <v>69</v>
      </c>
      <c r="O93" s="146"/>
      <c r="P93" s="221"/>
      <c r="Q93" s="222"/>
      <c r="R93" s="222"/>
      <c r="S93" s="222"/>
      <c r="T93" s="222"/>
      <c r="U93" s="222"/>
      <c r="V93" s="222"/>
      <c r="W93" s="222"/>
      <c r="X93" s="222"/>
      <c r="Y93" s="222"/>
      <c r="Z93" s="222"/>
      <c r="AA93" s="222"/>
      <c r="AB93" s="222"/>
      <c r="AC93" s="222"/>
      <c r="AD93" s="222"/>
      <c r="AE93" s="222"/>
      <c r="AF93" s="222"/>
      <c r="AG93" s="222"/>
      <c r="AH93" s="222"/>
      <c r="AI93" s="222"/>
      <c r="AJ93" s="222"/>
    </row>
    <row r="94" spans="1:36" ht="15.75" x14ac:dyDescent="0.25">
      <c r="A94" s="160" t="s">
        <v>12</v>
      </c>
      <c r="B94" s="143" t="s">
        <v>88</v>
      </c>
      <c r="C94" s="144" t="s">
        <v>41</v>
      </c>
      <c r="D94" s="69" t="s">
        <v>4</v>
      </c>
      <c r="E94" s="17">
        <f>SUM(F94:N94)</f>
        <v>0</v>
      </c>
      <c r="F94" s="16">
        <f>F95</f>
        <v>0</v>
      </c>
      <c r="G94" s="16">
        <v>0</v>
      </c>
      <c r="H94" s="107">
        <f>SUM(H95:H95)</f>
        <v>0</v>
      </c>
      <c r="I94" s="108"/>
      <c r="J94" s="108"/>
      <c r="K94" s="108"/>
      <c r="L94" s="109"/>
      <c r="M94" s="17">
        <f>SUM(M95:M95)</f>
        <v>0</v>
      </c>
      <c r="N94" s="17">
        <f>SUM(N95:N95)</f>
        <v>0</v>
      </c>
      <c r="O94" s="130" t="s">
        <v>16</v>
      </c>
      <c r="P94" s="221"/>
      <c r="Q94" s="222"/>
      <c r="R94" s="222"/>
      <c r="S94" s="222"/>
      <c r="T94" s="222"/>
      <c r="U94" s="222"/>
      <c r="V94" s="222"/>
      <c r="W94" s="222"/>
      <c r="X94" s="222"/>
      <c r="Y94" s="222"/>
      <c r="Z94" s="222"/>
      <c r="AA94" s="222"/>
      <c r="AB94" s="222"/>
      <c r="AC94" s="222"/>
      <c r="AD94" s="222"/>
      <c r="AE94" s="222"/>
      <c r="AF94" s="222"/>
      <c r="AG94" s="222"/>
      <c r="AH94" s="222"/>
      <c r="AI94" s="222"/>
      <c r="AJ94" s="222"/>
    </row>
    <row r="95" spans="1:36" ht="47.25" x14ac:dyDescent="0.25">
      <c r="A95" s="161"/>
      <c r="B95" s="143"/>
      <c r="C95" s="144"/>
      <c r="D95" s="70" t="s">
        <v>6</v>
      </c>
      <c r="E95" s="17">
        <f>SUM(F95:N95)</f>
        <v>0</v>
      </c>
      <c r="F95" s="19">
        <v>0</v>
      </c>
      <c r="G95" s="19">
        <v>0</v>
      </c>
      <c r="H95" s="104">
        <v>0</v>
      </c>
      <c r="I95" s="105"/>
      <c r="J95" s="105"/>
      <c r="K95" s="105"/>
      <c r="L95" s="106"/>
      <c r="M95" s="18">
        <v>0</v>
      </c>
      <c r="N95" s="18">
        <v>0</v>
      </c>
      <c r="O95" s="145"/>
      <c r="P95" s="221"/>
      <c r="Q95" s="222"/>
      <c r="R95" s="222"/>
      <c r="S95" s="222"/>
      <c r="T95" s="222"/>
      <c r="U95" s="222"/>
      <c r="V95" s="222"/>
      <c r="W95" s="222"/>
      <c r="X95" s="222"/>
      <c r="Y95" s="222"/>
      <c r="Z95" s="222"/>
      <c r="AA95" s="222"/>
      <c r="AB95" s="222"/>
      <c r="AC95" s="222"/>
      <c r="AD95" s="222"/>
      <c r="AE95" s="222"/>
      <c r="AF95" s="222"/>
      <c r="AG95" s="222"/>
      <c r="AH95" s="222"/>
      <c r="AI95" s="222"/>
      <c r="AJ95" s="222"/>
    </row>
    <row r="96" spans="1:36" ht="15.75" x14ac:dyDescent="0.25">
      <c r="A96" s="161"/>
      <c r="B96" s="134" t="s">
        <v>245</v>
      </c>
      <c r="C96" s="122" t="s">
        <v>69</v>
      </c>
      <c r="D96" s="122" t="s">
        <v>69</v>
      </c>
      <c r="E96" s="125" t="s">
        <v>70</v>
      </c>
      <c r="F96" s="125" t="s">
        <v>2</v>
      </c>
      <c r="G96" s="125" t="s">
        <v>3</v>
      </c>
      <c r="H96" s="125" t="s">
        <v>208</v>
      </c>
      <c r="I96" s="127" t="s">
        <v>163</v>
      </c>
      <c r="J96" s="128"/>
      <c r="K96" s="128"/>
      <c r="L96" s="129"/>
      <c r="M96" s="133" t="s">
        <v>39</v>
      </c>
      <c r="N96" s="133" t="s">
        <v>40</v>
      </c>
      <c r="O96" s="145"/>
      <c r="P96" s="221"/>
      <c r="Q96" s="222"/>
      <c r="R96" s="222"/>
      <c r="S96" s="222"/>
      <c r="T96" s="222"/>
      <c r="U96" s="222"/>
      <c r="V96" s="222"/>
      <c r="W96" s="222"/>
      <c r="X96" s="222"/>
      <c r="Y96" s="222"/>
      <c r="Z96" s="222"/>
      <c r="AA96" s="222"/>
      <c r="AB96" s="222"/>
      <c r="AC96" s="222"/>
      <c r="AD96" s="222"/>
      <c r="AE96" s="222"/>
      <c r="AF96" s="222"/>
      <c r="AG96" s="222"/>
      <c r="AH96" s="222"/>
      <c r="AI96" s="222"/>
      <c r="AJ96" s="222"/>
    </row>
    <row r="97" spans="1:36" ht="31.5" x14ac:dyDescent="0.25">
      <c r="A97" s="161"/>
      <c r="B97" s="135"/>
      <c r="C97" s="123"/>
      <c r="D97" s="123"/>
      <c r="E97" s="126"/>
      <c r="F97" s="126"/>
      <c r="G97" s="126"/>
      <c r="H97" s="126"/>
      <c r="I97" s="93" t="s">
        <v>151</v>
      </c>
      <c r="J97" s="93" t="s">
        <v>156</v>
      </c>
      <c r="K97" s="93" t="s">
        <v>152</v>
      </c>
      <c r="L97" s="93" t="s">
        <v>153</v>
      </c>
      <c r="M97" s="133"/>
      <c r="N97" s="133"/>
      <c r="O97" s="145"/>
      <c r="P97" s="221"/>
      <c r="Q97" s="222"/>
      <c r="R97" s="222"/>
      <c r="S97" s="222"/>
      <c r="T97" s="222"/>
      <c r="U97" s="222"/>
      <c r="V97" s="222"/>
      <c r="W97" s="222"/>
      <c r="X97" s="222"/>
      <c r="Y97" s="222"/>
      <c r="Z97" s="222"/>
      <c r="AA97" s="222"/>
      <c r="AB97" s="222"/>
      <c r="AC97" s="222"/>
      <c r="AD97" s="222"/>
      <c r="AE97" s="222"/>
      <c r="AF97" s="222"/>
      <c r="AG97" s="222"/>
      <c r="AH97" s="222"/>
      <c r="AI97" s="222"/>
      <c r="AJ97" s="222"/>
    </row>
    <row r="98" spans="1:36" ht="15.75" x14ac:dyDescent="0.25">
      <c r="A98" s="162"/>
      <c r="B98" s="136"/>
      <c r="C98" s="124"/>
      <c r="D98" s="124"/>
      <c r="E98" s="20" t="s">
        <v>69</v>
      </c>
      <c r="F98" s="21" t="s">
        <v>69</v>
      </c>
      <c r="G98" s="21" t="s">
        <v>69</v>
      </c>
      <c r="H98" s="21" t="s">
        <v>69</v>
      </c>
      <c r="I98" s="21" t="s">
        <v>69</v>
      </c>
      <c r="J98" s="21" t="s">
        <v>69</v>
      </c>
      <c r="K98" s="21" t="s">
        <v>69</v>
      </c>
      <c r="L98" s="21" t="s">
        <v>69</v>
      </c>
      <c r="M98" s="21" t="s">
        <v>69</v>
      </c>
      <c r="N98" s="21" t="s">
        <v>69</v>
      </c>
      <c r="O98" s="146"/>
      <c r="P98" s="221"/>
      <c r="Q98" s="222"/>
      <c r="R98" s="222"/>
      <c r="S98" s="222"/>
      <c r="T98" s="222"/>
      <c r="U98" s="222"/>
      <c r="V98" s="222"/>
      <c r="W98" s="222"/>
      <c r="X98" s="222"/>
      <c r="Y98" s="222"/>
      <c r="Z98" s="222"/>
      <c r="AA98" s="222"/>
      <c r="AB98" s="222"/>
      <c r="AC98" s="222"/>
      <c r="AD98" s="222"/>
      <c r="AE98" s="222"/>
      <c r="AF98" s="222"/>
      <c r="AG98" s="222"/>
      <c r="AH98" s="222"/>
      <c r="AI98" s="222"/>
      <c r="AJ98" s="222"/>
    </row>
    <row r="99" spans="1:36" ht="15.75" x14ac:dyDescent="0.25">
      <c r="A99" s="160" t="s">
        <v>13</v>
      </c>
      <c r="B99" s="143" t="s">
        <v>243</v>
      </c>
      <c r="C99" s="144" t="s">
        <v>199</v>
      </c>
      <c r="D99" s="69" t="s">
        <v>4</v>
      </c>
      <c r="E99" s="17">
        <f>SUM(F99:N99)</f>
        <v>23027.7464</v>
      </c>
      <c r="F99" s="16">
        <f>F100</f>
        <v>0</v>
      </c>
      <c r="G99" s="16">
        <v>0</v>
      </c>
      <c r="H99" s="107">
        <f>SUM(H100:H100)</f>
        <v>23027.7464</v>
      </c>
      <c r="I99" s="108"/>
      <c r="J99" s="108"/>
      <c r="K99" s="108"/>
      <c r="L99" s="109"/>
      <c r="M99" s="17">
        <f>SUM(M100:M100)</f>
        <v>0</v>
      </c>
      <c r="N99" s="17">
        <f>SUM(N100:N100)</f>
        <v>0</v>
      </c>
      <c r="O99" s="130" t="s">
        <v>16</v>
      </c>
      <c r="P99" s="221"/>
      <c r="Q99" s="222"/>
      <c r="R99" s="222"/>
      <c r="S99" s="222"/>
      <c r="T99" s="222"/>
      <c r="U99" s="222"/>
      <c r="V99" s="222"/>
      <c r="W99" s="222"/>
      <c r="X99" s="222"/>
      <c r="Y99" s="222"/>
      <c r="Z99" s="222"/>
      <c r="AA99" s="222"/>
      <c r="AB99" s="222"/>
      <c r="AC99" s="222"/>
      <c r="AD99" s="222"/>
      <c r="AE99" s="222"/>
      <c r="AF99" s="222"/>
      <c r="AG99" s="222"/>
      <c r="AH99" s="222"/>
      <c r="AI99" s="222"/>
      <c r="AJ99" s="222"/>
    </row>
    <row r="100" spans="1:36" ht="47.25" x14ac:dyDescent="0.25">
      <c r="A100" s="161"/>
      <c r="B100" s="143"/>
      <c r="C100" s="144"/>
      <c r="D100" s="70" t="s">
        <v>6</v>
      </c>
      <c r="E100" s="17">
        <f>SUM(F100:N100)</f>
        <v>23027.7464</v>
      </c>
      <c r="F100" s="19">
        <v>0</v>
      </c>
      <c r="G100" s="19">
        <v>0</v>
      </c>
      <c r="H100" s="104">
        <v>23027.7464</v>
      </c>
      <c r="I100" s="105"/>
      <c r="J100" s="105"/>
      <c r="K100" s="105"/>
      <c r="L100" s="106"/>
      <c r="M100" s="18">
        <v>0</v>
      </c>
      <c r="N100" s="18">
        <v>0</v>
      </c>
      <c r="O100" s="145"/>
      <c r="P100" s="230"/>
      <c r="Q100" s="222"/>
      <c r="R100" s="222"/>
      <c r="S100" s="222"/>
      <c r="T100" s="222"/>
      <c r="U100" s="222"/>
      <c r="V100" s="222"/>
      <c r="W100" s="222"/>
      <c r="X100" s="222"/>
      <c r="Y100" s="222"/>
      <c r="Z100" s="222"/>
      <c r="AA100" s="222"/>
      <c r="AB100" s="222"/>
      <c r="AC100" s="222"/>
      <c r="AD100" s="222"/>
      <c r="AE100" s="222"/>
      <c r="AF100" s="222"/>
      <c r="AG100" s="222"/>
      <c r="AH100" s="222"/>
      <c r="AI100" s="222"/>
      <c r="AJ100" s="222"/>
    </row>
    <row r="101" spans="1:36" ht="15.75" x14ac:dyDescent="0.25">
      <c r="A101" s="161"/>
      <c r="B101" s="134" t="s">
        <v>244</v>
      </c>
      <c r="C101" s="122" t="s">
        <v>69</v>
      </c>
      <c r="D101" s="122" t="s">
        <v>69</v>
      </c>
      <c r="E101" s="125" t="s">
        <v>70</v>
      </c>
      <c r="F101" s="125" t="s">
        <v>2</v>
      </c>
      <c r="G101" s="125" t="s">
        <v>3</v>
      </c>
      <c r="H101" s="125" t="s">
        <v>208</v>
      </c>
      <c r="I101" s="127" t="s">
        <v>163</v>
      </c>
      <c r="J101" s="128"/>
      <c r="K101" s="128"/>
      <c r="L101" s="129"/>
      <c r="M101" s="133" t="s">
        <v>39</v>
      </c>
      <c r="N101" s="133" t="s">
        <v>40</v>
      </c>
      <c r="O101" s="145"/>
      <c r="P101" s="230"/>
      <c r="Q101" s="222"/>
      <c r="R101" s="222"/>
      <c r="S101" s="222"/>
      <c r="T101" s="222"/>
      <c r="U101" s="222"/>
      <c r="V101" s="222"/>
      <c r="W101" s="222"/>
      <c r="X101" s="222"/>
      <c r="Y101" s="222"/>
      <c r="Z101" s="222"/>
      <c r="AA101" s="222"/>
      <c r="AB101" s="222"/>
      <c r="AC101" s="222"/>
      <c r="AD101" s="222"/>
      <c r="AE101" s="222"/>
      <c r="AF101" s="222"/>
      <c r="AG101" s="222"/>
      <c r="AH101" s="222"/>
      <c r="AI101" s="222"/>
      <c r="AJ101" s="222"/>
    </row>
    <row r="102" spans="1:36" ht="31.5" x14ac:dyDescent="0.25">
      <c r="A102" s="161"/>
      <c r="B102" s="135"/>
      <c r="C102" s="123"/>
      <c r="D102" s="123"/>
      <c r="E102" s="126"/>
      <c r="F102" s="126"/>
      <c r="G102" s="126"/>
      <c r="H102" s="126"/>
      <c r="I102" s="93" t="s">
        <v>151</v>
      </c>
      <c r="J102" s="93" t="s">
        <v>156</v>
      </c>
      <c r="K102" s="93" t="s">
        <v>152</v>
      </c>
      <c r="L102" s="93" t="s">
        <v>153</v>
      </c>
      <c r="M102" s="133"/>
      <c r="N102" s="133"/>
      <c r="O102" s="145"/>
      <c r="P102" s="221"/>
      <c r="Q102" s="222"/>
      <c r="R102" s="222"/>
      <c r="S102" s="222"/>
      <c r="T102" s="222"/>
      <c r="U102" s="222"/>
      <c r="V102" s="222"/>
      <c r="W102" s="222"/>
      <c r="X102" s="222"/>
      <c r="Y102" s="222"/>
      <c r="Z102" s="222"/>
      <c r="AA102" s="222"/>
      <c r="AB102" s="222"/>
      <c r="AC102" s="222"/>
      <c r="AD102" s="222"/>
      <c r="AE102" s="222"/>
      <c r="AF102" s="222"/>
      <c r="AG102" s="222"/>
      <c r="AH102" s="222"/>
      <c r="AI102" s="222"/>
      <c r="AJ102" s="222"/>
    </row>
    <row r="103" spans="1:36" ht="15.75" x14ac:dyDescent="0.25">
      <c r="A103" s="162"/>
      <c r="B103" s="136"/>
      <c r="C103" s="124"/>
      <c r="D103" s="124"/>
      <c r="E103" s="27">
        <v>1</v>
      </c>
      <c r="F103" s="21" t="s">
        <v>69</v>
      </c>
      <c r="G103" s="21" t="s">
        <v>69</v>
      </c>
      <c r="H103" s="28">
        <v>1</v>
      </c>
      <c r="I103" s="21" t="s">
        <v>69</v>
      </c>
      <c r="J103" s="21" t="s">
        <v>69</v>
      </c>
      <c r="K103" s="28" t="s">
        <v>69</v>
      </c>
      <c r="L103" s="28">
        <v>1</v>
      </c>
      <c r="M103" s="21" t="s">
        <v>69</v>
      </c>
      <c r="N103" s="21" t="s">
        <v>69</v>
      </c>
      <c r="O103" s="146"/>
      <c r="P103" s="221"/>
      <c r="Q103" s="222"/>
      <c r="R103" s="222"/>
      <c r="S103" s="222"/>
      <c r="T103" s="222"/>
      <c r="U103" s="222"/>
      <c r="V103" s="222"/>
      <c r="W103" s="222"/>
      <c r="X103" s="222"/>
      <c r="Y103" s="222"/>
      <c r="Z103" s="222"/>
      <c r="AA103" s="222"/>
      <c r="AB103" s="222"/>
      <c r="AC103" s="222"/>
      <c r="AD103" s="222"/>
      <c r="AE103" s="222"/>
      <c r="AF103" s="222"/>
      <c r="AG103" s="222"/>
      <c r="AH103" s="222"/>
      <c r="AI103" s="222"/>
      <c r="AJ103" s="222"/>
    </row>
    <row r="104" spans="1:36" ht="15.75" hidden="1" x14ac:dyDescent="0.25">
      <c r="A104" s="151">
        <v>3</v>
      </c>
      <c r="B104" s="167" t="s">
        <v>240</v>
      </c>
      <c r="C104" s="157" t="s">
        <v>198</v>
      </c>
      <c r="D104" s="69" t="s">
        <v>4</v>
      </c>
      <c r="E104" s="17">
        <f t="shared" ref="E104:E110" si="7">SUM(F104:N104)</f>
        <v>0</v>
      </c>
      <c r="F104" s="16">
        <f>F106+F107+F105</f>
        <v>0</v>
      </c>
      <c r="G104" s="16">
        <v>0</v>
      </c>
      <c r="H104" s="107">
        <f>H106+H107+H105</f>
        <v>0</v>
      </c>
      <c r="I104" s="108"/>
      <c r="J104" s="108"/>
      <c r="K104" s="108"/>
      <c r="L104" s="109"/>
      <c r="M104" s="17">
        <f t="shared" ref="M104:N104" si="8">SUM(M105:M107)</f>
        <v>0</v>
      </c>
      <c r="N104" s="17">
        <f t="shared" si="8"/>
        <v>0</v>
      </c>
      <c r="O104" s="147" t="s">
        <v>16</v>
      </c>
      <c r="P104" s="221"/>
      <c r="Q104" s="222"/>
      <c r="R104" s="222"/>
      <c r="S104" s="222"/>
      <c r="T104" s="222"/>
      <c r="U104" s="222"/>
      <c r="V104" s="222"/>
      <c r="W104" s="222"/>
      <c r="X104" s="222"/>
      <c r="Y104" s="222"/>
      <c r="Z104" s="222"/>
      <c r="AA104" s="222"/>
      <c r="AB104" s="222"/>
      <c r="AC104" s="222"/>
      <c r="AD104" s="222"/>
      <c r="AE104" s="222"/>
      <c r="AF104" s="222"/>
      <c r="AG104" s="222"/>
      <c r="AH104" s="222"/>
      <c r="AI104" s="222"/>
      <c r="AJ104" s="222"/>
    </row>
    <row r="105" spans="1:36" ht="31.5" hidden="1" x14ac:dyDescent="0.25">
      <c r="A105" s="151"/>
      <c r="B105" s="167"/>
      <c r="C105" s="158"/>
      <c r="D105" s="69" t="s">
        <v>17</v>
      </c>
      <c r="E105" s="17">
        <f t="shared" si="7"/>
        <v>0</v>
      </c>
      <c r="F105" s="16">
        <v>0</v>
      </c>
      <c r="G105" s="16">
        <v>0</v>
      </c>
      <c r="H105" s="107">
        <v>0</v>
      </c>
      <c r="I105" s="108"/>
      <c r="J105" s="108"/>
      <c r="K105" s="108"/>
      <c r="L105" s="109"/>
      <c r="M105" s="17">
        <v>0</v>
      </c>
      <c r="N105" s="17">
        <v>0</v>
      </c>
      <c r="O105" s="147"/>
      <c r="P105" s="221"/>
      <c r="Q105" s="222"/>
      <c r="R105" s="222"/>
      <c r="S105" s="222"/>
      <c r="T105" s="222"/>
      <c r="U105" s="222"/>
      <c r="V105" s="222"/>
      <c r="W105" s="222"/>
      <c r="X105" s="222"/>
      <c r="Y105" s="222"/>
      <c r="Z105" s="222"/>
      <c r="AA105" s="222"/>
      <c r="AB105" s="222"/>
      <c r="AC105" s="222"/>
      <c r="AD105" s="222"/>
      <c r="AE105" s="222"/>
      <c r="AF105" s="222"/>
      <c r="AG105" s="222"/>
      <c r="AH105" s="222"/>
      <c r="AI105" s="222"/>
      <c r="AJ105" s="222"/>
    </row>
    <row r="106" spans="1:36" ht="63" hidden="1" x14ac:dyDescent="0.25">
      <c r="A106" s="151"/>
      <c r="B106" s="167"/>
      <c r="C106" s="158"/>
      <c r="D106" s="69" t="s">
        <v>6</v>
      </c>
      <c r="E106" s="17">
        <f t="shared" si="7"/>
        <v>0</v>
      </c>
      <c r="F106" s="16">
        <v>0</v>
      </c>
      <c r="G106" s="16">
        <v>0</v>
      </c>
      <c r="H106" s="107">
        <f>H109</f>
        <v>0</v>
      </c>
      <c r="I106" s="108"/>
      <c r="J106" s="108"/>
      <c r="K106" s="108"/>
      <c r="L106" s="109"/>
      <c r="M106" s="17">
        <f>M109</f>
        <v>0</v>
      </c>
      <c r="N106" s="17">
        <f>N109</f>
        <v>0</v>
      </c>
      <c r="O106" s="147"/>
      <c r="P106" s="230" t="s">
        <v>283</v>
      </c>
      <c r="Q106" s="229"/>
      <c r="R106" s="222"/>
      <c r="S106" s="222"/>
      <c r="T106" s="222"/>
      <c r="U106" s="222"/>
      <c r="V106" s="222"/>
      <c r="W106" s="222"/>
      <c r="X106" s="222"/>
      <c r="Y106" s="222"/>
      <c r="Z106" s="222"/>
      <c r="AA106" s="222"/>
      <c r="AB106" s="222"/>
      <c r="AC106" s="222"/>
      <c r="AD106" s="222"/>
      <c r="AE106" s="222"/>
      <c r="AF106" s="222"/>
      <c r="AG106" s="222"/>
      <c r="AH106" s="222"/>
      <c r="AI106" s="222"/>
      <c r="AJ106" s="222"/>
    </row>
    <row r="107" spans="1:36" ht="15.75" hidden="1" x14ac:dyDescent="0.25">
      <c r="A107" s="151"/>
      <c r="B107" s="167"/>
      <c r="C107" s="159"/>
      <c r="D107" s="73" t="s">
        <v>18</v>
      </c>
      <c r="E107" s="17">
        <f t="shared" si="7"/>
        <v>0</v>
      </c>
      <c r="F107" s="16">
        <f>F110</f>
        <v>0</v>
      </c>
      <c r="G107" s="16">
        <v>0</v>
      </c>
      <c r="H107" s="107">
        <f>H110</f>
        <v>0</v>
      </c>
      <c r="I107" s="108"/>
      <c r="J107" s="108"/>
      <c r="K107" s="108"/>
      <c r="L107" s="109"/>
      <c r="M107" s="17">
        <f t="shared" ref="M107:N107" si="9">M110</f>
        <v>0</v>
      </c>
      <c r="N107" s="17">
        <f t="shared" si="9"/>
        <v>0</v>
      </c>
      <c r="O107" s="147"/>
      <c r="P107" s="230"/>
      <c r="Q107" s="222"/>
      <c r="R107" s="222"/>
      <c r="S107" s="222"/>
      <c r="T107" s="222"/>
      <c r="U107" s="222"/>
      <c r="V107" s="222"/>
      <c r="W107" s="222"/>
      <c r="X107" s="222"/>
      <c r="Y107" s="222"/>
      <c r="Z107" s="222"/>
      <c r="AA107" s="222"/>
      <c r="AB107" s="222"/>
      <c r="AC107" s="222"/>
      <c r="AD107" s="222"/>
      <c r="AE107" s="222"/>
      <c r="AF107" s="222"/>
      <c r="AG107" s="222"/>
      <c r="AH107" s="222"/>
      <c r="AI107" s="222"/>
      <c r="AJ107" s="222"/>
    </row>
    <row r="108" spans="1:36" ht="15.75" hidden="1" x14ac:dyDescent="0.25">
      <c r="A108" s="160" t="s">
        <v>24</v>
      </c>
      <c r="B108" s="143" t="s">
        <v>242</v>
      </c>
      <c r="C108" s="101" t="s">
        <v>198</v>
      </c>
      <c r="D108" s="69" t="s">
        <v>4</v>
      </c>
      <c r="E108" s="17">
        <f t="shared" si="7"/>
        <v>0</v>
      </c>
      <c r="F108" s="16">
        <f>SUM(F109:F110)</f>
        <v>0</v>
      </c>
      <c r="G108" s="16"/>
      <c r="H108" s="107">
        <f>SUM(H109:L110)</f>
        <v>0</v>
      </c>
      <c r="I108" s="108"/>
      <c r="J108" s="108"/>
      <c r="K108" s="108"/>
      <c r="L108" s="109"/>
      <c r="M108" s="17">
        <f>SUM(M109:M110)</f>
        <v>0</v>
      </c>
      <c r="N108" s="17">
        <f>SUM(N109:N110)</f>
        <v>0</v>
      </c>
      <c r="O108" s="130" t="s">
        <v>16</v>
      </c>
      <c r="P108" s="230"/>
      <c r="Q108" s="222"/>
      <c r="R108" s="222"/>
      <c r="S108" s="222"/>
      <c r="T108" s="222"/>
      <c r="U108" s="222"/>
      <c r="V108" s="222"/>
      <c r="W108" s="222"/>
      <c r="X108" s="222"/>
      <c r="Y108" s="222"/>
      <c r="Z108" s="222"/>
      <c r="AA108" s="222"/>
      <c r="AB108" s="222"/>
      <c r="AC108" s="222"/>
      <c r="AD108" s="222"/>
      <c r="AE108" s="222"/>
      <c r="AF108" s="222"/>
      <c r="AG108" s="222"/>
      <c r="AH108" s="222"/>
      <c r="AI108" s="222"/>
      <c r="AJ108" s="222"/>
    </row>
    <row r="109" spans="1:36" ht="47.25" hidden="1" x14ac:dyDescent="0.25">
      <c r="A109" s="161"/>
      <c r="B109" s="143"/>
      <c r="C109" s="102"/>
      <c r="D109" s="70" t="s">
        <v>6</v>
      </c>
      <c r="E109" s="17">
        <f t="shared" si="7"/>
        <v>0</v>
      </c>
      <c r="F109" s="19">
        <v>0</v>
      </c>
      <c r="G109" s="19">
        <v>0</v>
      </c>
      <c r="H109" s="104">
        <v>0</v>
      </c>
      <c r="I109" s="105"/>
      <c r="J109" s="105"/>
      <c r="K109" s="105"/>
      <c r="L109" s="106"/>
      <c r="M109" s="18">
        <v>0</v>
      </c>
      <c r="N109" s="18">
        <v>0</v>
      </c>
      <c r="O109" s="145"/>
      <c r="P109" s="221"/>
      <c r="Q109" s="222"/>
      <c r="R109" s="222"/>
      <c r="S109" s="222"/>
      <c r="T109" s="222"/>
      <c r="U109" s="222"/>
      <c r="V109" s="222"/>
      <c r="W109" s="222"/>
      <c r="X109" s="222"/>
      <c r="Y109" s="222"/>
      <c r="Z109" s="222"/>
      <c r="AA109" s="222"/>
      <c r="AB109" s="222"/>
      <c r="AC109" s="222"/>
      <c r="AD109" s="222"/>
      <c r="AE109" s="222"/>
      <c r="AF109" s="222"/>
      <c r="AG109" s="222"/>
      <c r="AH109" s="222"/>
      <c r="AI109" s="222"/>
      <c r="AJ109" s="222"/>
    </row>
    <row r="110" spans="1:36" ht="15.75" hidden="1" x14ac:dyDescent="0.25">
      <c r="A110" s="161"/>
      <c r="B110" s="143"/>
      <c r="C110" s="103"/>
      <c r="D110" s="74" t="s">
        <v>18</v>
      </c>
      <c r="E110" s="17">
        <f t="shared" si="7"/>
        <v>0</v>
      </c>
      <c r="F110" s="19">
        <v>0</v>
      </c>
      <c r="G110" s="19">
        <v>0</v>
      </c>
      <c r="H110" s="104">
        <v>0</v>
      </c>
      <c r="I110" s="105"/>
      <c r="J110" s="105"/>
      <c r="K110" s="105"/>
      <c r="L110" s="106"/>
      <c r="M110" s="18">
        <v>0</v>
      </c>
      <c r="N110" s="18">
        <v>0</v>
      </c>
      <c r="O110" s="145"/>
      <c r="P110" s="221"/>
      <c r="Q110" s="222"/>
      <c r="R110" s="222"/>
      <c r="S110" s="222"/>
      <c r="T110" s="222"/>
      <c r="U110" s="222"/>
      <c r="V110" s="222"/>
      <c r="W110" s="222"/>
      <c r="X110" s="222"/>
      <c r="Y110" s="222"/>
      <c r="Z110" s="222"/>
      <c r="AA110" s="222"/>
      <c r="AB110" s="222"/>
      <c r="AC110" s="222"/>
      <c r="AD110" s="222"/>
      <c r="AE110" s="222"/>
      <c r="AF110" s="222"/>
      <c r="AG110" s="222"/>
      <c r="AH110" s="222"/>
      <c r="AI110" s="222"/>
      <c r="AJ110" s="222"/>
    </row>
    <row r="111" spans="1:36" ht="15.75" hidden="1" x14ac:dyDescent="0.25">
      <c r="A111" s="161"/>
      <c r="B111" s="134" t="s">
        <v>241</v>
      </c>
      <c r="C111" s="122" t="s">
        <v>69</v>
      </c>
      <c r="D111" s="122" t="s">
        <v>69</v>
      </c>
      <c r="E111" s="125" t="s">
        <v>70</v>
      </c>
      <c r="F111" s="125" t="s">
        <v>2</v>
      </c>
      <c r="G111" s="125" t="s">
        <v>3</v>
      </c>
      <c r="H111" s="125" t="s">
        <v>202</v>
      </c>
      <c r="I111" s="127" t="s">
        <v>163</v>
      </c>
      <c r="J111" s="128"/>
      <c r="K111" s="128"/>
      <c r="L111" s="129"/>
      <c r="M111" s="133" t="s">
        <v>39</v>
      </c>
      <c r="N111" s="133" t="s">
        <v>40</v>
      </c>
      <c r="O111" s="145"/>
      <c r="P111" s="221"/>
      <c r="Q111" s="222"/>
      <c r="R111" s="222"/>
      <c r="S111" s="222"/>
      <c r="T111" s="222"/>
      <c r="U111" s="222"/>
      <c r="V111" s="222"/>
      <c r="W111" s="222"/>
      <c r="X111" s="222"/>
      <c r="Y111" s="222"/>
      <c r="Z111" s="222"/>
      <c r="AA111" s="222"/>
      <c r="AB111" s="222"/>
      <c r="AC111" s="222"/>
      <c r="AD111" s="222"/>
      <c r="AE111" s="222"/>
      <c r="AF111" s="222"/>
      <c r="AG111" s="222"/>
      <c r="AH111" s="222"/>
      <c r="AI111" s="222"/>
      <c r="AJ111" s="222"/>
    </row>
    <row r="112" spans="1:36" ht="31.5" hidden="1" x14ac:dyDescent="0.25">
      <c r="A112" s="161"/>
      <c r="B112" s="135"/>
      <c r="C112" s="123"/>
      <c r="D112" s="123"/>
      <c r="E112" s="126"/>
      <c r="F112" s="126"/>
      <c r="G112" s="126"/>
      <c r="H112" s="126"/>
      <c r="I112" s="93" t="s">
        <v>151</v>
      </c>
      <c r="J112" s="93" t="s">
        <v>156</v>
      </c>
      <c r="K112" s="93" t="s">
        <v>152</v>
      </c>
      <c r="L112" s="93" t="s">
        <v>153</v>
      </c>
      <c r="M112" s="133"/>
      <c r="N112" s="133"/>
      <c r="O112" s="145"/>
      <c r="P112" s="221"/>
      <c r="Q112" s="222"/>
      <c r="R112" s="222"/>
      <c r="S112" s="222"/>
      <c r="T112" s="222"/>
      <c r="U112" s="222"/>
      <c r="V112" s="222"/>
      <c r="W112" s="222"/>
      <c r="X112" s="222"/>
      <c r="Y112" s="222"/>
      <c r="Z112" s="222"/>
      <c r="AA112" s="222"/>
      <c r="AB112" s="222"/>
      <c r="AC112" s="222"/>
      <c r="AD112" s="222"/>
      <c r="AE112" s="222"/>
      <c r="AF112" s="222"/>
      <c r="AG112" s="222"/>
      <c r="AH112" s="222"/>
      <c r="AI112" s="222"/>
      <c r="AJ112" s="222"/>
    </row>
    <row r="113" spans="1:36" ht="15.75" hidden="1" x14ac:dyDescent="0.25">
      <c r="A113" s="162"/>
      <c r="B113" s="136"/>
      <c r="C113" s="124"/>
      <c r="D113" s="124"/>
      <c r="E113" s="27" t="s">
        <v>69</v>
      </c>
      <c r="F113" s="28" t="s">
        <v>69</v>
      </c>
      <c r="G113" s="28" t="s">
        <v>69</v>
      </c>
      <c r="H113" s="28" t="s">
        <v>69</v>
      </c>
      <c r="I113" s="28" t="s">
        <v>69</v>
      </c>
      <c r="J113" s="28" t="s">
        <v>69</v>
      </c>
      <c r="K113" s="28" t="s">
        <v>69</v>
      </c>
      <c r="L113" s="28" t="s">
        <v>69</v>
      </c>
      <c r="M113" s="28" t="s">
        <v>69</v>
      </c>
      <c r="N113" s="28" t="s">
        <v>69</v>
      </c>
      <c r="O113" s="146"/>
      <c r="P113" s="221"/>
      <c r="Q113" s="222"/>
      <c r="R113" s="222"/>
      <c r="S113" s="222"/>
      <c r="T113" s="222"/>
      <c r="U113" s="222"/>
      <c r="V113" s="222"/>
      <c r="W113" s="222"/>
      <c r="X113" s="222"/>
      <c r="Y113" s="222"/>
      <c r="Z113" s="222"/>
      <c r="AA113" s="222"/>
      <c r="AB113" s="222"/>
      <c r="AC113" s="222"/>
      <c r="AD113" s="222"/>
      <c r="AE113" s="222"/>
      <c r="AF113" s="222"/>
      <c r="AG113" s="222"/>
      <c r="AH113" s="222"/>
      <c r="AI113" s="222"/>
      <c r="AJ113" s="222"/>
    </row>
    <row r="114" spans="1:36" ht="15.75" x14ac:dyDescent="0.25">
      <c r="A114" s="150" t="s">
        <v>15</v>
      </c>
      <c r="B114" s="150"/>
      <c r="C114" s="150"/>
      <c r="D114" s="69" t="s">
        <v>4</v>
      </c>
      <c r="E114" s="17">
        <f>SUM(F114:N114)</f>
        <v>160222.93121000001</v>
      </c>
      <c r="F114" s="16">
        <f>F116+F117+F115</f>
        <v>23712.69311</v>
      </c>
      <c r="G114" s="16">
        <v>28249.044819999999</v>
      </c>
      <c r="H114" s="107">
        <f>H116+H117+H115</f>
        <v>52837.19328</v>
      </c>
      <c r="I114" s="108"/>
      <c r="J114" s="108"/>
      <c r="K114" s="108"/>
      <c r="L114" s="109"/>
      <c r="M114" s="17">
        <f t="shared" ref="M114:N114" si="10">SUM(M115:M117)</f>
        <v>27712</v>
      </c>
      <c r="N114" s="17">
        <f t="shared" si="10"/>
        <v>27712</v>
      </c>
      <c r="O114" s="147"/>
      <c r="P114" s="221"/>
      <c r="Q114" s="222"/>
      <c r="R114" s="222"/>
      <c r="S114" s="222"/>
      <c r="T114" s="222"/>
      <c r="U114" s="222"/>
      <c r="V114" s="222"/>
      <c r="W114" s="222"/>
      <c r="X114" s="222"/>
      <c r="Y114" s="222"/>
      <c r="Z114" s="222"/>
      <c r="AA114" s="222"/>
      <c r="AB114" s="222"/>
      <c r="AC114" s="222"/>
      <c r="AD114" s="222"/>
      <c r="AE114" s="222"/>
      <c r="AF114" s="222"/>
      <c r="AG114" s="222"/>
      <c r="AH114" s="222"/>
      <c r="AI114" s="222"/>
      <c r="AJ114" s="222"/>
    </row>
    <row r="115" spans="1:36" ht="31.5" x14ac:dyDescent="0.25">
      <c r="A115" s="150"/>
      <c r="B115" s="150"/>
      <c r="C115" s="150"/>
      <c r="D115" s="69" t="s">
        <v>17</v>
      </c>
      <c r="E115" s="17">
        <f>SUM(F115:N115)</f>
        <v>4868.4380000000001</v>
      </c>
      <c r="F115" s="16">
        <f>F50</f>
        <v>1157.7379999999998</v>
      </c>
      <c r="G115" s="16">
        <v>3710.7</v>
      </c>
      <c r="H115" s="107">
        <f>H50</f>
        <v>0</v>
      </c>
      <c r="I115" s="108"/>
      <c r="J115" s="108"/>
      <c r="K115" s="108"/>
      <c r="L115" s="109"/>
      <c r="M115" s="17">
        <f>M50</f>
        <v>0</v>
      </c>
      <c r="N115" s="17">
        <f>N50</f>
        <v>0</v>
      </c>
      <c r="O115" s="147"/>
      <c r="P115" s="221"/>
      <c r="Q115" s="222"/>
      <c r="R115" s="222"/>
      <c r="S115" s="222"/>
      <c r="T115" s="222"/>
      <c r="U115" s="222"/>
      <c r="V115" s="222"/>
      <c r="W115" s="222"/>
      <c r="X115" s="222"/>
      <c r="Y115" s="222"/>
      <c r="Z115" s="222"/>
      <c r="AA115" s="222"/>
      <c r="AB115" s="222"/>
      <c r="AC115" s="222"/>
      <c r="AD115" s="222"/>
      <c r="AE115" s="222"/>
      <c r="AF115" s="222"/>
      <c r="AG115" s="222"/>
      <c r="AH115" s="222"/>
      <c r="AI115" s="222"/>
      <c r="AJ115" s="222"/>
    </row>
    <row r="116" spans="1:36" ht="63" x14ac:dyDescent="0.25">
      <c r="A116" s="150"/>
      <c r="B116" s="150"/>
      <c r="C116" s="150"/>
      <c r="D116" s="69" t="s">
        <v>6</v>
      </c>
      <c r="E116" s="17">
        <f>SUM(F116:N116)</f>
        <v>149391.36564999999</v>
      </c>
      <c r="F116" s="16">
        <f>F51+F76</f>
        <v>21370.127549999997</v>
      </c>
      <c r="G116" s="16">
        <v>23960.044819999999</v>
      </c>
      <c r="H116" s="107">
        <f>H51+H76</f>
        <v>51437.19328</v>
      </c>
      <c r="I116" s="108"/>
      <c r="J116" s="108"/>
      <c r="K116" s="108"/>
      <c r="L116" s="109"/>
      <c r="M116" s="17">
        <f>M51+M76</f>
        <v>26312</v>
      </c>
      <c r="N116" s="17">
        <f>N51+N76</f>
        <v>26312</v>
      </c>
      <c r="O116" s="147"/>
      <c r="P116" s="221"/>
      <c r="Q116" s="222"/>
      <c r="R116" s="222"/>
      <c r="S116" s="222"/>
      <c r="T116" s="222"/>
      <c r="U116" s="222"/>
      <c r="V116" s="222"/>
      <c r="W116" s="222"/>
      <c r="X116" s="222"/>
      <c r="Y116" s="222"/>
      <c r="Z116" s="222"/>
      <c r="AA116" s="222"/>
      <c r="AB116" s="222"/>
      <c r="AC116" s="222"/>
      <c r="AD116" s="222"/>
      <c r="AE116" s="222"/>
      <c r="AF116" s="222"/>
      <c r="AG116" s="222"/>
      <c r="AH116" s="222"/>
      <c r="AI116" s="222"/>
      <c r="AJ116" s="222"/>
    </row>
    <row r="117" spans="1:36" ht="15.75" x14ac:dyDescent="0.25">
      <c r="A117" s="150"/>
      <c r="B117" s="150"/>
      <c r="C117" s="150"/>
      <c r="D117" s="73" t="s">
        <v>18</v>
      </c>
      <c r="E117" s="17">
        <f>SUM(F117:N117)</f>
        <v>5963.1275599999999</v>
      </c>
      <c r="F117" s="16">
        <f>F52+F77</f>
        <v>1184.8275599999999</v>
      </c>
      <c r="G117" s="16">
        <v>578.29999999999995</v>
      </c>
      <c r="H117" s="107">
        <f>H52+H77</f>
        <v>1400</v>
      </c>
      <c r="I117" s="108"/>
      <c r="J117" s="108"/>
      <c r="K117" s="108"/>
      <c r="L117" s="109"/>
      <c r="M117" s="17">
        <f>M52+M77</f>
        <v>1400</v>
      </c>
      <c r="N117" s="17">
        <f>N52+N77</f>
        <v>1400</v>
      </c>
      <c r="O117" s="147"/>
      <c r="P117" s="221"/>
      <c r="Q117" s="222"/>
      <c r="R117" s="222"/>
      <c r="S117" s="222"/>
      <c r="T117" s="222"/>
      <c r="U117" s="222"/>
      <c r="V117" s="222"/>
      <c r="W117" s="222"/>
      <c r="X117" s="222"/>
      <c r="Y117" s="222"/>
      <c r="Z117" s="222"/>
      <c r="AA117" s="222"/>
      <c r="AB117" s="222"/>
      <c r="AC117" s="222"/>
      <c r="AD117" s="222"/>
      <c r="AE117" s="222"/>
      <c r="AF117" s="222"/>
      <c r="AG117" s="222"/>
      <c r="AH117" s="222"/>
      <c r="AI117" s="222"/>
      <c r="AJ117" s="222"/>
    </row>
    <row r="118" spans="1:36" ht="18.75" x14ac:dyDescent="0.25">
      <c r="A118" s="201" t="s">
        <v>185</v>
      </c>
      <c r="B118" s="201"/>
      <c r="C118" s="201"/>
      <c r="D118" s="201"/>
      <c r="E118" s="201"/>
      <c r="F118" s="201"/>
      <c r="G118" s="201"/>
      <c r="H118" s="201"/>
      <c r="I118" s="201"/>
      <c r="J118" s="201"/>
      <c r="K118" s="201"/>
      <c r="L118" s="201"/>
      <c r="M118" s="201"/>
      <c r="N118" s="201"/>
      <c r="O118" s="201"/>
      <c r="P118" s="221"/>
      <c r="Q118" s="222"/>
      <c r="R118" s="222"/>
      <c r="S118" s="222"/>
      <c r="T118" s="222"/>
      <c r="U118" s="222"/>
      <c r="V118" s="222"/>
      <c r="W118" s="222"/>
      <c r="X118" s="222"/>
      <c r="Y118" s="222"/>
      <c r="Z118" s="222"/>
      <c r="AA118" s="222"/>
      <c r="AB118" s="222"/>
      <c r="AC118" s="222"/>
      <c r="AD118" s="222"/>
      <c r="AE118" s="222"/>
      <c r="AF118" s="222"/>
      <c r="AG118" s="222"/>
      <c r="AH118" s="222"/>
      <c r="AI118" s="222"/>
      <c r="AJ118" s="222"/>
    </row>
    <row r="119" spans="1:36" ht="15.75" x14ac:dyDescent="0.25">
      <c r="A119" s="151">
        <v>1</v>
      </c>
      <c r="B119" s="167" t="s">
        <v>158</v>
      </c>
      <c r="C119" s="157" t="s">
        <v>41</v>
      </c>
      <c r="D119" s="69" t="s">
        <v>4</v>
      </c>
      <c r="E119" s="17">
        <f t="shared" ref="E119:E126" si="11">SUM(F119:N119)</f>
        <v>467450.41645999998</v>
      </c>
      <c r="F119" s="16">
        <f>F120+F121+F122+F123</f>
        <v>86307.94690000001</v>
      </c>
      <c r="G119" s="16">
        <v>93799.989350000003</v>
      </c>
      <c r="H119" s="107">
        <f>H120+H121+H122+H123</f>
        <v>95872.858129999993</v>
      </c>
      <c r="I119" s="108"/>
      <c r="J119" s="108"/>
      <c r="K119" s="108"/>
      <c r="L119" s="109"/>
      <c r="M119" s="17">
        <f>SUM(M120:M123)</f>
        <v>95750.459099999993</v>
      </c>
      <c r="N119" s="17">
        <f>SUM(N120:N123)</f>
        <v>95719.162979999994</v>
      </c>
      <c r="O119" s="147" t="s">
        <v>20</v>
      </c>
      <c r="P119" s="221"/>
      <c r="Q119" s="222"/>
      <c r="R119" s="222"/>
      <c r="S119" s="222"/>
      <c r="T119" s="222"/>
      <c r="U119" s="222"/>
      <c r="V119" s="222"/>
      <c r="W119" s="222"/>
      <c r="X119" s="222"/>
      <c r="Y119" s="222"/>
      <c r="Z119" s="222"/>
      <c r="AA119" s="222"/>
      <c r="AB119" s="222"/>
      <c r="AC119" s="222"/>
      <c r="AD119" s="222"/>
      <c r="AE119" s="222"/>
      <c r="AF119" s="222"/>
      <c r="AG119" s="222"/>
      <c r="AH119" s="222"/>
      <c r="AI119" s="222"/>
      <c r="AJ119" s="222"/>
    </row>
    <row r="120" spans="1:36" ht="31.5" x14ac:dyDescent="0.25">
      <c r="A120" s="151"/>
      <c r="B120" s="167"/>
      <c r="C120" s="158"/>
      <c r="D120" s="69" t="s">
        <v>21</v>
      </c>
      <c r="E120" s="17">
        <f t="shared" si="11"/>
        <v>4286.7172199999995</v>
      </c>
      <c r="F120" s="16">
        <f>F137</f>
        <v>704.029</v>
      </c>
      <c r="G120" s="16">
        <v>916.79880000000003</v>
      </c>
      <c r="H120" s="107">
        <f>H137</f>
        <v>924.53634999999997</v>
      </c>
      <c r="I120" s="108"/>
      <c r="J120" s="108"/>
      <c r="K120" s="108"/>
      <c r="L120" s="109"/>
      <c r="M120" s="17">
        <f t="shared" ref="M120:N120" si="12">M137</f>
        <v>892.68665999999996</v>
      </c>
      <c r="N120" s="17">
        <f t="shared" si="12"/>
        <v>848.66641000000004</v>
      </c>
      <c r="O120" s="147"/>
      <c r="P120" s="231"/>
      <c r="Q120" s="222"/>
      <c r="R120" s="222"/>
      <c r="S120" s="222"/>
      <c r="T120" s="222"/>
      <c r="U120" s="222"/>
      <c r="V120" s="222"/>
      <c r="W120" s="222"/>
      <c r="X120" s="222"/>
      <c r="Y120" s="222"/>
      <c r="Z120" s="222"/>
      <c r="AA120" s="222"/>
      <c r="AB120" s="222"/>
      <c r="AC120" s="222"/>
      <c r="AD120" s="222"/>
      <c r="AE120" s="222"/>
      <c r="AF120" s="222"/>
      <c r="AG120" s="222"/>
      <c r="AH120" s="222"/>
      <c r="AI120" s="222"/>
      <c r="AJ120" s="222"/>
    </row>
    <row r="121" spans="1:36" ht="31.5" x14ac:dyDescent="0.25">
      <c r="A121" s="151"/>
      <c r="B121" s="167"/>
      <c r="C121" s="158"/>
      <c r="D121" s="69" t="s">
        <v>17</v>
      </c>
      <c r="E121" s="17">
        <f t="shared" si="11"/>
        <v>14381.854269999998</v>
      </c>
      <c r="F121" s="16">
        <f>F131+F138+F144</f>
        <v>5894.1886500000001</v>
      </c>
      <c r="G121" s="16">
        <v>6058.5419199999997</v>
      </c>
      <c r="H121" s="107">
        <f>L131+H138</f>
        <v>756.43883000000005</v>
      </c>
      <c r="I121" s="108"/>
      <c r="J121" s="108"/>
      <c r="K121" s="108"/>
      <c r="L121" s="109"/>
      <c r="M121" s="17">
        <f>M131+M138</f>
        <v>824.01846</v>
      </c>
      <c r="N121" s="17">
        <f>N131+N138</f>
        <v>848.66641000000004</v>
      </c>
      <c r="O121" s="147"/>
      <c r="P121" s="221"/>
      <c r="Q121" s="222"/>
      <c r="R121" s="222"/>
      <c r="S121" s="222"/>
      <c r="T121" s="222"/>
      <c r="U121" s="222"/>
      <c r="V121" s="222"/>
      <c r="W121" s="222"/>
      <c r="X121" s="222"/>
      <c r="Y121" s="222"/>
      <c r="Z121" s="222"/>
      <c r="AA121" s="222"/>
      <c r="AB121" s="222"/>
      <c r="AC121" s="222"/>
      <c r="AD121" s="222"/>
      <c r="AE121" s="222"/>
      <c r="AF121" s="222"/>
      <c r="AG121" s="222"/>
      <c r="AH121" s="222"/>
      <c r="AI121" s="222"/>
      <c r="AJ121" s="222"/>
    </row>
    <row r="122" spans="1:36" ht="63" x14ac:dyDescent="0.25">
      <c r="A122" s="151"/>
      <c r="B122" s="167"/>
      <c r="C122" s="158"/>
      <c r="D122" s="69" t="s">
        <v>6</v>
      </c>
      <c r="E122" s="17">
        <f t="shared" si="11"/>
        <v>437179.19518000004</v>
      </c>
      <c r="F122" s="16">
        <f>F125+F132+F139</f>
        <v>76831.821210000009</v>
      </c>
      <c r="G122" s="16">
        <v>85564.348129999998</v>
      </c>
      <c r="H122" s="107">
        <f>H125+H132+H139</f>
        <v>91583.655159999995</v>
      </c>
      <c r="I122" s="108"/>
      <c r="J122" s="108"/>
      <c r="K122" s="108"/>
      <c r="L122" s="109"/>
      <c r="M122" s="17">
        <f t="shared" ref="M122:N122" si="13">M125+M132+M139</f>
        <v>91605.647249999995</v>
      </c>
      <c r="N122" s="17">
        <f t="shared" si="13"/>
        <v>91593.723429999998</v>
      </c>
      <c r="O122" s="147"/>
      <c r="P122" s="221"/>
      <c r="Q122" s="222"/>
      <c r="R122" s="222"/>
      <c r="S122" s="222"/>
      <c r="T122" s="222"/>
      <c r="U122" s="222"/>
      <c r="V122" s="222"/>
      <c r="W122" s="222"/>
      <c r="X122" s="222"/>
      <c r="Y122" s="222"/>
      <c r="Z122" s="222"/>
      <c r="AA122" s="222"/>
      <c r="AB122" s="222"/>
      <c r="AC122" s="222"/>
      <c r="AD122" s="222"/>
      <c r="AE122" s="222"/>
      <c r="AF122" s="222"/>
      <c r="AG122" s="222"/>
      <c r="AH122" s="222"/>
      <c r="AI122" s="222"/>
      <c r="AJ122" s="222"/>
    </row>
    <row r="123" spans="1:36" ht="15.75" x14ac:dyDescent="0.25">
      <c r="A123" s="151"/>
      <c r="B123" s="167"/>
      <c r="C123" s="159"/>
      <c r="D123" s="73" t="s">
        <v>18</v>
      </c>
      <c r="E123" s="17">
        <f t="shared" si="11"/>
        <v>11602.649789999999</v>
      </c>
      <c r="F123" s="16">
        <f>F126</f>
        <v>2877.9080400000003</v>
      </c>
      <c r="G123" s="16">
        <v>1260.3005000000001</v>
      </c>
      <c r="H123" s="107">
        <f>H126</f>
        <v>2608.2277899999999</v>
      </c>
      <c r="I123" s="108"/>
      <c r="J123" s="108"/>
      <c r="K123" s="108"/>
      <c r="L123" s="109"/>
      <c r="M123" s="17">
        <f t="shared" ref="M123:N123" si="14">M126</f>
        <v>2428.10673</v>
      </c>
      <c r="N123" s="17">
        <f t="shared" si="14"/>
        <v>2428.10673</v>
      </c>
      <c r="O123" s="147"/>
      <c r="P123" s="221"/>
      <c r="Q123" s="222"/>
      <c r="R123" s="222"/>
      <c r="S123" s="222"/>
      <c r="T123" s="222"/>
      <c r="U123" s="222"/>
      <c r="V123" s="222"/>
      <c r="W123" s="222"/>
      <c r="X123" s="222"/>
      <c r="Y123" s="222"/>
      <c r="Z123" s="222"/>
      <c r="AA123" s="222"/>
      <c r="AB123" s="222"/>
      <c r="AC123" s="222"/>
      <c r="AD123" s="222"/>
      <c r="AE123" s="222"/>
      <c r="AF123" s="222"/>
      <c r="AG123" s="222"/>
      <c r="AH123" s="222"/>
      <c r="AI123" s="222"/>
      <c r="AJ123" s="222"/>
    </row>
    <row r="124" spans="1:36" ht="15.75" x14ac:dyDescent="0.25">
      <c r="A124" s="152" t="s">
        <v>7</v>
      </c>
      <c r="B124" s="143" t="s">
        <v>45</v>
      </c>
      <c r="C124" s="144" t="s">
        <v>41</v>
      </c>
      <c r="D124" s="69" t="s">
        <v>4</v>
      </c>
      <c r="E124" s="17">
        <f t="shared" si="11"/>
        <v>439416.52913000004</v>
      </c>
      <c r="F124" s="16">
        <f>F125+F126</f>
        <v>76966.929250000001</v>
      </c>
      <c r="G124" s="16">
        <v>84838.158630000005</v>
      </c>
      <c r="H124" s="107">
        <f>H125+H126</f>
        <v>92657.227790000004</v>
      </c>
      <c r="I124" s="108"/>
      <c r="J124" s="108"/>
      <c r="K124" s="108"/>
      <c r="L124" s="109"/>
      <c r="M124" s="17">
        <f>SUM(M125:M126)</f>
        <v>92477.10673</v>
      </c>
      <c r="N124" s="17">
        <f>SUM(N125:N126)</f>
        <v>92477.10673</v>
      </c>
      <c r="O124" s="130" t="s">
        <v>20</v>
      </c>
      <c r="P124" s="221"/>
      <c r="Q124" s="222"/>
      <c r="R124" s="222"/>
      <c r="S124" s="222"/>
      <c r="T124" s="222"/>
      <c r="U124" s="222"/>
      <c r="V124" s="222"/>
      <c r="W124" s="222"/>
      <c r="X124" s="222"/>
      <c r="Y124" s="222"/>
      <c r="Z124" s="222"/>
      <c r="AA124" s="222"/>
      <c r="AB124" s="222"/>
      <c r="AC124" s="222"/>
      <c r="AD124" s="222"/>
      <c r="AE124" s="222"/>
      <c r="AF124" s="222"/>
      <c r="AG124" s="222"/>
      <c r="AH124" s="222"/>
      <c r="AI124" s="222"/>
      <c r="AJ124" s="222"/>
    </row>
    <row r="125" spans="1:36" ht="47.25" x14ac:dyDescent="0.25">
      <c r="A125" s="153"/>
      <c r="B125" s="143"/>
      <c r="C125" s="144"/>
      <c r="D125" s="70" t="s">
        <v>6</v>
      </c>
      <c r="E125" s="17">
        <f t="shared" si="11"/>
        <v>427813.87933999998</v>
      </c>
      <c r="F125" s="19">
        <v>74089.021210000006</v>
      </c>
      <c r="G125" s="19">
        <v>83577.858129999993</v>
      </c>
      <c r="H125" s="104">
        <v>90049</v>
      </c>
      <c r="I125" s="105"/>
      <c r="J125" s="105"/>
      <c r="K125" s="105"/>
      <c r="L125" s="106"/>
      <c r="M125" s="18">
        <v>90049</v>
      </c>
      <c r="N125" s="18">
        <v>90049</v>
      </c>
      <c r="O125" s="145"/>
      <c r="P125" s="221"/>
      <c r="Q125" s="222"/>
      <c r="R125" s="222"/>
      <c r="S125" s="222"/>
      <c r="T125" s="222"/>
      <c r="U125" s="222"/>
      <c r="V125" s="222"/>
      <c r="W125" s="222"/>
      <c r="X125" s="222"/>
      <c r="Y125" s="222"/>
      <c r="Z125" s="222"/>
      <c r="AA125" s="222"/>
      <c r="AB125" s="222"/>
      <c r="AC125" s="222"/>
      <c r="AD125" s="222"/>
      <c r="AE125" s="222"/>
      <c r="AF125" s="222"/>
      <c r="AG125" s="222"/>
      <c r="AH125" s="222"/>
      <c r="AI125" s="222"/>
      <c r="AJ125" s="222"/>
    </row>
    <row r="126" spans="1:36" ht="15.75" x14ac:dyDescent="0.25">
      <c r="A126" s="153"/>
      <c r="B126" s="143"/>
      <c r="C126" s="144"/>
      <c r="D126" s="74" t="s">
        <v>18</v>
      </c>
      <c r="E126" s="17">
        <f t="shared" si="11"/>
        <v>11602.649789999999</v>
      </c>
      <c r="F126" s="19">
        <f>1260.3005+900-81+798.60754</f>
        <v>2877.9080400000003</v>
      </c>
      <c r="G126" s="19">
        <v>1260.3005000000001</v>
      </c>
      <c r="H126" s="104">
        <v>2608.2277899999999</v>
      </c>
      <c r="I126" s="105"/>
      <c r="J126" s="105"/>
      <c r="K126" s="105"/>
      <c r="L126" s="106"/>
      <c r="M126" s="18">
        <v>2428.10673</v>
      </c>
      <c r="N126" s="18">
        <v>2428.10673</v>
      </c>
      <c r="O126" s="145"/>
      <c r="P126" s="221"/>
      <c r="Q126" s="222"/>
      <c r="R126" s="222"/>
      <c r="S126" s="222"/>
      <c r="T126" s="222"/>
      <c r="U126" s="222"/>
      <c r="V126" s="222"/>
      <c r="W126" s="222"/>
      <c r="X126" s="222"/>
      <c r="Y126" s="222"/>
      <c r="Z126" s="222"/>
      <c r="AA126" s="222"/>
      <c r="AB126" s="222"/>
      <c r="AC126" s="222"/>
      <c r="AD126" s="222"/>
      <c r="AE126" s="222"/>
      <c r="AF126" s="222"/>
      <c r="AG126" s="222"/>
      <c r="AH126" s="222"/>
      <c r="AI126" s="222"/>
      <c r="AJ126" s="222"/>
    </row>
    <row r="127" spans="1:36" ht="15.75" x14ac:dyDescent="0.25">
      <c r="A127" s="153"/>
      <c r="B127" s="134" t="s">
        <v>324</v>
      </c>
      <c r="C127" s="122" t="s">
        <v>69</v>
      </c>
      <c r="D127" s="122" t="s">
        <v>69</v>
      </c>
      <c r="E127" s="125" t="s">
        <v>70</v>
      </c>
      <c r="F127" s="125" t="s">
        <v>2</v>
      </c>
      <c r="G127" s="125" t="s">
        <v>3</v>
      </c>
      <c r="H127" s="125" t="s">
        <v>209</v>
      </c>
      <c r="I127" s="127" t="s">
        <v>163</v>
      </c>
      <c r="J127" s="128"/>
      <c r="K127" s="128"/>
      <c r="L127" s="129"/>
      <c r="M127" s="133" t="s">
        <v>39</v>
      </c>
      <c r="N127" s="133" t="s">
        <v>40</v>
      </c>
      <c r="O127" s="145"/>
      <c r="P127" s="221"/>
      <c r="Q127" s="222"/>
      <c r="R127" s="222"/>
      <c r="S127" s="222"/>
      <c r="T127" s="222"/>
      <c r="U127" s="222"/>
      <c r="V127" s="222"/>
      <c r="W127" s="222"/>
      <c r="X127" s="222"/>
      <c r="Y127" s="222"/>
      <c r="Z127" s="222"/>
      <c r="AA127" s="222"/>
      <c r="AB127" s="222"/>
      <c r="AC127" s="222"/>
      <c r="AD127" s="222"/>
      <c r="AE127" s="222"/>
      <c r="AF127" s="222"/>
      <c r="AG127" s="222"/>
      <c r="AH127" s="222"/>
      <c r="AI127" s="222"/>
      <c r="AJ127" s="222"/>
    </row>
    <row r="128" spans="1:36" ht="31.5" x14ac:dyDescent="0.25">
      <c r="A128" s="153"/>
      <c r="B128" s="135"/>
      <c r="C128" s="123"/>
      <c r="D128" s="123"/>
      <c r="E128" s="126"/>
      <c r="F128" s="126"/>
      <c r="G128" s="126"/>
      <c r="H128" s="126"/>
      <c r="I128" s="93" t="s">
        <v>151</v>
      </c>
      <c r="J128" s="93" t="s">
        <v>156</v>
      </c>
      <c r="K128" s="93" t="s">
        <v>152</v>
      </c>
      <c r="L128" s="93" t="s">
        <v>153</v>
      </c>
      <c r="M128" s="133"/>
      <c r="N128" s="133"/>
      <c r="O128" s="145"/>
      <c r="P128" s="221"/>
      <c r="Q128" s="222"/>
      <c r="R128" s="222"/>
      <c r="S128" s="222"/>
      <c r="T128" s="222"/>
      <c r="U128" s="222"/>
      <c r="V128" s="222"/>
      <c r="W128" s="222"/>
      <c r="X128" s="222"/>
      <c r="Y128" s="222"/>
      <c r="Z128" s="222"/>
      <c r="AA128" s="222"/>
      <c r="AB128" s="222"/>
      <c r="AC128" s="222"/>
      <c r="AD128" s="222"/>
      <c r="AE128" s="222"/>
      <c r="AF128" s="222"/>
      <c r="AG128" s="222"/>
      <c r="AH128" s="222"/>
      <c r="AI128" s="222"/>
      <c r="AJ128" s="222"/>
    </row>
    <row r="129" spans="1:36" ht="88.5" customHeight="1" x14ac:dyDescent="0.25">
      <c r="A129" s="154"/>
      <c r="B129" s="136"/>
      <c r="C129" s="124"/>
      <c r="D129" s="124"/>
      <c r="E129" s="27">
        <v>100</v>
      </c>
      <c r="F129" s="28" t="s">
        <v>69</v>
      </c>
      <c r="G129" s="28">
        <v>100</v>
      </c>
      <c r="H129" s="28">
        <v>100</v>
      </c>
      <c r="I129" s="28">
        <v>25</v>
      </c>
      <c r="J129" s="28">
        <v>50</v>
      </c>
      <c r="K129" s="28">
        <v>75</v>
      </c>
      <c r="L129" s="28">
        <v>100</v>
      </c>
      <c r="M129" s="28">
        <v>100</v>
      </c>
      <c r="N129" s="28">
        <v>100</v>
      </c>
      <c r="O129" s="146"/>
      <c r="P129" s="221"/>
      <c r="Q129" s="222"/>
      <c r="R129" s="222"/>
      <c r="S129" s="222"/>
      <c r="T129" s="222"/>
      <c r="U129" s="222"/>
      <c r="V129" s="222"/>
      <c r="W129" s="222"/>
      <c r="X129" s="222"/>
      <c r="Y129" s="222"/>
      <c r="Z129" s="222"/>
      <c r="AA129" s="222"/>
      <c r="AB129" s="222"/>
      <c r="AC129" s="222"/>
      <c r="AD129" s="222"/>
      <c r="AE129" s="222"/>
      <c r="AF129" s="222"/>
      <c r="AG129" s="222"/>
      <c r="AH129" s="222"/>
      <c r="AI129" s="222"/>
      <c r="AJ129" s="222"/>
    </row>
    <row r="130" spans="1:36" ht="15.75" x14ac:dyDescent="0.25">
      <c r="A130" s="152" t="s">
        <v>8</v>
      </c>
      <c r="B130" s="143" t="s">
        <v>315</v>
      </c>
      <c r="C130" s="144" t="s">
        <v>41</v>
      </c>
      <c r="D130" s="69" t="s">
        <v>4</v>
      </c>
      <c r="E130" s="17">
        <f>SUM(F130:N130)</f>
        <v>4445.7628000000004</v>
      </c>
      <c r="F130" s="16">
        <f>F131+F132</f>
        <v>1945.75503</v>
      </c>
      <c r="G130" s="16">
        <v>1000.0077700000001</v>
      </c>
      <c r="H130" s="107">
        <f>H131+H132</f>
        <v>500</v>
      </c>
      <c r="I130" s="108"/>
      <c r="J130" s="108"/>
      <c r="K130" s="108"/>
      <c r="L130" s="109"/>
      <c r="M130" s="17">
        <f>SUM(M131:M132)</f>
        <v>500</v>
      </c>
      <c r="N130" s="17">
        <f>SUM(N131:N132)</f>
        <v>500</v>
      </c>
      <c r="O130" s="130" t="s">
        <v>20</v>
      </c>
      <c r="P130" s="221"/>
      <c r="Q130" s="222"/>
      <c r="R130" s="222"/>
      <c r="S130" s="222"/>
      <c r="T130" s="222"/>
      <c r="U130" s="222"/>
      <c r="V130" s="222"/>
      <c r="W130" s="222"/>
      <c r="X130" s="222"/>
      <c r="Y130" s="222"/>
      <c r="Z130" s="222"/>
      <c r="AA130" s="222"/>
      <c r="AB130" s="222"/>
      <c r="AC130" s="222"/>
      <c r="AD130" s="222"/>
      <c r="AE130" s="222"/>
      <c r="AF130" s="222"/>
      <c r="AG130" s="222"/>
      <c r="AH130" s="222"/>
      <c r="AI130" s="222"/>
      <c r="AJ130" s="222"/>
    </row>
    <row r="131" spans="1:36" ht="15.75" hidden="1" customHeight="1" outlineLevel="1" x14ac:dyDescent="0.25">
      <c r="A131" s="153"/>
      <c r="B131" s="143"/>
      <c r="C131" s="144"/>
      <c r="D131" s="70" t="s">
        <v>17</v>
      </c>
      <c r="E131" s="17">
        <f>SUM(F131:N131)</f>
        <v>0</v>
      </c>
      <c r="F131" s="19">
        <v>0</v>
      </c>
      <c r="G131" s="19"/>
      <c r="H131" s="92">
        <v>0</v>
      </c>
      <c r="I131" s="33">
        <v>0</v>
      </c>
      <c r="J131" s="33">
        <v>0</v>
      </c>
      <c r="K131" s="33">
        <v>0</v>
      </c>
      <c r="L131" s="33">
        <v>0</v>
      </c>
      <c r="M131" s="18">
        <v>0</v>
      </c>
      <c r="N131" s="18">
        <v>0</v>
      </c>
      <c r="O131" s="145"/>
      <c r="P131" s="221"/>
      <c r="Q131" s="222"/>
      <c r="R131" s="222"/>
      <c r="S131" s="222"/>
      <c r="T131" s="222"/>
      <c r="U131" s="222"/>
      <c r="V131" s="222"/>
      <c r="W131" s="222"/>
      <c r="X131" s="222"/>
      <c r="Y131" s="222"/>
      <c r="Z131" s="222"/>
      <c r="AA131" s="222"/>
      <c r="AB131" s="222"/>
      <c r="AC131" s="222"/>
      <c r="AD131" s="222"/>
      <c r="AE131" s="222"/>
      <c r="AF131" s="222"/>
      <c r="AG131" s="222"/>
      <c r="AH131" s="222"/>
      <c r="AI131" s="222"/>
      <c r="AJ131" s="222"/>
    </row>
    <row r="132" spans="1:36" ht="47.25" collapsed="1" x14ac:dyDescent="0.25">
      <c r="A132" s="153"/>
      <c r="B132" s="143"/>
      <c r="C132" s="144"/>
      <c r="D132" s="70" t="s">
        <v>6</v>
      </c>
      <c r="E132" s="17">
        <f>SUM(F132:N132)</f>
        <v>4445.7628000000004</v>
      </c>
      <c r="F132" s="19">
        <f>1945.75+0.00503</f>
        <v>1945.75503</v>
      </c>
      <c r="G132" s="19">
        <v>1000.0077700000001</v>
      </c>
      <c r="H132" s="104">
        <v>500</v>
      </c>
      <c r="I132" s="105"/>
      <c r="J132" s="105"/>
      <c r="K132" s="105"/>
      <c r="L132" s="106"/>
      <c r="M132" s="18">
        <v>500</v>
      </c>
      <c r="N132" s="18">
        <v>500</v>
      </c>
      <c r="O132" s="145"/>
      <c r="P132" s="231"/>
      <c r="Q132" s="222"/>
      <c r="R132" s="222"/>
      <c r="S132" s="222"/>
      <c r="T132" s="222"/>
      <c r="U132" s="222"/>
      <c r="V132" s="222"/>
      <c r="W132" s="222"/>
      <c r="X132" s="222"/>
      <c r="Y132" s="222"/>
      <c r="Z132" s="222"/>
      <c r="AA132" s="222"/>
      <c r="AB132" s="222"/>
      <c r="AC132" s="222"/>
      <c r="AD132" s="222"/>
      <c r="AE132" s="222"/>
      <c r="AF132" s="222"/>
      <c r="AG132" s="222"/>
      <c r="AH132" s="222"/>
      <c r="AI132" s="222"/>
      <c r="AJ132" s="222"/>
    </row>
    <row r="133" spans="1:36" ht="15.75" x14ac:dyDescent="0.25">
      <c r="A133" s="153"/>
      <c r="B133" s="134" t="s">
        <v>323</v>
      </c>
      <c r="C133" s="122" t="s">
        <v>69</v>
      </c>
      <c r="D133" s="122" t="s">
        <v>69</v>
      </c>
      <c r="E133" s="125" t="s">
        <v>70</v>
      </c>
      <c r="F133" s="125" t="s">
        <v>2</v>
      </c>
      <c r="G133" s="125" t="s">
        <v>3</v>
      </c>
      <c r="H133" s="125" t="s">
        <v>204</v>
      </c>
      <c r="I133" s="127" t="s">
        <v>163</v>
      </c>
      <c r="J133" s="128"/>
      <c r="K133" s="128"/>
      <c r="L133" s="129"/>
      <c r="M133" s="133" t="s">
        <v>39</v>
      </c>
      <c r="N133" s="133" t="s">
        <v>40</v>
      </c>
      <c r="O133" s="145"/>
      <c r="P133" s="221"/>
      <c r="Q133" s="222"/>
      <c r="R133" s="222"/>
      <c r="S133" s="222"/>
      <c r="T133" s="222"/>
      <c r="U133" s="222"/>
      <c r="V133" s="222"/>
      <c r="W133" s="222"/>
      <c r="X133" s="222"/>
      <c r="Y133" s="222"/>
      <c r="Z133" s="222"/>
      <c r="AA133" s="222"/>
      <c r="AB133" s="222"/>
      <c r="AC133" s="222"/>
      <c r="AD133" s="222"/>
      <c r="AE133" s="222"/>
      <c r="AF133" s="222"/>
      <c r="AG133" s="222"/>
      <c r="AH133" s="222"/>
      <c r="AI133" s="222"/>
      <c r="AJ133" s="222"/>
    </row>
    <row r="134" spans="1:36" ht="31.5" x14ac:dyDescent="0.25">
      <c r="A134" s="153"/>
      <c r="B134" s="135"/>
      <c r="C134" s="123"/>
      <c r="D134" s="123"/>
      <c r="E134" s="126"/>
      <c r="F134" s="126"/>
      <c r="G134" s="126"/>
      <c r="H134" s="126"/>
      <c r="I134" s="93" t="s">
        <v>151</v>
      </c>
      <c r="J134" s="93" t="s">
        <v>156</v>
      </c>
      <c r="K134" s="93" t="s">
        <v>152</v>
      </c>
      <c r="L134" s="93" t="s">
        <v>153</v>
      </c>
      <c r="M134" s="133"/>
      <c r="N134" s="133"/>
      <c r="O134" s="145"/>
      <c r="P134" s="221"/>
      <c r="Q134" s="222"/>
      <c r="R134" s="222"/>
      <c r="S134" s="222"/>
      <c r="T134" s="222"/>
      <c r="U134" s="222"/>
      <c r="V134" s="222"/>
      <c r="W134" s="222"/>
      <c r="X134" s="222"/>
      <c r="Y134" s="222"/>
      <c r="Z134" s="222"/>
      <c r="AA134" s="222"/>
      <c r="AB134" s="222"/>
      <c r="AC134" s="222"/>
      <c r="AD134" s="222"/>
      <c r="AE134" s="222"/>
      <c r="AF134" s="222"/>
      <c r="AG134" s="222"/>
      <c r="AH134" s="222"/>
      <c r="AI134" s="222"/>
      <c r="AJ134" s="222"/>
    </row>
    <row r="135" spans="1:36" ht="53.25" customHeight="1" x14ac:dyDescent="0.25">
      <c r="A135" s="154"/>
      <c r="B135" s="136"/>
      <c r="C135" s="124"/>
      <c r="D135" s="124"/>
      <c r="E135" s="27">
        <v>44</v>
      </c>
      <c r="F135" s="28">
        <v>46</v>
      </c>
      <c r="G135" s="28">
        <v>44</v>
      </c>
      <c r="H135" s="28">
        <v>44</v>
      </c>
      <c r="I135" s="28">
        <v>44</v>
      </c>
      <c r="J135" s="28">
        <v>44</v>
      </c>
      <c r="K135" s="28">
        <v>44</v>
      </c>
      <c r="L135" s="28">
        <v>44</v>
      </c>
      <c r="M135" s="28">
        <v>44</v>
      </c>
      <c r="N135" s="28">
        <v>44</v>
      </c>
      <c r="O135" s="146"/>
      <c r="P135" s="221"/>
      <c r="Q135" s="222"/>
      <c r="R135" s="222"/>
      <c r="S135" s="222"/>
      <c r="T135" s="222"/>
      <c r="U135" s="222"/>
      <c r="V135" s="222"/>
      <c r="W135" s="222"/>
      <c r="X135" s="222"/>
      <c r="Y135" s="222"/>
      <c r="Z135" s="222"/>
      <c r="AA135" s="222"/>
      <c r="AB135" s="222"/>
      <c r="AC135" s="222"/>
      <c r="AD135" s="222"/>
      <c r="AE135" s="222"/>
      <c r="AF135" s="222"/>
      <c r="AG135" s="222"/>
      <c r="AH135" s="222"/>
      <c r="AI135" s="222"/>
      <c r="AJ135" s="222"/>
    </row>
    <row r="136" spans="1:36" ht="15.75" x14ac:dyDescent="0.25">
      <c r="A136" s="152" t="s">
        <v>19</v>
      </c>
      <c r="B136" s="143" t="s">
        <v>46</v>
      </c>
      <c r="C136" s="143" t="s">
        <v>41</v>
      </c>
      <c r="D136" s="69" t="s">
        <v>4</v>
      </c>
      <c r="E136" s="17">
        <f>SUM(F136:N136)</f>
        <v>12908.901529999999</v>
      </c>
      <c r="F136" s="16">
        <f>F137+F138+F139</f>
        <v>2054.2396199999998</v>
      </c>
      <c r="G136" s="16">
        <v>2623.6229499999999</v>
      </c>
      <c r="H136" s="107">
        <f>H137+H138+H139</f>
        <v>2715.6303399999997</v>
      </c>
      <c r="I136" s="108"/>
      <c r="J136" s="108"/>
      <c r="K136" s="108"/>
      <c r="L136" s="109"/>
      <c r="M136" s="17">
        <f>SUM(M137:M139)</f>
        <v>2773.3523700000001</v>
      </c>
      <c r="N136" s="17">
        <f>SUM(N137:N139)</f>
        <v>2742.0562500000001</v>
      </c>
      <c r="O136" s="130" t="s">
        <v>20</v>
      </c>
      <c r="P136" s="221"/>
      <c r="Q136" s="222"/>
      <c r="R136" s="222"/>
      <c r="S136" s="222"/>
      <c r="T136" s="222"/>
      <c r="U136" s="222"/>
      <c r="V136" s="222"/>
      <c r="W136" s="222"/>
      <c r="X136" s="222"/>
      <c r="Y136" s="222"/>
      <c r="Z136" s="222"/>
      <c r="AA136" s="222"/>
      <c r="AB136" s="222"/>
      <c r="AC136" s="222"/>
      <c r="AD136" s="222"/>
      <c r="AE136" s="222"/>
      <c r="AF136" s="222"/>
      <c r="AG136" s="222"/>
      <c r="AH136" s="222"/>
      <c r="AI136" s="222"/>
      <c r="AJ136" s="222"/>
    </row>
    <row r="137" spans="1:36" ht="31.5" x14ac:dyDescent="0.25">
      <c r="A137" s="153"/>
      <c r="B137" s="143"/>
      <c r="C137" s="143"/>
      <c r="D137" s="70" t="s">
        <v>21</v>
      </c>
      <c r="E137" s="17">
        <f>SUM(F137:N137)</f>
        <v>4286.7172199999995</v>
      </c>
      <c r="F137" s="19">
        <f>704.03-0.001</f>
        <v>704.029</v>
      </c>
      <c r="G137" s="19">
        <v>916.79880000000003</v>
      </c>
      <c r="H137" s="104">
        <v>924.53634999999997</v>
      </c>
      <c r="I137" s="105"/>
      <c r="J137" s="105"/>
      <c r="K137" s="105"/>
      <c r="L137" s="106"/>
      <c r="M137" s="18">
        <v>892.68665999999996</v>
      </c>
      <c r="N137" s="18">
        <v>848.66641000000004</v>
      </c>
      <c r="O137" s="145"/>
      <c r="P137" s="231"/>
      <c r="Q137" s="232" t="s">
        <v>38</v>
      </c>
      <c r="R137" s="232" t="s">
        <v>39</v>
      </c>
      <c r="S137" s="232" t="s">
        <v>40</v>
      </c>
      <c r="T137" s="222"/>
      <c r="U137" s="222"/>
      <c r="V137" s="222"/>
      <c r="W137" s="222"/>
      <c r="X137" s="222"/>
      <c r="Y137" s="222"/>
      <c r="Z137" s="222"/>
      <c r="AA137" s="222"/>
      <c r="AB137" s="222"/>
      <c r="AC137" s="222"/>
      <c r="AD137" s="222"/>
      <c r="AE137" s="222"/>
      <c r="AF137" s="222"/>
      <c r="AG137" s="222"/>
      <c r="AH137" s="222"/>
      <c r="AI137" s="222"/>
      <c r="AJ137" s="222"/>
    </row>
    <row r="138" spans="1:36" ht="31.5" x14ac:dyDescent="0.25">
      <c r="A138" s="153"/>
      <c r="B138" s="143"/>
      <c r="C138" s="143"/>
      <c r="D138" s="70" t="s">
        <v>17</v>
      </c>
      <c r="E138" s="17">
        <f>SUM(F138:N138)</f>
        <v>3702.6312699999999</v>
      </c>
      <c r="F138" s="19">
        <f>553.17-0.00435</f>
        <v>553.16564999999991</v>
      </c>
      <c r="G138" s="19">
        <v>720.34191999999996</v>
      </c>
      <c r="H138" s="104">
        <v>756.43883000000005</v>
      </c>
      <c r="I138" s="105"/>
      <c r="J138" s="105"/>
      <c r="K138" s="105"/>
      <c r="L138" s="106"/>
      <c r="M138" s="18">
        <v>824.01846</v>
      </c>
      <c r="N138" s="18">
        <v>848.66641000000004</v>
      </c>
      <c r="O138" s="145"/>
      <c r="P138" s="221"/>
      <c r="Q138" s="232"/>
      <c r="R138" s="232"/>
      <c r="S138" s="232"/>
      <c r="T138" s="222"/>
      <c r="U138" s="222"/>
      <c r="V138" s="222"/>
      <c r="W138" s="222"/>
      <c r="X138" s="222"/>
      <c r="Y138" s="222"/>
      <c r="Z138" s="222"/>
      <c r="AA138" s="222"/>
      <c r="AB138" s="222"/>
      <c r="AC138" s="222"/>
      <c r="AD138" s="222"/>
      <c r="AE138" s="222"/>
      <c r="AF138" s="222"/>
      <c r="AG138" s="222"/>
      <c r="AH138" s="222"/>
      <c r="AI138" s="222"/>
      <c r="AJ138" s="222"/>
    </row>
    <row r="139" spans="1:36" ht="47.25" x14ac:dyDescent="0.25">
      <c r="A139" s="153"/>
      <c r="B139" s="143"/>
      <c r="C139" s="143"/>
      <c r="D139" s="70" t="s">
        <v>6</v>
      </c>
      <c r="E139" s="17">
        <f>SUM(F139:N139)</f>
        <v>4919.5530399999998</v>
      </c>
      <c r="F139" s="19">
        <f>797.05-0.00503</f>
        <v>797.04496999999992</v>
      </c>
      <c r="G139" s="19">
        <v>986.48222999999996</v>
      </c>
      <c r="H139" s="104">
        <f>1034.65516</f>
        <v>1034.65516</v>
      </c>
      <c r="I139" s="105"/>
      <c r="J139" s="105"/>
      <c r="K139" s="105"/>
      <c r="L139" s="106"/>
      <c r="M139" s="18">
        <v>1056.64725</v>
      </c>
      <c r="N139" s="18">
        <f>1044.72523-0.0018</f>
        <v>1044.72343</v>
      </c>
      <c r="O139" s="145"/>
      <c r="P139" s="221"/>
      <c r="Q139" s="232">
        <v>0</v>
      </c>
      <c r="R139" s="232">
        <v>0</v>
      </c>
      <c r="S139" s="232">
        <v>-1.8E-3</v>
      </c>
      <c r="T139" s="222"/>
      <c r="U139" s="222"/>
      <c r="V139" s="222"/>
      <c r="W139" s="222"/>
      <c r="X139" s="222"/>
      <c r="Y139" s="222"/>
      <c r="Z139" s="222"/>
      <c r="AA139" s="222"/>
      <c r="AB139" s="222"/>
      <c r="AC139" s="222"/>
      <c r="AD139" s="222"/>
      <c r="AE139" s="222"/>
      <c r="AF139" s="222"/>
      <c r="AG139" s="222"/>
      <c r="AH139" s="222"/>
      <c r="AI139" s="222"/>
      <c r="AJ139" s="222"/>
    </row>
    <row r="140" spans="1:36" ht="15.75" x14ac:dyDescent="0.25">
      <c r="A140" s="153"/>
      <c r="B140" s="134" t="s">
        <v>322</v>
      </c>
      <c r="C140" s="122" t="s">
        <v>69</v>
      </c>
      <c r="D140" s="122" t="s">
        <v>69</v>
      </c>
      <c r="E140" s="125" t="s">
        <v>70</v>
      </c>
      <c r="F140" s="125" t="s">
        <v>2</v>
      </c>
      <c r="G140" s="125" t="s">
        <v>3</v>
      </c>
      <c r="H140" s="125" t="s">
        <v>210</v>
      </c>
      <c r="I140" s="127" t="s">
        <v>163</v>
      </c>
      <c r="J140" s="128"/>
      <c r="K140" s="128"/>
      <c r="L140" s="129"/>
      <c r="M140" s="133" t="s">
        <v>39</v>
      </c>
      <c r="N140" s="133" t="s">
        <v>40</v>
      </c>
      <c r="O140" s="145"/>
      <c r="P140" s="221"/>
      <c r="Q140" s="222"/>
      <c r="R140" s="222"/>
      <c r="S140" s="222"/>
      <c r="T140" s="222"/>
      <c r="U140" s="222"/>
      <c r="V140" s="222"/>
      <c r="W140" s="222"/>
      <c r="X140" s="222"/>
      <c r="Y140" s="222"/>
      <c r="Z140" s="222"/>
      <c r="AA140" s="222"/>
      <c r="AB140" s="222"/>
      <c r="AC140" s="222"/>
      <c r="AD140" s="222"/>
      <c r="AE140" s="222"/>
      <c r="AF140" s="222"/>
      <c r="AG140" s="222"/>
      <c r="AH140" s="222"/>
      <c r="AI140" s="222"/>
      <c r="AJ140" s="222"/>
    </row>
    <row r="141" spans="1:36" ht="31.5" x14ac:dyDescent="0.25">
      <c r="A141" s="153"/>
      <c r="B141" s="135"/>
      <c r="C141" s="123"/>
      <c r="D141" s="123"/>
      <c r="E141" s="126"/>
      <c r="F141" s="126"/>
      <c r="G141" s="126"/>
      <c r="H141" s="126"/>
      <c r="I141" s="93" t="s">
        <v>151</v>
      </c>
      <c r="J141" s="93" t="s">
        <v>156</v>
      </c>
      <c r="K141" s="93" t="s">
        <v>152</v>
      </c>
      <c r="L141" s="93" t="s">
        <v>153</v>
      </c>
      <c r="M141" s="133"/>
      <c r="N141" s="133"/>
      <c r="O141" s="145"/>
      <c r="P141" s="221"/>
      <c r="Q141" s="222"/>
      <c r="R141" s="222"/>
      <c r="S141" s="222"/>
      <c r="T141" s="222"/>
      <c r="U141" s="222"/>
      <c r="V141" s="222"/>
      <c r="W141" s="222"/>
      <c r="X141" s="222"/>
      <c r="Y141" s="222"/>
      <c r="Z141" s="222"/>
      <c r="AA141" s="222"/>
      <c r="AB141" s="222"/>
      <c r="AC141" s="222"/>
      <c r="AD141" s="222"/>
      <c r="AE141" s="222"/>
      <c r="AF141" s="222"/>
      <c r="AG141" s="222"/>
      <c r="AH141" s="222"/>
      <c r="AI141" s="222"/>
      <c r="AJ141" s="222"/>
    </row>
    <row r="142" spans="1:36" ht="15.75" x14ac:dyDescent="0.25">
      <c r="A142" s="154"/>
      <c r="B142" s="135"/>
      <c r="C142" s="124"/>
      <c r="D142" s="124"/>
      <c r="E142" s="27">
        <v>1</v>
      </c>
      <c r="F142" s="28">
        <v>1</v>
      </c>
      <c r="G142" s="28">
        <v>1</v>
      </c>
      <c r="H142" s="28">
        <v>1</v>
      </c>
      <c r="I142" s="28" t="s">
        <v>69</v>
      </c>
      <c r="J142" s="28" t="s">
        <v>69</v>
      </c>
      <c r="K142" s="28" t="s">
        <v>69</v>
      </c>
      <c r="L142" s="28">
        <v>1</v>
      </c>
      <c r="M142" s="28">
        <v>1</v>
      </c>
      <c r="N142" s="28">
        <v>1</v>
      </c>
      <c r="O142" s="146"/>
      <c r="P142" s="221"/>
      <c r="Q142" s="222"/>
      <c r="R142" s="222"/>
      <c r="S142" s="222"/>
      <c r="T142" s="222"/>
      <c r="U142" s="222"/>
      <c r="V142" s="222"/>
      <c r="W142" s="222"/>
      <c r="X142" s="222"/>
      <c r="Y142" s="222"/>
      <c r="Z142" s="222"/>
      <c r="AA142" s="222"/>
      <c r="AB142" s="222"/>
      <c r="AC142" s="222"/>
      <c r="AD142" s="222"/>
      <c r="AE142" s="222"/>
      <c r="AF142" s="222"/>
      <c r="AG142" s="222"/>
      <c r="AH142" s="222"/>
      <c r="AI142" s="222"/>
      <c r="AJ142" s="222"/>
    </row>
    <row r="143" spans="1:36" ht="15.75" customHeight="1" x14ac:dyDescent="0.25">
      <c r="A143" s="199" t="s">
        <v>113</v>
      </c>
      <c r="B143" s="134" t="s">
        <v>190</v>
      </c>
      <c r="C143" s="101" t="s">
        <v>198</v>
      </c>
      <c r="D143" s="69" t="s">
        <v>4</v>
      </c>
      <c r="E143" s="17">
        <f>SUM(F143:N143)</f>
        <v>10679.223</v>
      </c>
      <c r="F143" s="16">
        <f>SUM(F144:F144)</f>
        <v>5341.0230000000001</v>
      </c>
      <c r="G143" s="16">
        <f>SUM(G144:G144)</f>
        <v>5338.2</v>
      </c>
      <c r="H143" s="107">
        <f>SUM(H144:L144)</f>
        <v>0</v>
      </c>
      <c r="I143" s="108"/>
      <c r="J143" s="108"/>
      <c r="K143" s="108"/>
      <c r="L143" s="109"/>
      <c r="M143" s="17">
        <f>SUM(M144:M144)</f>
        <v>0</v>
      </c>
      <c r="N143" s="17">
        <f>SUM(N144:N144)</f>
        <v>0</v>
      </c>
      <c r="O143" s="130" t="s">
        <v>20</v>
      </c>
      <c r="P143" s="221"/>
      <c r="Q143" s="222"/>
      <c r="R143" s="222"/>
      <c r="S143" s="222"/>
      <c r="T143" s="222"/>
      <c r="U143" s="222"/>
      <c r="V143" s="222"/>
      <c r="W143" s="222"/>
      <c r="X143" s="222"/>
      <c r="Y143" s="222"/>
      <c r="Z143" s="222"/>
      <c r="AA143" s="222"/>
      <c r="AB143" s="222"/>
      <c r="AC143" s="222"/>
      <c r="AD143" s="222"/>
      <c r="AE143" s="222"/>
      <c r="AF143" s="222"/>
      <c r="AG143" s="222"/>
      <c r="AH143" s="222"/>
      <c r="AI143" s="222"/>
      <c r="AJ143" s="222"/>
    </row>
    <row r="144" spans="1:36" ht="31.5" x14ac:dyDescent="0.25">
      <c r="A144" s="200"/>
      <c r="B144" s="135"/>
      <c r="C144" s="102"/>
      <c r="D144" s="70" t="s">
        <v>17</v>
      </c>
      <c r="E144" s="17">
        <f>SUM(F144:N144)</f>
        <v>10679.223</v>
      </c>
      <c r="F144" s="19">
        <v>5341.0230000000001</v>
      </c>
      <c r="G144" s="19">
        <v>5338.2</v>
      </c>
      <c r="H144" s="104">
        <v>0</v>
      </c>
      <c r="I144" s="105"/>
      <c r="J144" s="105"/>
      <c r="K144" s="105"/>
      <c r="L144" s="106"/>
      <c r="M144" s="18">
        <v>0</v>
      </c>
      <c r="N144" s="18">
        <v>0</v>
      </c>
      <c r="O144" s="145"/>
      <c r="P144" s="221"/>
      <c r="Q144" s="222"/>
      <c r="R144" s="222"/>
      <c r="S144" s="222"/>
      <c r="T144" s="222"/>
      <c r="U144" s="222"/>
      <c r="V144" s="222"/>
      <c r="W144" s="222"/>
      <c r="X144" s="222"/>
      <c r="Y144" s="222"/>
      <c r="Z144" s="222"/>
      <c r="AA144" s="222"/>
      <c r="AB144" s="222"/>
      <c r="AC144" s="222"/>
      <c r="AD144" s="222"/>
      <c r="AE144" s="222"/>
      <c r="AF144" s="222"/>
      <c r="AG144" s="222"/>
      <c r="AH144" s="222"/>
      <c r="AI144" s="222"/>
      <c r="AJ144" s="222"/>
    </row>
    <row r="145" spans="1:36" ht="47.25" x14ac:dyDescent="0.25">
      <c r="A145" s="200"/>
      <c r="B145" s="136"/>
      <c r="C145" s="103"/>
      <c r="D145" s="70" t="s">
        <v>6</v>
      </c>
      <c r="E145" s="17">
        <v>0</v>
      </c>
      <c r="F145" s="19">
        <v>0</v>
      </c>
      <c r="G145" s="19">
        <v>0</v>
      </c>
      <c r="H145" s="104">
        <v>0</v>
      </c>
      <c r="I145" s="105"/>
      <c r="J145" s="105"/>
      <c r="K145" s="105"/>
      <c r="L145" s="106"/>
      <c r="M145" s="18">
        <v>0</v>
      </c>
      <c r="N145" s="18">
        <v>0</v>
      </c>
      <c r="O145" s="145"/>
      <c r="P145" s="221"/>
      <c r="Q145" s="222"/>
      <c r="R145" s="222"/>
      <c r="S145" s="222"/>
      <c r="T145" s="222"/>
      <c r="U145" s="222"/>
      <c r="V145" s="222"/>
      <c r="W145" s="222"/>
      <c r="X145" s="222"/>
      <c r="Y145" s="222"/>
      <c r="Z145" s="222"/>
      <c r="AA145" s="222"/>
      <c r="AB145" s="222"/>
      <c r="AC145" s="222"/>
      <c r="AD145" s="222"/>
      <c r="AE145" s="222"/>
      <c r="AF145" s="222"/>
      <c r="AG145" s="222"/>
      <c r="AH145" s="222"/>
      <c r="AI145" s="222"/>
      <c r="AJ145" s="222"/>
    </row>
    <row r="146" spans="1:36" ht="15.75" x14ac:dyDescent="0.25">
      <c r="A146" s="161"/>
      <c r="B146" s="134" t="s">
        <v>302</v>
      </c>
      <c r="C146" s="122" t="s">
        <v>69</v>
      </c>
      <c r="D146" s="122" t="s">
        <v>69</v>
      </c>
      <c r="E146" s="125" t="s">
        <v>70</v>
      </c>
      <c r="F146" s="125" t="s">
        <v>2</v>
      </c>
      <c r="G146" s="125" t="s">
        <v>3</v>
      </c>
      <c r="H146" s="125" t="s">
        <v>211</v>
      </c>
      <c r="I146" s="127" t="s">
        <v>163</v>
      </c>
      <c r="J146" s="128"/>
      <c r="K146" s="128"/>
      <c r="L146" s="129"/>
      <c r="M146" s="133" t="s">
        <v>39</v>
      </c>
      <c r="N146" s="133" t="s">
        <v>40</v>
      </c>
      <c r="O146" s="145"/>
      <c r="P146" s="221"/>
      <c r="Q146" s="222"/>
      <c r="R146" s="222"/>
      <c r="S146" s="222"/>
      <c r="T146" s="222"/>
      <c r="U146" s="222"/>
      <c r="V146" s="222"/>
      <c r="W146" s="222"/>
      <c r="X146" s="222"/>
      <c r="Y146" s="222"/>
      <c r="Z146" s="222"/>
      <c r="AA146" s="222"/>
      <c r="AB146" s="222"/>
      <c r="AC146" s="222"/>
      <c r="AD146" s="222"/>
      <c r="AE146" s="222"/>
      <c r="AF146" s="222"/>
      <c r="AG146" s="222"/>
      <c r="AH146" s="222"/>
      <c r="AI146" s="222"/>
      <c r="AJ146" s="222"/>
    </row>
    <row r="147" spans="1:36" ht="31.5" x14ac:dyDescent="0.25">
      <c r="A147" s="161"/>
      <c r="B147" s="135"/>
      <c r="C147" s="123"/>
      <c r="D147" s="123"/>
      <c r="E147" s="126"/>
      <c r="F147" s="126"/>
      <c r="G147" s="126"/>
      <c r="H147" s="126"/>
      <c r="I147" s="93" t="s">
        <v>151</v>
      </c>
      <c r="J147" s="93" t="s">
        <v>156</v>
      </c>
      <c r="K147" s="93" t="s">
        <v>152</v>
      </c>
      <c r="L147" s="93" t="s">
        <v>153</v>
      </c>
      <c r="M147" s="133"/>
      <c r="N147" s="133"/>
      <c r="O147" s="145"/>
      <c r="P147" s="221"/>
      <c r="Q147" s="222"/>
      <c r="R147" s="222"/>
      <c r="S147" s="222"/>
      <c r="T147" s="222"/>
      <c r="U147" s="222"/>
      <c r="V147" s="222"/>
      <c r="W147" s="222"/>
      <c r="X147" s="222"/>
      <c r="Y147" s="222"/>
      <c r="Z147" s="222"/>
      <c r="AA147" s="222"/>
      <c r="AB147" s="222"/>
      <c r="AC147" s="222"/>
      <c r="AD147" s="222"/>
      <c r="AE147" s="222"/>
      <c r="AF147" s="222"/>
      <c r="AG147" s="222"/>
      <c r="AH147" s="222"/>
      <c r="AI147" s="222"/>
      <c r="AJ147" s="222"/>
    </row>
    <row r="148" spans="1:36" ht="105.75" customHeight="1" x14ac:dyDescent="0.25">
      <c r="A148" s="162"/>
      <c r="B148" s="136"/>
      <c r="C148" s="124"/>
      <c r="D148" s="124"/>
      <c r="E148" s="15">
        <v>95.94</v>
      </c>
      <c r="F148" s="29">
        <v>96.88</v>
      </c>
      <c r="G148" s="29">
        <v>95</v>
      </c>
      <c r="H148" s="29" t="s">
        <v>69</v>
      </c>
      <c r="I148" s="34" t="s">
        <v>69</v>
      </c>
      <c r="J148" s="34" t="s">
        <v>69</v>
      </c>
      <c r="K148" s="34" t="s">
        <v>69</v>
      </c>
      <c r="L148" s="34" t="s">
        <v>69</v>
      </c>
      <c r="M148" s="21" t="s">
        <v>69</v>
      </c>
      <c r="N148" s="21" t="s">
        <v>69</v>
      </c>
      <c r="O148" s="146"/>
      <c r="P148" s="221"/>
      <c r="Q148" s="222"/>
      <c r="R148" s="222"/>
      <c r="S148" s="222"/>
      <c r="T148" s="222"/>
      <c r="U148" s="222"/>
      <c r="V148" s="222"/>
      <c r="W148" s="222"/>
      <c r="X148" s="222"/>
      <c r="Y148" s="222"/>
      <c r="Z148" s="222"/>
      <c r="AA148" s="222"/>
      <c r="AB148" s="222"/>
      <c r="AC148" s="222"/>
      <c r="AD148" s="222"/>
      <c r="AE148" s="222"/>
      <c r="AF148" s="222"/>
      <c r="AG148" s="222"/>
      <c r="AH148" s="222"/>
      <c r="AI148" s="222"/>
      <c r="AJ148" s="222"/>
    </row>
    <row r="149" spans="1:36" ht="15.75" hidden="1" x14ac:dyDescent="0.25">
      <c r="A149" s="152" t="s">
        <v>246</v>
      </c>
      <c r="B149" s="143" t="s">
        <v>247</v>
      </c>
      <c r="C149" s="143" t="s">
        <v>199</v>
      </c>
      <c r="D149" s="69" t="s">
        <v>4</v>
      </c>
      <c r="E149" s="17">
        <f>SUM(F149:N149)</f>
        <v>0</v>
      </c>
      <c r="F149" s="16">
        <f>F150+F151+F152</f>
        <v>0</v>
      </c>
      <c r="G149" s="16">
        <v>0</v>
      </c>
      <c r="H149" s="107">
        <f>H150+H151+H152</f>
        <v>0</v>
      </c>
      <c r="I149" s="108"/>
      <c r="J149" s="108"/>
      <c r="K149" s="108"/>
      <c r="L149" s="109"/>
      <c r="M149" s="17">
        <f>SUM(M150:M152)</f>
        <v>0</v>
      </c>
      <c r="N149" s="17">
        <f>SUM(N150:N152)</f>
        <v>0</v>
      </c>
      <c r="O149" s="130" t="s">
        <v>20</v>
      </c>
      <c r="P149" s="221"/>
      <c r="Q149" s="222"/>
      <c r="R149" s="222"/>
      <c r="S149" s="222"/>
      <c r="T149" s="222"/>
      <c r="U149" s="222"/>
      <c r="V149" s="222"/>
      <c r="W149" s="222"/>
      <c r="X149" s="222"/>
      <c r="Y149" s="222"/>
      <c r="Z149" s="222"/>
      <c r="AA149" s="222"/>
      <c r="AB149" s="222"/>
      <c r="AC149" s="222"/>
      <c r="AD149" s="222"/>
      <c r="AE149" s="222"/>
      <c r="AF149" s="222"/>
      <c r="AG149" s="222"/>
      <c r="AH149" s="222"/>
      <c r="AI149" s="222"/>
      <c r="AJ149" s="222"/>
    </row>
    <row r="150" spans="1:36" ht="31.5" hidden="1" x14ac:dyDescent="0.25">
      <c r="A150" s="153"/>
      <c r="B150" s="143"/>
      <c r="C150" s="143"/>
      <c r="D150" s="70" t="s">
        <v>21</v>
      </c>
      <c r="E150" s="17">
        <f>SUM(F150:N150)</f>
        <v>0</v>
      </c>
      <c r="F150" s="19">
        <v>0</v>
      </c>
      <c r="G150" s="19">
        <v>0</v>
      </c>
      <c r="H150" s="104">
        <v>0</v>
      </c>
      <c r="I150" s="105"/>
      <c r="J150" s="105"/>
      <c r="K150" s="105"/>
      <c r="L150" s="106"/>
      <c r="M150" s="18">
        <v>0</v>
      </c>
      <c r="N150" s="18">
        <v>0</v>
      </c>
      <c r="O150" s="145"/>
      <c r="P150" s="221"/>
      <c r="Q150" s="222"/>
      <c r="R150" s="222"/>
      <c r="S150" s="222"/>
      <c r="T150" s="222"/>
      <c r="U150" s="222"/>
      <c r="V150" s="222"/>
      <c r="W150" s="222"/>
      <c r="X150" s="222"/>
      <c r="Y150" s="222"/>
      <c r="Z150" s="222"/>
      <c r="AA150" s="222"/>
      <c r="AB150" s="222"/>
      <c r="AC150" s="222"/>
      <c r="AD150" s="222"/>
      <c r="AE150" s="222"/>
      <c r="AF150" s="222"/>
      <c r="AG150" s="222"/>
      <c r="AH150" s="222"/>
      <c r="AI150" s="222"/>
      <c r="AJ150" s="222"/>
    </row>
    <row r="151" spans="1:36" ht="31.5" hidden="1" x14ac:dyDescent="0.25">
      <c r="A151" s="153"/>
      <c r="B151" s="143"/>
      <c r="C151" s="143"/>
      <c r="D151" s="70" t="s">
        <v>17</v>
      </c>
      <c r="E151" s="17">
        <f>SUM(F151:N151)</f>
        <v>0</v>
      </c>
      <c r="F151" s="19">
        <v>0</v>
      </c>
      <c r="G151" s="19">
        <v>0</v>
      </c>
      <c r="H151" s="104">
        <v>0</v>
      </c>
      <c r="I151" s="105"/>
      <c r="J151" s="105"/>
      <c r="K151" s="105"/>
      <c r="L151" s="106"/>
      <c r="M151" s="18">
        <v>0</v>
      </c>
      <c r="N151" s="18">
        <v>0</v>
      </c>
      <c r="O151" s="145"/>
      <c r="P151" s="227" t="s">
        <v>284</v>
      </c>
      <c r="Q151" s="222"/>
      <c r="R151" s="222"/>
      <c r="S151" s="222"/>
      <c r="T151" s="222"/>
      <c r="U151" s="222"/>
      <c r="V151" s="222"/>
      <c r="W151" s="222"/>
      <c r="X151" s="222"/>
      <c r="Y151" s="222"/>
      <c r="Z151" s="222"/>
      <c r="AA151" s="222"/>
      <c r="AB151" s="222"/>
      <c r="AC151" s="222"/>
      <c r="AD151" s="222"/>
      <c r="AE151" s="222"/>
      <c r="AF151" s="222"/>
      <c r="AG151" s="222"/>
      <c r="AH151" s="222"/>
      <c r="AI151" s="222"/>
      <c r="AJ151" s="222"/>
    </row>
    <row r="152" spans="1:36" ht="47.25" hidden="1" x14ac:dyDescent="0.25">
      <c r="A152" s="153"/>
      <c r="B152" s="143"/>
      <c r="C152" s="143"/>
      <c r="D152" s="70" t="s">
        <v>6</v>
      </c>
      <c r="E152" s="17">
        <f>SUM(F152:N152)</f>
        <v>0</v>
      </c>
      <c r="F152" s="19">
        <v>0</v>
      </c>
      <c r="G152" s="19">
        <v>0</v>
      </c>
      <c r="H152" s="104">
        <v>0</v>
      </c>
      <c r="I152" s="105"/>
      <c r="J152" s="105"/>
      <c r="K152" s="105"/>
      <c r="L152" s="106"/>
      <c r="M152" s="18">
        <v>0</v>
      </c>
      <c r="N152" s="18">
        <v>0</v>
      </c>
      <c r="O152" s="145"/>
      <c r="P152" s="233"/>
      <c r="Q152" s="222"/>
      <c r="R152" s="222"/>
      <c r="S152" s="222"/>
      <c r="T152" s="222"/>
      <c r="U152" s="222"/>
      <c r="V152" s="222"/>
      <c r="W152" s="222"/>
      <c r="X152" s="222"/>
      <c r="Y152" s="222"/>
      <c r="Z152" s="222"/>
      <c r="AA152" s="222"/>
      <c r="AB152" s="222"/>
      <c r="AC152" s="222"/>
      <c r="AD152" s="222"/>
      <c r="AE152" s="222"/>
      <c r="AF152" s="222"/>
      <c r="AG152" s="222"/>
      <c r="AH152" s="222"/>
      <c r="AI152" s="222"/>
      <c r="AJ152" s="222"/>
    </row>
    <row r="153" spans="1:36" ht="15.75" hidden="1" x14ac:dyDescent="0.25">
      <c r="A153" s="153"/>
      <c r="B153" s="134" t="s">
        <v>248</v>
      </c>
      <c r="C153" s="122" t="s">
        <v>69</v>
      </c>
      <c r="D153" s="122" t="s">
        <v>69</v>
      </c>
      <c r="E153" s="125" t="s">
        <v>70</v>
      </c>
      <c r="F153" s="125" t="s">
        <v>2</v>
      </c>
      <c r="G153" s="125" t="s">
        <v>3</v>
      </c>
      <c r="H153" s="125" t="s">
        <v>210</v>
      </c>
      <c r="I153" s="127" t="s">
        <v>163</v>
      </c>
      <c r="J153" s="128"/>
      <c r="K153" s="128"/>
      <c r="L153" s="129"/>
      <c r="M153" s="133" t="s">
        <v>39</v>
      </c>
      <c r="N153" s="133" t="s">
        <v>40</v>
      </c>
      <c r="O153" s="145"/>
      <c r="P153" s="233"/>
      <c r="Q153" s="222"/>
      <c r="R153" s="222"/>
      <c r="S153" s="222"/>
      <c r="T153" s="222"/>
      <c r="U153" s="222"/>
      <c r="V153" s="222"/>
      <c r="W153" s="222"/>
      <c r="X153" s="222"/>
      <c r="Y153" s="222"/>
      <c r="Z153" s="222"/>
      <c r="AA153" s="222"/>
      <c r="AB153" s="222"/>
      <c r="AC153" s="222"/>
      <c r="AD153" s="222"/>
      <c r="AE153" s="222"/>
      <c r="AF153" s="222"/>
      <c r="AG153" s="222"/>
      <c r="AH153" s="222"/>
      <c r="AI153" s="222"/>
      <c r="AJ153" s="222"/>
    </row>
    <row r="154" spans="1:36" ht="31.5" hidden="1" x14ac:dyDescent="0.25">
      <c r="A154" s="153"/>
      <c r="B154" s="135"/>
      <c r="C154" s="123"/>
      <c r="D154" s="123"/>
      <c r="E154" s="126"/>
      <c r="F154" s="126"/>
      <c r="G154" s="126"/>
      <c r="H154" s="126"/>
      <c r="I154" s="93" t="s">
        <v>151</v>
      </c>
      <c r="J154" s="93" t="s">
        <v>156</v>
      </c>
      <c r="K154" s="93" t="s">
        <v>152</v>
      </c>
      <c r="L154" s="93" t="s">
        <v>153</v>
      </c>
      <c r="M154" s="133"/>
      <c r="N154" s="133"/>
      <c r="O154" s="145"/>
      <c r="P154" s="233"/>
      <c r="Q154" s="222"/>
      <c r="R154" s="222"/>
      <c r="S154" s="222"/>
      <c r="T154" s="222"/>
      <c r="U154" s="222"/>
      <c r="V154" s="222"/>
      <c r="W154" s="222"/>
      <c r="X154" s="222"/>
      <c r="Y154" s="222"/>
      <c r="Z154" s="222"/>
      <c r="AA154" s="222"/>
      <c r="AB154" s="222"/>
      <c r="AC154" s="222"/>
      <c r="AD154" s="222"/>
      <c r="AE154" s="222"/>
      <c r="AF154" s="222"/>
      <c r="AG154" s="222"/>
      <c r="AH154" s="222"/>
      <c r="AI154" s="222"/>
      <c r="AJ154" s="222"/>
    </row>
    <row r="155" spans="1:36" ht="15.75" hidden="1" x14ac:dyDescent="0.25">
      <c r="A155" s="154"/>
      <c r="B155" s="135"/>
      <c r="C155" s="124"/>
      <c r="D155" s="124"/>
      <c r="E155" s="27" t="s">
        <v>69</v>
      </c>
      <c r="F155" s="28" t="s">
        <v>69</v>
      </c>
      <c r="G155" s="28" t="s">
        <v>69</v>
      </c>
      <c r="H155" s="28" t="s">
        <v>69</v>
      </c>
      <c r="I155" s="28" t="s">
        <v>69</v>
      </c>
      <c r="J155" s="28" t="s">
        <v>69</v>
      </c>
      <c r="K155" s="28" t="s">
        <v>69</v>
      </c>
      <c r="L155" s="28" t="s">
        <v>69</v>
      </c>
      <c r="M155" s="28" t="s">
        <v>69</v>
      </c>
      <c r="N155" s="28" t="s">
        <v>69</v>
      </c>
      <c r="O155" s="146"/>
      <c r="P155" s="221"/>
      <c r="Q155" s="222"/>
      <c r="R155" s="222"/>
      <c r="S155" s="222"/>
      <c r="T155" s="222"/>
      <c r="U155" s="222"/>
      <c r="V155" s="222"/>
      <c r="W155" s="222"/>
      <c r="X155" s="222"/>
      <c r="Y155" s="222"/>
      <c r="Z155" s="222"/>
      <c r="AA155" s="222"/>
      <c r="AB155" s="222"/>
      <c r="AC155" s="222"/>
      <c r="AD155" s="222"/>
      <c r="AE155" s="222"/>
      <c r="AF155" s="222"/>
      <c r="AG155" s="222"/>
      <c r="AH155" s="222"/>
      <c r="AI155" s="222"/>
      <c r="AJ155" s="222"/>
    </row>
    <row r="156" spans="1:36" ht="15.75" x14ac:dyDescent="0.25">
      <c r="A156" s="157">
        <v>2</v>
      </c>
      <c r="B156" s="140" t="s">
        <v>296</v>
      </c>
      <c r="C156" s="157" t="s">
        <v>41</v>
      </c>
      <c r="D156" s="69" t="s">
        <v>4</v>
      </c>
      <c r="E156" s="17">
        <f t="shared" ref="E156:E161" si="15">SUM(F156:N156)</f>
        <v>887.40000000000009</v>
      </c>
      <c r="F156" s="16">
        <f>F157+F158</f>
        <v>101</v>
      </c>
      <c r="G156" s="16">
        <v>20</v>
      </c>
      <c r="H156" s="107">
        <f>H157+H158</f>
        <v>252.8</v>
      </c>
      <c r="I156" s="108"/>
      <c r="J156" s="108"/>
      <c r="K156" s="108"/>
      <c r="L156" s="109"/>
      <c r="M156" s="17">
        <f t="shared" ref="M156:N156" si="16">SUM(M157:M158)</f>
        <v>256.8</v>
      </c>
      <c r="N156" s="17">
        <f t="shared" si="16"/>
        <v>256.8</v>
      </c>
      <c r="O156" s="130" t="s">
        <v>20</v>
      </c>
      <c r="P156" s="221"/>
      <c r="Q156" s="222"/>
      <c r="R156" s="222"/>
      <c r="S156" s="222"/>
      <c r="T156" s="222"/>
      <c r="U156" s="222"/>
      <c r="V156" s="222"/>
      <c r="W156" s="222"/>
      <c r="X156" s="222"/>
      <c r="Y156" s="222"/>
      <c r="Z156" s="222"/>
      <c r="AA156" s="222"/>
      <c r="AB156" s="222"/>
      <c r="AC156" s="222"/>
      <c r="AD156" s="222"/>
      <c r="AE156" s="222"/>
      <c r="AF156" s="222"/>
      <c r="AG156" s="222"/>
      <c r="AH156" s="222"/>
      <c r="AI156" s="222"/>
      <c r="AJ156" s="222"/>
    </row>
    <row r="157" spans="1:36" ht="63" x14ac:dyDescent="0.25">
      <c r="A157" s="158"/>
      <c r="B157" s="141"/>
      <c r="C157" s="158"/>
      <c r="D157" s="69" t="s">
        <v>6</v>
      </c>
      <c r="E157" s="17">
        <f t="shared" si="15"/>
        <v>0</v>
      </c>
      <c r="F157" s="16">
        <f>F160+F166+F171</f>
        <v>0</v>
      </c>
      <c r="G157" s="16">
        <v>0</v>
      </c>
      <c r="H157" s="107">
        <f>H160+H166+H171</f>
        <v>0</v>
      </c>
      <c r="I157" s="108"/>
      <c r="J157" s="108"/>
      <c r="K157" s="108"/>
      <c r="L157" s="109"/>
      <c r="M157" s="17">
        <f t="shared" ref="M157:N157" si="17">M160+M166+M171</f>
        <v>0</v>
      </c>
      <c r="N157" s="17">
        <f t="shared" si="17"/>
        <v>0</v>
      </c>
      <c r="O157" s="145"/>
      <c r="P157" s="227"/>
      <c r="Q157" s="222"/>
      <c r="R157" s="222"/>
      <c r="S157" s="222"/>
      <c r="T157" s="222"/>
      <c r="U157" s="222"/>
      <c r="V157" s="222"/>
      <c r="W157" s="222"/>
      <c r="X157" s="222"/>
      <c r="Y157" s="222"/>
      <c r="Z157" s="222"/>
      <c r="AA157" s="222"/>
      <c r="AB157" s="222"/>
      <c r="AC157" s="222"/>
      <c r="AD157" s="222"/>
      <c r="AE157" s="222"/>
      <c r="AF157" s="222"/>
      <c r="AG157" s="222"/>
      <c r="AH157" s="222"/>
      <c r="AI157" s="222"/>
      <c r="AJ157" s="222"/>
    </row>
    <row r="158" spans="1:36" ht="15.75" x14ac:dyDescent="0.25">
      <c r="A158" s="159"/>
      <c r="B158" s="142"/>
      <c r="C158" s="159"/>
      <c r="D158" s="75" t="s">
        <v>18</v>
      </c>
      <c r="E158" s="17">
        <f t="shared" si="15"/>
        <v>887.40000000000009</v>
      </c>
      <c r="F158" s="16">
        <f>F161</f>
        <v>101</v>
      </c>
      <c r="G158" s="16">
        <v>20</v>
      </c>
      <c r="H158" s="107">
        <f>H161</f>
        <v>252.8</v>
      </c>
      <c r="I158" s="108"/>
      <c r="J158" s="108"/>
      <c r="K158" s="108"/>
      <c r="L158" s="109"/>
      <c r="M158" s="17">
        <f t="shared" ref="M158:N158" si="18">M161</f>
        <v>256.8</v>
      </c>
      <c r="N158" s="17">
        <f t="shared" si="18"/>
        <v>256.8</v>
      </c>
      <c r="O158" s="146"/>
      <c r="P158" s="221"/>
      <c r="Q158" s="222"/>
      <c r="R158" s="222"/>
      <c r="S158" s="222"/>
      <c r="T158" s="222"/>
      <c r="U158" s="222"/>
      <c r="V158" s="222"/>
      <c r="W158" s="222"/>
      <c r="X158" s="222"/>
      <c r="Y158" s="222"/>
      <c r="Z158" s="222"/>
      <c r="AA158" s="222"/>
      <c r="AB158" s="222"/>
      <c r="AC158" s="222"/>
      <c r="AD158" s="222"/>
      <c r="AE158" s="222"/>
      <c r="AF158" s="222"/>
      <c r="AG158" s="222"/>
      <c r="AH158" s="222"/>
      <c r="AI158" s="222"/>
      <c r="AJ158" s="222"/>
    </row>
    <row r="159" spans="1:36" ht="15.75" x14ac:dyDescent="0.25">
      <c r="A159" s="152" t="s">
        <v>10</v>
      </c>
      <c r="B159" s="134" t="s">
        <v>89</v>
      </c>
      <c r="C159" s="101" t="s">
        <v>41</v>
      </c>
      <c r="D159" s="69" t="s">
        <v>4</v>
      </c>
      <c r="E159" s="17">
        <f t="shared" si="15"/>
        <v>887.40000000000009</v>
      </c>
      <c r="F159" s="16">
        <f>F160+F161</f>
        <v>101</v>
      </c>
      <c r="G159" s="16">
        <v>20</v>
      </c>
      <c r="H159" s="107">
        <f>SUM(H160:L161)</f>
        <v>252.8</v>
      </c>
      <c r="I159" s="108"/>
      <c r="J159" s="108"/>
      <c r="K159" s="108"/>
      <c r="L159" s="109"/>
      <c r="M159" s="17">
        <f t="shared" ref="M159:N159" si="19">SUM(M160:M161)</f>
        <v>256.8</v>
      </c>
      <c r="N159" s="17">
        <f t="shared" si="19"/>
        <v>256.8</v>
      </c>
      <c r="O159" s="130" t="s">
        <v>20</v>
      </c>
      <c r="P159" s="221"/>
      <c r="Q159" s="222"/>
      <c r="R159" s="222"/>
      <c r="S159" s="222"/>
      <c r="T159" s="222"/>
      <c r="U159" s="222"/>
      <c r="V159" s="222"/>
      <c r="W159" s="222"/>
      <c r="X159" s="222"/>
      <c r="Y159" s="222"/>
      <c r="Z159" s="222"/>
      <c r="AA159" s="222"/>
      <c r="AB159" s="222"/>
      <c r="AC159" s="222"/>
      <c r="AD159" s="222"/>
      <c r="AE159" s="222"/>
      <c r="AF159" s="222"/>
      <c r="AG159" s="222"/>
      <c r="AH159" s="222"/>
      <c r="AI159" s="222"/>
      <c r="AJ159" s="222"/>
    </row>
    <row r="160" spans="1:36" ht="47.25" x14ac:dyDescent="0.25">
      <c r="A160" s="153"/>
      <c r="B160" s="135"/>
      <c r="C160" s="102"/>
      <c r="D160" s="70" t="s">
        <v>6</v>
      </c>
      <c r="E160" s="17">
        <f t="shared" si="15"/>
        <v>0</v>
      </c>
      <c r="F160" s="19">
        <v>0</v>
      </c>
      <c r="G160" s="19">
        <v>0</v>
      </c>
      <c r="H160" s="104">
        <v>0</v>
      </c>
      <c r="I160" s="105"/>
      <c r="J160" s="105"/>
      <c r="K160" s="105"/>
      <c r="L160" s="106"/>
      <c r="M160" s="18">
        <v>0</v>
      </c>
      <c r="N160" s="18">
        <v>0</v>
      </c>
      <c r="O160" s="145"/>
      <c r="P160" s="221"/>
      <c r="Q160" s="222"/>
      <c r="R160" s="222"/>
      <c r="S160" s="222"/>
      <c r="T160" s="222"/>
      <c r="U160" s="222"/>
      <c r="V160" s="222"/>
      <c r="W160" s="222"/>
      <c r="X160" s="222"/>
      <c r="Y160" s="222"/>
      <c r="Z160" s="222"/>
      <c r="AA160" s="222"/>
      <c r="AB160" s="222"/>
      <c r="AC160" s="222"/>
      <c r="AD160" s="222"/>
      <c r="AE160" s="222"/>
      <c r="AF160" s="222"/>
      <c r="AG160" s="222"/>
      <c r="AH160" s="222"/>
      <c r="AI160" s="222"/>
      <c r="AJ160" s="222"/>
    </row>
    <row r="161" spans="1:36" ht="15.75" x14ac:dyDescent="0.25">
      <c r="A161" s="153"/>
      <c r="B161" s="136"/>
      <c r="C161" s="103"/>
      <c r="D161" s="76" t="s">
        <v>18</v>
      </c>
      <c r="E161" s="17">
        <f t="shared" si="15"/>
        <v>887.40000000000009</v>
      </c>
      <c r="F161" s="19">
        <f>20+81</f>
        <v>101</v>
      </c>
      <c r="G161" s="19">
        <v>20</v>
      </c>
      <c r="H161" s="104">
        <v>252.8</v>
      </c>
      <c r="I161" s="105"/>
      <c r="J161" s="105"/>
      <c r="K161" s="105"/>
      <c r="L161" s="106"/>
      <c r="M161" s="18">
        <v>256.8</v>
      </c>
      <c r="N161" s="18">
        <v>256.8</v>
      </c>
      <c r="O161" s="145"/>
      <c r="P161" s="221"/>
      <c r="Q161" s="222"/>
      <c r="R161" s="222"/>
      <c r="S161" s="222"/>
      <c r="T161" s="222"/>
      <c r="U161" s="222"/>
      <c r="V161" s="222"/>
      <c r="W161" s="222"/>
      <c r="X161" s="222"/>
      <c r="Y161" s="222"/>
      <c r="Z161" s="222"/>
      <c r="AA161" s="222"/>
      <c r="AB161" s="222"/>
      <c r="AC161" s="222"/>
      <c r="AD161" s="222"/>
      <c r="AE161" s="222"/>
      <c r="AF161" s="222"/>
      <c r="AG161" s="222"/>
      <c r="AH161" s="222"/>
      <c r="AI161" s="222"/>
      <c r="AJ161" s="222"/>
    </row>
    <row r="162" spans="1:36" ht="15.75" x14ac:dyDescent="0.25">
      <c r="A162" s="153"/>
      <c r="B162" s="134" t="s">
        <v>122</v>
      </c>
      <c r="C162" s="122" t="s">
        <v>69</v>
      </c>
      <c r="D162" s="122" t="s">
        <v>69</v>
      </c>
      <c r="E162" s="125" t="s">
        <v>70</v>
      </c>
      <c r="F162" s="125" t="s">
        <v>2</v>
      </c>
      <c r="G162" s="125" t="s">
        <v>3</v>
      </c>
      <c r="H162" s="125" t="s">
        <v>212</v>
      </c>
      <c r="I162" s="127" t="s">
        <v>163</v>
      </c>
      <c r="J162" s="128"/>
      <c r="K162" s="128"/>
      <c r="L162" s="129"/>
      <c r="M162" s="133" t="s">
        <v>39</v>
      </c>
      <c r="N162" s="133" t="s">
        <v>40</v>
      </c>
      <c r="O162" s="145"/>
      <c r="P162" s="221"/>
      <c r="Q162" s="222"/>
      <c r="R162" s="222"/>
      <c r="S162" s="222"/>
      <c r="T162" s="222"/>
      <c r="U162" s="222"/>
      <c r="V162" s="222"/>
      <c r="W162" s="222"/>
      <c r="X162" s="222"/>
      <c r="Y162" s="222"/>
      <c r="Z162" s="222"/>
      <c r="AA162" s="222"/>
      <c r="AB162" s="222"/>
      <c r="AC162" s="222"/>
      <c r="AD162" s="222"/>
      <c r="AE162" s="222"/>
      <c r="AF162" s="222"/>
      <c r="AG162" s="222"/>
      <c r="AH162" s="222"/>
      <c r="AI162" s="222"/>
      <c r="AJ162" s="222"/>
    </row>
    <row r="163" spans="1:36" ht="31.5" x14ac:dyDescent="0.25">
      <c r="A163" s="153"/>
      <c r="B163" s="135"/>
      <c r="C163" s="123"/>
      <c r="D163" s="123"/>
      <c r="E163" s="126"/>
      <c r="F163" s="126"/>
      <c r="G163" s="126"/>
      <c r="H163" s="126"/>
      <c r="I163" s="93" t="s">
        <v>151</v>
      </c>
      <c r="J163" s="93" t="s">
        <v>156</v>
      </c>
      <c r="K163" s="93" t="s">
        <v>152</v>
      </c>
      <c r="L163" s="93" t="s">
        <v>153</v>
      </c>
      <c r="M163" s="133"/>
      <c r="N163" s="133"/>
      <c r="O163" s="145"/>
      <c r="P163" s="221"/>
      <c r="Q163" s="222"/>
      <c r="R163" s="222"/>
      <c r="S163" s="222"/>
      <c r="T163" s="222"/>
      <c r="U163" s="222"/>
      <c r="V163" s="222"/>
      <c r="W163" s="222"/>
      <c r="X163" s="222"/>
      <c r="Y163" s="222"/>
      <c r="Z163" s="222"/>
      <c r="AA163" s="222"/>
      <c r="AB163" s="222"/>
      <c r="AC163" s="222"/>
      <c r="AD163" s="222"/>
      <c r="AE163" s="222"/>
      <c r="AF163" s="222"/>
      <c r="AG163" s="222"/>
      <c r="AH163" s="222"/>
      <c r="AI163" s="222"/>
      <c r="AJ163" s="222"/>
    </row>
    <row r="164" spans="1:36" ht="19.5" customHeight="1" x14ac:dyDescent="0.25">
      <c r="A164" s="154"/>
      <c r="B164" s="136"/>
      <c r="C164" s="124"/>
      <c r="D164" s="124"/>
      <c r="E164" s="27">
        <v>1</v>
      </c>
      <c r="F164" s="28">
        <v>1</v>
      </c>
      <c r="G164" s="28">
        <v>1</v>
      </c>
      <c r="H164" s="28">
        <v>1</v>
      </c>
      <c r="I164" s="28" t="s">
        <v>69</v>
      </c>
      <c r="J164" s="28" t="s">
        <v>69</v>
      </c>
      <c r="K164" s="28" t="s">
        <v>69</v>
      </c>
      <c r="L164" s="28">
        <v>1</v>
      </c>
      <c r="M164" s="28">
        <v>1</v>
      </c>
      <c r="N164" s="28">
        <v>1</v>
      </c>
      <c r="O164" s="146"/>
      <c r="P164" s="221"/>
      <c r="Q164" s="222"/>
      <c r="R164" s="222"/>
      <c r="S164" s="222"/>
      <c r="T164" s="222"/>
      <c r="U164" s="222"/>
      <c r="V164" s="222"/>
      <c r="W164" s="222"/>
      <c r="X164" s="222"/>
      <c r="Y164" s="222"/>
      <c r="Z164" s="222"/>
      <c r="AA164" s="222"/>
      <c r="AB164" s="222"/>
      <c r="AC164" s="222"/>
      <c r="AD164" s="222"/>
      <c r="AE164" s="222"/>
      <c r="AF164" s="222"/>
      <c r="AG164" s="222"/>
      <c r="AH164" s="222"/>
      <c r="AI164" s="222"/>
      <c r="AJ164" s="222"/>
    </row>
    <row r="165" spans="1:36" ht="11.25" hidden="1" customHeight="1" x14ac:dyDescent="0.25">
      <c r="A165" s="152" t="s">
        <v>12</v>
      </c>
      <c r="B165" s="143" t="s">
        <v>90</v>
      </c>
      <c r="C165" s="144" t="s">
        <v>198</v>
      </c>
      <c r="D165" s="69" t="s">
        <v>4</v>
      </c>
      <c r="E165" s="17">
        <f>SUM(F165:N165)</f>
        <v>0</v>
      </c>
      <c r="F165" s="16">
        <f>F166</f>
        <v>0</v>
      </c>
      <c r="G165" s="16">
        <v>0</v>
      </c>
      <c r="H165" s="107">
        <f>SUM(H166:H166)</f>
        <v>0</v>
      </c>
      <c r="I165" s="108"/>
      <c r="J165" s="108"/>
      <c r="K165" s="108"/>
      <c r="L165" s="109"/>
      <c r="M165" s="17">
        <f>SUM(M166:M166)</f>
        <v>0</v>
      </c>
      <c r="N165" s="17">
        <f>SUM(N166:N166)</f>
        <v>0</v>
      </c>
      <c r="O165" s="130" t="s">
        <v>20</v>
      </c>
      <c r="P165" s="221"/>
      <c r="Q165" s="222"/>
      <c r="R165" s="222"/>
      <c r="S165" s="222"/>
      <c r="T165" s="222"/>
      <c r="U165" s="222"/>
      <c r="V165" s="222"/>
      <c r="W165" s="222"/>
      <c r="X165" s="222"/>
      <c r="Y165" s="222"/>
      <c r="Z165" s="222"/>
      <c r="AA165" s="222"/>
      <c r="AB165" s="222"/>
      <c r="AC165" s="222"/>
      <c r="AD165" s="222"/>
      <c r="AE165" s="222"/>
      <c r="AF165" s="222"/>
      <c r="AG165" s="222"/>
      <c r="AH165" s="222"/>
      <c r="AI165" s="222"/>
      <c r="AJ165" s="222"/>
    </row>
    <row r="166" spans="1:36" ht="11.25" hidden="1" customHeight="1" x14ac:dyDescent="0.25">
      <c r="A166" s="153"/>
      <c r="B166" s="143"/>
      <c r="C166" s="144"/>
      <c r="D166" s="70" t="s">
        <v>6</v>
      </c>
      <c r="E166" s="17">
        <f>SUM(F166:N166)</f>
        <v>0</v>
      </c>
      <c r="F166" s="19">
        <v>0</v>
      </c>
      <c r="G166" s="19">
        <v>0</v>
      </c>
      <c r="H166" s="104">
        <v>0</v>
      </c>
      <c r="I166" s="105"/>
      <c r="J166" s="105"/>
      <c r="K166" s="105"/>
      <c r="L166" s="106"/>
      <c r="M166" s="18">
        <v>0</v>
      </c>
      <c r="N166" s="18">
        <v>0</v>
      </c>
      <c r="O166" s="145"/>
      <c r="P166" s="227"/>
      <c r="Q166" s="222"/>
      <c r="R166" s="222"/>
      <c r="S166" s="222"/>
      <c r="T166" s="222"/>
      <c r="U166" s="222"/>
      <c r="V166" s="222"/>
      <c r="W166" s="222"/>
      <c r="X166" s="222"/>
      <c r="Y166" s="222"/>
      <c r="Z166" s="222"/>
      <c r="AA166" s="222"/>
      <c r="AB166" s="222"/>
      <c r="AC166" s="222"/>
      <c r="AD166" s="222"/>
      <c r="AE166" s="222"/>
      <c r="AF166" s="222"/>
      <c r="AG166" s="222"/>
      <c r="AH166" s="222"/>
      <c r="AI166" s="222"/>
      <c r="AJ166" s="222"/>
    </row>
    <row r="167" spans="1:36" ht="12" hidden="1" customHeight="1" outlineLevel="1" x14ac:dyDescent="0.25">
      <c r="A167" s="153"/>
      <c r="B167" s="134" t="s">
        <v>22</v>
      </c>
      <c r="C167" s="122" t="s">
        <v>41</v>
      </c>
      <c r="D167" s="122" t="s">
        <v>69</v>
      </c>
      <c r="E167" s="125" t="s">
        <v>70</v>
      </c>
      <c r="F167" s="125" t="s">
        <v>71</v>
      </c>
      <c r="G167" s="133" t="s">
        <v>3</v>
      </c>
      <c r="H167" s="125" t="s">
        <v>233</v>
      </c>
      <c r="I167" s="127" t="s">
        <v>163</v>
      </c>
      <c r="J167" s="128"/>
      <c r="K167" s="128"/>
      <c r="L167" s="129"/>
      <c r="M167" s="133" t="s">
        <v>39</v>
      </c>
      <c r="N167" s="133" t="s">
        <v>40</v>
      </c>
      <c r="O167" s="145"/>
      <c r="P167" s="221"/>
      <c r="Q167" s="222"/>
      <c r="R167" s="222"/>
      <c r="S167" s="222"/>
      <c r="T167" s="222"/>
      <c r="U167" s="222"/>
      <c r="V167" s="222"/>
      <c r="W167" s="222"/>
      <c r="X167" s="222"/>
      <c r="Y167" s="222"/>
      <c r="Z167" s="222"/>
      <c r="AA167" s="222"/>
      <c r="AB167" s="222"/>
      <c r="AC167" s="222"/>
      <c r="AD167" s="222"/>
      <c r="AE167" s="222"/>
      <c r="AF167" s="222"/>
      <c r="AG167" s="222"/>
      <c r="AH167" s="222"/>
      <c r="AI167" s="222"/>
      <c r="AJ167" s="222"/>
    </row>
    <row r="168" spans="1:36" ht="15" hidden="1" customHeight="1" outlineLevel="1" x14ac:dyDescent="0.25">
      <c r="A168" s="153"/>
      <c r="B168" s="135"/>
      <c r="C168" s="123"/>
      <c r="D168" s="123"/>
      <c r="E168" s="126"/>
      <c r="F168" s="126"/>
      <c r="G168" s="133"/>
      <c r="H168" s="126"/>
      <c r="I168" s="93" t="s">
        <v>151</v>
      </c>
      <c r="J168" s="93" t="s">
        <v>156</v>
      </c>
      <c r="K168" s="93" t="s">
        <v>152</v>
      </c>
      <c r="L168" s="93" t="s">
        <v>153</v>
      </c>
      <c r="M168" s="133"/>
      <c r="N168" s="133"/>
      <c r="O168" s="145"/>
      <c r="P168" s="221"/>
      <c r="Q168" s="222"/>
      <c r="R168" s="222"/>
      <c r="S168" s="222"/>
      <c r="T168" s="222"/>
      <c r="U168" s="222"/>
      <c r="V168" s="222"/>
      <c r="W168" s="222"/>
      <c r="X168" s="222"/>
      <c r="Y168" s="222"/>
      <c r="Z168" s="222"/>
      <c r="AA168" s="222"/>
      <c r="AB168" s="222"/>
      <c r="AC168" s="222"/>
      <c r="AD168" s="222"/>
      <c r="AE168" s="222"/>
      <c r="AF168" s="222"/>
      <c r="AG168" s="222"/>
      <c r="AH168" s="222"/>
      <c r="AI168" s="222"/>
      <c r="AJ168" s="222"/>
    </row>
    <row r="169" spans="1:36" ht="18" hidden="1" customHeight="1" outlineLevel="1" x14ac:dyDescent="0.25">
      <c r="A169" s="154"/>
      <c r="B169" s="136"/>
      <c r="C169" s="124"/>
      <c r="D169" s="124"/>
      <c r="E169" s="27" t="s">
        <v>69</v>
      </c>
      <c r="F169" s="28" t="s">
        <v>69</v>
      </c>
      <c r="G169" s="28" t="s">
        <v>69</v>
      </c>
      <c r="H169" s="28" t="s">
        <v>69</v>
      </c>
      <c r="I169" s="28" t="s">
        <v>69</v>
      </c>
      <c r="J169" s="28" t="s">
        <v>69</v>
      </c>
      <c r="K169" s="28" t="s">
        <v>69</v>
      </c>
      <c r="L169" s="28" t="s">
        <v>69</v>
      </c>
      <c r="M169" s="28" t="s">
        <v>69</v>
      </c>
      <c r="N169" s="28" t="s">
        <v>69</v>
      </c>
      <c r="O169" s="146"/>
      <c r="P169" s="221"/>
      <c r="Q169" s="222"/>
      <c r="R169" s="222"/>
      <c r="S169" s="222"/>
      <c r="T169" s="222"/>
      <c r="U169" s="222"/>
      <c r="V169" s="222"/>
      <c r="W169" s="222"/>
      <c r="X169" s="222"/>
      <c r="Y169" s="222"/>
      <c r="Z169" s="222"/>
      <c r="AA169" s="222"/>
      <c r="AB169" s="222"/>
      <c r="AC169" s="222"/>
      <c r="AD169" s="222"/>
      <c r="AE169" s="222"/>
      <c r="AF169" s="222"/>
      <c r="AG169" s="222"/>
      <c r="AH169" s="222"/>
      <c r="AI169" s="222"/>
      <c r="AJ169" s="222"/>
    </row>
    <row r="170" spans="1:36" ht="15.75" collapsed="1" x14ac:dyDescent="0.25">
      <c r="A170" s="152" t="s">
        <v>12</v>
      </c>
      <c r="B170" s="143" t="s">
        <v>91</v>
      </c>
      <c r="C170" s="144" t="s">
        <v>41</v>
      </c>
      <c r="D170" s="69" t="s">
        <v>4</v>
      </c>
      <c r="E170" s="17">
        <f>SUM(F170:N170)</f>
        <v>0</v>
      </c>
      <c r="F170" s="16">
        <f>F171</f>
        <v>0</v>
      </c>
      <c r="G170" s="16">
        <v>0</v>
      </c>
      <c r="H170" s="107">
        <f>SUM(H171:H171)</f>
        <v>0</v>
      </c>
      <c r="I170" s="108"/>
      <c r="J170" s="108"/>
      <c r="K170" s="108"/>
      <c r="L170" s="109"/>
      <c r="M170" s="17">
        <f>SUM(M171:M171)</f>
        <v>0</v>
      </c>
      <c r="N170" s="17">
        <f>SUM(N171:N171)</f>
        <v>0</v>
      </c>
      <c r="O170" s="130" t="s">
        <v>20</v>
      </c>
      <c r="P170" s="221"/>
      <c r="Q170" s="222"/>
      <c r="R170" s="222"/>
      <c r="S170" s="222"/>
      <c r="T170" s="222"/>
      <c r="U170" s="222"/>
      <c r="V170" s="222"/>
      <c r="W170" s="222"/>
      <c r="X170" s="222"/>
      <c r="Y170" s="222"/>
      <c r="Z170" s="222"/>
      <c r="AA170" s="222"/>
      <c r="AB170" s="222"/>
      <c r="AC170" s="222"/>
      <c r="AD170" s="222"/>
      <c r="AE170" s="222"/>
      <c r="AF170" s="222"/>
      <c r="AG170" s="222"/>
      <c r="AH170" s="222"/>
      <c r="AI170" s="222"/>
      <c r="AJ170" s="222"/>
    </row>
    <row r="171" spans="1:36" ht="47.25" x14ac:dyDescent="0.25">
      <c r="A171" s="153"/>
      <c r="B171" s="143"/>
      <c r="C171" s="144"/>
      <c r="D171" s="70" t="s">
        <v>6</v>
      </c>
      <c r="E171" s="17">
        <f>SUM(F171:N171)</f>
        <v>0</v>
      </c>
      <c r="F171" s="19">
        <v>0</v>
      </c>
      <c r="G171" s="19">
        <v>0</v>
      </c>
      <c r="H171" s="104">
        <v>0</v>
      </c>
      <c r="I171" s="105"/>
      <c r="J171" s="105"/>
      <c r="K171" s="105"/>
      <c r="L171" s="106"/>
      <c r="M171" s="18">
        <v>0</v>
      </c>
      <c r="N171" s="18">
        <v>0</v>
      </c>
      <c r="O171" s="145"/>
      <c r="P171" s="221"/>
      <c r="Q171" s="222"/>
      <c r="R171" s="222"/>
      <c r="S171" s="222"/>
      <c r="T171" s="222"/>
      <c r="U171" s="222"/>
      <c r="V171" s="222"/>
      <c r="W171" s="222"/>
      <c r="X171" s="222"/>
      <c r="Y171" s="222"/>
      <c r="Z171" s="222"/>
      <c r="AA171" s="222"/>
      <c r="AB171" s="222"/>
      <c r="AC171" s="222"/>
      <c r="AD171" s="222"/>
      <c r="AE171" s="222"/>
      <c r="AF171" s="222"/>
      <c r="AG171" s="222"/>
      <c r="AH171" s="222"/>
      <c r="AI171" s="222"/>
      <c r="AJ171" s="222"/>
    </row>
    <row r="172" spans="1:36" ht="15.75" x14ac:dyDescent="0.25">
      <c r="A172" s="153"/>
      <c r="B172" s="134" t="s">
        <v>251</v>
      </c>
      <c r="C172" s="122" t="s">
        <v>69</v>
      </c>
      <c r="D172" s="122" t="s">
        <v>69</v>
      </c>
      <c r="E172" s="125" t="s">
        <v>70</v>
      </c>
      <c r="F172" s="125" t="s">
        <v>2</v>
      </c>
      <c r="G172" s="125" t="s">
        <v>3</v>
      </c>
      <c r="H172" s="125" t="s">
        <v>213</v>
      </c>
      <c r="I172" s="127" t="s">
        <v>163</v>
      </c>
      <c r="J172" s="128"/>
      <c r="K172" s="128"/>
      <c r="L172" s="129"/>
      <c r="M172" s="133" t="s">
        <v>39</v>
      </c>
      <c r="N172" s="133" t="s">
        <v>40</v>
      </c>
      <c r="O172" s="145"/>
      <c r="P172" s="221"/>
      <c r="Q172" s="222"/>
      <c r="R172" s="222"/>
      <c r="S172" s="222"/>
      <c r="T172" s="222"/>
      <c r="U172" s="222"/>
      <c r="V172" s="222"/>
      <c r="W172" s="222"/>
      <c r="X172" s="222"/>
      <c r="Y172" s="222"/>
      <c r="Z172" s="222"/>
      <c r="AA172" s="222"/>
      <c r="AB172" s="222"/>
      <c r="AC172" s="222"/>
      <c r="AD172" s="222"/>
      <c r="AE172" s="222"/>
      <c r="AF172" s="222"/>
      <c r="AG172" s="222"/>
      <c r="AH172" s="222"/>
      <c r="AI172" s="222"/>
      <c r="AJ172" s="222"/>
    </row>
    <row r="173" spans="1:36" ht="31.5" x14ac:dyDescent="0.25">
      <c r="A173" s="153"/>
      <c r="B173" s="135"/>
      <c r="C173" s="123"/>
      <c r="D173" s="123"/>
      <c r="E173" s="126"/>
      <c r="F173" s="126"/>
      <c r="G173" s="126"/>
      <c r="H173" s="126"/>
      <c r="I173" s="93" t="s">
        <v>151</v>
      </c>
      <c r="J173" s="93" t="s">
        <v>156</v>
      </c>
      <c r="K173" s="93" t="s">
        <v>152</v>
      </c>
      <c r="L173" s="93" t="s">
        <v>153</v>
      </c>
      <c r="M173" s="133"/>
      <c r="N173" s="133"/>
      <c r="O173" s="145"/>
      <c r="P173" s="221"/>
      <c r="Q173" s="222"/>
      <c r="R173" s="222"/>
      <c r="S173" s="222"/>
      <c r="T173" s="222"/>
      <c r="U173" s="222"/>
      <c r="V173" s="222"/>
      <c r="W173" s="222"/>
      <c r="X173" s="222"/>
      <c r="Y173" s="222"/>
      <c r="Z173" s="222"/>
      <c r="AA173" s="222"/>
      <c r="AB173" s="222"/>
      <c r="AC173" s="222"/>
      <c r="AD173" s="222"/>
      <c r="AE173" s="222"/>
      <c r="AF173" s="222"/>
      <c r="AG173" s="222"/>
      <c r="AH173" s="222"/>
      <c r="AI173" s="222"/>
      <c r="AJ173" s="222"/>
    </row>
    <row r="174" spans="1:36" ht="22.5" customHeight="1" x14ac:dyDescent="0.25">
      <c r="A174" s="154"/>
      <c r="B174" s="136"/>
      <c r="C174" s="124"/>
      <c r="D174" s="124"/>
      <c r="E174" s="20" t="s">
        <v>69</v>
      </c>
      <c r="F174" s="21" t="s">
        <v>69</v>
      </c>
      <c r="G174" s="21" t="s">
        <v>69</v>
      </c>
      <c r="H174" s="21" t="s">
        <v>69</v>
      </c>
      <c r="I174" s="21" t="s">
        <v>69</v>
      </c>
      <c r="J174" s="21" t="s">
        <v>69</v>
      </c>
      <c r="K174" s="21" t="s">
        <v>69</v>
      </c>
      <c r="L174" s="21" t="s">
        <v>69</v>
      </c>
      <c r="M174" s="21" t="s">
        <v>69</v>
      </c>
      <c r="N174" s="21" t="s">
        <v>69</v>
      </c>
      <c r="O174" s="146"/>
      <c r="P174" s="221"/>
      <c r="Q174" s="222"/>
      <c r="R174" s="222"/>
      <c r="S174" s="222"/>
      <c r="T174" s="222"/>
      <c r="U174" s="222"/>
      <c r="V174" s="222"/>
      <c r="W174" s="222"/>
      <c r="X174" s="222"/>
      <c r="Y174" s="222"/>
      <c r="Z174" s="222"/>
      <c r="AA174" s="222"/>
      <c r="AB174" s="222"/>
      <c r="AC174" s="222"/>
      <c r="AD174" s="222"/>
      <c r="AE174" s="222"/>
      <c r="AF174" s="222"/>
      <c r="AG174" s="222"/>
      <c r="AH174" s="222"/>
      <c r="AI174" s="222"/>
      <c r="AJ174" s="222"/>
    </row>
    <row r="175" spans="1:36" ht="15.75" hidden="1" collapsed="1" x14ac:dyDescent="0.25">
      <c r="A175" s="152" t="s">
        <v>238</v>
      </c>
      <c r="B175" s="143" t="s">
        <v>249</v>
      </c>
      <c r="C175" s="144" t="s">
        <v>199</v>
      </c>
      <c r="D175" s="69" t="s">
        <v>4</v>
      </c>
      <c r="E175" s="17">
        <f>SUM(F175:N175)</f>
        <v>0</v>
      </c>
      <c r="F175" s="16">
        <f>F176</f>
        <v>0</v>
      </c>
      <c r="G175" s="16">
        <v>0</v>
      </c>
      <c r="H175" s="107">
        <f>SUM(H176:H176)</f>
        <v>0</v>
      </c>
      <c r="I175" s="108"/>
      <c r="J175" s="108"/>
      <c r="K175" s="108"/>
      <c r="L175" s="109"/>
      <c r="M175" s="17">
        <f>SUM(M176:M176)</f>
        <v>0</v>
      </c>
      <c r="N175" s="17">
        <f>SUM(N176:N176)</f>
        <v>0</v>
      </c>
      <c r="O175" s="130" t="s">
        <v>20</v>
      </c>
      <c r="P175" s="221"/>
      <c r="Q175" s="222"/>
      <c r="R175" s="222"/>
      <c r="S175" s="222"/>
      <c r="T175" s="222"/>
      <c r="U175" s="222"/>
      <c r="V175" s="222"/>
      <c r="W175" s="222"/>
      <c r="X175" s="222"/>
      <c r="Y175" s="222"/>
      <c r="Z175" s="222"/>
      <c r="AA175" s="222"/>
      <c r="AB175" s="222"/>
      <c r="AC175" s="222"/>
      <c r="AD175" s="222"/>
      <c r="AE175" s="222"/>
      <c r="AF175" s="222"/>
      <c r="AG175" s="222"/>
      <c r="AH175" s="222"/>
      <c r="AI175" s="222"/>
      <c r="AJ175" s="222"/>
    </row>
    <row r="176" spans="1:36" ht="47.25" hidden="1" x14ac:dyDescent="0.25">
      <c r="A176" s="153"/>
      <c r="B176" s="143"/>
      <c r="C176" s="144"/>
      <c r="D176" s="70" t="s">
        <v>6</v>
      </c>
      <c r="E176" s="17">
        <f>SUM(F176:N176)</f>
        <v>0</v>
      </c>
      <c r="F176" s="19">
        <v>0</v>
      </c>
      <c r="G176" s="19">
        <v>0</v>
      </c>
      <c r="H176" s="104">
        <v>0</v>
      </c>
      <c r="I176" s="105"/>
      <c r="J176" s="105"/>
      <c r="K176" s="105"/>
      <c r="L176" s="106"/>
      <c r="M176" s="18">
        <v>0</v>
      </c>
      <c r="N176" s="18">
        <v>0</v>
      </c>
      <c r="O176" s="145"/>
      <c r="P176" s="230"/>
      <c r="Q176" s="222"/>
      <c r="R176" s="222"/>
      <c r="S176" s="222"/>
      <c r="T176" s="222"/>
      <c r="U176" s="222"/>
      <c r="V176" s="222"/>
      <c r="W176" s="222"/>
      <c r="X176" s="222"/>
      <c r="Y176" s="222"/>
      <c r="Z176" s="222"/>
      <c r="AA176" s="222"/>
      <c r="AB176" s="222"/>
      <c r="AC176" s="222"/>
      <c r="AD176" s="222"/>
      <c r="AE176" s="222"/>
      <c r="AF176" s="222"/>
      <c r="AG176" s="222"/>
      <c r="AH176" s="222"/>
      <c r="AI176" s="222"/>
      <c r="AJ176" s="222"/>
    </row>
    <row r="177" spans="1:36" ht="15.75" hidden="1" x14ac:dyDescent="0.25">
      <c r="A177" s="153"/>
      <c r="B177" s="134" t="s">
        <v>250</v>
      </c>
      <c r="C177" s="122" t="s">
        <v>69</v>
      </c>
      <c r="D177" s="122" t="s">
        <v>69</v>
      </c>
      <c r="E177" s="125" t="s">
        <v>70</v>
      </c>
      <c r="F177" s="125" t="s">
        <v>2</v>
      </c>
      <c r="G177" s="125" t="s">
        <v>3</v>
      </c>
      <c r="H177" s="125" t="s">
        <v>213</v>
      </c>
      <c r="I177" s="127" t="s">
        <v>163</v>
      </c>
      <c r="J177" s="128"/>
      <c r="K177" s="128"/>
      <c r="L177" s="129"/>
      <c r="M177" s="133" t="s">
        <v>39</v>
      </c>
      <c r="N177" s="133" t="s">
        <v>40</v>
      </c>
      <c r="O177" s="145"/>
      <c r="P177" s="230"/>
      <c r="Q177" s="222"/>
      <c r="R177" s="222"/>
      <c r="S177" s="222"/>
      <c r="T177" s="222"/>
      <c r="U177" s="222"/>
      <c r="V177" s="222"/>
      <c r="W177" s="222"/>
      <c r="X177" s="222"/>
      <c r="Y177" s="222"/>
      <c r="Z177" s="222"/>
      <c r="AA177" s="222"/>
      <c r="AB177" s="222"/>
      <c r="AC177" s="222"/>
      <c r="AD177" s="222"/>
      <c r="AE177" s="222"/>
      <c r="AF177" s="222"/>
      <c r="AG177" s="222"/>
      <c r="AH177" s="222"/>
      <c r="AI177" s="222"/>
      <c r="AJ177" s="222"/>
    </row>
    <row r="178" spans="1:36" ht="31.5" hidden="1" x14ac:dyDescent="0.25">
      <c r="A178" s="153"/>
      <c r="B178" s="135"/>
      <c r="C178" s="123"/>
      <c r="D178" s="123"/>
      <c r="E178" s="126"/>
      <c r="F178" s="126"/>
      <c r="G178" s="126"/>
      <c r="H178" s="126"/>
      <c r="I178" s="93" t="s">
        <v>151</v>
      </c>
      <c r="J178" s="93" t="s">
        <v>156</v>
      </c>
      <c r="K178" s="93" t="s">
        <v>152</v>
      </c>
      <c r="L178" s="93" t="s">
        <v>153</v>
      </c>
      <c r="M178" s="133"/>
      <c r="N178" s="133"/>
      <c r="O178" s="145"/>
      <c r="P178" s="221"/>
      <c r="Q178" s="222"/>
      <c r="R178" s="222"/>
      <c r="S178" s="222"/>
      <c r="T178" s="222"/>
      <c r="U178" s="222"/>
      <c r="V178" s="222"/>
      <c r="W178" s="222"/>
      <c r="X178" s="222"/>
      <c r="Y178" s="222"/>
      <c r="Z178" s="222"/>
      <c r="AA178" s="222"/>
      <c r="AB178" s="222"/>
      <c r="AC178" s="222"/>
      <c r="AD178" s="222"/>
      <c r="AE178" s="222"/>
      <c r="AF178" s="222"/>
      <c r="AG178" s="222"/>
      <c r="AH178" s="222"/>
      <c r="AI178" s="222"/>
      <c r="AJ178" s="222"/>
    </row>
    <row r="179" spans="1:36" ht="27" hidden="1" customHeight="1" x14ac:dyDescent="0.25">
      <c r="A179" s="154"/>
      <c r="B179" s="136"/>
      <c r="C179" s="124"/>
      <c r="D179" s="124"/>
      <c r="E179" s="20" t="s">
        <v>69</v>
      </c>
      <c r="F179" s="21" t="s">
        <v>69</v>
      </c>
      <c r="G179" s="21" t="s">
        <v>69</v>
      </c>
      <c r="H179" s="21" t="s">
        <v>69</v>
      </c>
      <c r="I179" s="21" t="s">
        <v>69</v>
      </c>
      <c r="J179" s="21" t="s">
        <v>69</v>
      </c>
      <c r="K179" s="21" t="s">
        <v>69</v>
      </c>
      <c r="L179" s="21" t="s">
        <v>69</v>
      </c>
      <c r="M179" s="21" t="s">
        <v>69</v>
      </c>
      <c r="N179" s="21" t="s">
        <v>69</v>
      </c>
      <c r="O179" s="146"/>
      <c r="P179" s="221"/>
      <c r="Q179" s="222"/>
      <c r="R179" s="222"/>
      <c r="S179" s="222"/>
      <c r="T179" s="222"/>
      <c r="U179" s="222"/>
      <c r="V179" s="222"/>
      <c r="W179" s="222"/>
      <c r="X179" s="222"/>
      <c r="Y179" s="222"/>
      <c r="Z179" s="222"/>
      <c r="AA179" s="222"/>
      <c r="AB179" s="222"/>
      <c r="AC179" s="222"/>
      <c r="AD179" s="222"/>
      <c r="AE179" s="222"/>
      <c r="AF179" s="222"/>
      <c r="AG179" s="222"/>
      <c r="AH179" s="222"/>
      <c r="AI179" s="222"/>
      <c r="AJ179" s="222"/>
    </row>
    <row r="180" spans="1:36" ht="15.75" hidden="1" x14ac:dyDescent="0.25">
      <c r="A180" s="157">
        <v>3</v>
      </c>
      <c r="B180" s="167" t="s">
        <v>92</v>
      </c>
      <c r="C180" s="151" t="s">
        <v>198</v>
      </c>
      <c r="D180" s="69" t="s">
        <v>4</v>
      </c>
      <c r="E180" s="35">
        <f t="shared" ref="E180:E187" si="20">SUM(F180:N180)</f>
        <v>0</v>
      </c>
      <c r="F180" s="36">
        <f>F181+F182+F183</f>
        <v>0</v>
      </c>
      <c r="G180" s="36">
        <v>0</v>
      </c>
      <c r="H180" s="119">
        <f>H181+H182+H183</f>
        <v>0</v>
      </c>
      <c r="I180" s="120"/>
      <c r="J180" s="120"/>
      <c r="K180" s="120"/>
      <c r="L180" s="121"/>
      <c r="M180" s="35">
        <f>SUM(M181:M183)</f>
        <v>0</v>
      </c>
      <c r="N180" s="35">
        <f>SUM(N181:N183)</f>
        <v>0</v>
      </c>
      <c r="O180" s="147" t="s">
        <v>20</v>
      </c>
      <c r="P180" s="221"/>
      <c r="Q180" s="222"/>
      <c r="R180" s="222"/>
      <c r="S180" s="222"/>
      <c r="T180" s="222"/>
      <c r="U180" s="222"/>
      <c r="V180" s="222"/>
      <c r="W180" s="222"/>
      <c r="X180" s="222"/>
      <c r="Y180" s="222"/>
      <c r="Z180" s="222"/>
      <c r="AA180" s="222"/>
      <c r="AB180" s="222"/>
      <c r="AC180" s="222"/>
      <c r="AD180" s="222"/>
      <c r="AE180" s="222"/>
      <c r="AF180" s="222"/>
      <c r="AG180" s="222"/>
      <c r="AH180" s="222"/>
      <c r="AI180" s="222"/>
      <c r="AJ180" s="222"/>
    </row>
    <row r="181" spans="1:36" ht="31.5" hidden="1" outlineLevel="1" x14ac:dyDescent="0.25">
      <c r="A181" s="158"/>
      <c r="B181" s="167"/>
      <c r="C181" s="151"/>
      <c r="D181" s="69" t="s">
        <v>21</v>
      </c>
      <c r="E181" s="35">
        <f t="shared" si="20"/>
        <v>0</v>
      </c>
      <c r="F181" s="36">
        <f>F185</f>
        <v>0</v>
      </c>
      <c r="G181" s="36">
        <v>0</v>
      </c>
      <c r="H181" s="119">
        <f>H185</f>
        <v>0</v>
      </c>
      <c r="I181" s="120"/>
      <c r="J181" s="120"/>
      <c r="K181" s="120"/>
      <c r="L181" s="121"/>
      <c r="M181" s="35">
        <f t="shared" ref="M181:N183" si="21">M185</f>
        <v>0</v>
      </c>
      <c r="N181" s="35">
        <f t="shared" si="21"/>
        <v>0</v>
      </c>
      <c r="O181" s="147"/>
      <c r="P181" s="221"/>
      <c r="Q181" s="222"/>
      <c r="R181" s="222"/>
      <c r="S181" s="222"/>
      <c r="T181" s="222"/>
      <c r="U181" s="222"/>
      <c r="V181" s="222"/>
      <c r="W181" s="222"/>
      <c r="X181" s="222"/>
      <c r="Y181" s="222"/>
      <c r="Z181" s="222"/>
      <c r="AA181" s="222"/>
      <c r="AB181" s="222"/>
      <c r="AC181" s="222"/>
      <c r="AD181" s="222"/>
      <c r="AE181" s="222"/>
      <c r="AF181" s="222"/>
      <c r="AG181" s="222"/>
      <c r="AH181" s="222"/>
      <c r="AI181" s="222"/>
      <c r="AJ181" s="222"/>
    </row>
    <row r="182" spans="1:36" ht="31.5" hidden="1" outlineLevel="1" x14ac:dyDescent="0.25">
      <c r="A182" s="158"/>
      <c r="B182" s="167"/>
      <c r="C182" s="151"/>
      <c r="D182" s="69" t="s">
        <v>17</v>
      </c>
      <c r="E182" s="35">
        <f t="shared" si="20"/>
        <v>0</v>
      </c>
      <c r="F182" s="36">
        <f>F186</f>
        <v>0</v>
      </c>
      <c r="G182" s="36">
        <v>0</v>
      </c>
      <c r="H182" s="119">
        <f>H186</f>
        <v>0</v>
      </c>
      <c r="I182" s="120"/>
      <c r="J182" s="120"/>
      <c r="K182" s="120"/>
      <c r="L182" s="121"/>
      <c r="M182" s="35">
        <f t="shared" si="21"/>
        <v>0</v>
      </c>
      <c r="N182" s="35">
        <f t="shared" si="21"/>
        <v>0</v>
      </c>
      <c r="O182" s="147"/>
      <c r="P182" s="221"/>
      <c r="Q182" s="222"/>
      <c r="R182" s="222"/>
      <c r="S182" s="222"/>
      <c r="T182" s="222"/>
      <c r="U182" s="222"/>
      <c r="V182" s="222"/>
      <c r="W182" s="222"/>
      <c r="X182" s="222"/>
      <c r="Y182" s="222"/>
      <c r="Z182" s="222"/>
      <c r="AA182" s="222"/>
      <c r="AB182" s="222"/>
      <c r="AC182" s="222"/>
      <c r="AD182" s="222"/>
      <c r="AE182" s="222"/>
      <c r="AF182" s="222"/>
      <c r="AG182" s="222"/>
      <c r="AH182" s="222"/>
      <c r="AI182" s="222"/>
      <c r="AJ182" s="222"/>
    </row>
    <row r="183" spans="1:36" ht="63" hidden="1" x14ac:dyDescent="0.25">
      <c r="A183" s="159"/>
      <c r="B183" s="167"/>
      <c r="C183" s="151"/>
      <c r="D183" s="69" t="s">
        <v>6</v>
      </c>
      <c r="E183" s="35">
        <f t="shared" si="20"/>
        <v>0</v>
      </c>
      <c r="F183" s="36">
        <f>F187</f>
        <v>0</v>
      </c>
      <c r="G183" s="36">
        <v>0</v>
      </c>
      <c r="H183" s="119">
        <f>H187</f>
        <v>0</v>
      </c>
      <c r="I183" s="120"/>
      <c r="J183" s="120"/>
      <c r="K183" s="120"/>
      <c r="L183" s="121"/>
      <c r="M183" s="35">
        <f t="shared" si="21"/>
        <v>0</v>
      </c>
      <c r="N183" s="35">
        <f t="shared" si="21"/>
        <v>0</v>
      </c>
      <c r="O183" s="147"/>
      <c r="P183" s="227"/>
      <c r="Q183" s="222"/>
      <c r="R183" s="222"/>
      <c r="S183" s="222"/>
      <c r="T183" s="222"/>
      <c r="U183" s="222"/>
      <c r="V183" s="222"/>
      <c r="W183" s="222"/>
      <c r="X183" s="222"/>
      <c r="Y183" s="222"/>
      <c r="Z183" s="222"/>
      <c r="AA183" s="222"/>
      <c r="AB183" s="222"/>
      <c r="AC183" s="222"/>
      <c r="AD183" s="222"/>
      <c r="AE183" s="222"/>
      <c r="AF183" s="222"/>
      <c r="AG183" s="222"/>
      <c r="AH183" s="222"/>
      <c r="AI183" s="222"/>
      <c r="AJ183" s="222"/>
    </row>
    <row r="184" spans="1:36" ht="15.75" hidden="1" x14ac:dyDescent="0.25">
      <c r="A184" s="152" t="s">
        <v>24</v>
      </c>
      <c r="B184" s="143" t="s">
        <v>52</v>
      </c>
      <c r="C184" s="144" t="s">
        <v>198</v>
      </c>
      <c r="D184" s="69" t="s">
        <v>4</v>
      </c>
      <c r="E184" s="35">
        <f t="shared" si="20"/>
        <v>0</v>
      </c>
      <c r="F184" s="36">
        <f>F185+F186+F187</f>
        <v>0</v>
      </c>
      <c r="G184" s="36">
        <v>0</v>
      </c>
      <c r="H184" s="119">
        <f>SUM(L185:L187)</f>
        <v>0</v>
      </c>
      <c r="I184" s="120"/>
      <c r="J184" s="120"/>
      <c r="K184" s="120"/>
      <c r="L184" s="121"/>
      <c r="M184" s="35">
        <f>SUM(M185:M187)</f>
        <v>0</v>
      </c>
      <c r="N184" s="35">
        <f>SUM(N185:N187)</f>
        <v>0</v>
      </c>
      <c r="O184" s="130" t="s">
        <v>20</v>
      </c>
      <c r="P184" s="221"/>
      <c r="Q184" s="222"/>
      <c r="R184" s="222"/>
      <c r="S184" s="222"/>
      <c r="T184" s="222"/>
      <c r="U184" s="222"/>
      <c r="V184" s="222"/>
      <c r="W184" s="222"/>
      <c r="X184" s="222"/>
      <c r="Y184" s="222"/>
      <c r="Z184" s="222"/>
      <c r="AA184" s="222"/>
      <c r="AB184" s="222"/>
      <c r="AC184" s="222"/>
      <c r="AD184" s="222"/>
      <c r="AE184" s="222"/>
      <c r="AF184" s="222"/>
      <c r="AG184" s="222"/>
      <c r="AH184" s="222"/>
      <c r="AI184" s="222"/>
      <c r="AJ184" s="222"/>
    </row>
    <row r="185" spans="1:36" ht="31.5" hidden="1" outlineLevel="1" x14ac:dyDescent="0.25">
      <c r="A185" s="153"/>
      <c r="B185" s="143"/>
      <c r="C185" s="144"/>
      <c r="D185" s="70" t="s">
        <v>21</v>
      </c>
      <c r="E185" s="35">
        <f t="shared" si="20"/>
        <v>0</v>
      </c>
      <c r="F185" s="37">
        <v>0</v>
      </c>
      <c r="G185" s="37">
        <v>0</v>
      </c>
      <c r="H185" s="116">
        <v>0</v>
      </c>
      <c r="I185" s="117"/>
      <c r="J185" s="117"/>
      <c r="K185" s="117"/>
      <c r="L185" s="118"/>
      <c r="M185" s="38">
        <v>0</v>
      </c>
      <c r="N185" s="38">
        <v>0</v>
      </c>
      <c r="O185" s="145"/>
      <c r="P185" s="221"/>
      <c r="Q185" s="222"/>
      <c r="R185" s="222"/>
      <c r="S185" s="222"/>
      <c r="T185" s="222"/>
      <c r="U185" s="222"/>
      <c r="V185" s="222"/>
      <c r="W185" s="222"/>
      <c r="X185" s="222"/>
      <c r="Y185" s="222"/>
      <c r="Z185" s="222"/>
      <c r="AA185" s="222"/>
      <c r="AB185" s="222"/>
      <c r="AC185" s="222"/>
      <c r="AD185" s="222"/>
      <c r="AE185" s="222"/>
      <c r="AF185" s="222"/>
      <c r="AG185" s="222"/>
      <c r="AH185" s="222"/>
      <c r="AI185" s="222"/>
      <c r="AJ185" s="222"/>
    </row>
    <row r="186" spans="1:36" ht="31.5" hidden="1" outlineLevel="1" x14ac:dyDescent="0.25">
      <c r="A186" s="153"/>
      <c r="B186" s="143"/>
      <c r="C186" s="144"/>
      <c r="D186" s="70" t="s">
        <v>17</v>
      </c>
      <c r="E186" s="35">
        <f t="shared" si="20"/>
        <v>0</v>
      </c>
      <c r="F186" s="37">
        <v>0</v>
      </c>
      <c r="G186" s="37">
        <v>0</v>
      </c>
      <c r="H186" s="116">
        <v>0</v>
      </c>
      <c r="I186" s="117"/>
      <c r="J186" s="117"/>
      <c r="K186" s="117"/>
      <c r="L186" s="118"/>
      <c r="M186" s="38">
        <v>0</v>
      </c>
      <c r="N186" s="38">
        <v>0</v>
      </c>
      <c r="O186" s="145"/>
      <c r="P186" s="221"/>
      <c r="Q186" s="222"/>
      <c r="R186" s="222"/>
      <c r="S186" s="222"/>
      <c r="T186" s="222"/>
      <c r="U186" s="222"/>
      <c r="V186" s="222"/>
      <c r="W186" s="222"/>
      <c r="X186" s="222"/>
      <c r="Y186" s="222"/>
      <c r="Z186" s="222"/>
      <c r="AA186" s="222"/>
      <c r="AB186" s="222"/>
      <c r="AC186" s="222"/>
      <c r="AD186" s="222"/>
      <c r="AE186" s="222"/>
      <c r="AF186" s="222"/>
      <c r="AG186" s="222"/>
      <c r="AH186" s="222"/>
      <c r="AI186" s="222"/>
      <c r="AJ186" s="222"/>
    </row>
    <row r="187" spans="1:36" ht="47.25" hidden="1" x14ac:dyDescent="0.25">
      <c r="A187" s="153"/>
      <c r="B187" s="143"/>
      <c r="C187" s="144"/>
      <c r="D187" s="70" t="s">
        <v>6</v>
      </c>
      <c r="E187" s="35">
        <f t="shared" si="20"/>
        <v>0</v>
      </c>
      <c r="F187" s="37">
        <v>0</v>
      </c>
      <c r="G187" s="37">
        <v>0</v>
      </c>
      <c r="H187" s="116">
        <v>0</v>
      </c>
      <c r="I187" s="117"/>
      <c r="J187" s="117"/>
      <c r="K187" s="117"/>
      <c r="L187" s="118"/>
      <c r="M187" s="38">
        <v>0</v>
      </c>
      <c r="N187" s="38">
        <v>0</v>
      </c>
      <c r="O187" s="145"/>
      <c r="P187" s="221"/>
      <c r="Q187" s="222"/>
      <c r="R187" s="222"/>
      <c r="S187" s="222"/>
      <c r="T187" s="222"/>
      <c r="U187" s="222"/>
      <c r="V187" s="222"/>
      <c r="W187" s="222"/>
      <c r="X187" s="222"/>
      <c r="Y187" s="222"/>
      <c r="Z187" s="222"/>
      <c r="AA187" s="222"/>
      <c r="AB187" s="222"/>
      <c r="AC187" s="222"/>
      <c r="AD187" s="222"/>
      <c r="AE187" s="222"/>
      <c r="AF187" s="222"/>
      <c r="AG187" s="222"/>
      <c r="AH187" s="222"/>
      <c r="AI187" s="222"/>
      <c r="AJ187" s="222"/>
    </row>
    <row r="188" spans="1:36" ht="15.75" hidden="1" x14ac:dyDescent="0.25">
      <c r="A188" s="153"/>
      <c r="B188" s="134" t="s">
        <v>255</v>
      </c>
      <c r="C188" s="122" t="s">
        <v>69</v>
      </c>
      <c r="D188" s="122" t="s">
        <v>69</v>
      </c>
      <c r="E188" s="125" t="s">
        <v>70</v>
      </c>
      <c r="F188" s="125" t="s">
        <v>2</v>
      </c>
      <c r="G188" s="125" t="s">
        <v>3</v>
      </c>
      <c r="H188" s="125" t="s">
        <v>205</v>
      </c>
      <c r="I188" s="127" t="s">
        <v>163</v>
      </c>
      <c r="J188" s="128"/>
      <c r="K188" s="128"/>
      <c r="L188" s="129"/>
      <c r="M188" s="133" t="s">
        <v>39</v>
      </c>
      <c r="N188" s="133" t="s">
        <v>40</v>
      </c>
      <c r="O188" s="145"/>
      <c r="P188" s="221"/>
      <c r="Q188" s="222"/>
      <c r="R188" s="222"/>
      <c r="S188" s="222"/>
      <c r="T188" s="222"/>
      <c r="U188" s="222"/>
      <c r="V188" s="222"/>
      <c r="W188" s="222"/>
      <c r="X188" s="222"/>
      <c r="Y188" s="222"/>
      <c r="Z188" s="222"/>
      <c r="AA188" s="222"/>
      <c r="AB188" s="222"/>
      <c r="AC188" s="222"/>
      <c r="AD188" s="222"/>
      <c r="AE188" s="222"/>
      <c r="AF188" s="222"/>
      <c r="AG188" s="222"/>
      <c r="AH188" s="222"/>
      <c r="AI188" s="222"/>
      <c r="AJ188" s="222"/>
    </row>
    <row r="189" spans="1:36" ht="31.5" hidden="1" x14ac:dyDescent="0.25">
      <c r="A189" s="153"/>
      <c r="B189" s="135"/>
      <c r="C189" s="123"/>
      <c r="D189" s="123"/>
      <c r="E189" s="126"/>
      <c r="F189" s="126"/>
      <c r="G189" s="126"/>
      <c r="H189" s="126"/>
      <c r="I189" s="93" t="s">
        <v>151</v>
      </c>
      <c r="J189" s="93" t="s">
        <v>156</v>
      </c>
      <c r="K189" s="93" t="s">
        <v>152</v>
      </c>
      <c r="L189" s="93" t="s">
        <v>153</v>
      </c>
      <c r="M189" s="133"/>
      <c r="N189" s="133"/>
      <c r="O189" s="145"/>
      <c r="P189" s="221"/>
      <c r="Q189" s="222"/>
      <c r="R189" s="222"/>
      <c r="S189" s="222"/>
      <c r="T189" s="222"/>
      <c r="U189" s="222"/>
      <c r="V189" s="222"/>
      <c r="W189" s="222"/>
      <c r="X189" s="222"/>
      <c r="Y189" s="222"/>
      <c r="Z189" s="222"/>
      <c r="AA189" s="222"/>
      <c r="AB189" s="222"/>
      <c r="AC189" s="222"/>
      <c r="AD189" s="222"/>
      <c r="AE189" s="222"/>
      <c r="AF189" s="222"/>
      <c r="AG189" s="222"/>
      <c r="AH189" s="222"/>
      <c r="AI189" s="222"/>
      <c r="AJ189" s="222"/>
    </row>
    <row r="190" spans="1:36" ht="15.75" hidden="1" x14ac:dyDescent="0.25">
      <c r="A190" s="154"/>
      <c r="B190" s="136"/>
      <c r="C190" s="124"/>
      <c r="D190" s="124"/>
      <c r="E190" s="20" t="s">
        <v>69</v>
      </c>
      <c r="F190" s="21" t="s">
        <v>69</v>
      </c>
      <c r="G190" s="21" t="s">
        <v>69</v>
      </c>
      <c r="H190" s="21" t="s">
        <v>69</v>
      </c>
      <c r="I190" s="21" t="s">
        <v>69</v>
      </c>
      <c r="J190" s="21" t="s">
        <v>69</v>
      </c>
      <c r="K190" s="21" t="s">
        <v>69</v>
      </c>
      <c r="L190" s="21" t="s">
        <v>69</v>
      </c>
      <c r="M190" s="21" t="s">
        <v>69</v>
      </c>
      <c r="N190" s="21" t="s">
        <v>69</v>
      </c>
      <c r="O190" s="146"/>
      <c r="P190" s="221"/>
      <c r="Q190" s="222"/>
      <c r="R190" s="222"/>
      <c r="S190" s="222"/>
      <c r="T190" s="222"/>
      <c r="U190" s="222"/>
      <c r="V190" s="222"/>
      <c r="W190" s="222"/>
      <c r="X190" s="222"/>
      <c r="Y190" s="222"/>
      <c r="Z190" s="222"/>
      <c r="AA190" s="222"/>
      <c r="AB190" s="222"/>
      <c r="AC190" s="222"/>
      <c r="AD190" s="222"/>
      <c r="AE190" s="222"/>
      <c r="AF190" s="222"/>
      <c r="AG190" s="222"/>
      <c r="AH190" s="222"/>
      <c r="AI190" s="222"/>
      <c r="AJ190" s="222"/>
    </row>
    <row r="191" spans="1:36" ht="15.75" hidden="1" x14ac:dyDescent="0.25">
      <c r="A191" s="157">
        <v>4</v>
      </c>
      <c r="B191" s="167" t="s">
        <v>252</v>
      </c>
      <c r="C191" s="151" t="s">
        <v>199</v>
      </c>
      <c r="D191" s="69" t="s">
        <v>4</v>
      </c>
      <c r="E191" s="35">
        <f t="shared" ref="E191:E198" si="22">SUM(F191:N191)</f>
        <v>0</v>
      </c>
      <c r="F191" s="36">
        <f>F192+F193+F194</f>
        <v>0</v>
      </c>
      <c r="G191" s="36">
        <v>0</v>
      </c>
      <c r="H191" s="119">
        <f>H192+H193+H194</f>
        <v>0</v>
      </c>
      <c r="I191" s="120"/>
      <c r="J191" s="120"/>
      <c r="K191" s="120"/>
      <c r="L191" s="121"/>
      <c r="M191" s="35">
        <f>SUM(M192:M194)</f>
        <v>0</v>
      </c>
      <c r="N191" s="35">
        <f>SUM(N192:N194)</f>
        <v>0</v>
      </c>
      <c r="O191" s="147" t="s">
        <v>20</v>
      </c>
      <c r="P191" s="221"/>
      <c r="Q191" s="222"/>
      <c r="R191" s="222"/>
      <c r="S191" s="222"/>
      <c r="T191" s="222"/>
      <c r="U191" s="222"/>
      <c r="V191" s="222"/>
      <c r="W191" s="222"/>
      <c r="X191" s="222"/>
      <c r="Y191" s="222"/>
      <c r="Z191" s="222"/>
      <c r="AA191" s="222"/>
      <c r="AB191" s="222"/>
      <c r="AC191" s="222"/>
      <c r="AD191" s="222"/>
      <c r="AE191" s="222"/>
      <c r="AF191" s="222"/>
      <c r="AG191" s="222"/>
      <c r="AH191" s="222"/>
      <c r="AI191" s="222"/>
      <c r="AJ191" s="222"/>
    </row>
    <row r="192" spans="1:36" ht="31.5" hidden="1" outlineLevel="1" x14ac:dyDescent="0.25">
      <c r="A192" s="158"/>
      <c r="B192" s="167"/>
      <c r="C192" s="151"/>
      <c r="D192" s="69" t="s">
        <v>21</v>
      </c>
      <c r="E192" s="35">
        <f t="shared" si="22"/>
        <v>0</v>
      </c>
      <c r="F192" s="36">
        <f>F196</f>
        <v>0</v>
      </c>
      <c r="G192" s="36">
        <v>0</v>
      </c>
      <c r="H192" s="119">
        <f>H196</f>
        <v>0</v>
      </c>
      <c r="I192" s="120"/>
      <c r="J192" s="120"/>
      <c r="K192" s="120"/>
      <c r="L192" s="121"/>
      <c r="M192" s="35">
        <f t="shared" ref="M192:N192" si="23">M196</f>
        <v>0</v>
      </c>
      <c r="N192" s="35">
        <f t="shared" si="23"/>
        <v>0</v>
      </c>
      <c r="O192" s="147"/>
      <c r="P192" s="221"/>
      <c r="Q192" s="222"/>
      <c r="R192" s="222"/>
      <c r="S192" s="222"/>
      <c r="T192" s="222"/>
      <c r="U192" s="222"/>
      <c r="V192" s="222"/>
      <c r="W192" s="222"/>
      <c r="X192" s="222"/>
      <c r="Y192" s="222"/>
      <c r="Z192" s="222"/>
      <c r="AA192" s="222"/>
      <c r="AB192" s="222"/>
      <c r="AC192" s="222"/>
      <c r="AD192" s="222"/>
      <c r="AE192" s="222"/>
      <c r="AF192" s="222"/>
      <c r="AG192" s="222"/>
      <c r="AH192" s="222"/>
      <c r="AI192" s="222"/>
      <c r="AJ192" s="222"/>
    </row>
    <row r="193" spans="1:36" ht="31.5" hidden="1" outlineLevel="1" x14ac:dyDescent="0.25">
      <c r="A193" s="158"/>
      <c r="B193" s="167"/>
      <c r="C193" s="151"/>
      <c r="D193" s="69" t="s">
        <v>17</v>
      </c>
      <c r="E193" s="35">
        <f t="shared" si="22"/>
        <v>0</v>
      </c>
      <c r="F193" s="36">
        <f>F197</f>
        <v>0</v>
      </c>
      <c r="G193" s="36">
        <v>0</v>
      </c>
      <c r="H193" s="119">
        <f>H197</f>
        <v>0</v>
      </c>
      <c r="I193" s="120"/>
      <c r="J193" s="120"/>
      <c r="K193" s="120"/>
      <c r="L193" s="121"/>
      <c r="M193" s="35">
        <f t="shared" ref="M193:N193" si="24">M197</f>
        <v>0</v>
      </c>
      <c r="N193" s="35">
        <f t="shared" si="24"/>
        <v>0</v>
      </c>
      <c r="O193" s="147"/>
      <c r="P193" s="221"/>
      <c r="Q193" s="222"/>
      <c r="R193" s="222"/>
      <c r="S193" s="222"/>
      <c r="T193" s="222"/>
      <c r="U193" s="222"/>
      <c r="V193" s="222"/>
      <c r="W193" s="222"/>
      <c r="X193" s="222"/>
      <c r="Y193" s="222"/>
      <c r="Z193" s="222"/>
      <c r="AA193" s="222"/>
      <c r="AB193" s="222"/>
      <c r="AC193" s="222"/>
      <c r="AD193" s="222"/>
      <c r="AE193" s="222"/>
      <c r="AF193" s="222"/>
      <c r="AG193" s="222"/>
      <c r="AH193" s="222"/>
      <c r="AI193" s="222"/>
      <c r="AJ193" s="222"/>
    </row>
    <row r="194" spans="1:36" ht="63" hidden="1" x14ac:dyDescent="0.25">
      <c r="A194" s="159"/>
      <c r="B194" s="167"/>
      <c r="C194" s="151"/>
      <c r="D194" s="69" t="s">
        <v>6</v>
      </c>
      <c r="E194" s="35">
        <f t="shared" si="22"/>
        <v>0</v>
      </c>
      <c r="F194" s="36">
        <f>F198</f>
        <v>0</v>
      </c>
      <c r="G194" s="36">
        <v>0</v>
      </c>
      <c r="H194" s="119">
        <f>H198</f>
        <v>0</v>
      </c>
      <c r="I194" s="120"/>
      <c r="J194" s="120"/>
      <c r="K194" s="120"/>
      <c r="L194" s="121"/>
      <c r="M194" s="35">
        <f t="shared" ref="M194:N194" si="25">M198</f>
        <v>0</v>
      </c>
      <c r="N194" s="35">
        <f t="shared" si="25"/>
        <v>0</v>
      </c>
      <c r="O194" s="147"/>
      <c r="P194" s="230"/>
      <c r="Q194" s="222"/>
      <c r="R194" s="222"/>
      <c r="S194" s="222"/>
      <c r="T194" s="222"/>
      <c r="U194" s="222"/>
      <c r="V194" s="222"/>
      <c r="W194" s="222"/>
      <c r="X194" s="222"/>
      <c r="Y194" s="222"/>
      <c r="Z194" s="222"/>
      <c r="AA194" s="222"/>
      <c r="AB194" s="222"/>
      <c r="AC194" s="222"/>
      <c r="AD194" s="222"/>
      <c r="AE194" s="222"/>
      <c r="AF194" s="222"/>
      <c r="AG194" s="222"/>
      <c r="AH194" s="222"/>
      <c r="AI194" s="222"/>
      <c r="AJ194" s="222"/>
    </row>
    <row r="195" spans="1:36" ht="15.75" hidden="1" x14ac:dyDescent="0.25">
      <c r="A195" s="152" t="s">
        <v>26</v>
      </c>
      <c r="B195" s="143" t="s">
        <v>253</v>
      </c>
      <c r="C195" s="144" t="s">
        <v>199</v>
      </c>
      <c r="D195" s="69" t="s">
        <v>4</v>
      </c>
      <c r="E195" s="35">
        <f t="shared" si="22"/>
        <v>0</v>
      </c>
      <c r="F195" s="36">
        <f>F196+F197+F198</f>
        <v>0</v>
      </c>
      <c r="G195" s="36">
        <v>0</v>
      </c>
      <c r="H195" s="119">
        <f>SUM(L196:L198)</f>
        <v>0</v>
      </c>
      <c r="I195" s="120"/>
      <c r="J195" s="120"/>
      <c r="K195" s="120"/>
      <c r="L195" s="121"/>
      <c r="M195" s="35">
        <f>SUM(M196:M198)</f>
        <v>0</v>
      </c>
      <c r="N195" s="35">
        <f>SUM(N196:N198)</f>
        <v>0</v>
      </c>
      <c r="O195" s="130" t="s">
        <v>20</v>
      </c>
      <c r="P195" s="230"/>
      <c r="Q195" s="222"/>
      <c r="R195" s="222"/>
      <c r="S195" s="222"/>
      <c r="T195" s="222"/>
      <c r="U195" s="222"/>
      <c r="V195" s="222"/>
      <c r="W195" s="222"/>
      <c r="X195" s="222"/>
      <c r="Y195" s="222"/>
      <c r="Z195" s="222"/>
      <c r="AA195" s="222"/>
      <c r="AB195" s="222"/>
      <c r="AC195" s="222"/>
      <c r="AD195" s="222"/>
      <c r="AE195" s="222"/>
      <c r="AF195" s="222"/>
      <c r="AG195" s="222"/>
      <c r="AH195" s="222"/>
      <c r="AI195" s="222"/>
      <c r="AJ195" s="222"/>
    </row>
    <row r="196" spans="1:36" ht="31.5" hidden="1" outlineLevel="1" x14ac:dyDescent="0.25">
      <c r="A196" s="153"/>
      <c r="B196" s="143"/>
      <c r="C196" s="144"/>
      <c r="D196" s="70" t="s">
        <v>21</v>
      </c>
      <c r="E196" s="35">
        <f t="shared" si="22"/>
        <v>0</v>
      </c>
      <c r="F196" s="37">
        <v>0</v>
      </c>
      <c r="G196" s="37">
        <v>0</v>
      </c>
      <c r="H196" s="116">
        <v>0</v>
      </c>
      <c r="I196" s="117"/>
      <c r="J196" s="117"/>
      <c r="K196" s="117"/>
      <c r="L196" s="118"/>
      <c r="M196" s="38">
        <v>0</v>
      </c>
      <c r="N196" s="38">
        <v>0</v>
      </c>
      <c r="O196" s="145"/>
      <c r="P196" s="221"/>
      <c r="Q196" s="222"/>
      <c r="R196" s="222"/>
      <c r="S196" s="222"/>
      <c r="T196" s="222"/>
      <c r="U196" s="222"/>
      <c r="V196" s="222"/>
      <c r="W196" s="222"/>
      <c r="X196" s="222"/>
      <c r="Y196" s="222"/>
      <c r="Z196" s="222"/>
      <c r="AA196" s="222"/>
      <c r="AB196" s="222"/>
      <c r="AC196" s="222"/>
      <c r="AD196" s="222"/>
      <c r="AE196" s="222"/>
      <c r="AF196" s="222"/>
      <c r="AG196" s="222"/>
      <c r="AH196" s="222"/>
      <c r="AI196" s="222"/>
      <c r="AJ196" s="222"/>
    </row>
    <row r="197" spans="1:36" ht="31.5" hidden="1" outlineLevel="1" x14ac:dyDescent="0.25">
      <c r="A197" s="153"/>
      <c r="B197" s="143"/>
      <c r="C197" s="144"/>
      <c r="D197" s="70" t="s">
        <v>17</v>
      </c>
      <c r="E197" s="35">
        <f t="shared" si="22"/>
        <v>0</v>
      </c>
      <c r="F197" s="37">
        <v>0</v>
      </c>
      <c r="G197" s="37">
        <v>0</v>
      </c>
      <c r="H197" s="116">
        <v>0</v>
      </c>
      <c r="I197" s="117"/>
      <c r="J197" s="117"/>
      <c r="K197" s="117"/>
      <c r="L197" s="118"/>
      <c r="M197" s="38">
        <v>0</v>
      </c>
      <c r="N197" s="38">
        <v>0</v>
      </c>
      <c r="O197" s="145"/>
      <c r="P197" s="221"/>
      <c r="Q197" s="222"/>
      <c r="R197" s="222"/>
      <c r="S197" s="222"/>
      <c r="T197" s="222"/>
      <c r="U197" s="222"/>
      <c r="V197" s="222"/>
      <c r="W197" s="222"/>
      <c r="X197" s="222"/>
      <c r="Y197" s="222"/>
      <c r="Z197" s="222"/>
      <c r="AA197" s="222"/>
      <c r="AB197" s="222"/>
      <c r="AC197" s="222"/>
      <c r="AD197" s="222"/>
      <c r="AE197" s="222"/>
      <c r="AF197" s="222"/>
      <c r="AG197" s="222"/>
      <c r="AH197" s="222"/>
      <c r="AI197" s="222"/>
      <c r="AJ197" s="222"/>
    </row>
    <row r="198" spans="1:36" ht="47.25" hidden="1" x14ac:dyDescent="0.25">
      <c r="A198" s="153"/>
      <c r="B198" s="143"/>
      <c r="C198" s="144"/>
      <c r="D198" s="70" t="s">
        <v>6</v>
      </c>
      <c r="E198" s="35">
        <f t="shared" si="22"/>
        <v>0</v>
      </c>
      <c r="F198" s="37">
        <v>0</v>
      </c>
      <c r="G198" s="37">
        <v>0</v>
      </c>
      <c r="H198" s="116">
        <v>0</v>
      </c>
      <c r="I198" s="117"/>
      <c r="J198" s="117"/>
      <c r="K198" s="117"/>
      <c r="L198" s="118"/>
      <c r="M198" s="38">
        <v>0</v>
      </c>
      <c r="N198" s="38">
        <v>0</v>
      </c>
      <c r="O198" s="145"/>
      <c r="P198" s="221"/>
      <c r="Q198" s="222"/>
      <c r="R198" s="222"/>
      <c r="S198" s="222"/>
      <c r="T198" s="222"/>
      <c r="U198" s="222"/>
      <c r="V198" s="222"/>
      <c r="W198" s="222"/>
      <c r="X198" s="222"/>
      <c r="Y198" s="222"/>
      <c r="Z198" s="222"/>
      <c r="AA198" s="222"/>
      <c r="AB198" s="222"/>
      <c r="AC198" s="222"/>
      <c r="AD198" s="222"/>
      <c r="AE198" s="222"/>
      <c r="AF198" s="222"/>
      <c r="AG198" s="222"/>
      <c r="AH198" s="222"/>
      <c r="AI198" s="222"/>
      <c r="AJ198" s="222"/>
    </row>
    <row r="199" spans="1:36" ht="15.75" hidden="1" x14ac:dyDescent="0.25">
      <c r="A199" s="153"/>
      <c r="B199" s="134" t="s">
        <v>254</v>
      </c>
      <c r="C199" s="122" t="s">
        <v>69</v>
      </c>
      <c r="D199" s="122" t="s">
        <v>69</v>
      </c>
      <c r="E199" s="125" t="s">
        <v>70</v>
      </c>
      <c r="F199" s="125" t="s">
        <v>2</v>
      </c>
      <c r="G199" s="125" t="s">
        <v>3</v>
      </c>
      <c r="H199" s="125" t="s">
        <v>205</v>
      </c>
      <c r="I199" s="127" t="s">
        <v>163</v>
      </c>
      <c r="J199" s="128"/>
      <c r="K199" s="128"/>
      <c r="L199" s="129"/>
      <c r="M199" s="133" t="s">
        <v>39</v>
      </c>
      <c r="N199" s="133" t="s">
        <v>40</v>
      </c>
      <c r="O199" s="145"/>
      <c r="P199" s="221"/>
      <c r="Q199" s="222"/>
      <c r="R199" s="222"/>
      <c r="S199" s="222"/>
      <c r="T199" s="222"/>
      <c r="U199" s="222"/>
      <c r="V199" s="222"/>
      <c r="W199" s="222"/>
      <c r="X199" s="222"/>
      <c r="Y199" s="222"/>
      <c r="Z199" s="222"/>
      <c r="AA199" s="222"/>
      <c r="AB199" s="222"/>
      <c r="AC199" s="222"/>
      <c r="AD199" s="222"/>
      <c r="AE199" s="222"/>
      <c r="AF199" s="222"/>
      <c r="AG199" s="222"/>
      <c r="AH199" s="222"/>
      <c r="AI199" s="222"/>
      <c r="AJ199" s="222"/>
    </row>
    <row r="200" spans="1:36" ht="31.5" hidden="1" x14ac:dyDescent="0.25">
      <c r="A200" s="153"/>
      <c r="B200" s="135"/>
      <c r="C200" s="123"/>
      <c r="D200" s="123"/>
      <c r="E200" s="126"/>
      <c r="F200" s="126"/>
      <c r="G200" s="126"/>
      <c r="H200" s="126"/>
      <c r="I200" s="93" t="s">
        <v>151</v>
      </c>
      <c r="J200" s="93" t="s">
        <v>156</v>
      </c>
      <c r="K200" s="93" t="s">
        <v>152</v>
      </c>
      <c r="L200" s="93" t="s">
        <v>153</v>
      </c>
      <c r="M200" s="133"/>
      <c r="N200" s="133"/>
      <c r="O200" s="145"/>
      <c r="P200" s="221"/>
      <c r="Q200" s="222"/>
      <c r="R200" s="222"/>
      <c r="S200" s="222"/>
      <c r="T200" s="222"/>
      <c r="U200" s="222"/>
      <c r="V200" s="222"/>
      <c r="W200" s="222"/>
      <c r="X200" s="222"/>
      <c r="Y200" s="222"/>
      <c r="Z200" s="222"/>
      <c r="AA200" s="222"/>
      <c r="AB200" s="222"/>
      <c r="AC200" s="222"/>
      <c r="AD200" s="222"/>
      <c r="AE200" s="222"/>
      <c r="AF200" s="222"/>
      <c r="AG200" s="222"/>
      <c r="AH200" s="222"/>
      <c r="AI200" s="222"/>
      <c r="AJ200" s="222"/>
    </row>
    <row r="201" spans="1:36" ht="15.75" hidden="1" x14ac:dyDescent="0.25">
      <c r="A201" s="154"/>
      <c r="B201" s="136"/>
      <c r="C201" s="124"/>
      <c r="D201" s="124"/>
      <c r="E201" s="20" t="s">
        <v>69</v>
      </c>
      <c r="F201" s="21" t="s">
        <v>69</v>
      </c>
      <c r="G201" s="21" t="s">
        <v>69</v>
      </c>
      <c r="H201" s="21" t="s">
        <v>69</v>
      </c>
      <c r="I201" s="21" t="s">
        <v>69</v>
      </c>
      <c r="J201" s="21" t="s">
        <v>69</v>
      </c>
      <c r="K201" s="21" t="s">
        <v>69</v>
      </c>
      <c r="L201" s="21" t="s">
        <v>69</v>
      </c>
      <c r="M201" s="21" t="s">
        <v>69</v>
      </c>
      <c r="N201" s="21" t="s">
        <v>69</v>
      </c>
      <c r="O201" s="146"/>
      <c r="P201" s="221"/>
      <c r="Q201" s="222"/>
      <c r="R201" s="222"/>
      <c r="S201" s="222"/>
      <c r="T201" s="222"/>
      <c r="U201" s="222"/>
      <c r="V201" s="222"/>
      <c r="W201" s="222"/>
      <c r="X201" s="222"/>
      <c r="Y201" s="222"/>
      <c r="Z201" s="222"/>
      <c r="AA201" s="222"/>
      <c r="AB201" s="222"/>
      <c r="AC201" s="222"/>
      <c r="AD201" s="222"/>
      <c r="AE201" s="222"/>
      <c r="AF201" s="222"/>
      <c r="AG201" s="222"/>
      <c r="AH201" s="222"/>
      <c r="AI201" s="222"/>
      <c r="AJ201" s="222"/>
    </row>
    <row r="202" spans="1:36" ht="15.75" x14ac:dyDescent="0.25">
      <c r="A202" s="150" t="s">
        <v>15</v>
      </c>
      <c r="B202" s="150"/>
      <c r="C202" s="150"/>
      <c r="D202" s="69" t="s">
        <v>4</v>
      </c>
      <c r="E202" s="17">
        <f>SUM(F202:N202)</f>
        <v>468337.81646000006</v>
      </c>
      <c r="F202" s="16">
        <f>F203+F204+F205+F206</f>
        <v>86408.94690000001</v>
      </c>
      <c r="G202" s="16">
        <v>93819.989350000003</v>
      </c>
      <c r="H202" s="107">
        <f>H203+H204+H205+H206</f>
        <v>96125.658129999996</v>
      </c>
      <c r="I202" s="108"/>
      <c r="J202" s="108"/>
      <c r="K202" s="108"/>
      <c r="L202" s="109"/>
      <c r="M202" s="17">
        <f>SUM(M203:M206)</f>
        <v>96007.259099999996</v>
      </c>
      <c r="N202" s="17">
        <f>SUM(N203:N206)</f>
        <v>95975.962979999997</v>
      </c>
      <c r="O202" s="147"/>
      <c r="P202" s="221"/>
      <c r="Q202" s="222"/>
      <c r="R202" s="222"/>
      <c r="S202" s="222"/>
      <c r="T202" s="222"/>
      <c r="U202" s="222"/>
      <c r="V202" s="222"/>
      <c r="W202" s="222"/>
      <c r="X202" s="222"/>
      <c r="Y202" s="222"/>
      <c r="Z202" s="222"/>
      <c r="AA202" s="222"/>
      <c r="AB202" s="222"/>
      <c r="AC202" s="222"/>
      <c r="AD202" s="222"/>
      <c r="AE202" s="222"/>
      <c r="AF202" s="222"/>
      <c r="AG202" s="222"/>
      <c r="AH202" s="222"/>
      <c r="AI202" s="222"/>
      <c r="AJ202" s="222"/>
    </row>
    <row r="203" spans="1:36" ht="31.5" x14ac:dyDescent="0.25">
      <c r="A203" s="150"/>
      <c r="B203" s="150"/>
      <c r="C203" s="150"/>
      <c r="D203" s="69" t="s">
        <v>21</v>
      </c>
      <c r="E203" s="17">
        <f>SUM(F203:N203)</f>
        <v>4286.7172199999995</v>
      </c>
      <c r="F203" s="16">
        <f>F120+F181</f>
        <v>704.029</v>
      </c>
      <c r="G203" s="16">
        <v>916.79880000000003</v>
      </c>
      <c r="H203" s="107">
        <f>H120+L181</f>
        <v>924.53634999999997</v>
      </c>
      <c r="I203" s="108"/>
      <c r="J203" s="108"/>
      <c r="K203" s="108"/>
      <c r="L203" s="109"/>
      <c r="M203" s="17">
        <f>M120+M181</f>
        <v>892.68665999999996</v>
      </c>
      <c r="N203" s="17">
        <f>N120+N181</f>
        <v>848.66641000000004</v>
      </c>
      <c r="O203" s="147"/>
      <c r="P203" s="221"/>
      <c r="Q203" s="222"/>
      <c r="R203" s="222"/>
      <c r="S203" s="222"/>
      <c r="T203" s="222"/>
      <c r="U203" s="222"/>
      <c r="V203" s="222"/>
      <c r="W203" s="222"/>
      <c r="X203" s="222"/>
      <c r="Y203" s="222"/>
      <c r="Z203" s="222"/>
      <c r="AA203" s="222"/>
      <c r="AB203" s="222"/>
      <c r="AC203" s="222"/>
      <c r="AD203" s="222"/>
      <c r="AE203" s="222"/>
      <c r="AF203" s="222"/>
      <c r="AG203" s="222"/>
      <c r="AH203" s="222"/>
      <c r="AI203" s="222"/>
      <c r="AJ203" s="222"/>
    </row>
    <row r="204" spans="1:36" ht="31.5" x14ac:dyDescent="0.25">
      <c r="A204" s="150"/>
      <c r="B204" s="150"/>
      <c r="C204" s="150"/>
      <c r="D204" s="69" t="s">
        <v>17</v>
      </c>
      <c r="E204" s="17">
        <f>SUM(F204:N204)</f>
        <v>14381.854269999998</v>
      </c>
      <c r="F204" s="16">
        <f>F121+F182</f>
        <v>5894.1886500000001</v>
      </c>
      <c r="G204" s="16">
        <v>6058.5419199999997</v>
      </c>
      <c r="H204" s="107">
        <f>H121+L182</f>
        <v>756.43883000000005</v>
      </c>
      <c r="I204" s="108"/>
      <c r="J204" s="108"/>
      <c r="K204" s="108"/>
      <c r="L204" s="109"/>
      <c r="M204" s="17">
        <f>M121+M182</f>
        <v>824.01846</v>
      </c>
      <c r="N204" s="17">
        <f>N121+N182</f>
        <v>848.66641000000004</v>
      </c>
      <c r="O204" s="147"/>
      <c r="P204" s="221"/>
      <c r="Q204" s="222"/>
      <c r="R204" s="222"/>
      <c r="S204" s="222"/>
      <c r="T204" s="222"/>
      <c r="U204" s="222"/>
      <c r="V204" s="222"/>
      <c r="W204" s="222"/>
      <c r="X204" s="222"/>
      <c r="Y204" s="222"/>
      <c r="Z204" s="222"/>
      <c r="AA204" s="222"/>
      <c r="AB204" s="222"/>
      <c r="AC204" s="222"/>
      <c r="AD204" s="222"/>
      <c r="AE204" s="222"/>
      <c r="AF204" s="222"/>
      <c r="AG204" s="222"/>
      <c r="AH204" s="222"/>
      <c r="AI204" s="222"/>
      <c r="AJ204" s="222"/>
    </row>
    <row r="205" spans="1:36" ht="63" x14ac:dyDescent="0.25">
      <c r="A205" s="150"/>
      <c r="B205" s="150"/>
      <c r="C205" s="150"/>
      <c r="D205" s="69" t="s">
        <v>6</v>
      </c>
      <c r="E205" s="17">
        <f>SUM(F205:N205)</f>
        <v>437179.19518000004</v>
      </c>
      <c r="F205" s="16">
        <f>F122+F157+F183</f>
        <v>76831.821210000009</v>
      </c>
      <c r="G205" s="16">
        <v>85564.348129999998</v>
      </c>
      <c r="H205" s="107">
        <f>H122+H157+H183</f>
        <v>91583.655159999995</v>
      </c>
      <c r="I205" s="108"/>
      <c r="J205" s="108"/>
      <c r="K205" s="108"/>
      <c r="L205" s="109"/>
      <c r="M205" s="17">
        <f>M122+M157+M183</f>
        <v>91605.647249999995</v>
      </c>
      <c r="N205" s="17">
        <f>N122+N157+N183</f>
        <v>91593.723429999998</v>
      </c>
      <c r="O205" s="147"/>
      <c r="P205" s="221"/>
      <c r="Q205" s="222"/>
      <c r="R205" s="222"/>
      <c r="S205" s="222"/>
      <c r="T205" s="222"/>
      <c r="U205" s="222"/>
      <c r="V205" s="222"/>
      <c r="W205" s="222"/>
      <c r="X205" s="222"/>
      <c r="Y205" s="222"/>
      <c r="Z205" s="222"/>
      <c r="AA205" s="222"/>
      <c r="AB205" s="222"/>
      <c r="AC205" s="222"/>
      <c r="AD205" s="222"/>
      <c r="AE205" s="222"/>
      <c r="AF205" s="222"/>
      <c r="AG205" s="222"/>
      <c r="AH205" s="222"/>
      <c r="AI205" s="222"/>
      <c r="AJ205" s="222"/>
    </row>
    <row r="206" spans="1:36" ht="15.75" x14ac:dyDescent="0.25">
      <c r="A206" s="150"/>
      <c r="B206" s="150"/>
      <c r="C206" s="150"/>
      <c r="D206" s="73" t="s">
        <v>18</v>
      </c>
      <c r="E206" s="17">
        <f>SUM(F206:N206)</f>
        <v>12490.049790000001</v>
      </c>
      <c r="F206" s="16">
        <f>F123+F158</f>
        <v>2978.9080400000003</v>
      </c>
      <c r="G206" s="16">
        <v>1280.3005000000001</v>
      </c>
      <c r="H206" s="107">
        <f>H123+H158</f>
        <v>2861.0277900000001</v>
      </c>
      <c r="I206" s="108"/>
      <c r="J206" s="108"/>
      <c r="K206" s="108"/>
      <c r="L206" s="109"/>
      <c r="M206" s="17">
        <f>M123+M158</f>
        <v>2684.9067300000002</v>
      </c>
      <c r="N206" s="17">
        <f>N123+N158</f>
        <v>2684.9067300000002</v>
      </c>
      <c r="O206" s="147"/>
      <c r="P206" s="221"/>
      <c r="Q206" s="222"/>
      <c r="R206" s="222"/>
      <c r="S206" s="222"/>
      <c r="T206" s="222"/>
      <c r="U206" s="222"/>
      <c r="V206" s="222"/>
      <c r="W206" s="222"/>
      <c r="X206" s="222"/>
      <c r="Y206" s="222"/>
      <c r="Z206" s="222"/>
      <c r="AA206" s="222"/>
      <c r="AB206" s="222"/>
      <c r="AC206" s="222"/>
      <c r="AD206" s="222"/>
      <c r="AE206" s="222"/>
      <c r="AF206" s="222"/>
      <c r="AG206" s="222"/>
      <c r="AH206" s="222"/>
      <c r="AI206" s="222"/>
      <c r="AJ206" s="222"/>
    </row>
    <row r="207" spans="1:36" ht="18.75" x14ac:dyDescent="0.25">
      <c r="A207" s="148" t="s">
        <v>186</v>
      </c>
      <c r="B207" s="149"/>
      <c r="C207" s="149"/>
      <c r="D207" s="149"/>
      <c r="E207" s="149"/>
      <c r="F207" s="149"/>
      <c r="G207" s="149"/>
      <c r="H207" s="149"/>
      <c r="I207" s="149"/>
      <c r="J207" s="149"/>
      <c r="K207" s="149"/>
      <c r="L207" s="149"/>
      <c r="M207" s="149"/>
      <c r="N207" s="149"/>
      <c r="O207" s="149"/>
      <c r="P207" s="221"/>
      <c r="Q207" s="222"/>
      <c r="R207" s="222"/>
      <c r="S207" s="222"/>
      <c r="T207" s="222"/>
      <c r="U207" s="222"/>
      <c r="V207" s="222"/>
      <c r="W207" s="222"/>
      <c r="X207" s="222"/>
      <c r="Y207" s="222"/>
      <c r="Z207" s="222"/>
      <c r="AA207" s="222"/>
      <c r="AB207" s="222"/>
      <c r="AC207" s="222"/>
      <c r="AD207" s="222"/>
      <c r="AE207" s="222"/>
      <c r="AF207" s="222"/>
      <c r="AG207" s="222"/>
      <c r="AH207" s="222"/>
      <c r="AI207" s="222"/>
      <c r="AJ207" s="222"/>
    </row>
    <row r="208" spans="1:36" ht="15.75" x14ac:dyDescent="0.25">
      <c r="A208" s="151">
        <v>1</v>
      </c>
      <c r="B208" s="167" t="s">
        <v>160</v>
      </c>
      <c r="C208" s="151" t="s">
        <v>41</v>
      </c>
      <c r="D208" s="69" t="s">
        <v>4</v>
      </c>
      <c r="E208" s="17">
        <f t="shared" ref="E208:E215" si="26">SUM(F208:N208)</f>
        <v>676295.63423000008</v>
      </c>
      <c r="F208" s="16">
        <f>F209+F212+F210+F211</f>
        <v>68806.537379999994</v>
      </c>
      <c r="G208" s="16">
        <f>G209+G212+G210+G211</f>
        <v>135986.74645000001</v>
      </c>
      <c r="H208" s="107">
        <f>H209+H210+H211+H212</f>
        <v>174143.66180999999</v>
      </c>
      <c r="I208" s="108"/>
      <c r="J208" s="108"/>
      <c r="K208" s="108"/>
      <c r="L208" s="109"/>
      <c r="M208" s="17">
        <f>M209+M210+M211+M212</f>
        <v>148695.17784000002</v>
      </c>
      <c r="N208" s="17">
        <f>N209+N210+N211+N212</f>
        <v>148663.51075000002</v>
      </c>
      <c r="O208" s="147" t="s">
        <v>20</v>
      </c>
      <c r="P208" s="221"/>
      <c r="Q208" s="222"/>
      <c r="R208" s="222"/>
      <c r="S208" s="222"/>
      <c r="T208" s="222"/>
      <c r="U208" s="222"/>
      <c r="V208" s="222"/>
      <c r="W208" s="222"/>
      <c r="X208" s="222"/>
      <c r="Y208" s="222"/>
      <c r="Z208" s="222"/>
      <c r="AA208" s="222"/>
      <c r="AB208" s="222"/>
      <c r="AC208" s="222"/>
      <c r="AD208" s="222"/>
      <c r="AE208" s="222"/>
      <c r="AF208" s="222"/>
      <c r="AG208" s="222"/>
      <c r="AH208" s="222"/>
      <c r="AI208" s="222"/>
      <c r="AJ208" s="222"/>
    </row>
    <row r="209" spans="1:36" ht="31.5" x14ac:dyDescent="0.25">
      <c r="A209" s="151"/>
      <c r="B209" s="167"/>
      <c r="C209" s="151"/>
      <c r="D209" s="69" t="s">
        <v>21</v>
      </c>
      <c r="E209" s="17">
        <f t="shared" si="26"/>
        <v>3242.42679</v>
      </c>
      <c r="F209" s="17">
        <f>F225</f>
        <v>0</v>
      </c>
      <c r="G209" s="17">
        <f t="shared" ref="G209" si="27">G225</f>
        <v>0</v>
      </c>
      <c r="H209" s="107">
        <f>H225</f>
        <v>2286.4642899999999</v>
      </c>
      <c r="I209" s="108"/>
      <c r="J209" s="108"/>
      <c r="K209" s="108"/>
      <c r="L209" s="109"/>
      <c r="M209" s="17">
        <f>M225</f>
        <v>492.35</v>
      </c>
      <c r="N209" s="17">
        <f>N225</f>
        <v>463.61250000000001</v>
      </c>
      <c r="O209" s="147"/>
      <c r="P209" s="231"/>
      <c r="Q209" s="222"/>
      <c r="R209" s="222"/>
      <c r="S209" s="222"/>
      <c r="T209" s="222"/>
      <c r="U209" s="222"/>
      <c r="V209" s="222"/>
      <c r="W209" s="222"/>
      <c r="X209" s="222"/>
      <c r="Y209" s="222"/>
      <c r="Z209" s="222"/>
      <c r="AA209" s="222"/>
      <c r="AB209" s="222"/>
      <c r="AC209" s="222"/>
      <c r="AD209" s="222"/>
      <c r="AE209" s="222"/>
      <c r="AF209" s="222"/>
      <c r="AG209" s="222"/>
      <c r="AH209" s="222"/>
      <c r="AI209" s="222"/>
      <c r="AJ209" s="222"/>
    </row>
    <row r="210" spans="1:36" ht="31.5" x14ac:dyDescent="0.25">
      <c r="A210" s="151"/>
      <c r="B210" s="167"/>
      <c r="C210" s="151"/>
      <c r="D210" s="69" t="s">
        <v>17</v>
      </c>
      <c r="E210" s="17">
        <f t="shared" si="26"/>
        <v>2788.83295</v>
      </c>
      <c r="F210" s="17">
        <f t="shared" ref="F210:G210" si="28">F226</f>
        <v>0</v>
      </c>
      <c r="G210" s="17">
        <f t="shared" si="28"/>
        <v>0</v>
      </c>
      <c r="H210" s="107">
        <f>H226</f>
        <v>1870.74352</v>
      </c>
      <c r="I210" s="108"/>
      <c r="J210" s="108"/>
      <c r="K210" s="165"/>
      <c r="L210" s="166"/>
      <c r="M210" s="16">
        <f>M226</f>
        <v>454.47692999999998</v>
      </c>
      <c r="N210" s="17">
        <f>N226</f>
        <v>463.61250000000001</v>
      </c>
      <c r="O210" s="147"/>
      <c r="P210" s="221"/>
      <c r="Q210" s="222"/>
      <c r="R210" s="222"/>
      <c r="S210" s="222"/>
      <c r="T210" s="222"/>
      <c r="U210" s="222"/>
      <c r="V210" s="222"/>
      <c r="W210" s="222"/>
      <c r="X210" s="222"/>
      <c r="Y210" s="222"/>
      <c r="Z210" s="222"/>
      <c r="AA210" s="222"/>
      <c r="AB210" s="222"/>
      <c r="AC210" s="222"/>
      <c r="AD210" s="222"/>
      <c r="AE210" s="222"/>
      <c r="AF210" s="222"/>
      <c r="AG210" s="222"/>
      <c r="AH210" s="222"/>
      <c r="AI210" s="222"/>
      <c r="AJ210" s="222"/>
    </row>
    <row r="211" spans="1:36" ht="63" x14ac:dyDescent="0.25">
      <c r="A211" s="151"/>
      <c r="B211" s="167"/>
      <c r="C211" s="151"/>
      <c r="D211" s="69" t="s">
        <v>6</v>
      </c>
      <c r="E211" s="17">
        <f t="shared" si="26"/>
        <v>639987.28813</v>
      </c>
      <c r="F211" s="17">
        <f>F214+F227</f>
        <v>64492.558769999996</v>
      </c>
      <c r="G211" s="17">
        <f>G214+G227</f>
        <v>132483.08955999999</v>
      </c>
      <c r="H211" s="107">
        <f>H214+H220+H227+H248</f>
        <v>164836.14418</v>
      </c>
      <c r="I211" s="108"/>
      <c r="J211" s="108"/>
      <c r="K211" s="165"/>
      <c r="L211" s="166"/>
      <c r="M211" s="17">
        <f>M214+M227+M220</f>
        <v>139093.78039</v>
      </c>
      <c r="N211" s="17">
        <f>N214+N227+N220</f>
        <v>139081.71523</v>
      </c>
      <c r="O211" s="147"/>
      <c r="P211" s="221"/>
      <c r="Q211" s="222"/>
      <c r="R211" s="222"/>
      <c r="S211" s="222"/>
      <c r="T211" s="222"/>
      <c r="U211" s="222"/>
      <c r="V211" s="222"/>
      <c r="W211" s="222"/>
      <c r="X211" s="222"/>
      <c r="Y211" s="222"/>
      <c r="Z211" s="222"/>
      <c r="AA211" s="222"/>
      <c r="AB211" s="222"/>
      <c r="AC211" s="222"/>
      <c r="AD211" s="222"/>
      <c r="AE211" s="222"/>
      <c r="AF211" s="222"/>
      <c r="AG211" s="222"/>
      <c r="AH211" s="222"/>
      <c r="AI211" s="222"/>
      <c r="AJ211" s="222"/>
    </row>
    <row r="212" spans="1:36" ht="15.75" x14ac:dyDescent="0.25">
      <c r="A212" s="151"/>
      <c r="B212" s="167"/>
      <c r="C212" s="151"/>
      <c r="D212" s="73" t="s">
        <v>18</v>
      </c>
      <c r="E212" s="17">
        <f t="shared" si="26"/>
        <v>30277.086360000001</v>
      </c>
      <c r="F212" s="16">
        <f>F215</f>
        <v>4313.9786100000001</v>
      </c>
      <c r="G212" s="16">
        <v>3503.6568900000002</v>
      </c>
      <c r="H212" s="107">
        <f>H215</f>
        <v>5150.3098200000004</v>
      </c>
      <c r="I212" s="108"/>
      <c r="J212" s="108"/>
      <c r="K212" s="108"/>
      <c r="L212" s="109"/>
      <c r="M212" s="17">
        <f t="shared" ref="M212:N212" si="29">M215</f>
        <v>8654.5705199999993</v>
      </c>
      <c r="N212" s="17">
        <f t="shared" si="29"/>
        <v>8654.5705199999993</v>
      </c>
      <c r="O212" s="147"/>
      <c r="P212" s="221"/>
      <c r="Q212" s="222"/>
      <c r="R212" s="222"/>
      <c r="S212" s="222"/>
      <c r="T212" s="222"/>
      <c r="U212" s="222"/>
      <c r="V212" s="222"/>
      <c r="W212" s="222"/>
      <c r="X212" s="222"/>
      <c r="Y212" s="222"/>
      <c r="Z212" s="222"/>
      <c r="AA212" s="222"/>
      <c r="AB212" s="222"/>
      <c r="AC212" s="222"/>
      <c r="AD212" s="222"/>
      <c r="AE212" s="222"/>
      <c r="AF212" s="222"/>
      <c r="AG212" s="222"/>
      <c r="AH212" s="222"/>
      <c r="AI212" s="222"/>
      <c r="AJ212" s="222"/>
    </row>
    <row r="213" spans="1:36" ht="15.75" x14ac:dyDescent="0.25">
      <c r="A213" s="101" t="s">
        <v>7</v>
      </c>
      <c r="B213" s="143" t="s">
        <v>310</v>
      </c>
      <c r="C213" s="144" t="s">
        <v>41</v>
      </c>
      <c r="D213" s="69" t="s">
        <v>4</v>
      </c>
      <c r="E213" s="17">
        <f t="shared" si="26"/>
        <v>666552.08052000008</v>
      </c>
      <c r="F213" s="16">
        <f>F214+F215</f>
        <v>68806.537379999994</v>
      </c>
      <c r="G213" s="16">
        <v>135986.74645000001</v>
      </c>
      <c r="H213" s="107">
        <f>H214+H215</f>
        <v>167427.65565</v>
      </c>
      <c r="I213" s="108"/>
      <c r="J213" s="108"/>
      <c r="K213" s="108"/>
      <c r="L213" s="109"/>
      <c r="M213" s="17">
        <f>SUM(M214:M215)</f>
        <v>147165.57052000001</v>
      </c>
      <c r="N213" s="17">
        <f>SUM(N214:N215)</f>
        <v>147165.57052000001</v>
      </c>
      <c r="O213" s="130" t="s">
        <v>20</v>
      </c>
      <c r="P213" s="221"/>
      <c r="Q213" s="222"/>
      <c r="R213" s="222"/>
      <c r="S213" s="222"/>
      <c r="T213" s="222"/>
      <c r="U213" s="222"/>
      <c r="V213" s="222"/>
      <c r="W213" s="222"/>
      <c r="X213" s="222"/>
      <c r="Y213" s="222"/>
      <c r="Z213" s="222"/>
      <c r="AA213" s="222"/>
      <c r="AB213" s="222"/>
      <c r="AC213" s="222"/>
      <c r="AD213" s="222"/>
      <c r="AE213" s="222"/>
      <c r="AF213" s="222"/>
      <c r="AG213" s="222"/>
      <c r="AH213" s="222"/>
      <c r="AI213" s="222"/>
      <c r="AJ213" s="222"/>
    </row>
    <row r="214" spans="1:36" ht="47.25" x14ac:dyDescent="0.25">
      <c r="A214" s="102"/>
      <c r="B214" s="143"/>
      <c r="C214" s="144"/>
      <c r="D214" s="70" t="s">
        <v>6</v>
      </c>
      <c r="E214" s="17">
        <f t="shared" si="26"/>
        <v>636274.99416</v>
      </c>
      <c r="F214" s="19">
        <f>19759.15823+43326.17321+242.01684-232.8-220+1717.73791-99.72742</f>
        <v>64492.558769999996</v>
      </c>
      <c r="G214" s="19">
        <v>132483.08955999999</v>
      </c>
      <c r="H214" s="104">
        <f>138511+23766.34583</f>
        <v>162277.34583000001</v>
      </c>
      <c r="I214" s="105"/>
      <c r="J214" s="105"/>
      <c r="K214" s="105"/>
      <c r="L214" s="106"/>
      <c r="M214" s="18">
        <v>138511</v>
      </c>
      <c r="N214" s="18">
        <v>138511</v>
      </c>
      <c r="O214" s="145"/>
      <c r="P214" s="221"/>
      <c r="Q214" s="222"/>
      <c r="R214" s="222"/>
      <c r="S214" s="222"/>
      <c r="T214" s="222"/>
      <c r="U214" s="222"/>
      <c r="V214" s="222"/>
      <c r="W214" s="222"/>
      <c r="X214" s="222"/>
      <c r="Y214" s="222"/>
      <c r="Z214" s="222"/>
      <c r="AA214" s="222"/>
      <c r="AB214" s="222"/>
      <c r="AC214" s="222"/>
      <c r="AD214" s="222"/>
      <c r="AE214" s="222"/>
      <c r="AF214" s="222"/>
      <c r="AG214" s="222"/>
      <c r="AH214" s="222"/>
      <c r="AI214" s="222"/>
      <c r="AJ214" s="222"/>
    </row>
    <row r="215" spans="1:36" ht="15.75" x14ac:dyDescent="0.25">
      <c r="A215" s="102"/>
      <c r="B215" s="143"/>
      <c r="C215" s="144"/>
      <c r="D215" s="74" t="s">
        <v>18</v>
      </c>
      <c r="E215" s="17">
        <f t="shared" si="26"/>
        <v>30277.086360000001</v>
      </c>
      <c r="F215" s="19">
        <f>443.45689+3060.2+300+510.32172</f>
        <v>4313.9786100000001</v>
      </c>
      <c r="G215" s="19">
        <v>3503.6568900000002</v>
      </c>
      <c r="H215" s="104">
        <v>5150.3098200000004</v>
      </c>
      <c r="I215" s="105"/>
      <c r="J215" s="105"/>
      <c r="K215" s="105"/>
      <c r="L215" s="106"/>
      <c r="M215" s="18">
        <v>8654.5705199999993</v>
      </c>
      <c r="N215" s="18">
        <v>8654.5705199999993</v>
      </c>
      <c r="O215" s="145"/>
      <c r="P215" s="221"/>
      <c r="Q215" s="222"/>
      <c r="R215" s="222"/>
      <c r="S215" s="222"/>
      <c r="T215" s="222"/>
      <c r="U215" s="222"/>
      <c r="V215" s="222"/>
      <c r="W215" s="222"/>
      <c r="X215" s="222"/>
      <c r="Y215" s="222"/>
      <c r="Z215" s="222"/>
      <c r="AA215" s="222"/>
      <c r="AB215" s="222"/>
      <c r="AC215" s="222"/>
      <c r="AD215" s="222"/>
      <c r="AE215" s="222"/>
      <c r="AF215" s="222"/>
      <c r="AG215" s="222"/>
      <c r="AH215" s="222"/>
      <c r="AI215" s="222"/>
      <c r="AJ215" s="222"/>
    </row>
    <row r="216" spans="1:36" ht="15.75" x14ac:dyDescent="0.25">
      <c r="A216" s="102"/>
      <c r="B216" s="134" t="s">
        <v>123</v>
      </c>
      <c r="C216" s="122" t="s">
        <v>69</v>
      </c>
      <c r="D216" s="122" t="s">
        <v>69</v>
      </c>
      <c r="E216" s="125" t="s">
        <v>70</v>
      </c>
      <c r="F216" s="125" t="s">
        <v>2</v>
      </c>
      <c r="G216" s="125" t="s">
        <v>3</v>
      </c>
      <c r="H216" s="125" t="s">
        <v>214</v>
      </c>
      <c r="I216" s="127" t="s">
        <v>163</v>
      </c>
      <c r="J216" s="128"/>
      <c r="K216" s="128"/>
      <c r="L216" s="129"/>
      <c r="M216" s="133" t="s">
        <v>39</v>
      </c>
      <c r="N216" s="133" t="s">
        <v>40</v>
      </c>
      <c r="O216" s="145"/>
      <c r="P216" s="221"/>
      <c r="Q216" s="222"/>
      <c r="R216" s="222"/>
      <c r="S216" s="222"/>
      <c r="T216" s="222"/>
      <c r="U216" s="222"/>
      <c r="V216" s="222"/>
      <c r="W216" s="222"/>
      <c r="X216" s="222"/>
      <c r="Y216" s="222"/>
      <c r="Z216" s="222"/>
      <c r="AA216" s="222"/>
      <c r="AB216" s="222"/>
      <c r="AC216" s="222"/>
      <c r="AD216" s="222"/>
      <c r="AE216" s="222"/>
      <c r="AF216" s="222"/>
      <c r="AG216" s="222"/>
      <c r="AH216" s="222"/>
      <c r="AI216" s="222"/>
      <c r="AJ216" s="222"/>
    </row>
    <row r="217" spans="1:36" ht="31.5" x14ac:dyDescent="0.25">
      <c r="A217" s="102"/>
      <c r="B217" s="135"/>
      <c r="C217" s="123"/>
      <c r="D217" s="123"/>
      <c r="E217" s="126"/>
      <c r="F217" s="126"/>
      <c r="G217" s="126"/>
      <c r="H217" s="126"/>
      <c r="I217" s="93" t="s">
        <v>151</v>
      </c>
      <c r="J217" s="93" t="s">
        <v>156</v>
      </c>
      <c r="K217" s="93" t="s">
        <v>152</v>
      </c>
      <c r="L217" s="93" t="s">
        <v>153</v>
      </c>
      <c r="M217" s="133"/>
      <c r="N217" s="133"/>
      <c r="O217" s="145"/>
      <c r="P217" s="221"/>
      <c r="Q217" s="222"/>
      <c r="R217" s="222"/>
      <c r="S217" s="222"/>
      <c r="T217" s="222"/>
      <c r="U217" s="222"/>
      <c r="V217" s="222"/>
      <c r="W217" s="222"/>
      <c r="X217" s="222"/>
      <c r="Y217" s="222"/>
      <c r="Z217" s="222"/>
      <c r="AA217" s="222"/>
      <c r="AB217" s="222"/>
      <c r="AC217" s="222"/>
      <c r="AD217" s="222"/>
      <c r="AE217" s="222"/>
      <c r="AF217" s="222"/>
      <c r="AG217" s="222"/>
      <c r="AH217" s="222"/>
      <c r="AI217" s="222"/>
      <c r="AJ217" s="222"/>
    </row>
    <row r="218" spans="1:36" ht="84" customHeight="1" x14ac:dyDescent="0.25">
      <c r="A218" s="103"/>
      <c r="B218" s="136"/>
      <c r="C218" s="124"/>
      <c r="D218" s="124"/>
      <c r="E218" s="27">
        <v>100</v>
      </c>
      <c r="F218" s="21" t="s">
        <v>69</v>
      </c>
      <c r="G218" s="32">
        <v>100</v>
      </c>
      <c r="H218" s="32">
        <v>100</v>
      </c>
      <c r="I218" s="28">
        <v>25</v>
      </c>
      <c r="J218" s="28">
        <v>50</v>
      </c>
      <c r="K218" s="28">
        <v>75</v>
      </c>
      <c r="L218" s="28">
        <v>100</v>
      </c>
      <c r="M218" s="28">
        <v>100</v>
      </c>
      <c r="N218" s="28">
        <v>100</v>
      </c>
      <c r="O218" s="146"/>
      <c r="P218" s="221"/>
      <c r="Q218" s="222"/>
      <c r="R218" s="222"/>
      <c r="S218" s="222"/>
      <c r="T218" s="222"/>
      <c r="U218" s="222"/>
      <c r="V218" s="222"/>
      <c r="W218" s="222"/>
      <c r="X218" s="222"/>
      <c r="Y218" s="222"/>
      <c r="Z218" s="222"/>
      <c r="AA218" s="222"/>
      <c r="AB218" s="222"/>
      <c r="AC218" s="222"/>
      <c r="AD218" s="222"/>
      <c r="AE218" s="222"/>
      <c r="AF218" s="222"/>
      <c r="AG218" s="222"/>
      <c r="AH218" s="222"/>
      <c r="AI218" s="222"/>
      <c r="AJ218" s="222"/>
    </row>
    <row r="219" spans="1:36" ht="15.75" hidden="1" x14ac:dyDescent="0.25">
      <c r="A219" s="101" t="s">
        <v>8</v>
      </c>
      <c r="B219" s="143" t="s">
        <v>93</v>
      </c>
      <c r="C219" s="144" t="s">
        <v>41</v>
      </c>
      <c r="D219" s="69" t="s">
        <v>4</v>
      </c>
      <c r="E219" s="17">
        <f>SUM(F219:N219)</f>
        <v>0</v>
      </c>
      <c r="F219" s="16">
        <f>F220</f>
        <v>0</v>
      </c>
      <c r="G219" s="16">
        <v>0</v>
      </c>
      <c r="H219" s="107">
        <f>SUM(H220:H220)</f>
        <v>0</v>
      </c>
      <c r="I219" s="108"/>
      <c r="J219" s="108"/>
      <c r="K219" s="108"/>
      <c r="L219" s="109"/>
      <c r="M219" s="17">
        <f>SUM(M220:M220)</f>
        <v>0</v>
      </c>
      <c r="N219" s="17">
        <f>SUM(N220:N220)</f>
        <v>0</v>
      </c>
      <c r="O219" s="130" t="s">
        <v>20</v>
      </c>
      <c r="P219" s="221"/>
      <c r="Q219" s="222"/>
      <c r="R219" s="222"/>
      <c r="S219" s="222"/>
      <c r="T219" s="222"/>
      <c r="U219" s="222"/>
      <c r="V219" s="222"/>
      <c r="W219" s="222"/>
      <c r="X219" s="222"/>
      <c r="Y219" s="222"/>
      <c r="Z219" s="222"/>
      <c r="AA219" s="222"/>
      <c r="AB219" s="222"/>
      <c r="AC219" s="222"/>
      <c r="AD219" s="222"/>
      <c r="AE219" s="222"/>
      <c r="AF219" s="222"/>
      <c r="AG219" s="222"/>
      <c r="AH219" s="222"/>
      <c r="AI219" s="222"/>
      <c r="AJ219" s="222"/>
    </row>
    <row r="220" spans="1:36" ht="47.25" hidden="1" x14ac:dyDescent="0.25">
      <c r="A220" s="102"/>
      <c r="B220" s="143"/>
      <c r="C220" s="144"/>
      <c r="D220" s="70" t="s">
        <v>6</v>
      </c>
      <c r="E220" s="17">
        <f>SUM(F220:N220)</f>
        <v>0</v>
      </c>
      <c r="F220" s="19">
        <v>0</v>
      </c>
      <c r="G220" s="19">
        <v>0</v>
      </c>
      <c r="H220" s="104">
        <v>0</v>
      </c>
      <c r="I220" s="105"/>
      <c r="J220" s="105"/>
      <c r="K220" s="105"/>
      <c r="L220" s="106"/>
      <c r="M220" s="18">
        <v>0</v>
      </c>
      <c r="N220" s="18">
        <v>0</v>
      </c>
      <c r="O220" s="145"/>
      <c r="P220" s="230"/>
      <c r="Q220" s="222"/>
      <c r="R220" s="222"/>
      <c r="S220" s="222"/>
      <c r="T220" s="222"/>
      <c r="U220" s="222"/>
      <c r="V220" s="222"/>
      <c r="W220" s="222"/>
      <c r="X220" s="222"/>
      <c r="Y220" s="222"/>
      <c r="Z220" s="222"/>
      <c r="AA220" s="222"/>
      <c r="AB220" s="222"/>
      <c r="AC220" s="222"/>
      <c r="AD220" s="222"/>
      <c r="AE220" s="222"/>
      <c r="AF220" s="222"/>
      <c r="AG220" s="222"/>
      <c r="AH220" s="222"/>
      <c r="AI220" s="222"/>
      <c r="AJ220" s="222"/>
    </row>
    <row r="221" spans="1:36" ht="15.75" hidden="1" x14ac:dyDescent="0.25">
      <c r="A221" s="102"/>
      <c r="B221" s="134" t="s">
        <v>124</v>
      </c>
      <c r="C221" s="122" t="s">
        <v>69</v>
      </c>
      <c r="D221" s="122" t="s">
        <v>69</v>
      </c>
      <c r="E221" s="125" t="s">
        <v>70</v>
      </c>
      <c r="F221" s="125" t="s">
        <v>2</v>
      </c>
      <c r="G221" s="125" t="s">
        <v>3</v>
      </c>
      <c r="H221" s="125" t="s">
        <v>215</v>
      </c>
      <c r="I221" s="127" t="s">
        <v>163</v>
      </c>
      <c r="J221" s="128"/>
      <c r="K221" s="128"/>
      <c r="L221" s="129"/>
      <c r="M221" s="133" t="s">
        <v>39</v>
      </c>
      <c r="N221" s="133" t="s">
        <v>40</v>
      </c>
      <c r="O221" s="145"/>
      <c r="P221" s="230"/>
      <c r="Q221" s="222"/>
      <c r="R221" s="222"/>
      <c r="S221" s="222"/>
      <c r="T221" s="222"/>
      <c r="U221" s="222"/>
      <c r="V221" s="222"/>
      <c r="W221" s="222"/>
      <c r="X221" s="222"/>
      <c r="Y221" s="222"/>
      <c r="Z221" s="222"/>
      <c r="AA221" s="222"/>
      <c r="AB221" s="222"/>
      <c r="AC221" s="222"/>
      <c r="AD221" s="222"/>
      <c r="AE221" s="222"/>
      <c r="AF221" s="222"/>
      <c r="AG221" s="222"/>
      <c r="AH221" s="222"/>
      <c r="AI221" s="222"/>
      <c r="AJ221" s="222"/>
    </row>
    <row r="222" spans="1:36" ht="31.5" hidden="1" x14ac:dyDescent="0.25">
      <c r="A222" s="102"/>
      <c r="B222" s="135"/>
      <c r="C222" s="123"/>
      <c r="D222" s="123"/>
      <c r="E222" s="126"/>
      <c r="F222" s="126"/>
      <c r="G222" s="126"/>
      <c r="H222" s="126"/>
      <c r="I222" s="93" t="s">
        <v>151</v>
      </c>
      <c r="J222" s="93" t="s">
        <v>156</v>
      </c>
      <c r="K222" s="93" t="s">
        <v>152</v>
      </c>
      <c r="L222" s="93" t="s">
        <v>153</v>
      </c>
      <c r="M222" s="133"/>
      <c r="N222" s="133"/>
      <c r="O222" s="145"/>
      <c r="P222" s="221"/>
      <c r="Q222" s="222"/>
      <c r="R222" s="222"/>
      <c r="S222" s="222"/>
      <c r="T222" s="222"/>
      <c r="U222" s="222"/>
      <c r="V222" s="222"/>
      <c r="W222" s="222"/>
      <c r="X222" s="222"/>
      <c r="Y222" s="222"/>
      <c r="Z222" s="222"/>
      <c r="AA222" s="222"/>
      <c r="AB222" s="222"/>
      <c r="AC222" s="222"/>
      <c r="AD222" s="222"/>
      <c r="AE222" s="222"/>
      <c r="AF222" s="222"/>
      <c r="AG222" s="222"/>
      <c r="AH222" s="222"/>
      <c r="AI222" s="222"/>
      <c r="AJ222" s="222"/>
    </row>
    <row r="223" spans="1:36" ht="15.75" hidden="1" x14ac:dyDescent="0.25">
      <c r="A223" s="103"/>
      <c r="B223" s="136"/>
      <c r="C223" s="124"/>
      <c r="D223" s="124"/>
      <c r="E223" s="20" t="s">
        <v>69</v>
      </c>
      <c r="F223" s="21" t="s">
        <v>69</v>
      </c>
      <c r="G223" s="21" t="s">
        <v>69</v>
      </c>
      <c r="H223" s="21" t="s">
        <v>69</v>
      </c>
      <c r="I223" s="21" t="s">
        <v>69</v>
      </c>
      <c r="J223" s="21" t="s">
        <v>69</v>
      </c>
      <c r="K223" s="21" t="s">
        <v>69</v>
      </c>
      <c r="L223" s="21" t="s">
        <v>69</v>
      </c>
      <c r="M223" s="21" t="s">
        <v>69</v>
      </c>
      <c r="N223" s="21" t="s">
        <v>69</v>
      </c>
      <c r="O223" s="146"/>
      <c r="P223" s="221"/>
      <c r="Q223" s="222"/>
      <c r="R223" s="222"/>
      <c r="S223" s="222"/>
      <c r="T223" s="222"/>
      <c r="U223" s="222"/>
      <c r="V223" s="222"/>
      <c r="W223" s="222"/>
      <c r="X223" s="222"/>
      <c r="Y223" s="222"/>
      <c r="Z223" s="222"/>
      <c r="AA223" s="222"/>
      <c r="AB223" s="222"/>
      <c r="AC223" s="222"/>
      <c r="AD223" s="222"/>
      <c r="AE223" s="222"/>
      <c r="AF223" s="222"/>
      <c r="AG223" s="222"/>
      <c r="AH223" s="222"/>
      <c r="AI223" s="222"/>
      <c r="AJ223" s="222"/>
    </row>
    <row r="224" spans="1:36" ht="15.75" x14ac:dyDescent="0.25">
      <c r="A224" s="152" t="s">
        <v>8</v>
      </c>
      <c r="B224" s="143" t="s">
        <v>94</v>
      </c>
      <c r="C224" s="144" t="s">
        <v>41</v>
      </c>
      <c r="D224" s="69" t="s">
        <v>4</v>
      </c>
      <c r="E224" s="17">
        <f>F224+G224+H224+M224+N224</f>
        <v>9743.5537100000001</v>
      </c>
      <c r="F224" s="17">
        <f>F225+F226+F227</f>
        <v>0</v>
      </c>
      <c r="G224" s="17">
        <f>G225+G226+G227</f>
        <v>0</v>
      </c>
      <c r="H224" s="107">
        <f>H225+H226+H227</f>
        <v>6716.0061599999999</v>
      </c>
      <c r="I224" s="108"/>
      <c r="J224" s="108"/>
      <c r="K224" s="108"/>
      <c r="L224" s="109"/>
      <c r="M224" s="17">
        <f>M225+M226+M227</f>
        <v>1529.6073200000001</v>
      </c>
      <c r="N224" s="17">
        <f>N225+N226+N227</f>
        <v>1497.9402300000002</v>
      </c>
      <c r="O224" s="130" t="s">
        <v>20</v>
      </c>
      <c r="P224" s="221"/>
      <c r="Q224" s="222"/>
      <c r="R224" s="222"/>
      <c r="S224" s="222"/>
      <c r="T224" s="222"/>
      <c r="U224" s="222"/>
      <c r="V224" s="222"/>
      <c r="W224" s="222"/>
      <c r="X224" s="222"/>
      <c r="Y224" s="222"/>
      <c r="Z224" s="222"/>
      <c r="AA224" s="222"/>
      <c r="AB224" s="222"/>
      <c r="AC224" s="222"/>
      <c r="AD224" s="222"/>
      <c r="AE224" s="222"/>
      <c r="AF224" s="222"/>
      <c r="AG224" s="222"/>
      <c r="AH224" s="222"/>
      <c r="AI224" s="222"/>
      <c r="AJ224" s="222"/>
    </row>
    <row r="225" spans="1:36" ht="31.5" x14ac:dyDescent="0.25">
      <c r="A225" s="153"/>
      <c r="B225" s="143"/>
      <c r="C225" s="144"/>
      <c r="D225" s="70" t="s">
        <v>21</v>
      </c>
      <c r="E225" s="17">
        <f t="shared" ref="E225:E227" si="30">F225+G225+H225+M225+N225</f>
        <v>3242.42679</v>
      </c>
      <c r="F225" s="19">
        <v>0</v>
      </c>
      <c r="G225" s="19">
        <v>0</v>
      </c>
      <c r="H225" s="104">
        <v>2286.4642899999999</v>
      </c>
      <c r="I225" s="105"/>
      <c r="J225" s="105"/>
      <c r="K225" s="105"/>
      <c r="L225" s="106"/>
      <c r="M225" s="18">
        <v>492.35</v>
      </c>
      <c r="N225" s="18">
        <v>463.61250000000001</v>
      </c>
      <c r="O225" s="145"/>
      <c r="P225" s="231"/>
      <c r="Q225" s="222"/>
      <c r="R225" s="222"/>
      <c r="S225" s="222"/>
      <c r="T225" s="222"/>
      <c r="U225" s="222"/>
      <c r="V225" s="222"/>
      <c r="W225" s="222"/>
      <c r="X225" s="222"/>
      <c r="Y225" s="222"/>
      <c r="Z225" s="222"/>
      <c r="AA225" s="222"/>
      <c r="AB225" s="222"/>
      <c r="AC225" s="222"/>
      <c r="AD225" s="222"/>
      <c r="AE225" s="222"/>
      <c r="AF225" s="222"/>
      <c r="AG225" s="222"/>
      <c r="AH225" s="222"/>
      <c r="AI225" s="222"/>
      <c r="AJ225" s="222"/>
    </row>
    <row r="226" spans="1:36" ht="31.5" x14ac:dyDescent="0.25">
      <c r="A226" s="153"/>
      <c r="B226" s="143"/>
      <c r="C226" s="144"/>
      <c r="D226" s="70" t="s">
        <v>17</v>
      </c>
      <c r="E226" s="17">
        <f t="shared" si="30"/>
        <v>2788.83295</v>
      </c>
      <c r="F226" s="19">
        <v>0</v>
      </c>
      <c r="G226" s="19">
        <v>0</v>
      </c>
      <c r="H226" s="104">
        <v>1870.74352</v>
      </c>
      <c r="I226" s="105"/>
      <c r="J226" s="105"/>
      <c r="K226" s="105"/>
      <c r="L226" s="106"/>
      <c r="M226" s="18">
        <v>454.47692999999998</v>
      </c>
      <c r="N226" s="18">
        <v>463.61250000000001</v>
      </c>
      <c r="O226" s="145"/>
      <c r="P226" s="221"/>
      <c r="Q226" s="222"/>
      <c r="R226" s="222"/>
      <c r="S226" s="222"/>
      <c r="T226" s="222"/>
      <c r="U226" s="222"/>
      <c r="V226" s="222"/>
      <c r="W226" s="222"/>
      <c r="X226" s="222"/>
      <c r="Y226" s="222"/>
      <c r="Z226" s="222"/>
      <c r="AA226" s="222"/>
      <c r="AB226" s="222"/>
      <c r="AC226" s="222"/>
      <c r="AD226" s="222"/>
      <c r="AE226" s="222"/>
      <c r="AF226" s="222"/>
      <c r="AG226" s="222"/>
      <c r="AH226" s="222"/>
      <c r="AI226" s="222"/>
      <c r="AJ226" s="222"/>
    </row>
    <row r="227" spans="1:36" ht="47.25" x14ac:dyDescent="0.25">
      <c r="A227" s="153"/>
      <c r="B227" s="143"/>
      <c r="C227" s="144"/>
      <c r="D227" s="70" t="s">
        <v>6</v>
      </c>
      <c r="E227" s="17">
        <f t="shared" si="30"/>
        <v>3712.2939699999997</v>
      </c>
      <c r="F227" s="19">
        <v>0</v>
      </c>
      <c r="G227" s="19">
        <v>0</v>
      </c>
      <c r="H227" s="104">
        <f>2558.79835</f>
        <v>2558.79835</v>
      </c>
      <c r="I227" s="105"/>
      <c r="J227" s="105"/>
      <c r="K227" s="105"/>
      <c r="L227" s="106"/>
      <c r="M227" s="18">
        <v>582.78039000000001</v>
      </c>
      <c r="N227" s="18">
        <v>570.71523000000002</v>
      </c>
      <c r="O227" s="145"/>
      <c r="P227" s="221"/>
      <c r="Q227" s="222"/>
      <c r="R227" s="222"/>
      <c r="S227" s="222"/>
      <c r="T227" s="222"/>
      <c r="U227" s="222"/>
      <c r="V227" s="222"/>
      <c r="W227" s="222"/>
      <c r="X227" s="222"/>
      <c r="Y227" s="222"/>
      <c r="Z227" s="222"/>
      <c r="AA227" s="222"/>
      <c r="AB227" s="222"/>
      <c r="AC227" s="222"/>
      <c r="AD227" s="222"/>
      <c r="AE227" s="222"/>
      <c r="AF227" s="222"/>
      <c r="AG227" s="222"/>
      <c r="AH227" s="222"/>
      <c r="AI227" s="222"/>
      <c r="AJ227" s="222"/>
    </row>
    <row r="228" spans="1:36" ht="15.75" x14ac:dyDescent="0.25">
      <c r="A228" s="153"/>
      <c r="B228" s="134" t="s">
        <v>303</v>
      </c>
      <c r="C228" s="122" t="s">
        <v>69</v>
      </c>
      <c r="D228" s="122" t="s">
        <v>69</v>
      </c>
      <c r="E228" s="125" t="s">
        <v>70</v>
      </c>
      <c r="F228" s="125" t="s">
        <v>2</v>
      </c>
      <c r="G228" s="125" t="s">
        <v>3</v>
      </c>
      <c r="H228" s="125" t="s">
        <v>216</v>
      </c>
      <c r="I228" s="127" t="s">
        <v>163</v>
      </c>
      <c r="J228" s="128"/>
      <c r="K228" s="128"/>
      <c r="L228" s="129"/>
      <c r="M228" s="133" t="s">
        <v>39</v>
      </c>
      <c r="N228" s="133" t="s">
        <v>40</v>
      </c>
      <c r="O228" s="145"/>
      <c r="P228" s="233"/>
      <c r="Q228" s="222"/>
      <c r="R228" s="222"/>
      <c r="S228" s="222"/>
      <c r="T228" s="222"/>
      <c r="U228" s="222"/>
      <c r="V228" s="222"/>
      <c r="W228" s="222"/>
      <c r="X228" s="222"/>
      <c r="Y228" s="222"/>
      <c r="Z228" s="222"/>
      <c r="AA228" s="222"/>
      <c r="AB228" s="222"/>
      <c r="AC228" s="222"/>
      <c r="AD228" s="222"/>
      <c r="AE228" s="222"/>
      <c r="AF228" s="222"/>
      <c r="AG228" s="222"/>
      <c r="AH228" s="222"/>
      <c r="AI228" s="222"/>
      <c r="AJ228" s="222"/>
    </row>
    <row r="229" spans="1:36" ht="31.5" x14ac:dyDescent="0.25">
      <c r="A229" s="153"/>
      <c r="B229" s="135"/>
      <c r="C229" s="123"/>
      <c r="D229" s="123"/>
      <c r="E229" s="126"/>
      <c r="F229" s="126"/>
      <c r="G229" s="126"/>
      <c r="H229" s="126"/>
      <c r="I229" s="93" t="s">
        <v>151</v>
      </c>
      <c r="J229" s="93" t="s">
        <v>156</v>
      </c>
      <c r="K229" s="93" t="s">
        <v>152</v>
      </c>
      <c r="L229" s="93" t="s">
        <v>153</v>
      </c>
      <c r="M229" s="133"/>
      <c r="N229" s="133"/>
      <c r="O229" s="145"/>
      <c r="P229" s="233"/>
      <c r="Q229" s="222"/>
      <c r="R229" s="222"/>
      <c r="S229" s="222"/>
      <c r="T229" s="222"/>
      <c r="U229" s="222"/>
      <c r="V229" s="222"/>
      <c r="W229" s="222"/>
      <c r="X229" s="222"/>
      <c r="Y229" s="222"/>
      <c r="Z229" s="222"/>
      <c r="AA229" s="222"/>
      <c r="AB229" s="222"/>
      <c r="AC229" s="222"/>
      <c r="AD229" s="222"/>
      <c r="AE229" s="222"/>
      <c r="AF229" s="222"/>
      <c r="AG229" s="222"/>
      <c r="AH229" s="222"/>
      <c r="AI229" s="222"/>
      <c r="AJ229" s="222"/>
    </row>
    <row r="230" spans="1:36" ht="51" customHeight="1" x14ac:dyDescent="0.25">
      <c r="A230" s="154"/>
      <c r="B230" s="136"/>
      <c r="C230" s="124"/>
      <c r="D230" s="124"/>
      <c r="E230" s="31">
        <v>1</v>
      </c>
      <c r="F230" s="32" t="s">
        <v>69</v>
      </c>
      <c r="G230" s="32" t="s">
        <v>69</v>
      </c>
      <c r="H230" s="32">
        <v>1</v>
      </c>
      <c r="I230" s="32" t="s">
        <v>69</v>
      </c>
      <c r="J230" s="32" t="s">
        <v>69</v>
      </c>
      <c r="K230" s="32" t="s">
        <v>69</v>
      </c>
      <c r="L230" s="32">
        <v>1</v>
      </c>
      <c r="M230" s="32">
        <v>1</v>
      </c>
      <c r="N230" s="32">
        <v>1</v>
      </c>
      <c r="O230" s="146"/>
      <c r="P230" s="233"/>
      <c r="Q230" s="222"/>
      <c r="R230" s="222"/>
      <c r="S230" s="222"/>
      <c r="T230" s="222"/>
      <c r="U230" s="222"/>
      <c r="V230" s="222"/>
      <c r="W230" s="222"/>
      <c r="X230" s="222"/>
      <c r="Y230" s="222"/>
      <c r="Z230" s="222"/>
      <c r="AA230" s="222"/>
      <c r="AB230" s="222"/>
      <c r="AC230" s="222"/>
      <c r="AD230" s="222"/>
      <c r="AE230" s="222"/>
      <c r="AF230" s="222"/>
      <c r="AG230" s="222"/>
      <c r="AH230" s="222"/>
      <c r="AI230" s="222"/>
      <c r="AJ230" s="222"/>
    </row>
    <row r="231" spans="1:36" ht="15.75" x14ac:dyDescent="0.25">
      <c r="A231" s="198" t="s">
        <v>9</v>
      </c>
      <c r="B231" s="167" t="s">
        <v>161</v>
      </c>
      <c r="C231" s="167" t="s">
        <v>41</v>
      </c>
      <c r="D231" s="69" t="s">
        <v>4</v>
      </c>
      <c r="E231" s="17">
        <f>SUM(F231:N231)</f>
        <v>181.81819000000002</v>
      </c>
      <c r="F231" s="16">
        <f>F234</f>
        <v>0</v>
      </c>
      <c r="G231" s="16">
        <v>0</v>
      </c>
      <c r="H231" s="107">
        <f>SUM(H232,H233)</f>
        <v>181.81819000000002</v>
      </c>
      <c r="I231" s="108"/>
      <c r="J231" s="108"/>
      <c r="K231" s="108"/>
      <c r="L231" s="109"/>
      <c r="M231" s="17">
        <f>SUM(M234:M234)</f>
        <v>0</v>
      </c>
      <c r="N231" s="17">
        <f>SUM(N234:N234)</f>
        <v>0</v>
      </c>
      <c r="O231" s="147" t="s">
        <v>20</v>
      </c>
      <c r="P231" s="221"/>
      <c r="Q231" s="222"/>
      <c r="R231" s="222"/>
      <c r="S231" s="222"/>
      <c r="T231" s="222"/>
      <c r="U231" s="222"/>
      <c r="V231" s="222"/>
      <c r="W231" s="222"/>
      <c r="X231" s="222"/>
      <c r="Y231" s="222"/>
      <c r="Z231" s="222"/>
      <c r="AA231" s="222"/>
      <c r="AB231" s="222"/>
      <c r="AC231" s="222"/>
      <c r="AD231" s="222"/>
      <c r="AE231" s="222"/>
      <c r="AF231" s="222"/>
      <c r="AG231" s="222"/>
      <c r="AH231" s="222"/>
      <c r="AI231" s="222"/>
      <c r="AJ231" s="222"/>
    </row>
    <row r="232" spans="1:36" ht="31.5" x14ac:dyDescent="0.25">
      <c r="A232" s="198"/>
      <c r="B232" s="167"/>
      <c r="C232" s="167"/>
      <c r="D232" s="69" t="s">
        <v>21</v>
      </c>
      <c r="E232" s="17">
        <f t="shared" ref="E232:E233" si="31">SUM(F232:N232)</f>
        <v>100</v>
      </c>
      <c r="F232" s="16">
        <v>0</v>
      </c>
      <c r="G232" s="16">
        <v>0</v>
      </c>
      <c r="H232" s="107">
        <f>H246</f>
        <v>100</v>
      </c>
      <c r="I232" s="108"/>
      <c r="J232" s="108"/>
      <c r="K232" s="108"/>
      <c r="L232" s="109"/>
      <c r="M232" s="17">
        <v>0</v>
      </c>
      <c r="N232" s="17">
        <v>0</v>
      </c>
      <c r="O232" s="147"/>
      <c r="P232" s="221"/>
      <c r="Q232" s="222"/>
      <c r="R232" s="222"/>
      <c r="S232" s="222"/>
      <c r="T232" s="222"/>
      <c r="U232" s="222"/>
      <c r="V232" s="222"/>
      <c r="W232" s="222"/>
      <c r="X232" s="222"/>
      <c r="Y232" s="222"/>
      <c r="Z232" s="222"/>
      <c r="AA232" s="222"/>
      <c r="AB232" s="222"/>
      <c r="AC232" s="222"/>
      <c r="AD232" s="222"/>
      <c r="AE232" s="222"/>
      <c r="AF232" s="222"/>
      <c r="AG232" s="222"/>
      <c r="AH232" s="222"/>
      <c r="AI232" s="222"/>
      <c r="AJ232" s="222"/>
    </row>
    <row r="233" spans="1:36" ht="31.5" x14ac:dyDescent="0.25">
      <c r="A233" s="198"/>
      <c r="B233" s="167"/>
      <c r="C233" s="167"/>
      <c r="D233" s="69" t="s">
        <v>17</v>
      </c>
      <c r="E233" s="17">
        <f t="shared" si="31"/>
        <v>81.818190000000001</v>
      </c>
      <c r="F233" s="16">
        <v>0</v>
      </c>
      <c r="G233" s="16">
        <v>0</v>
      </c>
      <c r="H233" s="107">
        <f>H247</f>
        <v>81.818190000000001</v>
      </c>
      <c r="I233" s="108"/>
      <c r="J233" s="108"/>
      <c r="K233" s="108"/>
      <c r="L233" s="109"/>
      <c r="M233" s="17">
        <v>0</v>
      </c>
      <c r="N233" s="17">
        <v>0</v>
      </c>
      <c r="O233" s="147"/>
      <c r="P233" s="221"/>
      <c r="Q233" s="222"/>
      <c r="R233" s="222"/>
      <c r="S233" s="222"/>
      <c r="T233" s="222"/>
      <c r="U233" s="222"/>
      <c r="V233" s="222"/>
      <c r="W233" s="222"/>
      <c r="X233" s="222"/>
      <c r="Y233" s="222"/>
      <c r="Z233" s="222"/>
      <c r="AA233" s="222"/>
      <c r="AB233" s="222"/>
      <c r="AC233" s="222"/>
      <c r="AD233" s="222"/>
      <c r="AE233" s="222"/>
      <c r="AF233" s="222"/>
      <c r="AG233" s="222"/>
      <c r="AH233" s="222"/>
      <c r="AI233" s="222"/>
      <c r="AJ233" s="222"/>
    </row>
    <row r="234" spans="1:36" ht="63" x14ac:dyDescent="0.25">
      <c r="A234" s="198"/>
      <c r="B234" s="167"/>
      <c r="C234" s="167"/>
      <c r="D234" s="69" t="s">
        <v>6</v>
      </c>
      <c r="E234" s="17">
        <f>SUM(F234:N234)</f>
        <v>0</v>
      </c>
      <c r="F234" s="16">
        <f>F236</f>
        <v>0</v>
      </c>
      <c r="G234" s="16">
        <v>0</v>
      </c>
      <c r="H234" s="107">
        <f>H236</f>
        <v>0</v>
      </c>
      <c r="I234" s="108"/>
      <c r="J234" s="108"/>
      <c r="K234" s="108"/>
      <c r="L234" s="109"/>
      <c r="M234" s="17">
        <f t="shared" ref="M234" si="32">M236</f>
        <v>0</v>
      </c>
      <c r="N234" s="17">
        <f>N236</f>
        <v>0</v>
      </c>
      <c r="O234" s="147"/>
      <c r="P234" s="221"/>
      <c r="Q234" s="222"/>
      <c r="R234" s="222"/>
      <c r="S234" s="222"/>
      <c r="T234" s="222"/>
      <c r="U234" s="222"/>
      <c r="V234" s="222"/>
      <c r="W234" s="222"/>
      <c r="X234" s="222"/>
      <c r="Y234" s="222"/>
      <c r="Z234" s="222"/>
      <c r="AA234" s="222"/>
      <c r="AB234" s="222"/>
      <c r="AC234" s="222"/>
      <c r="AD234" s="222"/>
      <c r="AE234" s="222"/>
      <c r="AF234" s="222"/>
      <c r="AG234" s="222"/>
      <c r="AH234" s="222"/>
      <c r="AI234" s="222"/>
      <c r="AJ234" s="222"/>
    </row>
    <row r="235" spans="1:36" ht="9.75" hidden="1" customHeight="1" x14ac:dyDescent="0.25">
      <c r="A235" s="101" t="s">
        <v>10</v>
      </c>
      <c r="B235" s="143" t="s">
        <v>95</v>
      </c>
      <c r="C235" s="101" t="s">
        <v>41</v>
      </c>
      <c r="D235" s="69" t="s">
        <v>4</v>
      </c>
      <c r="E235" s="17">
        <f>SUM(F235:N235)</f>
        <v>0</v>
      </c>
      <c r="F235" s="16">
        <f>F236</f>
        <v>0</v>
      </c>
      <c r="G235" s="16">
        <v>0</v>
      </c>
      <c r="H235" s="107">
        <f>SUM(H236:H236)</f>
        <v>0</v>
      </c>
      <c r="I235" s="108"/>
      <c r="J235" s="108"/>
      <c r="K235" s="108"/>
      <c r="L235" s="109"/>
      <c r="M235" s="17">
        <f>SUM(M236:M236)</f>
        <v>0</v>
      </c>
      <c r="N235" s="17">
        <f>SUM(N236:N236)</f>
        <v>0</v>
      </c>
      <c r="O235" s="130" t="s">
        <v>20</v>
      </c>
      <c r="P235" s="221"/>
      <c r="Q235" s="222"/>
      <c r="R235" s="222"/>
      <c r="S235" s="222"/>
      <c r="T235" s="222"/>
      <c r="U235" s="222"/>
      <c r="V235" s="222"/>
      <c r="W235" s="222"/>
      <c r="X235" s="222"/>
      <c r="Y235" s="222"/>
      <c r="Z235" s="222"/>
      <c r="AA235" s="222"/>
      <c r="AB235" s="222"/>
      <c r="AC235" s="222"/>
      <c r="AD235" s="222"/>
      <c r="AE235" s="222"/>
      <c r="AF235" s="222"/>
      <c r="AG235" s="222"/>
      <c r="AH235" s="222"/>
      <c r="AI235" s="222"/>
      <c r="AJ235" s="222"/>
    </row>
    <row r="236" spans="1:36" ht="10.5" hidden="1" customHeight="1" x14ac:dyDescent="0.25">
      <c r="A236" s="102"/>
      <c r="B236" s="143"/>
      <c r="C236" s="103"/>
      <c r="D236" s="70" t="s">
        <v>6</v>
      </c>
      <c r="E236" s="17">
        <f>SUM(F236:N236)</f>
        <v>0</v>
      </c>
      <c r="F236" s="19">
        <v>0</v>
      </c>
      <c r="G236" s="19">
        <v>0</v>
      </c>
      <c r="H236" s="104">
        <v>0</v>
      </c>
      <c r="I236" s="105"/>
      <c r="J236" s="105"/>
      <c r="K236" s="105"/>
      <c r="L236" s="106"/>
      <c r="M236" s="18">
        <v>0</v>
      </c>
      <c r="N236" s="18">
        <v>0</v>
      </c>
      <c r="O236" s="145"/>
      <c r="P236" s="230" t="s">
        <v>285</v>
      </c>
      <c r="Q236" s="222"/>
      <c r="R236" s="222"/>
      <c r="S236" s="222"/>
      <c r="T236" s="222"/>
      <c r="U236" s="222"/>
      <c r="V236" s="222"/>
      <c r="W236" s="222"/>
      <c r="X236" s="222"/>
      <c r="Y236" s="222"/>
      <c r="Z236" s="222"/>
      <c r="AA236" s="222"/>
      <c r="AB236" s="222"/>
      <c r="AC236" s="222"/>
      <c r="AD236" s="222"/>
      <c r="AE236" s="222"/>
      <c r="AF236" s="222"/>
      <c r="AG236" s="222"/>
      <c r="AH236" s="222"/>
      <c r="AI236" s="222"/>
      <c r="AJ236" s="222"/>
    </row>
    <row r="237" spans="1:36" ht="12.75" hidden="1" customHeight="1" x14ac:dyDescent="0.25">
      <c r="A237" s="102"/>
      <c r="B237" s="134" t="s">
        <v>259</v>
      </c>
      <c r="C237" s="122" t="s">
        <v>69</v>
      </c>
      <c r="D237" s="122" t="s">
        <v>69</v>
      </c>
      <c r="E237" s="125" t="s">
        <v>70</v>
      </c>
      <c r="F237" s="125" t="s">
        <v>2</v>
      </c>
      <c r="G237" s="125" t="s">
        <v>3</v>
      </c>
      <c r="H237" s="125" t="s">
        <v>217</v>
      </c>
      <c r="I237" s="127" t="s">
        <v>163</v>
      </c>
      <c r="J237" s="128"/>
      <c r="K237" s="128"/>
      <c r="L237" s="129"/>
      <c r="M237" s="133" t="s">
        <v>39</v>
      </c>
      <c r="N237" s="133" t="s">
        <v>40</v>
      </c>
      <c r="O237" s="145"/>
      <c r="P237" s="230"/>
      <c r="Q237" s="222"/>
      <c r="R237" s="222"/>
      <c r="S237" s="222"/>
      <c r="T237" s="222"/>
      <c r="U237" s="222"/>
      <c r="V237" s="222"/>
      <c r="W237" s="222"/>
      <c r="X237" s="222"/>
      <c r="Y237" s="222"/>
      <c r="Z237" s="222"/>
      <c r="AA237" s="222"/>
      <c r="AB237" s="222"/>
      <c r="AC237" s="222"/>
      <c r="AD237" s="222"/>
      <c r="AE237" s="222"/>
      <c r="AF237" s="222"/>
      <c r="AG237" s="222"/>
      <c r="AH237" s="222"/>
      <c r="AI237" s="222"/>
      <c r="AJ237" s="222"/>
    </row>
    <row r="238" spans="1:36" ht="12" hidden="1" customHeight="1" x14ac:dyDescent="0.25">
      <c r="A238" s="102"/>
      <c r="B238" s="135"/>
      <c r="C238" s="123"/>
      <c r="D238" s="123"/>
      <c r="E238" s="126"/>
      <c r="F238" s="126"/>
      <c r="G238" s="126"/>
      <c r="H238" s="126"/>
      <c r="I238" s="93" t="s">
        <v>151</v>
      </c>
      <c r="J238" s="93" t="s">
        <v>156</v>
      </c>
      <c r="K238" s="93" t="s">
        <v>152</v>
      </c>
      <c r="L238" s="93" t="s">
        <v>153</v>
      </c>
      <c r="M238" s="133"/>
      <c r="N238" s="133"/>
      <c r="O238" s="145"/>
      <c r="P238" s="221"/>
      <c r="Q238" s="222"/>
      <c r="R238" s="222"/>
      <c r="S238" s="222"/>
      <c r="T238" s="222"/>
      <c r="U238" s="222"/>
      <c r="V238" s="222"/>
      <c r="W238" s="222"/>
      <c r="X238" s="222"/>
      <c r="Y238" s="222"/>
      <c r="Z238" s="222"/>
      <c r="AA238" s="222"/>
      <c r="AB238" s="222"/>
      <c r="AC238" s="222"/>
      <c r="AD238" s="222"/>
      <c r="AE238" s="222"/>
      <c r="AF238" s="222"/>
      <c r="AG238" s="222"/>
      <c r="AH238" s="222"/>
      <c r="AI238" s="222"/>
      <c r="AJ238" s="222"/>
    </row>
    <row r="239" spans="1:36" ht="15" hidden="1" customHeight="1" x14ac:dyDescent="0.25">
      <c r="A239" s="103"/>
      <c r="B239" s="136"/>
      <c r="C239" s="124"/>
      <c r="D239" s="124"/>
      <c r="E239" s="20" t="s">
        <v>69</v>
      </c>
      <c r="F239" s="21" t="s">
        <v>69</v>
      </c>
      <c r="G239" s="21" t="s">
        <v>69</v>
      </c>
      <c r="H239" s="21" t="s">
        <v>69</v>
      </c>
      <c r="I239" s="21" t="s">
        <v>69</v>
      </c>
      <c r="J239" s="21" t="s">
        <v>69</v>
      </c>
      <c r="K239" s="21" t="s">
        <v>69</v>
      </c>
      <c r="L239" s="21" t="s">
        <v>69</v>
      </c>
      <c r="M239" s="21" t="s">
        <v>69</v>
      </c>
      <c r="N239" s="21" t="s">
        <v>69</v>
      </c>
      <c r="O239" s="146"/>
      <c r="P239" s="221"/>
      <c r="Q239" s="222"/>
      <c r="R239" s="222"/>
      <c r="S239" s="222"/>
      <c r="T239" s="222"/>
      <c r="U239" s="222"/>
      <c r="V239" s="222"/>
      <c r="W239" s="222"/>
      <c r="X239" s="222"/>
      <c r="Y239" s="222"/>
      <c r="Z239" s="222"/>
      <c r="AA239" s="222"/>
      <c r="AB239" s="222"/>
      <c r="AC239" s="222"/>
      <c r="AD239" s="222"/>
      <c r="AE239" s="222"/>
      <c r="AF239" s="222"/>
      <c r="AG239" s="222"/>
      <c r="AH239" s="222"/>
      <c r="AI239" s="222"/>
      <c r="AJ239" s="222"/>
    </row>
    <row r="240" spans="1:36" ht="15.75" x14ac:dyDescent="0.25">
      <c r="A240" s="101" t="s">
        <v>10</v>
      </c>
      <c r="B240" s="143" t="s">
        <v>256</v>
      </c>
      <c r="C240" s="101" t="s">
        <v>199</v>
      </c>
      <c r="D240" s="69" t="s">
        <v>4</v>
      </c>
      <c r="E240" s="17">
        <f>SUM(F240:N240)</f>
        <v>0</v>
      </c>
      <c r="F240" s="16">
        <f>F241</f>
        <v>0</v>
      </c>
      <c r="G240" s="16">
        <v>0</v>
      </c>
      <c r="H240" s="107">
        <f>SUM(H241:H241)</f>
        <v>0</v>
      </c>
      <c r="I240" s="108"/>
      <c r="J240" s="108"/>
      <c r="K240" s="108"/>
      <c r="L240" s="109"/>
      <c r="M240" s="17">
        <f>SUM(M241:M241)</f>
        <v>0</v>
      </c>
      <c r="N240" s="17">
        <f>SUM(N241:N241)</f>
        <v>0</v>
      </c>
      <c r="O240" s="130" t="s">
        <v>20</v>
      </c>
      <c r="P240" s="221"/>
      <c r="Q240" s="222"/>
      <c r="R240" s="222"/>
      <c r="S240" s="222"/>
      <c r="T240" s="222"/>
      <c r="U240" s="222"/>
      <c r="V240" s="222"/>
      <c r="W240" s="222"/>
      <c r="X240" s="222"/>
      <c r="Y240" s="222"/>
      <c r="Z240" s="222"/>
      <c r="AA240" s="222"/>
      <c r="AB240" s="222"/>
      <c r="AC240" s="222"/>
      <c r="AD240" s="222"/>
      <c r="AE240" s="222"/>
      <c r="AF240" s="222"/>
      <c r="AG240" s="222"/>
      <c r="AH240" s="222"/>
      <c r="AI240" s="222"/>
      <c r="AJ240" s="222"/>
    </row>
    <row r="241" spans="1:36" ht="70.5" customHeight="1" x14ac:dyDescent="0.25">
      <c r="A241" s="102"/>
      <c r="B241" s="143"/>
      <c r="C241" s="103"/>
      <c r="D241" s="70" t="s">
        <v>6</v>
      </c>
      <c r="E241" s="17">
        <f>SUM(F241:N241)</f>
        <v>0</v>
      </c>
      <c r="F241" s="19">
        <v>0</v>
      </c>
      <c r="G241" s="19">
        <v>0</v>
      </c>
      <c r="H241" s="104">
        <v>0</v>
      </c>
      <c r="I241" s="105"/>
      <c r="J241" s="105"/>
      <c r="K241" s="105"/>
      <c r="L241" s="106"/>
      <c r="M241" s="18">
        <v>0</v>
      </c>
      <c r="N241" s="18">
        <v>0</v>
      </c>
      <c r="O241" s="145"/>
      <c r="P241" s="221"/>
      <c r="Q241" s="222"/>
      <c r="R241" s="222"/>
      <c r="S241" s="222"/>
      <c r="T241" s="222"/>
      <c r="U241" s="222"/>
      <c r="V241" s="222"/>
      <c r="W241" s="222"/>
      <c r="X241" s="222"/>
      <c r="Y241" s="222"/>
      <c r="Z241" s="222"/>
      <c r="AA241" s="222"/>
      <c r="AB241" s="222"/>
      <c r="AC241" s="222"/>
      <c r="AD241" s="222"/>
      <c r="AE241" s="222"/>
      <c r="AF241" s="222"/>
      <c r="AG241" s="222"/>
      <c r="AH241" s="222"/>
      <c r="AI241" s="222"/>
      <c r="AJ241" s="222"/>
    </row>
    <row r="242" spans="1:36" ht="15.75" x14ac:dyDescent="0.25">
      <c r="A242" s="102"/>
      <c r="B242" s="134" t="s">
        <v>257</v>
      </c>
      <c r="C242" s="122" t="s">
        <v>69</v>
      </c>
      <c r="D242" s="122" t="s">
        <v>69</v>
      </c>
      <c r="E242" s="125" t="s">
        <v>70</v>
      </c>
      <c r="F242" s="125" t="s">
        <v>2</v>
      </c>
      <c r="G242" s="125" t="s">
        <v>3</v>
      </c>
      <c r="H242" s="125" t="s">
        <v>217</v>
      </c>
      <c r="I242" s="127" t="s">
        <v>163</v>
      </c>
      <c r="J242" s="128"/>
      <c r="K242" s="128"/>
      <c r="L242" s="129"/>
      <c r="M242" s="133" t="s">
        <v>39</v>
      </c>
      <c r="N242" s="133" t="s">
        <v>40</v>
      </c>
      <c r="O242" s="145"/>
      <c r="P242" s="233"/>
      <c r="Q242" s="228"/>
      <c r="R242" s="222"/>
      <c r="S242" s="222"/>
      <c r="T242" s="222"/>
      <c r="U242" s="222"/>
      <c r="V242" s="222"/>
      <c r="W242" s="222"/>
      <c r="X242" s="222"/>
      <c r="Y242" s="222"/>
      <c r="Z242" s="222"/>
      <c r="AA242" s="222"/>
      <c r="AB242" s="222"/>
      <c r="AC242" s="222"/>
      <c r="AD242" s="222"/>
      <c r="AE242" s="222"/>
      <c r="AF242" s="222"/>
      <c r="AG242" s="222"/>
      <c r="AH242" s="222"/>
      <c r="AI242" s="222"/>
      <c r="AJ242" s="222"/>
    </row>
    <row r="243" spans="1:36" ht="31.5" x14ac:dyDescent="0.25">
      <c r="A243" s="102"/>
      <c r="B243" s="135"/>
      <c r="C243" s="123"/>
      <c r="D243" s="123"/>
      <c r="E243" s="126"/>
      <c r="F243" s="126"/>
      <c r="G243" s="126"/>
      <c r="H243" s="126"/>
      <c r="I243" s="93" t="s">
        <v>151</v>
      </c>
      <c r="J243" s="93" t="s">
        <v>156</v>
      </c>
      <c r="K243" s="93" t="s">
        <v>152</v>
      </c>
      <c r="L243" s="93" t="s">
        <v>153</v>
      </c>
      <c r="M243" s="133"/>
      <c r="N243" s="133"/>
      <c r="O243" s="145"/>
      <c r="P243" s="233"/>
      <c r="Q243" s="228"/>
      <c r="R243" s="222"/>
      <c r="S243" s="222"/>
      <c r="T243" s="222"/>
      <c r="U243" s="222"/>
      <c r="V243" s="222"/>
      <c r="W243" s="222"/>
      <c r="X243" s="222"/>
      <c r="Y243" s="222"/>
      <c r="Z243" s="222"/>
      <c r="AA243" s="222"/>
      <c r="AB243" s="222"/>
      <c r="AC243" s="222"/>
      <c r="AD243" s="222"/>
      <c r="AE243" s="222"/>
      <c r="AF243" s="222"/>
      <c r="AG243" s="222"/>
      <c r="AH243" s="222"/>
      <c r="AI243" s="222"/>
      <c r="AJ243" s="222"/>
    </row>
    <row r="244" spans="1:36" ht="39" customHeight="1" x14ac:dyDescent="0.25">
      <c r="A244" s="103"/>
      <c r="B244" s="136"/>
      <c r="C244" s="124"/>
      <c r="D244" s="124"/>
      <c r="E244" s="20" t="s">
        <v>69</v>
      </c>
      <c r="F244" s="21" t="s">
        <v>69</v>
      </c>
      <c r="G244" s="21" t="s">
        <v>69</v>
      </c>
      <c r="H244" s="21" t="s">
        <v>69</v>
      </c>
      <c r="I244" s="21" t="s">
        <v>69</v>
      </c>
      <c r="J244" s="21" t="s">
        <v>69</v>
      </c>
      <c r="K244" s="21" t="s">
        <v>69</v>
      </c>
      <c r="L244" s="21" t="s">
        <v>69</v>
      </c>
      <c r="M244" s="21" t="s">
        <v>69</v>
      </c>
      <c r="N244" s="21" t="s">
        <v>69</v>
      </c>
      <c r="O244" s="146"/>
      <c r="P244" s="233"/>
      <c r="Q244" s="228"/>
      <c r="R244" s="222"/>
      <c r="S244" s="222"/>
      <c r="T244" s="222"/>
      <c r="U244" s="222"/>
      <c r="V244" s="222"/>
      <c r="W244" s="222"/>
      <c r="X244" s="222"/>
      <c r="Y244" s="222"/>
      <c r="Z244" s="222"/>
      <c r="AA244" s="222"/>
      <c r="AB244" s="222"/>
      <c r="AC244" s="222"/>
      <c r="AD244" s="222"/>
      <c r="AE244" s="222"/>
      <c r="AF244" s="222"/>
      <c r="AG244" s="222"/>
      <c r="AH244" s="222"/>
      <c r="AI244" s="222"/>
      <c r="AJ244" s="222"/>
    </row>
    <row r="245" spans="1:36" ht="15.75" x14ac:dyDescent="0.25">
      <c r="A245" s="101" t="s">
        <v>12</v>
      </c>
      <c r="B245" s="143" t="s">
        <v>258</v>
      </c>
      <c r="C245" s="101" t="s">
        <v>199</v>
      </c>
      <c r="D245" s="69" t="s">
        <v>4</v>
      </c>
      <c r="E245" s="17">
        <f>SUM(F245:N245)</f>
        <v>181.81819000000002</v>
      </c>
      <c r="F245" s="16">
        <f>F248</f>
        <v>0</v>
      </c>
      <c r="G245" s="16">
        <v>0</v>
      </c>
      <c r="H245" s="107">
        <f>SUM(H246:H248)</f>
        <v>181.81819000000002</v>
      </c>
      <c r="I245" s="108"/>
      <c r="J245" s="108"/>
      <c r="K245" s="108"/>
      <c r="L245" s="109"/>
      <c r="M245" s="17">
        <f>SUM(M248:M248)</f>
        <v>0</v>
      </c>
      <c r="N245" s="17">
        <f>SUM(N248:N248)</f>
        <v>0</v>
      </c>
      <c r="O245" s="130" t="s">
        <v>20</v>
      </c>
      <c r="P245" s="233"/>
      <c r="Q245" s="228"/>
      <c r="R245" s="222"/>
      <c r="S245" s="222"/>
      <c r="T245" s="222"/>
      <c r="U245" s="222"/>
      <c r="V245" s="222"/>
      <c r="W245" s="222"/>
      <c r="X245" s="222"/>
      <c r="Y245" s="222"/>
      <c r="Z245" s="222"/>
      <c r="AA245" s="222"/>
      <c r="AB245" s="222"/>
      <c r="AC245" s="222"/>
      <c r="AD245" s="222"/>
      <c r="AE245" s="222"/>
      <c r="AF245" s="222"/>
      <c r="AG245" s="222"/>
      <c r="AH245" s="222"/>
      <c r="AI245" s="222"/>
      <c r="AJ245" s="222"/>
    </row>
    <row r="246" spans="1:36" ht="31.5" outlineLevel="1" x14ac:dyDescent="0.25">
      <c r="A246" s="102"/>
      <c r="B246" s="143"/>
      <c r="C246" s="102"/>
      <c r="D246" s="70" t="s">
        <v>21</v>
      </c>
      <c r="E246" s="17">
        <f>SUM(F246:N246)</f>
        <v>100</v>
      </c>
      <c r="F246" s="18">
        <v>0</v>
      </c>
      <c r="G246" s="19">
        <v>0</v>
      </c>
      <c r="H246" s="104">
        <v>100</v>
      </c>
      <c r="I246" s="165"/>
      <c r="J246" s="165"/>
      <c r="K246" s="165"/>
      <c r="L246" s="166"/>
      <c r="M246" s="18">
        <v>0</v>
      </c>
      <c r="N246" s="18">
        <v>0</v>
      </c>
      <c r="O246" s="145"/>
      <c r="P246" s="233"/>
      <c r="Q246" s="222"/>
      <c r="R246" s="222"/>
      <c r="S246" s="222"/>
      <c r="T246" s="222"/>
      <c r="U246" s="222"/>
      <c r="V246" s="222"/>
      <c r="W246" s="222"/>
      <c r="X246" s="222"/>
      <c r="Y246" s="222"/>
      <c r="Z246" s="222"/>
      <c r="AA246" s="222"/>
      <c r="AB246" s="222"/>
      <c r="AC246" s="222"/>
      <c r="AD246" s="222"/>
      <c r="AE246" s="222"/>
      <c r="AF246" s="222"/>
      <c r="AG246" s="222"/>
      <c r="AH246" s="222"/>
      <c r="AI246" s="222"/>
      <c r="AJ246" s="222"/>
    </row>
    <row r="247" spans="1:36" ht="31.5" outlineLevel="1" x14ac:dyDescent="0.25">
      <c r="A247" s="102"/>
      <c r="B247" s="143"/>
      <c r="C247" s="102"/>
      <c r="D247" s="70" t="s">
        <v>17</v>
      </c>
      <c r="E247" s="17">
        <f t="shared" ref="E247" si="33">SUM(F247:N247)</f>
        <v>81.818190000000001</v>
      </c>
      <c r="F247" s="18">
        <v>0</v>
      </c>
      <c r="G247" s="19">
        <v>0</v>
      </c>
      <c r="H247" s="104">
        <v>81.818190000000001</v>
      </c>
      <c r="I247" s="165"/>
      <c r="J247" s="165"/>
      <c r="K247" s="165"/>
      <c r="L247" s="166"/>
      <c r="M247" s="18">
        <v>0</v>
      </c>
      <c r="N247" s="18">
        <v>0</v>
      </c>
      <c r="O247" s="145"/>
      <c r="P247" s="233"/>
      <c r="Q247" s="222"/>
      <c r="R247" s="222"/>
      <c r="S247" s="222"/>
      <c r="T247" s="222"/>
      <c r="U247" s="222"/>
      <c r="V247" s="222"/>
      <c r="W247" s="222"/>
      <c r="X247" s="222"/>
      <c r="Y247" s="222"/>
      <c r="Z247" s="222"/>
      <c r="AA247" s="222"/>
      <c r="AB247" s="222"/>
      <c r="AC247" s="222"/>
      <c r="AD247" s="222"/>
      <c r="AE247" s="222"/>
      <c r="AF247" s="222"/>
      <c r="AG247" s="222"/>
      <c r="AH247" s="222"/>
      <c r="AI247" s="222"/>
      <c r="AJ247" s="222"/>
    </row>
    <row r="248" spans="1:36" ht="47.25" x14ac:dyDescent="0.25">
      <c r="A248" s="102"/>
      <c r="B248" s="143"/>
      <c r="C248" s="103"/>
      <c r="D248" s="70" t="s">
        <v>6</v>
      </c>
      <c r="E248" s="17">
        <f>SUM(F248:N248)</f>
        <v>0</v>
      </c>
      <c r="F248" s="19">
        <v>0</v>
      </c>
      <c r="G248" s="19">
        <v>0</v>
      </c>
      <c r="H248" s="104">
        <v>0</v>
      </c>
      <c r="I248" s="105"/>
      <c r="J248" s="105"/>
      <c r="K248" s="105"/>
      <c r="L248" s="106"/>
      <c r="M248" s="18">
        <v>0</v>
      </c>
      <c r="N248" s="18">
        <v>0</v>
      </c>
      <c r="O248" s="145"/>
      <c r="P248" s="233"/>
      <c r="Q248" s="228"/>
      <c r="R248" s="222"/>
      <c r="S248" s="222"/>
      <c r="T248" s="222"/>
      <c r="U248" s="222"/>
      <c r="V248" s="222"/>
      <c r="W248" s="222"/>
      <c r="X248" s="222"/>
      <c r="Y248" s="222"/>
      <c r="Z248" s="222"/>
      <c r="AA248" s="222"/>
      <c r="AB248" s="222"/>
      <c r="AC248" s="222"/>
      <c r="AD248" s="222"/>
      <c r="AE248" s="222"/>
      <c r="AF248" s="222"/>
      <c r="AG248" s="222"/>
      <c r="AH248" s="222"/>
      <c r="AI248" s="222"/>
      <c r="AJ248" s="222"/>
    </row>
    <row r="249" spans="1:36" ht="15.75" x14ac:dyDescent="0.25">
      <c r="A249" s="102"/>
      <c r="B249" s="134" t="s">
        <v>321</v>
      </c>
      <c r="C249" s="122" t="s">
        <v>69</v>
      </c>
      <c r="D249" s="122" t="s">
        <v>69</v>
      </c>
      <c r="E249" s="125" t="s">
        <v>70</v>
      </c>
      <c r="F249" s="125" t="s">
        <v>2</v>
      </c>
      <c r="G249" s="125" t="s">
        <v>3</v>
      </c>
      <c r="H249" s="125" t="s">
        <v>217</v>
      </c>
      <c r="I249" s="127" t="s">
        <v>163</v>
      </c>
      <c r="J249" s="128"/>
      <c r="K249" s="128"/>
      <c r="L249" s="129"/>
      <c r="M249" s="133" t="s">
        <v>39</v>
      </c>
      <c r="N249" s="133" t="s">
        <v>40</v>
      </c>
      <c r="O249" s="145"/>
      <c r="P249" s="234" t="s">
        <v>300</v>
      </c>
      <c r="Q249" s="222"/>
      <c r="R249" s="222"/>
      <c r="S249" s="222"/>
      <c r="T249" s="222"/>
      <c r="U249" s="222"/>
      <c r="V249" s="222"/>
      <c r="W249" s="222"/>
      <c r="X249" s="222"/>
      <c r="Y249" s="222"/>
      <c r="Z249" s="222"/>
      <c r="AA249" s="222"/>
      <c r="AB249" s="222"/>
      <c r="AC249" s="222"/>
      <c r="AD249" s="222"/>
      <c r="AE249" s="222"/>
      <c r="AF249" s="222"/>
      <c r="AG249" s="222"/>
      <c r="AH249" s="222"/>
      <c r="AI249" s="222"/>
      <c r="AJ249" s="222"/>
    </row>
    <row r="250" spans="1:36" ht="31.5" x14ac:dyDescent="0.25">
      <c r="A250" s="102"/>
      <c r="B250" s="135"/>
      <c r="C250" s="123"/>
      <c r="D250" s="123"/>
      <c r="E250" s="126"/>
      <c r="F250" s="126"/>
      <c r="G250" s="126"/>
      <c r="H250" s="126"/>
      <c r="I250" s="93" t="s">
        <v>151</v>
      </c>
      <c r="J250" s="93" t="s">
        <v>156</v>
      </c>
      <c r="K250" s="93" t="s">
        <v>152</v>
      </c>
      <c r="L250" s="93" t="s">
        <v>153</v>
      </c>
      <c r="M250" s="133"/>
      <c r="N250" s="133"/>
      <c r="O250" s="145"/>
      <c r="P250" s="234"/>
      <c r="Q250" s="222"/>
      <c r="R250" s="222"/>
      <c r="S250" s="222"/>
      <c r="T250" s="222"/>
      <c r="U250" s="222"/>
      <c r="V250" s="222"/>
      <c r="W250" s="222"/>
      <c r="X250" s="222"/>
      <c r="Y250" s="222"/>
      <c r="Z250" s="222"/>
      <c r="AA250" s="222"/>
      <c r="AB250" s="222"/>
      <c r="AC250" s="222"/>
      <c r="AD250" s="222"/>
      <c r="AE250" s="222"/>
      <c r="AF250" s="222"/>
      <c r="AG250" s="222"/>
      <c r="AH250" s="222"/>
      <c r="AI250" s="222"/>
      <c r="AJ250" s="222"/>
    </row>
    <row r="251" spans="1:36" ht="15.75" x14ac:dyDescent="0.25">
      <c r="A251" s="103"/>
      <c r="B251" s="136"/>
      <c r="C251" s="124"/>
      <c r="D251" s="124"/>
      <c r="E251" s="31">
        <v>1</v>
      </c>
      <c r="F251" s="21" t="s">
        <v>69</v>
      </c>
      <c r="G251" s="21" t="s">
        <v>69</v>
      </c>
      <c r="H251" s="28">
        <v>1</v>
      </c>
      <c r="I251" s="28" t="s">
        <v>69</v>
      </c>
      <c r="J251" s="28" t="s">
        <v>69</v>
      </c>
      <c r="K251" s="28" t="s">
        <v>69</v>
      </c>
      <c r="L251" s="28">
        <v>1</v>
      </c>
      <c r="M251" s="21" t="s">
        <v>69</v>
      </c>
      <c r="N251" s="21" t="s">
        <v>69</v>
      </c>
      <c r="O251" s="146"/>
      <c r="P251" s="234"/>
      <c r="Q251" s="222"/>
      <c r="R251" s="222"/>
      <c r="S251" s="222"/>
      <c r="T251" s="222"/>
      <c r="U251" s="222"/>
      <c r="V251" s="222"/>
      <c r="W251" s="222"/>
      <c r="X251" s="222"/>
      <c r="Y251" s="222"/>
      <c r="Z251" s="222"/>
      <c r="AA251" s="222"/>
      <c r="AB251" s="222"/>
      <c r="AC251" s="222"/>
      <c r="AD251" s="222"/>
      <c r="AE251" s="222"/>
      <c r="AF251" s="222"/>
      <c r="AG251" s="222"/>
      <c r="AH251" s="222"/>
      <c r="AI251" s="222"/>
      <c r="AJ251" s="222"/>
    </row>
    <row r="252" spans="1:36" ht="15.75" x14ac:dyDescent="0.25">
      <c r="A252" s="198" t="s">
        <v>23</v>
      </c>
      <c r="B252" s="167" t="s">
        <v>162</v>
      </c>
      <c r="C252" s="144" t="s">
        <v>41</v>
      </c>
      <c r="D252" s="69" t="s">
        <v>4</v>
      </c>
      <c r="E252" s="17">
        <f t="shared" ref="E252:E257" si="34">SUM(F252:N252)</f>
        <v>4753381.1633799998</v>
      </c>
      <c r="F252" s="16">
        <f>F253+F254</f>
        <v>866217.27159999998</v>
      </c>
      <c r="G252" s="16">
        <v>895685.71693</v>
      </c>
      <c r="H252" s="107">
        <f>H253+H254</f>
        <v>977689.53023999999</v>
      </c>
      <c r="I252" s="108"/>
      <c r="J252" s="108"/>
      <c r="K252" s="108"/>
      <c r="L252" s="109"/>
      <c r="M252" s="17">
        <f>SUM(M253:M254)</f>
        <v>1006868.2508799999</v>
      </c>
      <c r="N252" s="17">
        <f>SUM(N253:N254)</f>
        <v>1006920.39373</v>
      </c>
      <c r="O252" s="147" t="s">
        <v>20</v>
      </c>
      <c r="P252" s="221"/>
      <c r="Q252" s="222"/>
      <c r="R252" s="222"/>
      <c r="S252" s="222"/>
      <c r="T252" s="222"/>
      <c r="U252" s="222"/>
      <c r="V252" s="222"/>
      <c r="W252" s="222"/>
      <c r="X252" s="222"/>
      <c r="Y252" s="222"/>
      <c r="Z252" s="222"/>
      <c r="AA252" s="222"/>
      <c r="AB252" s="222"/>
      <c r="AC252" s="222"/>
      <c r="AD252" s="222"/>
      <c r="AE252" s="222"/>
      <c r="AF252" s="222"/>
      <c r="AG252" s="222"/>
      <c r="AH252" s="222"/>
      <c r="AI252" s="222"/>
      <c r="AJ252" s="222"/>
    </row>
    <row r="253" spans="1:36" ht="63" x14ac:dyDescent="0.25">
      <c r="A253" s="198"/>
      <c r="B253" s="167"/>
      <c r="C253" s="144"/>
      <c r="D253" s="69" t="s">
        <v>6</v>
      </c>
      <c r="E253" s="17">
        <f t="shared" si="34"/>
        <v>4375667.0013299994</v>
      </c>
      <c r="F253" s="16">
        <f>F256+F262</f>
        <v>793317.58481999999</v>
      </c>
      <c r="G253" s="16">
        <v>833022.56233999995</v>
      </c>
      <c r="H253" s="107">
        <f>H256+H262</f>
        <v>900914.85416999995</v>
      </c>
      <c r="I253" s="108"/>
      <c r="J253" s="108"/>
      <c r="K253" s="108"/>
      <c r="L253" s="109"/>
      <c r="M253" s="17">
        <f t="shared" ref="M253:N253" si="35">M256+M262</f>
        <v>924206</v>
      </c>
      <c r="N253" s="17">
        <f t="shared" si="35"/>
        <v>924206</v>
      </c>
      <c r="O253" s="147"/>
      <c r="P253" s="221"/>
      <c r="Q253" s="222"/>
      <c r="R253" s="222"/>
      <c r="S253" s="222"/>
      <c r="T253" s="222"/>
      <c r="U253" s="222"/>
      <c r="V253" s="222"/>
      <c r="W253" s="222"/>
      <c r="X253" s="222"/>
      <c r="Y253" s="222"/>
      <c r="Z253" s="222"/>
      <c r="AA253" s="222"/>
      <c r="AB253" s="222"/>
      <c r="AC253" s="222"/>
      <c r="AD253" s="222"/>
      <c r="AE253" s="222"/>
      <c r="AF253" s="222"/>
      <c r="AG253" s="222"/>
      <c r="AH253" s="222"/>
      <c r="AI253" s="222"/>
      <c r="AJ253" s="222"/>
    </row>
    <row r="254" spans="1:36" ht="15.75" x14ac:dyDescent="0.25">
      <c r="A254" s="198"/>
      <c r="B254" s="167"/>
      <c r="C254" s="144"/>
      <c r="D254" s="73" t="s">
        <v>18</v>
      </c>
      <c r="E254" s="17">
        <f t="shared" si="34"/>
        <v>377714.16205000004</v>
      </c>
      <c r="F254" s="16">
        <f>F257</f>
        <v>72899.686780000004</v>
      </c>
      <c r="G254" s="16">
        <v>62663.154589999998</v>
      </c>
      <c r="H254" s="107">
        <f>H257</f>
        <v>76774.676070000001</v>
      </c>
      <c r="I254" s="108"/>
      <c r="J254" s="108"/>
      <c r="K254" s="108"/>
      <c r="L254" s="109"/>
      <c r="M254" s="17">
        <f t="shared" ref="M254:N254" si="36">M257</f>
        <v>82662.250880000007</v>
      </c>
      <c r="N254" s="17">
        <f t="shared" si="36"/>
        <v>82714.393729999996</v>
      </c>
      <c r="O254" s="147"/>
      <c r="P254" s="221"/>
      <c r="Q254" s="222"/>
      <c r="R254" s="222"/>
      <c r="S254" s="222"/>
      <c r="T254" s="222"/>
      <c r="U254" s="222"/>
      <c r="V254" s="222"/>
      <c r="W254" s="222"/>
      <c r="X254" s="222"/>
      <c r="Y254" s="222"/>
      <c r="Z254" s="222"/>
      <c r="AA254" s="222"/>
      <c r="AB254" s="222"/>
      <c r="AC254" s="222"/>
      <c r="AD254" s="222"/>
      <c r="AE254" s="222"/>
      <c r="AF254" s="222"/>
      <c r="AG254" s="222"/>
      <c r="AH254" s="222"/>
      <c r="AI254" s="222"/>
      <c r="AJ254" s="222"/>
    </row>
    <row r="255" spans="1:36" ht="15.75" x14ac:dyDescent="0.25">
      <c r="A255" s="101" t="s">
        <v>24</v>
      </c>
      <c r="B255" s="143" t="s">
        <v>96</v>
      </c>
      <c r="C255" s="144" t="s">
        <v>41</v>
      </c>
      <c r="D255" s="69" t="s">
        <v>4</v>
      </c>
      <c r="E255" s="17">
        <f t="shared" si="34"/>
        <v>4753381.1633799998</v>
      </c>
      <c r="F255" s="16">
        <f>F256+F257</f>
        <v>866217.27159999998</v>
      </c>
      <c r="G255" s="16">
        <v>895685.71693</v>
      </c>
      <c r="H255" s="107">
        <f>H256+H257</f>
        <v>977689.53023999999</v>
      </c>
      <c r="I255" s="108"/>
      <c r="J255" s="108"/>
      <c r="K255" s="108"/>
      <c r="L255" s="109"/>
      <c r="M255" s="17">
        <f>SUM(M256:M257)</f>
        <v>1006868.2508799999</v>
      </c>
      <c r="N255" s="17">
        <f>SUM(N256:N257)</f>
        <v>1006920.39373</v>
      </c>
      <c r="O255" s="130" t="s">
        <v>20</v>
      </c>
      <c r="P255" s="221"/>
      <c r="Q255" s="232" t="s">
        <v>38</v>
      </c>
      <c r="R255" s="222"/>
      <c r="S255" s="222"/>
      <c r="T255" s="222"/>
      <c r="U255" s="222"/>
      <c r="V255" s="222"/>
      <c r="W255" s="222"/>
      <c r="X255" s="222"/>
      <c r="Y255" s="222"/>
      <c r="Z255" s="222"/>
      <c r="AA255" s="222"/>
      <c r="AB255" s="222"/>
      <c r="AC255" s="222"/>
      <c r="AD255" s="222"/>
      <c r="AE255" s="222"/>
      <c r="AF255" s="222"/>
      <c r="AG255" s="222"/>
      <c r="AH255" s="222"/>
      <c r="AI255" s="222"/>
      <c r="AJ255" s="222"/>
    </row>
    <row r="256" spans="1:36" ht="60" x14ac:dyDescent="0.25">
      <c r="A256" s="102"/>
      <c r="B256" s="143"/>
      <c r="C256" s="144"/>
      <c r="D256" s="70" t="s">
        <v>6</v>
      </c>
      <c r="E256" s="17">
        <f t="shared" si="34"/>
        <v>4375667.0013299994</v>
      </c>
      <c r="F256" s="19">
        <f>831943.75803+5000-43326.17321-300</f>
        <v>793317.58481999999</v>
      </c>
      <c r="G256" s="19">
        <v>833022.56233999995</v>
      </c>
      <c r="H256" s="104">
        <f>924206-23766.34583+475.2</f>
        <v>900914.85416999995</v>
      </c>
      <c r="I256" s="105"/>
      <c r="J256" s="105"/>
      <c r="K256" s="105"/>
      <c r="L256" s="106"/>
      <c r="M256" s="18">
        <v>924206</v>
      </c>
      <c r="N256" s="18">
        <v>924206</v>
      </c>
      <c r="O256" s="145"/>
      <c r="P256" s="221" t="s">
        <v>311</v>
      </c>
      <c r="Q256" s="232">
        <v>475.2</v>
      </c>
      <c r="R256" s="222"/>
      <c r="S256" s="222"/>
      <c r="T256" s="222"/>
      <c r="U256" s="222"/>
      <c r="V256" s="222"/>
      <c r="W256" s="222"/>
      <c r="X256" s="222"/>
      <c r="Y256" s="222"/>
      <c r="Z256" s="222"/>
      <c r="AA256" s="222"/>
      <c r="AB256" s="222"/>
      <c r="AC256" s="222"/>
      <c r="AD256" s="222"/>
      <c r="AE256" s="222"/>
      <c r="AF256" s="222"/>
      <c r="AG256" s="222"/>
      <c r="AH256" s="222"/>
      <c r="AI256" s="222"/>
      <c r="AJ256" s="222"/>
    </row>
    <row r="257" spans="1:36" ht="15.75" x14ac:dyDescent="0.25">
      <c r="A257" s="102"/>
      <c r="B257" s="143"/>
      <c r="C257" s="144"/>
      <c r="D257" s="74" t="s">
        <v>18</v>
      </c>
      <c r="E257" s="17">
        <f t="shared" si="34"/>
        <v>377714.16205000004</v>
      </c>
      <c r="F257" s="19">
        <f>65723.35459-3060.2+3220.9129+7015.61929</f>
        <v>72899.686780000004</v>
      </c>
      <c r="G257" s="19">
        <v>62663.154589999998</v>
      </c>
      <c r="H257" s="104">
        <v>76774.676070000001</v>
      </c>
      <c r="I257" s="105"/>
      <c r="J257" s="105"/>
      <c r="K257" s="105"/>
      <c r="L257" s="106"/>
      <c r="M257" s="18">
        <v>82662.250880000007</v>
      </c>
      <c r="N257" s="18">
        <v>82714.393729999996</v>
      </c>
      <c r="O257" s="145"/>
      <c r="P257" s="221"/>
      <c r="Q257" s="222"/>
      <c r="R257" s="222"/>
      <c r="S257" s="222"/>
      <c r="T257" s="222"/>
      <c r="U257" s="222"/>
      <c r="V257" s="222"/>
      <c r="W257" s="222"/>
      <c r="X257" s="222"/>
      <c r="Y257" s="222"/>
      <c r="Z257" s="222"/>
      <c r="AA257" s="222"/>
      <c r="AB257" s="222"/>
      <c r="AC257" s="222"/>
      <c r="AD257" s="222"/>
      <c r="AE257" s="222"/>
      <c r="AF257" s="222"/>
      <c r="AG257" s="222"/>
      <c r="AH257" s="222"/>
      <c r="AI257" s="222"/>
      <c r="AJ257" s="222"/>
    </row>
    <row r="258" spans="1:36" ht="15.75" x14ac:dyDescent="0.25">
      <c r="A258" s="102"/>
      <c r="B258" s="134" t="s">
        <v>320</v>
      </c>
      <c r="C258" s="122" t="s">
        <v>69</v>
      </c>
      <c r="D258" s="122" t="s">
        <v>69</v>
      </c>
      <c r="E258" s="125" t="s">
        <v>70</v>
      </c>
      <c r="F258" s="125" t="s">
        <v>2</v>
      </c>
      <c r="G258" s="125" t="s">
        <v>3</v>
      </c>
      <c r="H258" s="125" t="s">
        <v>218</v>
      </c>
      <c r="I258" s="127" t="s">
        <v>163</v>
      </c>
      <c r="J258" s="128"/>
      <c r="K258" s="128"/>
      <c r="L258" s="129"/>
      <c r="M258" s="133" t="s">
        <v>39</v>
      </c>
      <c r="N258" s="133" t="s">
        <v>40</v>
      </c>
      <c r="O258" s="145"/>
      <c r="P258" s="221"/>
      <c r="Q258" s="222"/>
      <c r="R258" s="222"/>
      <c r="S258" s="222"/>
      <c r="T258" s="222"/>
      <c r="U258" s="222"/>
      <c r="V258" s="222"/>
      <c r="W258" s="222"/>
      <c r="X258" s="222"/>
      <c r="Y258" s="222"/>
      <c r="Z258" s="222"/>
      <c r="AA258" s="222"/>
      <c r="AB258" s="222"/>
      <c r="AC258" s="222"/>
      <c r="AD258" s="222"/>
      <c r="AE258" s="222"/>
      <c r="AF258" s="222"/>
      <c r="AG258" s="222"/>
      <c r="AH258" s="222"/>
      <c r="AI258" s="222"/>
      <c r="AJ258" s="222"/>
    </row>
    <row r="259" spans="1:36" ht="31.5" x14ac:dyDescent="0.25">
      <c r="A259" s="102"/>
      <c r="B259" s="135"/>
      <c r="C259" s="123"/>
      <c r="D259" s="123"/>
      <c r="E259" s="126"/>
      <c r="F259" s="126"/>
      <c r="G259" s="126"/>
      <c r="H259" s="126"/>
      <c r="I259" s="93" t="s">
        <v>151</v>
      </c>
      <c r="J259" s="93" t="s">
        <v>156</v>
      </c>
      <c r="K259" s="93" t="s">
        <v>152</v>
      </c>
      <c r="L259" s="93" t="s">
        <v>153</v>
      </c>
      <c r="M259" s="133"/>
      <c r="N259" s="133"/>
      <c r="O259" s="145"/>
      <c r="P259" s="221"/>
      <c r="Q259" s="222"/>
      <c r="R259" s="222"/>
      <c r="S259" s="222"/>
      <c r="T259" s="222"/>
      <c r="U259" s="222"/>
      <c r="V259" s="222"/>
      <c r="W259" s="222"/>
      <c r="X259" s="222"/>
      <c r="Y259" s="222"/>
      <c r="Z259" s="222"/>
      <c r="AA259" s="222"/>
      <c r="AB259" s="222"/>
      <c r="AC259" s="222"/>
      <c r="AD259" s="222"/>
      <c r="AE259" s="222"/>
      <c r="AF259" s="222"/>
      <c r="AG259" s="222"/>
      <c r="AH259" s="222"/>
      <c r="AI259" s="222"/>
      <c r="AJ259" s="222"/>
    </row>
    <row r="260" spans="1:36" ht="15" customHeight="1" x14ac:dyDescent="0.25">
      <c r="A260" s="103"/>
      <c r="B260" s="136"/>
      <c r="C260" s="124"/>
      <c r="D260" s="124"/>
      <c r="E260" s="15">
        <v>15</v>
      </c>
      <c r="F260" s="29">
        <v>18</v>
      </c>
      <c r="G260" s="29">
        <v>15</v>
      </c>
      <c r="H260" s="29">
        <v>15</v>
      </c>
      <c r="I260" s="29">
        <v>15</v>
      </c>
      <c r="J260" s="29">
        <v>15</v>
      </c>
      <c r="K260" s="29">
        <v>15</v>
      </c>
      <c r="L260" s="29">
        <v>15</v>
      </c>
      <c r="M260" s="29">
        <v>15</v>
      </c>
      <c r="N260" s="29">
        <v>15</v>
      </c>
      <c r="O260" s="146"/>
      <c r="P260" s="221"/>
      <c r="Q260" s="222"/>
      <c r="R260" s="222"/>
      <c r="S260" s="222"/>
      <c r="T260" s="222"/>
      <c r="U260" s="222"/>
      <c r="V260" s="222"/>
      <c r="W260" s="222"/>
      <c r="X260" s="222"/>
      <c r="Y260" s="222"/>
      <c r="Z260" s="222"/>
      <c r="AA260" s="222"/>
      <c r="AB260" s="222"/>
      <c r="AC260" s="222"/>
      <c r="AD260" s="222"/>
      <c r="AE260" s="222"/>
      <c r="AF260" s="222"/>
      <c r="AG260" s="222"/>
      <c r="AH260" s="222"/>
      <c r="AI260" s="222"/>
      <c r="AJ260" s="222"/>
    </row>
    <row r="261" spans="1:36" ht="15.75" hidden="1" x14ac:dyDescent="0.25">
      <c r="A261" s="101" t="s">
        <v>48</v>
      </c>
      <c r="B261" s="134" t="s">
        <v>97</v>
      </c>
      <c r="C261" s="144" t="s">
        <v>41</v>
      </c>
      <c r="D261" s="69" t="s">
        <v>4</v>
      </c>
      <c r="E261" s="17">
        <f>SUM(F261:N261)</f>
        <v>0</v>
      </c>
      <c r="F261" s="16">
        <f>F262</f>
        <v>0</v>
      </c>
      <c r="G261" s="16">
        <v>0</v>
      </c>
      <c r="H261" s="107">
        <f>SUM(H262:H262)</f>
        <v>0</v>
      </c>
      <c r="I261" s="108"/>
      <c r="J261" s="108"/>
      <c r="K261" s="108"/>
      <c r="L261" s="109"/>
      <c r="M261" s="17">
        <f>SUM(M262:M262)</f>
        <v>0</v>
      </c>
      <c r="N261" s="17">
        <f>SUM(N262:N262)</f>
        <v>0</v>
      </c>
      <c r="O261" s="130" t="s">
        <v>20</v>
      </c>
      <c r="P261" s="221"/>
      <c r="Q261" s="222"/>
      <c r="R261" s="222"/>
      <c r="S261" s="222"/>
      <c r="T261" s="222"/>
      <c r="U261" s="222"/>
      <c r="V261" s="222"/>
      <c r="W261" s="222"/>
      <c r="X261" s="222"/>
      <c r="Y261" s="222"/>
      <c r="Z261" s="222"/>
      <c r="AA261" s="222"/>
      <c r="AB261" s="222"/>
      <c r="AC261" s="222"/>
      <c r="AD261" s="222"/>
      <c r="AE261" s="222"/>
      <c r="AF261" s="222"/>
      <c r="AG261" s="222"/>
      <c r="AH261" s="222"/>
      <c r="AI261" s="222"/>
      <c r="AJ261" s="222"/>
    </row>
    <row r="262" spans="1:36" ht="47.25" hidden="1" x14ac:dyDescent="0.25">
      <c r="A262" s="102"/>
      <c r="B262" s="136"/>
      <c r="C262" s="144"/>
      <c r="D262" s="70" t="s">
        <v>6</v>
      </c>
      <c r="E262" s="17">
        <f>SUM(F262:N262)</f>
        <v>0</v>
      </c>
      <c r="F262" s="19">
        <v>0</v>
      </c>
      <c r="G262" s="19">
        <v>0</v>
      </c>
      <c r="H262" s="104">
        <v>0</v>
      </c>
      <c r="I262" s="105"/>
      <c r="J262" s="105"/>
      <c r="K262" s="105"/>
      <c r="L262" s="106"/>
      <c r="M262" s="18">
        <v>0</v>
      </c>
      <c r="N262" s="18">
        <v>0</v>
      </c>
      <c r="O262" s="145"/>
      <c r="P262" s="233"/>
      <c r="Q262" s="222"/>
      <c r="R262" s="222"/>
      <c r="S262" s="222"/>
      <c r="T262" s="222"/>
      <c r="U262" s="222"/>
      <c r="V262" s="222"/>
      <c r="W262" s="222"/>
      <c r="X262" s="222"/>
      <c r="Y262" s="222"/>
      <c r="Z262" s="222"/>
      <c r="AA262" s="222"/>
      <c r="AB262" s="222"/>
      <c r="AC262" s="222"/>
      <c r="AD262" s="222"/>
      <c r="AE262" s="222"/>
      <c r="AF262" s="222"/>
      <c r="AG262" s="222"/>
      <c r="AH262" s="222"/>
      <c r="AI262" s="222"/>
      <c r="AJ262" s="222"/>
    </row>
    <row r="263" spans="1:36" ht="15.75" hidden="1" outlineLevel="1" x14ac:dyDescent="0.25">
      <c r="A263" s="102"/>
      <c r="B263" s="134" t="s">
        <v>49</v>
      </c>
      <c r="C263" s="122" t="s">
        <v>69</v>
      </c>
      <c r="D263" s="122" t="s">
        <v>69</v>
      </c>
      <c r="E263" s="125" t="s">
        <v>70</v>
      </c>
      <c r="F263" s="125" t="s">
        <v>2</v>
      </c>
      <c r="G263" s="125" t="s">
        <v>3</v>
      </c>
      <c r="H263" s="125" t="s">
        <v>218</v>
      </c>
      <c r="I263" s="127" t="s">
        <v>163</v>
      </c>
      <c r="J263" s="128"/>
      <c r="K263" s="128"/>
      <c r="L263" s="129"/>
      <c r="M263" s="133" t="s">
        <v>39</v>
      </c>
      <c r="N263" s="133" t="s">
        <v>40</v>
      </c>
      <c r="O263" s="145"/>
      <c r="P263" s="233"/>
      <c r="Q263" s="222"/>
      <c r="R263" s="222"/>
      <c r="S263" s="222"/>
      <c r="T263" s="222"/>
      <c r="U263" s="222"/>
      <c r="V263" s="222"/>
      <c r="W263" s="222"/>
      <c r="X263" s="222"/>
      <c r="Y263" s="222"/>
      <c r="Z263" s="222"/>
      <c r="AA263" s="222"/>
      <c r="AB263" s="222"/>
      <c r="AC263" s="222"/>
      <c r="AD263" s="222"/>
      <c r="AE263" s="222"/>
      <c r="AF263" s="222"/>
      <c r="AG263" s="222"/>
      <c r="AH263" s="222"/>
      <c r="AI263" s="222"/>
      <c r="AJ263" s="222"/>
    </row>
    <row r="264" spans="1:36" ht="31.5" hidden="1" outlineLevel="1" x14ac:dyDescent="0.25">
      <c r="A264" s="102"/>
      <c r="B264" s="135"/>
      <c r="C264" s="123"/>
      <c r="D264" s="123"/>
      <c r="E264" s="126"/>
      <c r="F264" s="126"/>
      <c r="G264" s="126"/>
      <c r="H264" s="126"/>
      <c r="I264" s="93" t="s">
        <v>151</v>
      </c>
      <c r="J264" s="93" t="s">
        <v>156</v>
      </c>
      <c r="K264" s="93" t="s">
        <v>152</v>
      </c>
      <c r="L264" s="93" t="s">
        <v>153</v>
      </c>
      <c r="M264" s="133"/>
      <c r="N264" s="133"/>
      <c r="O264" s="145"/>
      <c r="P264" s="233"/>
      <c r="Q264" s="222"/>
      <c r="R264" s="222"/>
      <c r="S264" s="222"/>
      <c r="T264" s="222"/>
      <c r="U264" s="222"/>
      <c r="V264" s="222"/>
      <c r="W264" s="222"/>
      <c r="X264" s="222"/>
      <c r="Y264" s="222"/>
      <c r="Z264" s="222"/>
      <c r="AA264" s="222"/>
      <c r="AB264" s="222"/>
      <c r="AC264" s="222"/>
      <c r="AD264" s="222"/>
      <c r="AE264" s="222"/>
      <c r="AF264" s="222"/>
      <c r="AG264" s="222"/>
      <c r="AH264" s="222"/>
      <c r="AI264" s="222"/>
      <c r="AJ264" s="222"/>
    </row>
    <row r="265" spans="1:36" ht="15.75" hidden="1" outlineLevel="1" x14ac:dyDescent="0.25">
      <c r="A265" s="103"/>
      <c r="B265" s="136"/>
      <c r="C265" s="124"/>
      <c r="D265" s="124"/>
      <c r="E265" s="20" t="s">
        <v>69</v>
      </c>
      <c r="F265" s="39" t="s">
        <v>69</v>
      </c>
      <c r="G265" s="39" t="s">
        <v>69</v>
      </c>
      <c r="H265" s="39" t="s">
        <v>69</v>
      </c>
      <c r="I265" s="39" t="s">
        <v>69</v>
      </c>
      <c r="J265" s="39" t="s">
        <v>69</v>
      </c>
      <c r="K265" s="39" t="s">
        <v>69</v>
      </c>
      <c r="L265" s="39" t="s">
        <v>69</v>
      </c>
      <c r="M265" s="39" t="s">
        <v>69</v>
      </c>
      <c r="N265" s="39" t="s">
        <v>69</v>
      </c>
      <c r="O265" s="146"/>
      <c r="P265" s="221"/>
      <c r="Q265" s="222"/>
      <c r="R265" s="222"/>
      <c r="S265" s="222"/>
      <c r="T265" s="222"/>
      <c r="U265" s="222"/>
      <c r="V265" s="222"/>
      <c r="W265" s="222"/>
      <c r="X265" s="222"/>
      <c r="Y265" s="222"/>
      <c r="Z265" s="222"/>
      <c r="AA265" s="222"/>
      <c r="AB265" s="222"/>
      <c r="AC265" s="222"/>
      <c r="AD265" s="222"/>
      <c r="AE265" s="222"/>
      <c r="AF265" s="222"/>
      <c r="AG265" s="222"/>
      <c r="AH265" s="222"/>
      <c r="AI265" s="222"/>
      <c r="AJ265" s="222"/>
    </row>
    <row r="266" spans="1:36" ht="15.75" collapsed="1" x14ac:dyDescent="0.25">
      <c r="A266" s="198" t="s">
        <v>25</v>
      </c>
      <c r="B266" s="167" t="s">
        <v>286</v>
      </c>
      <c r="C266" s="144" t="s">
        <v>41</v>
      </c>
      <c r="D266" s="69" t="s">
        <v>4</v>
      </c>
      <c r="E266" s="17">
        <f t="shared" ref="E266:E271" si="37">SUM(F266:N266)</f>
        <v>102306.44411000001</v>
      </c>
      <c r="F266" s="16">
        <f>F267+F268</f>
        <v>42482.389450000002</v>
      </c>
      <c r="G266" s="16">
        <v>16464.886269999999</v>
      </c>
      <c r="H266" s="107">
        <f>H267+H268</f>
        <v>16502.954109999999</v>
      </c>
      <c r="I266" s="108"/>
      <c r="J266" s="108"/>
      <c r="K266" s="108"/>
      <c r="L266" s="109"/>
      <c r="M266" s="17">
        <f>SUM(M267:M268)</f>
        <v>13378.10714</v>
      </c>
      <c r="N266" s="17">
        <f>SUM(N267:N268)</f>
        <v>13478.10714</v>
      </c>
      <c r="O266" s="147" t="s">
        <v>20</v>
      </c>
      <c r="P266" s="221"/>
      <c r="Q266" s="222"/>
      <c r="R266" s="222"/>
      <c r="S266" s="222"/>
      <c r="T266" s="222"/>
      <c r="U266" s="222"/>
      <c r="V266" s="222"/>
      <c r="W266" s="222"/>
      <c r="X266" s="222"/>
      <c r="Y266" s="222"/>
      <c r="Z266" s="222"/>
      <c r="AA266" s="222"/>
      <c r="AB266" s="222"/>
      <c r="AC266" s="222"/>
      <c r="AD266" s="222"/>
      <c r="AE266" s="222"/>
      <c r="AF266" s="222"/>
      <c r="AG266" s="222"/>
      <c r="AH266" s="222"/>
      <c r="AI266" s="222"/>
      <c r="AJ266" s="222"/>
    </row>
    <row r="267" spans="1:36" ht="63" x14ac:dyDescent="0.25">
      <c r="A267" s="198"/>
      <c r="B267" s="167"/>
      <c r="C267" s="144"/>
      <c r="D267" s="69" t="s">
        <v>6</v>
      </c>
      <c r="E267" s="17">
        <f t="shared" si="37"/>
        <v>52880.817650000005</v>
      </c>
      <c r="F267" s="16">
        <f>F270+F276+F282+F287+F293+F298+F303+F308</f>
        <v>36175.71544</v>
      </c>
      <c r="G267" s="16">
        <v>9989.5122599999995</v>
      </c>
      <c r="H267" s="107">
        <f>H270+H276+H282+H287+H308</f>
        <v>5415.5899499999996</v>
      </c>
      <c r="I267" s="108"/>
      <c r="J267" s="108"/>
      <c r="K267" s="108"/>
      <c r="L267" s="109"/>
      <c r="M267" s="17">
        <f>M270+M276</f>
        <v>650</v>
      </c>
      <c r="N267" s="17">
        <f>N270+N276</f>
        <v>650</v>
      </c>
      <c r="O267" s="147"/>
      <c r="P267" s="228"/>
      <c r="Q267" s="222"/>
      <c r="R267" s="222"/>
      <c r="S267" s="222"/>
      <c r="T267" s="222"/>
      <c r="U267" s="222"/>
      <c r="V267" s="222"/>
      <c r="W267" s="222"/>
      <c r="X267" s="222"/>
      <c r="Y267" s="222"/>
      <c r="Z267" s="222"/>
      <c r="AA267" s="222"/>
      <c r="AB267" s="222"/>
      <c r="AC267" s="222"/>
      <c r="AD267" s="222"/>
      <c r="AE267" s="222"/>
      <c r="AF267" s="222"/>
      <c r="AG267" s="222"/>
      <c r="AH267" s="222"/>
      <c r="AI267" s="222"/>
      <c r="AJ267" s="222"/>
    </row>
    <row r="268" spans="1:36" ht="27" customHeight="1" x14ac:dyDescent="0.25">
      <c r="A268" s="198"/>
      <c r="B268" s="167"/>
      <c r="C268" s="144"/>
      <c r="D268" s="73" t="s">
        <v>18</v>
      </c>
      <c r="E268" s="17">
        <f t="shared" si="37"/>
        <v>49425.626459999999</v>
      </c>
      <c r="F268" s="16">
        <f>F271+F277</f>
        <v>6306.6740100000006</v>
      </c>
      <c r="G268" s="16">
        <v>6475.3740100000005</v>
      </c>
      <c r="H268" s="107">
        <f>H271+H277+H288+H309</f>
        <v>11087.364159999999</v>
      </c>
      <c r="I268" s="108"/>
      <c r="J268" s="108"/>
      <c r="K268" s="108"/>
      <c r="L268" s="109"/>
      <c r="M268" s="17">
        <f>M271+M277</f>
        <v>12728.10714</v>
      </c>
      <c r="N268" s="17">
        <f>N271+N277</f>
        <v>12828.10714</v>
      </c>
      <c r="O268" s="147"/>
      <c r="P268" s="221"/>
      <c r="Q268" s="222"/>
      <c r="R268" s="222"/>
      <c r="S268" s="222"/>
      <c r="T268" s="222"/>
      <c r="U268" s="222"/>
      <c r="V268" s="222"/>
      <c r="W268" s="222"/>
      <c r="X268" s="222"/>
      <c r="Y268" s="222"/>
      <c r="Z268" s="222"/>
      <c r="AA268" s="222"/>
      <c r="AB268" s="222"/>
      <c r="AC268" s="222"/>
      <c r="AD268" s="222"/>
      <c r="AE268" s="222"/>
      <c r="AF268" s="222"/>
      <c r="AG268" s="222"/>
      <c r="AH268" s="222"/>
      <c r="AI268" s="222"/>
      <c r="AJ268" s="222"/>
    </row>
    <row r="269" spans="1:36" ht="15.75" x14ac:dyDescent="0.25">
      <c r="A269" s="101" t="s">
        <v>26</v>
      </c>
      <c r="B269" s="134" t="s">
        <v>98</v>
      </c>
      <c r="C269" s="144" t="s">
        <v>41</v>
      </c>
      <c r="D269" s="69" t="s">
        <v>4</v>
      </c>
      <c r="E269" s="17">
        <f t="shared" si="37"/>
        <v>1279.28809</v>
      </c>
      <c r="F269" s="16">
        <f>F270</f>
        <v>300</v>
      </c>
      <c r="G269" s="16">
        <v>300</v>
      </c>
      <c r="H269" s="107">
        <f>H270+H271</f>
        <v>290.49603000000002</v>
      </c>
      <c r="I269" s="108"/>
      <c r="J269" s="108"/>
      <c r="K269" s="108"/>
      <c r="L269" s="109"/>
      <c r="M269" s="17">
        <f>SUM(M270:M271)</f>
        <v>194.39603</v>
      </c>
      <c r="N269" s="17">
        <f>SUM(N270:N271)</f>
        <v>194.39603</v>
      </c>
      <c r="O269" s="130" t="s">
        <v>20</v>
      </c>
      <c r="P269" s="221"/>
      <c r="Q269" s="222"/>
      <c r="R269" s="222"/>
      <c r="S269" s="222"/>
      <c r="T269" s="222"/>
      <c r="U269" s="222"/>
      <c r="V269" s="222"/>
      <c r="W269" s="222"/>
      <c r="X269" s="222"/>
      <c r="Y269" s="222"/>
      <c r="Z269" s="222"/>
      <c r="AA269" s="222"/>
      <c r="AB269" s="222"/>
      <c r="AC269" s="222"/>
      <c r="AD269" s="222"/>
      <c r="AE269" s="222"/>
      <c r="AF269" s="222"/>
      <c r="AG269" s="222"/>
      <c r="AH269" s="222"/>
      <c r="AI269" s="222"/>
      <c r="AJ269" s="222"/>
    </row>
    <row r="270" spans="1:36" ht="47.25" x14ac:dyDescent="0.25">
      <c r="A270" s="102"/>
      <c r="B270" s="135"/>
      <c r="C270" s="144"/>
      <c r="D270" s="70" t="s">
        <v>6</v>
      </c>
      <c r="E270" s="17">
        <f t="shared" si="37"/>
        <v>1000</v>
      </c>
      <c r="F270" s="19">
        <v>300</v>
      </c>
      <c r="G270" s="19">
        <v>300</v>
      </c>
      <c r="H270" s="104">
        <v>100</v>
      </c>
      <c r="I270" s="105"/>
      <c r="J270" s="105"/>
      <c r="K270" s="105"/>
      <c r="L270" s="106"/>
      <c r="M270" s="18">
        <v>150</v>
      </c>
      <c r="N270" s="18">
        <v>150</v>
      </c>
      <c r="O270" s="145"/>
      <c r="P270" s="221"/>
      <c r="Q270" s="222"/>
      <c r="R270" s="222"/>
      <c r="S270" s="222"/>
      <c r="T270" s="222"/>
      <c r="U270" s="222"/>
      <c r="V270" s="222"/>
      <c r="W270" s="222"/>
      <c r="X270" s="222"/>
      <c r="Y270" s="222"/>
      <c r="Z270" s="222"/>
      <c r="AA270" s="222"/>
      <c r="AB270" s="222"/>
      <c r="AC270" s="222"/>
      <c r="AD270" s="222"/>
      <c r="AE270" s="222"/>
      <c r="AF270" s="222"/>
      <c r="AG270" s="222"/>
      <c r="AH270" s="222"/>
      <c r="AI270" s="222"/>
      <c r="AJ270" s="222"/>
    </row>
    <row r="271" spans="1:36" ht="15.75" outlineLevel="1" x14ac:dyDescent="0.25">
      <c r="A271" s="102"/>
      <c r="B271" s="136"/>
      <c r="C271" s="144"/>
      <c r="D271" s="74" t="s">
        <v>18</v>
      </c>
      <c r="E271" s="17">
        <f t="shared" si="37"/>
        <v>279.28809000000001</v>
      </c>
      <c r="F271" s="19">
        <v>0</v>
      </c>
      <c r="G271" s="19">
        <v>0</v>
      </c>
      <c r="H271" s="104">
        <v>190.49602999999999</v>
      </c>
      <c r="I271" s="165"/>
      <c r="J271" s="165"/>
      <c r="K271" s="165"/>
      <c r="L271" s="166"/>
      <c r="M271" s="18">
        <v>44.396030000000003</v>
      </c>
      <c r="N271" s="18">
        <v>44.396030000000003</v>
      </c>
      <c r="O271" s="145"/>
      <c r="P271" s="221"/>
      <c r="Q271" s="222"/>
      <c r="R271" s="222"/>
      <c r="S271" s="222"/>
      <c r="T271" s="222"/>
      <c r="U271" s="222"/>
      <c r="V271" s="222"/>
      <c r="W271" s="222"/>
      <c r="X271" s="222"/>
      <c r="Y271" s="222"/>
      <c r="Z271" s="222"/>
      <c r="AA271" s="222"/>
      <c r="AB271" s="222"/>
      <c r="AC271" s="222"/>
      <c r="AD271" s="222"/>
      <c r="AE271" s="222"/>
      <c r="AF271" s="222"/>
      <c r="AG271" s="222"/>
      <c r="AH271" s="222"/>
      <c r="AI271" s="222"/>
      <c r="AJ271" s="222"/>
    </row>
    <row r="272" spans="1:36" ht="15.75" x14ac:dyDescent="0.25">
      <c r="A272" s="102"/>
      <c r="B272" s="134" t="s">
        <v>125</v>
      </c>
      <c r="C272" s="122" t="s">
        <v>69</v>
      </c>
      <c r="D272" s="122" t="s">
        <v>69</v>
      </c>
      <c r="E272" s="125" t="s">
        <v>70</v>
      </c>
      <c r="F272" s="125" t="s">
        <v>2</v>
      </c>
      <c r="G272" s="125" t="s">
        <v>3</v>
      </c>
      <c r="H272" s="125" t="s">
        <v>219</v>
      </c>
      <c r="I272" s="127" t="s">
        <v>163</v>
      </c>
      <c r="J272" s="128"/>
      <c r="K272" s="128"/>
      <c r="L272" s="129"/>
      <c r="M272" s="133" t="s">
        <v>39</v>
      </c>
      <c r="N272" s="133" t="s">
        <v>40</v>
      </c>
      <c r="O272" s="145"/>
      <c r="P272" s="221"/>
      <c r="Q272" s="222"/>
      <c r="R272" s="222"/>
      <c r="S272" s="222"/>
      <c r="T272" s="222"/>
      <c r="U272" s="222"/>
      <c r="V272" s="222"/>
      <c r="W272" s="222"/>
      <c r="X272" s="222"/>
      <c r="Y272" s="222"/>
      <c r="Z272" s="222"/>
      <c r="AA272" s="222"/>
      <c r="AB272" s="222"/>
      <c r="AC272" s="222"/>
      <c r="AD272" s="222"/>
      <c r="AE272" s="222"/>
      <c r="AF272" s="222"/>
      <c r="AG272" s="222"/>
      <c r="AH272" s="222"/>
      <c r="AI272" s="222"/>
      <c r="AJ272" s="222"/>
    </row>
    <row r="273" spans="1:36" ht="31.5" x14ac:dyDescent="0.25">
      <c r="A273" s="102"/>
      <c r="B273" s="135"/>
      <c r="C273" s="123"/>
      <c r="D273" s="123"/>
      <c r="E273" s="126"/>
      <c r="F273" s="126"/>
      <c r="G273" s="126"/>
      <c r="H273" s="126"/>
      <c r="I273" s="93" t="s">
        <v>151</v>
      </c>
      <c r="J273" s="93" t="s">
        <v>156</v>
      </c>
      <c r="K273" s="93" t="s">
        <v>152</v>
      </c>
      <c r="L273" s="93" t="s">
        <v>153</v>
      </c>
      <c r="M273" s="133"/>
      <c r="N273" s="133"/>
      <c r="O273" s="145"/>
      <c r="P273" s="221"/>
      <c r="Q273" s="222"/>
      <c r="R273" s="222"/>
      <c r="S273" s="222"/>
      <c r="T273" s="222"/>
      <c r="U273" s="222"/>
      <c r="V273" s="222"/>
      <c r="W273" s="222"/>
      <c r="X273" s="222"/>
      <c r="Y273" s="222"/>
      <c r="Z273" s="222"/>
      <c r="AA273" s="222"/>
      <c r="AB273" s="222"/>
      <c r="AC273" s="222"/>
      <c r="AD273" s="222"/>
      <c r="AE273" s="222"/>
      <c r="AF273" s="222"/>
      <c r="AG273" s="222"/>
      <c r="AH273" s="222"/>
      <c r="AI273" s="222"/>
      <c r="AJ273" s="222"/>
    </row>
    <row r="274" spans="1:36" ht="73.5" customHeight="1" x14ac:dyDescent="0.25">
      <c r="A274" s="103"/>
      <c r="B274" s="136"/>
      <c r="C274" s="124"/>
      <c r="D274" s="124"/>
      <c r="E274" s="15">
        <v>1</v>
      </c>
      <c r="F274" s="29">
        <v>1</v>
      </c>
      <c r="G274" s="29">
        <v>1</v>
      </c>
      <c r="H274" s="32">
        <v>1</v>
      </c>
      <c r="I274" s="21" t="s">
        <v>69</v>
      </c>
      <c r="J274" s="21" t="s">
        <v>69</v>
      </c>
      <c r="K274" s="21" t="s">
        <v>69</v>
      </c>
      <c r="L274" s="28">
        <v>1</v>
      </c>
      <c r="M274" s="29">
        <v>1</v>
      </c>
      <c r="N274" s="29">
        <v>1</v>
      </c>
      <c r="O274" s="146"/>
      <c r="P274" s="221"/>
      <c r="Q274" s="222"/>
      <c r="R274" s="222"/>
      <c r="S274" s="222"/>
      <c r="T274" s="222"/>
      <c r="U274" s="222"/>
      <c r="V274" s="222"/>
      <c r="W274" s="222"/>
      <c r="X274" s="222"/>
      <c r="Y274" s="222"/>
      <c r="Z274" s="222"/>
      <c r="AA274" s="222"/>
      <c r="AB274" s="222"/>
      <c r="AC274" s="222"/>
      <c r="AD274" s="222"/>
      <c r="AE274" s="222"/>
      <c r="AF274" s="222"/>
      <c r="AG274" s="222"/>
      <c r="AH274" s="222"/>
      <c r="AI274" s="222"/>
      <c r="AJ274" s="222"/>
    </row>
    <row r="275" spans="1:36" ht="15.75" x14ac:dyDescent="0.25">
      <c r="A275" s="101" t="s">
        <v>27</v>
      </c>
      <c r="B275" s="134" t="s">
        <v>99</v>
      </c>
      <c r="C275" s="144" t="s">
        <v>41</v>
      </c>
      <c r="D275" s="69" t="s">
        <v>4</v>
      </c>
      <c r="E275" s="17">
        <f>SUM(F275:N275)</f>
        <v>52178.871190000005</v>
      </c>
      <c r="F275" s="16">
        <f>F276+F277</f>
        <v>7165.4348100000007</v>
      </c>
      <c r="G275" s="16">
        <v>7475.3640100000002</v>
      </c>
      <c r="H275" s="107">
        <f>H276+H277</f>
        <v>11070.650149999999</v>
      </c>
      <c r="I275" s="108"/>
      <c r="J275" s="108"/>
      <c r="K275" s="108"/>
      <c r="L275" s="109"/>
      <c r="M275" s="17">
        <f>SUM(M276:M277)</f>
        <v>13183.71111</v>
      </c>
      <c r="N275" s="17">
        <f>SUM(N276:N277)</f>
        <v>13283.71111</v>
      </c>
      <c r="O275" s="130" t="s">
        <v>20</v>
      </c>
      <c r="P275" s="221"/>
      <c r="Q275" s="222"/>
      <c r="R275" s="222"/>
      <c r="S275" s="222"/>
      <c r="T275" s="222"/>
      <c r="U275" s="222"/>
      <c r="V275" s="222"/>
      <c r="W275" s="222"/>
      <c r="X275" s="222"/>
      <c r="Y275" s="222"/>
      <c r="Z275" s="222"/>
      <c r="AA275" s="222"/>
      <c r="AB275" s="222"/>
      <c r="AC275" s="222"/>
      <c r="AD275" s="222"/>
      <c r="AE275" s="222"/>
      <c r="AF275" s="222"/>
      <c r="AG275" s="222"/>
      <c r="AH275" s="222"/>
      <c r="AI275" s="222"/>
      <c r="AJ275" s="222"/>
    </row>
    <row r="276" spans="1:36" ht="47.25" x14ac:dyDescent="0.25">
      <c r="A276" s="102"/>
      <c r="B276" s="135"/>
      <c r="C276" s="144"/>
      <c r="D276" s="70" t="s">
        <v>6</v>
      </c>
      <c r="E276" s="17">
        <f>SUM(F276:N276)</f>
        <v>3858.7507999999998</v>
      </c>
      <c r="F276" s="19">
        <f>1300-300-75.9625-18.73796-76.29954+220-100-90.2392</f>
        <v>858.76080000000002</v>
      </c>
      <c r="G276" s="19">
        <v>999.99</v>
      </c>
      <c r="H276" s="104">
        <v>1000</v>
      </c>
      <c r="I276" s="105"/>
      <c r="J276" s="105"/>
      <c r="K276" s="105"/>
      <c r="L276" s="106"/>
      <c r="M276" s="18">
        <v>500</v>
      </c>
      <c r="N276" s="18">
        <v>500</v>
      </c>
      <c r="O276" s="145"/>
      <c r="P276" s="221"/>
      <c r="Q276" s="222"/>
      <c r="R276" s="222"/>
      <c r="S276" s="222"/>
      <c r="T276" s="222"/>
      <c r="U276" s="222"/>
      <c r="V276" s="222"/>
      <c r="W276" s="222"/>
      <c r="X276" s="222"/>
      <c r="Y276" s="222"/>
      <c r="Z276" s="222"/>
      <c r="AA276" s="222"/>
      <c r="AB276" s="222"/>
      <c r="AC276" s="222"/>
      <c r="AD276" s="222"/>
      <c r="AE276" s="222"/>
      <c r="AF276" s="222"/>
      <c r="AG276" s="222"/>
      <c r="AH276" s="222"/>
      <c r="AI276" s="222"/>
      <c r="AJ276" s="222"/>
    </row>
    <row r="277" spans="1:36" ht="15.75" x14ac:dyDescent="0.25">
      <c r="A277" s="102"/>
      <c r="B277" s="136"/>
      <c r="C277" s="144"/>
      <c r="D277" s="74" t="s">
        <v>18</v>
      </c>
      <c r="E277" s="17">
        <f>SUM(F277:N277)</f>
        <v>48320.120390000011</v>
      </c>
      <c r="F277" s="19">
        <f>6475.37401-168.7</f>
        <v>6306.6740100000006</v>
      </c>
      <c r="G277" s="19">
        <v>6475.3740100000005</v>
      </c>
      <c r="H277" s="104">
        <v>10070.650149999999</v>
      </c>
      <c r="I277" s="105"/>
      <c r="J277" s="105"/>
      <c r="K277" s="105"/>
      <c r="L277" s="106"/>
      <c r="M277" s="18">
        <v>12683.71111</v>
      </c>
      <c r="N277" s="18">
        <v>12783.71111</v>
      </c>
      <c r="O277" s="145"/>
      <c r="P277" s="221"/>
      <c r="Q277" s="222"/>
      <c r="R277" s="222"/>
      <c r="S277" s="222"/>
      <c r="T277" s="222"/>
      <c r="U277" s="222"/>
      <c r="V277" s="222"/>
      <c r="W277" s="222"/>
      <c r="X277" s="222"/>
      <c r="Y277" s="222"/>
      <c r="Z277" s="222"/>
      <c r="AA277" s="222"/>
      <c r="AB277" s="222"/>
      <c r="AC277" s="222"/>
      <c r="AD277" s="222"/>
      <c r="AE277" s="222"/>
      <c r="AF277" s="222"/>
      <c r="AG277" s="222"/>
      <c r="AH277" s="222"/>
      <c r="AI277" s="222"/>
      <c r="AJ277" s="222"/>
    </row>
    <row r="278" spans="1:36" ht="15.75" x14ac:dyDescent="0.25">
      <c r="A278" s="102"/>
      <c r="B278" s="134" t="s">
        <v>297</v>
      </c>
      <c r="C278" s="122" t="s">
        <v>69</v>
      </c>
      <c r="D278" s="122" t="s">
        <v>69</v>
      </c>
      <c r="E278" s="125" t="s">
        <v>70</v>
      </c>
      <c r="F278" s="125" t="s">
        <v>2</v>
      </c>
      <c r="G278" s="125" t="s">
        <v>3</v>
      </c>
      <c r="H278" s="125" t="s">
        <v>215</v>
      </c>
      <c r="I278" s="127" t="s">
        <v>163</v>
      </c>
      <c r="J278" s="128"/>
      <c r="K278" s="128"/>
      <c r="L278" s="129"/>
      <c r="M278" s="133" t="s">
        <v>39</v>
      </c>
      <c r="N278" s="133" t="s">
        <v>40</v>
      </c>
      <c r="O278" s="145"/>
      <c r="P278" s="221"/>
      <c r="Q278" s="222"/>
      <c r="R278" s="222"/>
      <c r="S278" s="222"/>
      <c r="T278" s="222"/>
      <c r="U278" s="222"/>
      <c r="V278" s="222"/>
      <c r="W278" s="222"/>
      <c r="X278" s="222"/>
      <c r="Y278" s="222"/>
      <c r="Z278" s="222"/>
      <c r="AA278" s="222"/>
      <c r="AB278" s="222"/>
      <c r="AC278" s="222"/>
      <c r="AD278" s="222"/>
      <c r="AE278" s="222"/>
      <c r="AF278" s="222"/>
      <c r="AG278" s="222"/>
      <c r="AH278" s="222"/>
      <c r="AI278" s="222"/>
      <c r="AJ278" s="222"/>
    </row>
    <row r="279" spans="1:36" ht="31.5" x14ac:dyDescent="0.25">
      <c r="A279" s="102"/>
      <c r="B279" s="135"/>
      <c r="C279" s="123"/>
      <c r="D279" s="123"/>
      <c r="E279" s="126"/>
      <c r="F279" s="126"/>
      <c r="G279" s="126"/>
      <c r="H279" s="126"/>
      <c r="I279" s="93" t="s">
        <v>151</v>
      </c>
      <c r="J279" s="93" t="s">
        <v>156</v>
      </c>
      <c r="K279" s="93" t="s">
        <v>152</v>
      </c>
      <c r="L279" s="93" t="s">
        <v>153</v>
      </c>
      <c r="M279" s="133"/>
      <c r="N279" s="133"/>
      <c r="O279" s="145"/>
      <c r="P279" s="221"/>
      <c r="Q279" s="222"/>
      <c r="R279" s="222"/>
      <c r="S279" s="222"/>
      <c r="T279" s="222"/>
      <c r="U279" s="222"/>
      <c r="V279" s="222"/>
      <c r="W279" s="222"/>
      <c r="X279" s="222"/>
      <c r="Y279" s="222"/>
      <c r="Z279" s="222"/>
      <c r="AA279" s="222"/>
      <c r="AB279" s="222"/>
      <c r="AC279" s="222"/>
      <c r="AD279" s="222"/>
      <c r="AE279" s="222"/>
      <c r="AF279" s="222"/>
      <c r="AG279" s="222"/>
      <c r="AH279" s="222"/>
      <c r="AI279" s="222"/>
      <c r="AJ279" s="222"/>
    </row>
    <row r="280" spans="1:36" ht="38.25" customHeight="1" x14ac:dyDescent="0.25">
      <c r="A280" s="103"/>
      <c r="B280" s="136"/>
      <c r="C280" s="124"/>
      <c r="D280" s="124"/>
      <c r="E280" s="15">
        <v>15</v>
      </c>
      <c r="F280" s="29">
        <v>16</v>
      </c>
      <c r="G280" s="29">
        <v>15</v>
      </c>
      <c r="H280" s="32">
        <v>15</v>
      </c>
      <c r="I280" s="21" t="s">
        <v>69</v>
      </c>
      <c r="J280" s="21" t="s">
        <v>69</v>
      </c>
      <c r="K280" s="21" t="s">
        <v>69</v>
      </c>
      <c r="L280" s="28">
        <v>15</v>
      </c>
      <c r="M280" s="29">
        <v>15</v>
      </c>
      <c r="N280" s="29">
        <v>15</v>
      </c>
      <c r="O280" s="146"/>
      <c r="P280" s="221"/>
      <c r="Q280" s="222"/>
      <c r="R280" s="222"/>
      <c r="S280" s="222"/>
      <c r="T280" s="222"/>
      <c r="U280" s="222"/>
      <c r="V280" s="222"/>
      <c r="W280" s="222"/>
      <c r="X280" s="222"/>
      <c r="Y280" s="222"/>
      <c r="Z280" s="222"/>
      <c r="AA280" s="222"/>
      <c r="AB280" s="222"/>
      <c r="AC280" s="222"/>
      <c r="AD280" s="222"/>
      <c r="AE280" s="222"/>
      <c r="AF280" s="222"/>
      <c r="AG280" s="222"/>
      <c r="AH280" s="222"/>
      <c r="AI280" s="222"/>
      <c r="AJ280" s="222"/>
    </row>
    <row r="281" spans="1:36" ht="15.75" hidden="1" x14ac:dyDescent="0.25">
      <c r="A281" s="101" t="s">
        <v>28</v>
      </c>
      <c r="B281" s="134" t="s">
        <v>100</v>
      </c>
      <c r="C281" s="144" t="s">
        <v>198</v>
      </c>
      <c r="D281" s="69" t="s">
        <v>4</v>
      </c>
      <c r="E281" s="17">
        <f>SUM(F281:N281)</f>
        <v>0</v>
      </c>
      <c r="F281" s="16">
        <f>F282</f>
        <v>0</v>
      </c>
      <c r="G281" s="16">
        <v>0</v>
      </c>
      <c r="H281" s="107">
        <f>SUM(H282:H282)</f>
        <v>0</v>
      </c>
      <c r="I281" s="108"/>
      <c r="J281" s="108"/>
      <c r="K281" s="108"/>
      <c r="L281" s="109"/>
      <c r="M281" s="17">
        <f>SUM(M282:M282)</f>
        <v>0</v>
      </c>
      <c r="N281" s="17">
        <f>SUM(N282:N282)</f>
        <v>0</v>
      </c>
      <c r="O281" s="130" t="s">
        <v>20</v>
      </c>
      <c r="P281" s="221"/>
      <c r="Q281" s="222"/>
      <c r="R281" s="222"/>
      <c r="S281" s="222"/>
      <c r="T281" s="222"/>
      <c r="U281" s="222"/>
      <c r="V281" s="222"/>
      <c r="W281" s="222"/>
      <c r="X281" s="222"/>
      <c r="Y281" s="222"/>
      <c r="Z281" s="222"/>
      <c r="AA281" s="222"/>
      <c r="AB281" s="222"/>
      <c r="AC281" s="222"/>
      <c r="AD281" s="222"/>
      <c r="AE281" s="222"/>
      <c r="AF281" s="222"/>
      <c r="AG281" s="222"/>
      <c r="AH281" s="222"/>
      <c r="AI281" s="222"/>
      <c r="AJ281" s="222"/>
    </row>
    <row r="282" spans="1:36" ht="56.25" hidden="1" customHeight="1" x14ac:dyDescent="0.25">
      <c r="A282" s="102"/>
      <c r="B282" s="135"/>
      <c r="C282" s="144"/>
      <c r="D282" s="70" t="s">
        <v>6</v>
      </c>
      <c r="E282" s="17">
        <f>SUM(F282:N282)</f>
        <v>0</v>
      </c>
      <c r="F282" s="19">
        <v>0</v>
      </c>
      <c r="G282" s="19">
        <v>0</v>
      </c>
      <c r="H282" s="104">
        <v>0</v>
      </c>
      <c r="I282" s="105"/>
      <c r="J282" s="105"/>
      <c r="K282" s="105"/>
      <c r="L282" s="106"/>
      <c r="M282" s="18">
        <v>0</v>
      </c>
      <c r="N282" s="18">
        <v>0</v>
      </c>
      <c r="O282" s="145"/>
      <c r="P282" s="221"/>
      <c r="Q282" s="222"/>
      <c r="R282" s="222"/>
      <c r="S282" s="222"/>
      <c r="T282" s="222"/>
      <c r="U282" s="222"/>
      <c r="V282" s="222"/>
      <c r="W282" s="222"/>
      <c r="X282" s="222"/>
      <c r="Y282" s="222"/>
      <c r="Z282" s="222"/>
      <c r="AA282" s="222"/>
      <c r="AB282" s="222"/>
      <c r="AC282" s="222"/>
      <c r="AD282" s="222"/>
      <c r="AE282" s="222"/>
      <c r="AF282" s="222"/>
      <c r="AG282" s="222"/>
      <c r="AH282" s="222"/>
      <c r="AI282" s="222"/>
      <c r="AJ282" s="222"/>
    </row>
    <row r="283" spans="1:36" ht="15.75" hidden="1" x14ac:dyDescent="0.25">
      <c r="A283" s="102"/>
      <c r="B283" s="134" t="s">
        <v>126</v>
      </c>
      <c r="C283" s="122" t="s">
        <v>69</v>
      </c>
      <c r="D283" s="122" t="s">
        <v>69</v>
      </c>
      <c r="E283" s="125" t="s">
        <v>70</v>
      </c>
      <c r="F283" s="125" t="s">
        <v>2</v>
      </c>
      <c r="G283" s="125" t="s">
        <v>3</v>
      </c>
      <c r="H283" s="125" t="s">
        <v>215</v>
      </c>
      <c r="I283" s="127" t="s">
        <v>72</v>
      </c>
      <c r="J283" s="128"/>
      <c r="K283" s="128"/>
      <c r="L283" s="129"/>
      <c r="M283" s="133" t="s">
        <v>39</v>
      </c>
      <c r="N283" s="133" t="s">
        <v>40</v>
      </c>
      <c r="O283" s="145"/>
      <c r="P283" s="221"/>
      <c r="Q283" s="222"/>
      <c r="R283" s="222"/>
      <c r="S283" s="222"/>
      <c r="T283" s="222"/>
      <c r="U283" s="222"/>
      <c r="V283" s="222"/>
      <c r="W283" s="222"/>
      <c r="X283" s="222"/>
      <c r="Y283" s="222"/>
      <c r="Z283" s="222"/>
      <c r="AA283" s="222"/>
      <c r="AB283" s="222"/>
      <c r="AC283" s="222"/>
      <c r="AD283" s="222"/>
      <c r="AE283" s="222"/>
      <c r="AF283" s="222"/>
      <c r="AG283" s="222"/>
      <c r="AH283" s="222"/>
      <c r="AI283" s="222"/>
      <c r="AJ283" s="222"/>
    </row>
    <row r="284" spans="1:36" ht="31.5" hidden="1" x14ac:dyDescent="0.25">
      <c r="A284" s="102"/>
      <c r="B284" s="135"/>
      <c r="C284" s="123"/>
      <c r="D284" s="123"/>
      <c r="E284" s="126"/>
      <c r="F284" s="126"/>
      <c r="G284" s="126"/>
      <c r="H284" s="126"/>
      <c r="I284" s="93" t="s">
        <v>151</v>
      </c>
      <c r="J284" s="93" t="s">
        <v>156</v>
      </c>
      <c r="K284" s="93" t="s">
        <v>152</v>
      </c>
      <c r="L284" s="93" t="s">
        <v>153</v>
      </c>
      <c r="M284" s="133"/>
      <c r="N284" s="133"/>
      <c r="O284" s="145"/>
      <c r="P284" s="221"/>
      <c r="Q284" s="222"/>
      <c r="R284" s="222"/>
      <c r="S284" s="222"/>
      <c r="T284" s="222"/>
      <c r="U284" s="222"/>
      <c r="V284" s="222"/>
      <c r="W284" s="222"/>
      <c r="X284" s="222"/>
      <c r="Y284" s="222"/>
      <c r="Z284" s="222"/>
      <c r="AA284" s="222"/>
      <c r="AB284" s="222"/>
      <c r="AC284" s="222"/>
      <c r="AD284" s="222"/>
      <c r="AE284" s="222"/>
      <c r="AF284" s="222"/>
      <c r="AG284" s="222"/>
      <c r="AH284" s="222"/>
      <c r="AI284" s="222"/>
      <c r="AJ284" s="222"/>
    </row>
    <row r="285" spans="1:36" ht="71.25" hidden="1" customHeight="1" x14ac:dyDescent="0.25">
      <c r="A285" s="103"/>
      <c r="B285" s="136"/>
      <c r="C285" s="124"/>
      <c r="D285" s="124"/>
      <c r="E285" s="20" t="s">
        <v>69</v>
      </c>
      <c r="F285" s="21" t="s">
        <v>69</v>
      </c>
      <c r="G285" s="21" t="s">
        <v>69</v>
      </c>
      <c r="H285" s="21" t="s">
        <v>69</v>
      </c>
      <c r="I285" s="21" t="s">
        <v>69</v>
      </c>
      <c r="J285" s="21" t="s">
        <v>69</v>
      </c>
      <c r="K285" s="21" t="s">
        <v>69</v>
      </c>
      <c r="L285" s="21" t="s">
        <v>69</v>
      </c>
      <c r="M285" s="21" t="s">
        <v>69</v>
      </c>
      <c r="N285" s="21" t="s">
        <v>69</v>
      </c>
      <c r="O285" s="146"/>
      <c r="P285" s="221"/>
      <c r="Q285" s="222"/>
      <c r="R285" s="222"/>
      <c r="S285" s="222"/>
      <c r="T285" s="222"/>
      <c r="U285" s="222"/>
      <c r="V285" s="222"/>
      <c r="W285" s="222"/>
      <c r="X285" s="222"/>
      <c r="Y285" s="222"/>
      <c r="Z285" s="222"/>
      <c r="AA285" s="222"/>
      <c r="AB285" s="222"/>
      <c r="AC285" s="222"/>
      <c r="AD285" s="222"/>
      <c r="AE285" s="222"/>
      <c r="AF285" s="222"/>
      <c r="AG285" s="222"/>
      <c r="AH285" s="222"/>
      <c r="AI285" s="222"/>
      <c r="AJ285" s="222"/>
    </row>
    <row r="286" spans="1:36" ht="15.75" customHeight="1" x14ac:dyDescent="0.25">
      <c r="A286" s="101" t="s">
        <v>28</v>
      </c>
      <c r="B286" s="192" t="s">
        <v>101</v>
      </c>
      <c r="C286" s="171" t="s">
        <v>198</v>
      </c>
      <c r="D286" s="69" t="s">
        <v>4</v>
      </c>
      <c r="E286" s="17">
        <f>SUM(F286:N286)</f>
        <v>43706.476900000001</v>
      </c>
      <c r="F286" s="16">
        <f>F287</f>
        <v>35016.954640000004</v>
      </c>
      <c r="G286" s="16">
        <v>8689.5222599999997</v>
      </c>
      <c r="H286" s="107">
        <f>SUM(H287:L288)</f>
        <v>0</v>
      </c>
      <c r="I286" s="108"/>
      <c r="J286" s="108"/>
      <c r="K286" s="108"/>
      <c r="L286" s="109"/>
      <c r="M286" s="17">
        <f>SUM(M287:M288)</f>
        <v>0</v>
      </c>
      <c r="N286" s="17">
        <f>SUM(N287:N288)</f>
        <v>0</v>
      </c>
      <c r="O286" s="130" t="s">
        <v>20</v>
      </c>
      <c r="P286" s="221"/>
      <c r="Q286" s="222"/>
      <c r="R286" s="222"/>
      <c r="S286" s="222"/>
      <c r="T286" s="222"/>
      <c r="U286" s="222"/>
      <c r="V286" s="222"/>
      <c r="W286" s="222"/>
      <c r="X286" s="222"/>
      <c r="Y286" s="222"/>
      <c r="Z286" s="222"/>
      <c r="AA286" s="222"/>
      <c r="AB286" s="222"/>
      <c r="AC286" s="222"/>
      <c r="AD286" s="222"/>
      <c r="AE286" s="222"/>
      <c r="AF286" s="222"/>
      <c r="AG286" s="222"/>
      <c r="AH286" s="222"/>
      <c r="AI286" s="222"/>
      <c r="AJ286" s="222"/>
    </row>
    <row r="287" spans="1:36" ht="60.75" customHeight="1" x14ac:dyDescent="0.25">
      <c r="A287" s="102"/>
      <c r="B287" s="193"/>
      <c r="C287" s="172"/>
      <c r="D287" s="70" t="s">
        <v>6</v>
      </c>
      <c r="E287" s="17">
        <f>SUM(F287:N287)</f>
        <v>43706.476900000001</v>
      </c>
      <c r="F287" s="19">
        <f>19040+16593.86203+310-310-616.90739</f>
        <v>35016.954640000004</v>
      </c>
      <c r="G287" s="19">
        <v>8689.5222599999997</v>
      </c>
      <c r="H287" s="104">
        <v>0</v>
      </c>
      <c r="I287" s="105"/>
      <c r="J287" s="105"/>
      <c r="K287" s="105"/>
      <c r="L287" s="106"/>
      <c r="M287" s="18">
        <v>0</v>
      </c>
      <c r="N287" s="18">
        <v>0</v>
      </c>
      <c r="O287" s="145"/>
      <c r="P287" s="228"/>
      <c r="Q287" s="222"/>
      <c r="R287" s="222"/>
      <c r="S287" s="222"/>
      <c r="T287" s="222"/>
      <c r="U287" s="222"/>
      <c r="V287" s="222"/>
      <c r="W287" s="222"/>
      <c r="X287" s="222"/>
      <c r="Y287" s="222"/>
      <c r="Z287" s="222"/>
      <c r="AA287" s="222"/>
      <c r="AB287" s="222"/>
      <c r="AC287" s="222"/>
      <c r="AD287" s="222"/>
      <c r="AE287" s="222"/>
      <c r="AF287" s="222"/>
      <c r="AG287" s="222"/>
      <c r="AH287" s="222"/>
      <c r="AI287" s="222"/>
      <c r="AJ287" s="222"/>
    </row>
    <row r="288" spans="1:36" ht="15.75" hidden="1" x14ac:dyDescent="0.25">
      <c r="A288" s="102"/>
      <c r="B288" s="194"/>
      <c r="C288" s="173"/>
      <c r="D288" s="97" t="s">
        <v>18</v>
      </c>
      <c r="E288" s="98">
        <f>SUM(F288:N288)</f>
        <v>0</v>
      </c>
      <c r="F288" s="99">
        <v>0</v>
      </c>
      <c r="G288" s="99">
        <v>0</v>
      </c>
      <c r="H288" s="195">
        <v>0</v>
      </c>
      <c r="I288" s="196"/>
      <c r="J288" s="196"/>
      <c r="K288" s="196"/>
      <c r="L288" s="197"/>
      <c r="M288" s="100">
        <v>0</v>
      </c>
      <c r="N288" s="100">
        <v>0</v>
      </c>
      <c r="O288" s="145"/>
      <c r="P288" s="228"/>
      <c r="Q288" s="222"/>
      <c r="R288" s="222"/>
      <c r="S288" s="222"/>
      <c r="T288" s="222"/>
      <c r="U288" s="222"/>
      <c r="V288" s="222"/>
      <c r="W288" s="222"/>
      <c r="X288" s="222"/>
      <c r="Y288" s="222"/>
      <c r="Z288" s="222"/>
      <c r="AA288" s="222"/>
      <c r="AB288" s="222"/>
      <c r="AC288" s="222"/>
      <c r="AD288" s="222"/>
      <c r="AE288" s="222"/>
      <c r="AF288" s="222"/>
      <c r="AG288" s="222"/>
      <c r="AH288" s="222"/>
      <c r="AI288" s="222"/>
      <c r="AJ288" s="222"/>
    </row>
    <row r="289" spans="1:36" ht="15.75" x14ac:dyDescent="0.25">
      <c r="A289" s="102"/>
      <c r="B289" s="134" t="s">
        <v>126</v>
      </c>
      <c r="C289" s="122" t="s">
        <v>69</v>
      </c>
      <c r="D289" s="122" t="s">
        <v>69</v>
      </c>
      <c r="E289" s="125" t="s">
        <v>70</v>
      </c>
      <c r="F289" s="125" t="s">
        <v>2</v>
      </c>
      <c r="G289" s="125" t="s">
        <v>3</v>
      </c>
      <c r="H289" s="125" t="s">
        <v>215</v>
      </c>
      <c r="I289" s="127" t="s">
        <v>163</v>
      </c>
      <c r="J289" s="128"/>
      <c r="K289" s="128"/>
      <c r="L289" s="129"/>
      <c r="M289" s="133" t="s">
        <v>39</v>
      </c>
      <c r="N289" s="133" t="s">
        <v>40</v>
      </c>
      <c r="O289" s="145"/>
      <c r="P289" s="221"/>
      <c r="Q289" s="222"/>
      <c r="R289" s="222"/>
      <c r="S289" s="222"/>
      <c r="T289" s="222"/>
      <c r="U289" s="222"/>
      <c r="V289" s="222"/>
      <c r="W289" s="222"/>
      <c r="X289" s="222"/>
      <c r="Y289" s="222"/>
      <c r="Z289" s="222"/>
      <c r="AA289" s="222"/>
      <c r="AB289" s="222"/>
      <c r="AC289" s="222"/>
      <c r="AD289" s="222"/>
      <c r="AE289" s="222"/>
      <c r="AF289" s="222"/>
      <c r="AG289" s="222"/>
      <c r="AH289" s="222"/>
      <c r="AI289" s="222"/>
      <c r="AJ289" s="222"/>
    </row>
    <row r="290" spans="1:36" ht="31.5" x14ac:dyDescent="0.25">
      <c r="A290" s="102"/>
      <c r="B290" s="135"/>
      <c r="C290" s="123"/>
      <c r="D290" s="123"/>
      <c r="E290" s="126"/>
      <c r="F290" s="126"/>
      <c r="G290" s="126"/>
      <c r="H290" s="126"/>
      <c r="I290" s="93" t="s">
        <v>151</v>
      </c>
      <c r="J290" s="93" t="s">
        <v>156</v>
      </c>
      <c r="K290" s="93" t="s">
        <v>152</v>
      </c>
      <c r="L290" s="93" t="s">
        <v>153</v>
      </c>
      <c r="M290" s="133"/>
      <c r="N290" s="133"/>
      <c r="O290" s="145"/>
      <c r="P290" s="221"/>
      <c r="Q290" s="222"/>
      <c r="R290" s="222"/>
      <c r="S290" s="222"/>
      <c r="T290" s="222"/>
      <c r="U290" s="222"/>
      <c r="V290" s="222"/>
      <c r="W290" s="222"/>
      <c r="X290" s="222"/>
      <c r="Y290" s="222"/>
      <c r="Z290" s="222"/>
      <c r="AA290" s="222"/>
      <c r="AB290" s="222"/>
      <c r="AC290" s="222"/>
      <c r="AD290" s="222"/>
      <c r="AE290" s="222"/>
      <c r="AF290" s="222"/>
      <c r="AG290" s="222"/>
      <c r="AH290" s="222"/>
      <c r="AI290" s="222"/>
      <c r="AJ290" s="222"/>
    </row>
    <row r="291" spans="1:36" ht="71.25" customHeight="1" x14ac:dyDescent="0.25">
      <c r="A291" s="103"/>
      <c r="B291" s="136"/>
      <c r="C291" s="124"/>
      <c r="D291" s="124"/>
      <c r="E291" s="27">
        <v>3</v>
      </c>
      <c r="F291" s="28">
        <v>2</v>
      </c>
      <c r="G291" s="28">
        <v>1</v>
      </c>
      <c r="H291" s="28" t="s">
        <v>69</v>
      </c>
      <c r="I291" s="28" t="s">
        <v>69</v>
      </c>
      <c r="J291" s="28" t="s">
        <v>69</v>
      </c>
      <c r="K291" s="28" t="s">
        <v>69</v>
      </c>
      <c r="L291" s="28" t="s">
        <v>69</v>
      </c>
      <c r="M291" s="28" t="s">
        <v>69</v>
      </c>
      <c r="N291" s="28" t="s">
        <v>69</v>
      </c>
      <c r="O291" s="146"/>
      <c r="P291" s="221"/>
      <c r="Q291" s="222"/>
      <c r="R291" s="222"/>
      <c r="S291" s="222"/>
      <c r="T291" s="222"/>
      <c r="U291" s="222"/>
      <c r="V291" s="222"/>
      <c r="W291" s="222"/>
      <c r="X291" s="222"/>
      <c r="Y291" s="222"/>
      <c r="Z291" s="222"/>
      <c r="AA291" s="222"/>
      <c r="AB291" s="222"/>
      <c r="AC291" s="222"/>
      <c r="AD291" s="222"/>
      <c r="AE291" s="222"/>
      <c r="AF291" s="222"/>
      <c r="AG291" s="222"/>
      <c r="AH291" s="222"/>
      <c r="AI291" s="222"/>
      <c r="AJ291" s="222"/>
    </row>
    <row r="292" spans="1:36" ht="15.75" x14ac:dyDescent="0.25">
      <c r="A292" s="101" t="s">
        <v>50</v>
      </c>
      <c r="B292" s="134" t="s">
        <v>102</v>
      </c>
      <c r="C292" s="144" t="s">
        <v>41</v>
      </c>
      <c r="D292" s="69" t="s">
        <v>4</v>
      </c>
      <c r="E292" s="17">
        <f>SUM(F292:N292)</f>
        <v>0</v>
      </c>
      <c r="F292" s="16">
        <f>F293</f>
        <v>0</v>
      </c>
      <c r="G292" s="16">
        <v>0</v>
      </c>
      <c r="H292" s="107">
        <f>SUM(H293:H293)</f>
        <v>0</v>
      </c>
      <c r="I292" s="108"/>
      <c r="J292" s="108"/>
      <c r="K292" s="108"/>
      <c r="L292" s="109"/>
      <c r="M292" s="17">
        <f>SUM(M293:M293)</f>
        <v>0</v>
      </c>
      <c r="N292" s="17">
        <f>SUM(N293:N293)</f>
        <v>0</v>
      </c>
      <c r="O292" s="130" t="s">
        <v>20</v>
      </c>
      <c r="P292" s="221"/>
      <c r="Q292" s="222"/>
      <c r="R292" s="222"/>
      <c r="S292" s="222"/>
      <c r="T292" s="222"/>
      <c r="U292" s="222"/>
      <c r="V292" s="222"/>
      <c r="W292" s="222"/>
      <c r="X292" s="222"/>
      <c r="Y292" s="222"/>
      <c r="Z292" s="222"/>
      <c r="AA292" s="222"/>
      <c r="AB292" s="222"/>
      <c r="AC292" s="222"/>
      <c r="AD292" s="222"/>
      <c r="AE292" s="222"/>
      <c r="AF292" s="222"/>
      <c r="AG292" s="222"/>
      <c r="AH292" s="222"/>
      <c r="AI292" s="222"/>
      <c r="AJ292" s="222"/>
    </row>
    <row r="293" spans="1:36" ht="47.25" x14ac:dyDescent="0.25">
      <c r="A293" s="102"/>
      <c r="B293" s="135"/>
      <c r="C293" s="144"/>
      <c r="D293" s="70" t="s">
        <v>6</v>
      </c>
      <c r="E293" s="17">
        <f>SUM(F293:N293)</f>
        <v>0</v>
      </c>
      <c r="F293" s="19">
        <v>0</v>
      </c>
      <c r="G293" s="19">
        <v>0</v>
      </c>
      <c r="H293" s="104">
        <v>0</v>
      </c>
      <c r="I293" s="105"/>
      <c r="J293" s="105"/>
      <c r="K293" s="105"/>
      <c r="L293" s="106"/>
      <c r="M293" s="18">
        <v>0</v>
      </c>
      <c r="N293" s="18">
        <v>0</v>
      </c>
      <c r="O293" s="145"/>
      <c r="P293" s="221"/>
      <c r="Q293" s="222"/>
      <c r="R293" s="222"/>
      <c r="S293" s="222"/>
      <c r="T293" s="222"/>
      <c r="U293" s="222"/>
      <c r="V293" s="222"/>
      <c r="W293" s="222"/>
      <c r="X293" s="222"/>
      <c r="Y293" s="222"/>
      <c r="Z293" s="222"/>
      <c r="AA293" s="222"/>
      <c r="AB293" s="222"/>
      <c r="AC293" s="222"/>
      <c r="AD293" s="222"/>
      <c r="AE293" s="222"/>
      <c r="AF293" s="222"/>
      <c r="AG293" s="222"/>
      <c r="AH293" s="222"/>
      <c r="AI293" s="222"/>
      <c r="AJ293" s="222"/>
    </row>
    <row r="294" spans="1:36" ht="15.75" x14ac:dyDescent="0.25">
      <c r="A294" s="102"/>
      <c r="B294" s="134" t="s">
        <v>127</v>
      </c>
      <c r="C294" s="122" t="s">
        <v>69</v>
      </c>
      <c r="D294" s="122" t="s">
        <v>69</v>
      </c>
      <c r="E294" s="125" t="s">
        <v>70</v>
      </c>
      <c r="F294" s="125" t="s">
        <v>2</v>
      </c>
      <c r="G294" s="125" t="s">
        <v>3</v>
      </c>
      <c r="H294" s="125" t="s">
        <v>220</v>
      </c>
      <c r="I294" s="127" t="s">
        <v>163</v>
      </c>
      <c r="J294" s="128"/>
      <c r="K294" s="128"/>
      <c r="L294" s="129"/>
      <c r="M294" s="133" t="s">
        <v>39</v>
      </c>
      <c r="N294" s="133" t="s">
        <v>40</v>
      </c>
      <c r="O294" s="145"/>
      <c r="P294" s="221"/>
      <c r="Q294" s="222"/>
      <c r="R294" s="222"/>
      <c r="S294" s="222"/>
      <c r="T294" s="222"/>
      <c r="U294" s="222"/>
      <c r="V294" s="222"/>
      <c r="W294" s="222"/>
      <c r="X294" s="222"/>
      <c r="Y294" s="222"/>
      <c r="Z294" s="222"/>
      <c r="AA294" s="222"/>
      <c r="AB294" s="222"/>
      <c r="AC294" s="222"/>
      <c r="AD294" s="222"/>
      <c r="AE294" s="222"/>
      <c r="AF294" s="222"/>
      <c r="AG294" s="222"/>
      <c r="AH294" s="222"/>
      <c r="AI294" s="222"/>
      <c r="AJ294" s="222"/>
    </row>
    <row r="295" spans="1:36" ht="31.5" x14ac:dyDescent="0.25">
      <c r="A295" s="102"/>
      <c r="B295" s="135"/>
      <c r="C295" s="123"/>
      <c r="D295" s="123"/>
      <c r="E295" s="126"/>
      <c r="F295" s="126"/>
      <c r="G295" s="126"/>
      <c r="H295" s="126"/>
      <c r="I295" s="93" t="s">
        <v>151</v>
      </c>
      <c r="J295" s="93" t="s">
        <v>156</v>
      </c>
      <c r="K295" s="93" t="s">
        <v>152</v>
      </c>
      <c r="L295" s="93" t="s">
        <v>153</v>
      </c>
      <c r="M295" s="133"/>
      <c r="N295" s="133"/>
      <c r="O295" s="145"/>
      <c r="P295" s="221"/>
      <c r="Q295" s="222"/>
      <c r="R295" s="222"/>
      <c r="S295" s="222"/>
      <c r="T295" s="222"/>
      <c r="U295" s="222"/>
      <c r="V295" s="222"/>
      <c r="W295" s="222"/>
      <c r="X295" s="222"/>
      <c r="Y295" s="222"/>
      <c r="Z295" s="222"/>
      <c r="AA295" s="222"/>
      <c r="AB295" s="222"/>
      <c r="AC295" s="222"/>
      <c r="AD295" s="222"/>
      <c r="AE295" s="222"/>
      <c r="AF295" s="222"/>
      <c r="AG295" s="222"/>
      <c r="AH295" s="222"/>
      <c r="AI295" s="222"/>
      <c r="AJ295" s="222"/>
    </row>
    <row r="296" spans="1:36" ht="39.75" customHeight="1" x14ac:dyDescent="0.25">
      <c r="A296" s="103"/>
      <c r="B296" s="136"/>
      <c r="C296" s="124"/>
      <c r="D296" s="124"/>
      <c r="E296" s="20" t="s">
        <v>69</v>
      </c>
      <c r="F296" s="21" t="s">
        <v>69</v>
      </c>
      <c r="G296" s="21" t="s">
        <v>69</v>
      </c>
      <c r="H296" s="21" t="s">
        <v>69</v>
      </c>
      <c r="I296" s="21" t="s">
        <v>69</v>
      </c>
      <c r="J296" s="21" t="s">
        <v>69</v>
      </c>
      <c r="K296" s="21" t="s">
        <v>69</v>
      </c>
      <c r="L296" s="21" t="s">
        <v>69</v>
      </c>
      <c r="M296" s="21" t="s">
        <v>69</v>
      </c>
      <c r="N296" s="21" t="s">
        <v>69</v>
      </c>
      <c r="O296" s="146"/>
      <c r="P296" s="221"/>
      <c r="Q296" s="222"/>
      <c r="R296" s="222"/>
      <c r="S296" s="222"/>
      <c r="T296" s="222"/>
      <c r="U296" s="222"/>
      <c r="V296" s="222"/>
      <c r="W296" s="222"/>
      <c r="X296" s="222"/>
      <c r="Y296" s="222"/>
      <c r="Z296" s="222"/>
      <c r="AA296" s="222"/>
      <c r="AB296" s="222"/>
      <c r="AC296" s="222"/>
      <c r="AD296" s="222"/>
      <c r="AE296" s="222"/>
      <c r="AF296" s="222"/>
      <c r="AG296" s="222"/>
      <c r="AH296" s="222"/>
      <c r="AI296" s="222"/>
      <c r="AJ296" s="222"/>
    </row>
    <row r="297" spans="1:36" ht="15.75" x14ac:dyDescent="0.25">
      <c r="A297" s="101" t="s">
        <v>64</v>
      </c>
      <c r="B297" s="134" t="s">
        <v>103</v>
      </c>
      <c r="C297" s="144" t="s">
        <v>41</v>
      </c>
      <c r="D297" s="69" t="s">
        <v>4</v>
      </c>
      <c r="E297" s="17">
        <f>SUM(F297:N297)</f>
        <v>0</v>
      </c>
      <c r="F297" s="16">
        <f>F298</f>
        <v>0</v>
      </c>
      <c r="G297" s="16">
        <v>0</v>
      </c>
      <c r="H297" s="107">
        <f>SUM(H298:H298)</f>
        <v>0</v>
      </c>
      <c r="I297" s="108"/>
      <c r="J297" s="108"/>
      <c r="K297" s="108"/>
      <c r="L297" s="109"/>
      <c r="M297" s="17">
        <f>SUM(M298:M298)</f>
        <v>0</v>
      </c>
      <c r="N297" s="17">
        <f>SUM(N298:N298)</f>
        <v>0</v>
      </c>
      <c r="O297" s="130" t="s">
        <v>20</v>
      </c>
      <c r="P297" s="221"/>
      <c r="Q297" s="222"/>
      <c r="R297" s="222"/>
      <c r="S297" s="222"/>
      <c r="T297" s="222"/>
      <c r="U297" s="222"/>
      <c r="V297" s="222"/>
      <c r="W297" s="222"/>
      <c r="X297" s="222"/>
      <c r="Y297" s="222"/>
      <c r="Z297" s="222"/>
      <c r="AA297" s="222"/>
      <c r="AB297" s="222"/>
      <c r="AC297" s="222"/>
      <c r="AD297" s="222"/>
      <c r="AE297" s="222"/>
      <c r="AF297" s="222"/>
      <c r="AG297" s="222"/>
      <c r="AH297" s="222"/>
      <c r="AI297" s="222"/>
      <c r="AJ297" s="222"/>
    </row>
    <row r="298" spans="1:36" ht="56.25" customHeight="1" x14ac:dyDescent="0.25">
      <c r="A298" s="102"/>
      <c r="B298" s="135"/>
      <c r="C298" s="144"/>
      <c r="D298" s="70" t="s">
        <v>6</v>
      </c>
      <c r="E298" s="17">
        <f>SUM(F298:N298)</f>
        <v>0</v>
      </c>
      <c r="F298" s="19">
        <v>0</v>
      </c>
      <c r="G298" s="19">
        <v>0</v>
      </c>
      <c r="H298" s="104">
        <v>0</v>
      </c>
      <c r="I298" s="105"/>
      <c r="J298" s="105"/>
      <c r="K298" s="105"/>
      <c r="L298" s="106"/>
      <c r="M298" s="18">
        <v>0</v>
      </c>
      <c r="N298" s="18">
        <v>0</v>
      </c>
      <c r="O298" s="145"/>
      <c r="P298" s="221"/>
      <c r="Q298" s="222"/>
      <c r="R298" s="222"/>
      <c r="S298" s="222"/>
      <c r="T298" s="222"/>
      <c r="U298" s="222"/>
      <c r="V298" s="222"/>
      <c r="W298" s="222"/>
      <c r="X298" s="222"/>
      <c r="Y298" s="222"/>
      <c r="Z298" s="222"/>
      <c r="AA298" s="222"/>
      <c r="AB298" s="222"/>
      <c r="AC298" s="222"/>
      <c r="AD298" s="222"/>
      <c r="AE298" s="222"/>
      <c r="AF298" s="222"/>
      <c r="AG298" s="222"/>
      <c r="AH298" s="222"/>
      <c r="AI298" s="222"/>
      <c r="AJ298" s="222"/>
    </row>
    <row r="299" spans="1:36" ht="15.75" x14ac:dyDescent="0.25">
      <c r="A299" s="102"/>
      <c r="B299" s="134" t="s">
        <v>265</v>
      </c>
      <c r="C299" s="122" t="s">
        <v>69</v>
      </c>
      <c r="D299" s="122" t="s">
        <v>69</v>
      </c>
      <c r="E299" s="125" t="s">
        <v>70</v>
      </c>
      <c r="F299" s="125" t="s">
        <v>2</v>
      </c>
      <c r="G299" s="125" t="s">
        <v>3</v>
      </c>
      <c r="H299" s="125" t="s">
        <v>221</v>
      </c>
      <c r="I299" s="127" t="s">
        <v>163</v>
      </c>
      <c r="J299" s="128"/>
      <c r="K299" s="128"/>
      <c r="L299" s="129"/>
      <c r="M299" s="133" t="s">
        <v>39</v>
      </c>
      <c r="N299" s="133" t="s">
        <v>40</v>
      </c>
      <c r="O299" s="145"/>
      <c r="P299" s="221"/>
      <c r="Q299" s="222"/>
      <c r="R299" s="222"/>
      <c r="S299" s="222"/>
      <c r="T299" s="222"/>
      <c r="U299" s="222"/>
      <c r="V299" s="222"/>
      <c r="W299" s="222"/>
      <c r="X299" s="222"/>
      <c r="Y299" s="222"/>
      <c r="Z299" s="222"/>
      <c r="AA299" s="222"/>
      <c r="AB299" s="222"/>
      <c r="AC299" s="222"/>
      <c r="AD299" s="222"/>
      <c r="AE299" s="222"/>
      <c r="AF299" s="222"/>
      <c r="AG299" s="222"/>
      <c r="AH299" s="222"/>
      <c r="AI299" s="222"/>
      <c r="AJ299" s="222"/>
    </row>
    <row r="300" spans="1:36" ht="31.5" x14ac:dyDescent="0.25">
      <c r="A300" s="102"/>
      <c r="B300" s="135"/>
      <c r="C300" s="123"/>
      <c r="D300" s="123"/>
      <c r="E300" s="126"/>
      <c r="F300" s="126"/>
      <c r="G300" s="126"/>
      <c r="H300" s="126"/>
      <c r="I300" s="93" t="s">
        <v>151</v>
      </c>
      <c r="J300" s="93" t="s">
        <v>156</v>
      </c>
      <c r="K300" s="93" t="s">
        <v>152</v>
      </c>
      <c r="L300" s="93" t="s">
        <v>153</v>
      </c>
      <c r="M300" s="133"/>
      <c r="N300" s="133"/>
      <c r="O300" s="145"/>
      <c r="P300" s="221"/>
      <c r="Q300" s="222"/>
      <c r="R300" s="222"/>
      <c r="S300" s="222"/>
      <c r="T300" s="222"/>
      <c r="U300" s="222"/>
      <c r="V300" s="222"/>
      <c r="W300" s="222"/>
      <c r="X300" s="222"/>
      <c r="Y300" s="222"/>
      <c r="Z300" s="222"/>
      <c r="AA300" s="222"/>
      <c r="AB300" s="222"/>
      <c r="AC300" s="222"/>
      <c r="AD300" s="222"/>
      <c r="AE300" s="222"/>
      <c r="AF300" s="222"/>
      <c r="AG300" s="222"/>
      <c r="AH300" s="222"/>
      <c r="AI300" s="222"/>
      <c r="AJ300" s="222"/>
    </row>
    <row r="301" spans="1:36" ht="27.75" customHeight="1" x14ac:dyDescent="0.25">
      <c r="A301" s="103"/>
      <c r="B301" s="136"/>
      <c r="C301" s="124"/>
      <c r="D301" s="124"/>
      <c r="E301" s="20" t="s">
        <v>69</v>
      </c>
      <c r="F301" s="21" t="s">
        <v>69</v>
      </c>
      <c r="G301" s="21" t="s">
        <v>69</v>
      </c>
      <c r="H301" s="21" t="s">
        <v>69</v>
      </c>
      <c r="I301" s="21" t="s">
        <v>69</v>
      </c>
      <c r="J301" s="21" t="s">
        <v>69</v>
      </c>
      <c r="K301" s="21" t="s">
        <v>69</v>
      </c>
      <c r="L301" s="21" t="s">
        <v>69</v>
      </c>
      <c r="M301" s="21" t="s">
        <v>69</v>
      </c>
      <c r="N301" s="21" t="s">
        <v>69</v>
      </c>
      <c r="O301" s="146"/>
      <c r="P301" s="221"/>
      <c r="Q301" s="222"/>
      <c r="R301" s="222"/>
      <c r="S301" s="222"/>
      <c r="T301" s="222"/>
      <c r="U301" s="222"/>
      <c r="V301" s="222"/>
      <c r="W301" s="222"/>
      <c r="X301" s="222"/>
      <c r="Y301" s="222"/>
      <c r="Z301" s="222"/>
      <c r="AA301" s="222"/>
      <c r="AB301" s="222"/>
      <c r="AC301" s="222"/>
      <c r="AD301" s="222"/>
      <c r="AE301" s="222"/>
      <c r="AF301" s="222"/>
      <c r="AG301" s="222"/>
      <c r="AH301" s="222"/>
      <c r="AI301" s="222"/>
      <c r="AJ301" s="222"/>
    </row>
    <row r="302" spans="1:36" ht="15.75" hidden="1" x14ac:dyDescent="0.25">
      <c r="A302" s="101" t="s">
        <v>260</v>
      </c>
      <c r="B302" s="134" t="s">
        <v>261</v>
      </c>
      <c r="C302" s="144" t="s">
        <v>41</v>
      </c>
      <c r="D302" s="69" t="s">
        <v>4</v>
      </c>
      <c r="E302" s="17">
        <f>E303</f>
        <v>0</v>
      </c>
      <c r="F302" s="16">
        <f>F303</f>
        <v>0</v>
      </c>
      <c r="G302" s="16">
        <f>G303</f>
        <v>0</v>
      </c>
      <c r="H302" s="107">
        <f>SUM(H303:H303)</f>
        <v>0</v>
      </c>
      <c r="I302" s="108"/>
      <c r="J302" s="108"/>
      <c r="K302" s="108"/>
      <c r="L302" s="109"/>
      <c r="M302" s="17">
        <f>SUM(M303:M303)</f>
        <v>0</v>
      </c>
      <c r="N302" s="17">
        <f>SUM(N303:N303)</f>
        <v>0</v>
      </c>
      <c r="O302" s="130" t="s">
        <v>20</v>
      </c>
      <c r="P302" s="221"/>
      <c r="Q302" s="222"/>
      <c r="R302" s="222"/>
      <c r="S302" s="222"/>
      <c r="T302" s="222"/>
      <c r="U302" s="222"/>
      <c r="V302" s="222"/>
      <c r="W302" s="222"/>
      <c r="X302" s="222"/>
      <c r="Y302" s="222"/>
      <c r="Z302" s="222"/>
      <c r="AA302" s="222"/>
      <c r="AB302" s="222"/>
      <c r="AC302" s="222"/>
      <c r="AD302" s="222"/>
      <c r="AE302" s="222"/>
      <c r="AF302" s="222"/>
      <c r="AG302" s="222"/>
      <c r="AH302" s="222"/>
      <c r="AI302" s="222"/>
      <c r="AJ302" s="222"/>
    </row>
    <row r="303" spans="1:36" ht="47.25" hidden="1" x14ac:dyDescent="0.25">
      <c r="A303" s="102"/>
      <c r="B303" s="135"/>
      <c r="C303" s="144"/>
      <c r="D303" s="70" t="s">
        <v>6</v>
      </c>
      <c r="E303" s="17">
        <v>0</v>
      </c>
      <c r="F303" s="19">
        <v>0</v>
      </c>
      <c r="G303" s="16">
        <v>0</v>
      </c>
      <c r="H303" s="104">
        <v>0</v>
      </c>
      <c r="I303" s="105"/>
      <c r="J303" s="105"/>
      <c r="K303" s="105"/>
      <c r="L303" s="106"/>
      <c r="M303" s="18">
        <v>0</v>
      </c>
      <c r="N303" s="18">
        <v>0</v>
      </c>
      <c r="O303" s="145"/>
      <c r="P303" s="221"/>
      <c r="Q303" s="222"/>
      <c r="R303" s="222"/>
      <c r="S303" s="222"/>
      <c r="T303" s="222"/>
      <c r="U303" s="222"/>
      <c r="V303" s="222"/>
      <c r="W303" s="222"/>
      <c r="X303" s="222"/>
      <c r="Y303" s="222"/>
      <c r="Z303" s="222"/>
      <c r="AA303" s="222"/>
      <c r="AB303" s="222"/>
      <c r="AC303" s="222"/>
      <c r="AD303" s="222"/>
      <c r="AE303" s="222"/>
      <c r="AF303" s="222"/>
      <c r="AG303" s="222"/>
      <c r="AH303" s="222"/>
      <c r="AI303" s="222"/>
      <c r="AJ303" s="222"/>
    </row>
    <row r="304" spans="1:36" ht="15.75" hidden="1" x14ac:dyDescent="0.25">
      <c r="A304" s="102"/>
      <c r="B304" s="134" t="s">
        <v>262</v>
      </c>
      <c r="C304" s="122" t="s">
        <v>69</v>
      </c>
      <c r="D304" s="122" t="s">
        <v>69</v>
      </c>
      <c r="E304" s="125" t="s">
        <v>70</v>
      </c>
      <c r="F304" s="125" t="s">
        <v>2</v>
      </c>
      <c r="G304" s="125" t="s">
        <v>3</v>
      </c>
      <c r="H304" s="125" t="s">
        <v>215</v>
      </c>
      <c r="I304" s="127" t="s">
        <v>163</v>
      </c>
      <c r="J304" s="128"/>
      <c r="K304" s="128"/>
      <c r="L304" s="129"/>
      <c r="M304" s="133" t="s">
        <v>39</v>
      </c>
      <c r="N304" s="133" t="s">
        <v>40</v>
      </c>
      <c r="O304" s="145"/>
      <c r="P304" s="221"/>
      <c r="Q304" s="222"/>
      <c r="R304" s="222"/>
      <c r="S304" s="222"/>
      <c r="T304" s="222"/>
      <c r="U304" s="222"/>
      <c r="V304" s="222"/>
      <c r="W304" s="222"/>
      <c r="X304" s="222"/>
      <c r="Y304" s="222"/>
      <c r="Z304" s="222"/>
      <c r="AA304" s="222"/>
      <c r="AB304" s="222"/>
      <c r="AC304" s="222"/>
      <c r="AD304" s="222"/>
      <c r="AE304" s="222"/>
      <c r="AF304" s="222"/>
      <c r="AG304" s="222"/>
      <c r="AH304" s="222"/>
      <c r="AI304" s="222"/>
      <c r="AJ304" s="222"/>
    </row>
    <row r="305" spans="1:36" ht="31.5" hidden="1" x14ac:dyDescent="0.25">
      <c r="A305" s="102"/>
      <c r="B305" s="135"/>
      <c r="C305" s="123"/>
      <c r="D305" s="123"/>
      <c r="E305" s="126"/>
      <c r="F305" s="126"/>
      <c r="G305" s="126"/>
      <c r="H305" s="126"/>
      <c r="I305" s="93" t="s">
        <v>151</v>
      </c>
      <c r="J305" s="93" t="s">
        <v>156</v>
      </c>
      <c r="K305" s="93" t="s">
        <v>152</v>
      </c>
      <c r="L305" s="93" t="s">
        <v>153</v>
      </c>
      <c r="M305" s="133"/>
      <c r="N305" s="133"/>
      <c r="O305" s="145"/>
      <c r="P305" s="221"/>
      <c r="Q305" s="222"/>
      <c r="R305" s="222"/>
      <c r="S305" s="222"/>
      <c r="T305" s="222"/>
      <c r="U305" s="222"/>
      <c r="V305" s="222"/>
      <c r="W305" s="222"/>
      <c r="X305" s="222"/>
      <c r="Y305" s="222"/>
      <c r="Z305" s="222"/>
      <c r="AA305" s="222"/>
      <c r="AB305" s="222"/>
      <c r="AC305" s="222"/>
      <c r="AD305" s="222"/>
      <c r="AE305" s="222"/>
      <c r="AF305" s="222"/>
      <c r="AG305" s="222"/>
      <c r="AH305" s="222"/>
      <c r="AI305" s="222"/>
      <c r="AJ305" s="222"/>
    </row>
    <row r="306" spans="1:36" ht="38.25" hidden="1" customHeight="1" x14ac:dyDescent="0.25">
      <c r="A306" s="103"/>
      <c r="B306" s="136"/>
      <c r="C306" s="124"/>
      <c r="D306" s="124"/>
      <c r="E306" s="27">
        <v>3</v>
      </c>
      <c r="F306" s="28" t="s">
        <v>69</v>
      </c>
      <c r="G306" s="28" t="s">
        <v>69</v>
      </c>
      <c r="H306" s="28" t="s">
        <v>69</v>
      </c>
      <c r="I306" s="28" t="s">
        <v>69</v>
      </c>
      <c r="J306" s="28" t="s">
        <v>69</v>
      </c>
      <c r="K306" s="28" t="s">
        <v>69</v>
      </c>
      <c r="L306" s="28" t="s">
        <v>69</v>
      </c>
      <c r="M306" s="28" t="s">
        <v>69</v>
      </c>
      <c r="N306" s="28" t="s">
        <v>69</v>
      </c>
      <c r="O306" s="146"/>
      <c r="P306" s="221"/>
      <c r="Q306" s="222"/>
      <c r="R306" s="222"/>
      <c r="S306" s="222"/>
      <c r="T306" s="222"/>
      <c r="U306" s="222"/>
      <c r="V306" s="222"/>
      <c r="W306" s="222"/>
      <c r="X306" s="222"/>
      <c r="Y306" s="222"/>
      <c r="Z306" s="222"/>
      <c r="AA306" s="222"/>
      <c r="AB306" s="222"/>
      <c r="AC306" s="222"/>
      <c r="AD306" s="222"/>
      <c r="AE306" s="222"/>
      <c r="AF306" s="222"/>
      <c r="AG306" s="222"/>
      <c r="AH306" s="222"/>
      <c r="AI306" s="222"/>
      <c r="AJ306" s="222"/>
    </row>
    <row r="307" spans="1:36" ht="15.75" customHeight="1" x14ac:dyDescent="0.25">
      <c r="A307" s="101" t="s">
        <v>306</v>
      </c>
      <c r="B307" s="134" t="s">
        <v>263</v>
      </c>
      <c r="C307" s="101" t="s">
        <v>41</v>
      </c>
      <c r="D307" s="69" t="s">
        <v>4</v>
      </c>
      <c r="E307" s="17">
        <f>SUM(F307:N307)</f>
        <v>5141.8079299999999</v>
      </c>
      <c r="F307" s="16">
        <f>F308</f>
        <v>0</v>
      </c>
      <c r="G307" s="16">
        <v>0</v>
      </c>
      <c r="H307" s="107">
        <f>SUM(H308:L309)</f>
        <v>5141.8079299999999</v>
      </c>
      <c r="I307" s="108"/>
      <c r="J307" s="108"/>
      <c r="K307" s="108"/>
      <c r="L307" s="109"/>
      <c r="M307" s="17">
        <f>SUM(M308:M309)</f>
        <v>0</v>
      </c>
      <c r="N307" s="17">
        <f>SUM(N308:N309)</f>
        <v>0</v>
      </c>
      <c r="O307" s="130" t="s">
        <v>20</v>
      </c>
      <c r="P307" s="221"/>
      <c r="Q307" s="222"/>
      <c r="R307" s="222"/>
      <c r="S307" s="222"/>
      <c r="T307" s="222"/>
      <c r="U307" s="222"/>
      <c r="V307" s="222"/>
      <c r="W307" s="222"/>
      <c r="X307" s="222"/>
      <c r="Y307" s="222"/>
      <c r="Z307" s="222"/>
      <c r="AA307" s="222"/>
      <c r="AB307" s="222"/>
      <c r="AC307" s="222"/>
      <c r="AD307" s="222"/>
      <c r="AE307" s="222"/>
      <c r="AF307" s="222"/>
      <c r="AG307" s="222"/>
      <c r="AH307" s="222"/>
      <c r="AI307" s="222"/>
      <c r="AJ307" s="222"/>
    </row>
    <row r="308" spans="1:36" ht="47.25" x14ac:dyDescent="0.25">
      <c r="A308" s="102"/>
      <c r="B308" s="135"/>
      <c r="C308" s="102"/>
      <c r="D308" s="70" t="s">
        <v>6</v>
      </c>
      <c r="E308" s="17">
        <f>SUM(F308:N308)</f>
        <v>4315.5899499999996</v>
      </c>
      <c r="F308" s="19">
        <v>0</v>
      </c>
      <c r="G308" s="19">
        <v>0</v>
      </c>
      <c r="H308" s="104">
        <v>4315.5899499999996</v>
      </c>
      <c r="I308" s="105"/>
      <c r="J308" s="105"/>
      <c r="K308" s="105"/>
      <c r="L308" s="106"/>
      <c r="M308" s="18">
        <v>0</v>
      </c>
      <c r="N308" s="18">
        <v>0</v>
      </c>
      <c r="O308" s="145"/>
      <c r="P308" s="221"/>
      <c r="Q308" s="222"/>
      <c r="R308" s="222"/>
      <c r="S308" s="222"/>
      <c r="T308" s="222"/>
      <c r="U308" s="222"/>
      <c r="V308" s="222"/>
      <c r="W308" s="222"/>
      <c r="X308" s="222"/>
      <c r="Y308" s="222"/>
      <c r="Z308" s="222"/>
      <c r="AA308" s="222"/>
      <c r="AB308" s="222"/>
      <c r="AC308" s="222"/>
      <c r="AD308" s="222"/>
      <c r="AE308" s="222"/>
      <c r="AF308" s="222"/>
      <c r="AG308" s="222"/>
      <c r="AH308" s="222"/>
      <c r="AI308" s="222"/>
      <c r="AJ308" s="222"/>
    </row>
    <row r="309" spans="1:36" ht="15.75" x14ac:dyDescent="0.25">
      <c r="A309" s="102"/>
      <c r="B309" s="136"/>
      <c r="C309" s="103"/>
      <c r="D309" s="84" t="s">
        <v>18</v>
      </c>
      <c r="E309" s="17">
        <f>SUM(F309:N309)</f>
        <v>826.21798000000001</v>
      </c>
      <c r="F309" s="49">
        <v>0</v>
      </c>
      <c r="G309" s="49">
        <v>0</v>
      </c>
      <c r="H309" s="104">
        <v>826.21798000000001</v>
      </c>
      <c r="I309" s="105"/>
      <c r="J309" s="105"/>
      <c r="K309" s="105"/>
      <c r="L309" s="106"/>
      <c r="M309" s="18">
        <v>0</v>
      </c>
      <c r="N309" s="18">
        <v>0</v>
      </c>
      <c r="O309" s="145"/>
      <c r="P309" s="221"/>
      <c r="Q309" s="222"/>
      <c r="R309" s="222"/>
      <c r="S309" s="222"/>
      <c r="T309" s="222"/>
      <c r="U309" s="222"/>
      <c r="V309" s="222"/>
      <c r="W309" s="222"/>
      <c r="X309" s="222"/>
      <c r="Y309" s="222"/>
      <c r="Z309" s="222"/>
      <c r="AA309" s="222"/>
      <c r="AB309" s="222"/>
      <c r="AC309" s="222"/>
      <c r="AD309" s="222"/>
      <c r="AE309" s="222"/>
      <c r="AF309" s="222"/>
      <c r="AG309" s="222"/>
      <c r="AH309" s="222"/>
      <c r="AI309" s="222"/>
      <c r="AJ309" s="222"/>
    </row>
    <row r="310" spans="1:36" ht="15.75" x14ac:dyDescent="0.25">
      <c r="A310" s="102"/>
      <c r="B310" s="134" t="s">
        <v>264</v>
      </c>
      <c r="C310" s="122" t="s">
        <v>41</v>
      </c>
      <c r="D310" s="122" t="s">
        <v>69</v>
      </c>
      <c r="E310" s="125" t="s">
        <v>70</v>
      </c>
      <c r="F310" s="125" t="s">
        <v>2</v>
      </c>
      <c r="G310" s="125" t="s">
        <v>3</v>
      </c>
      <c r="H310" s="125" t="s">
        <v>220</v>
      </c>
      <c r="I310" s="127" t="s">
        <v>163</v>
      </c>
      <c r="J310" s="128"/>
      <c r="K310" s="128"/>
      <c r="L310" s="129"/>
      <c r="M310" s="133" t="s">
        <v>39</v>
      </c>
      <c r="N310" s="133" t="s">
        <v>40</v>
      </c>
      <c r="O310" s="145"/>
      <c r="P310" s="221"/>
      <c r="Q310" s="222"/>
      <c r="R310" s="222"/>
      <c r="S310" s="222"/>
      <c r="T310" s="222"/>
      <c r="U310" s="222"/>
      <c r="V310" s="222"/>
      <c r="W310" s="222"/>
      <c r="X310" s="222"/>
      <c r="Y310" s="222"/>
      <c r="Z310" s="222"/>
      <c r="AA310" s="222"/>
      <c r="AB310" s="222"/>
      <c r="AC310" s="222"/>
      <c r="AD310" s="222"/>
      <c r="AE310" s="222"/>
      <c r="AF310" s="222"/>
      <c r="AG310" s="222"/>
      <c r="AH310" s="222"/>
      <c r="AI310" s="222"/>
      <c r="AJ310" s="222"/>
    </row>
    <row r="311" spans="1:36" ht="31.5" x14ac:dyDescent="0.25">
      <c r="A311" s="102"/>
      <c r="B311" s="135"/>
      <c r="C311" s="123"/>
      <c r="D311" s="123"/>
      <c r="E311" s="126"/>
      <c r="F311" s="126"/>
      <c r="G311" s="126"/>
      <c r="H311" s="126"/>
      <c r="I311" s="93" t="s">
        <v>151</v>
      </c>
      <c r="J311" s="93" t="s">
        <v>156</v>
      </c>
      <c r="K311" s="93" t="s">
        <v>152</v>
      </c>
      <c r="L311" s="93" t="s">
        <v>153</v>
      </c>
      <c r="M311" s="133"/>
      <c r="N311" s="133"/>
      <c r="O311" s="145"/>
      <c r="P311" s="221"/>
      <c r="Q311" s="222"/>
      <c r="R311" s="222"/>
      <c r="S311" s="222"/>
      <c r="T311" s="222"/>
      <c r="U311" s="222"/>
      <c r="V311" s="222"/>
      <c r="W311" s="222"/>
      <c r="X311" s="222"/>
      <c r="Y311" s="222"/>
      <c r="Z311" s="222"/>
      <c r="AA311" s="222"/>
      <c r="AB311" s="222"/>
      <c r="AC311" s="222"/>
      <c r="AD311" s="222"/>
      <c r="AE311" s="222"/>
      <c r="AF311" s="222"/>
      <c r="AG311" s="222"/>
      <c r="AH311" s="222"/>
      <c r="AI311" s="222"/>
      <c r="AJ311" s="222"/>
    </row>
    <row r="312" spans="1:36" ht="15.75" x14ac:dyDescent="0.25">
      <c r="A312" s="103"/>
      <c r="B312" s="136"/>
      <c r="C312" s="124"/>
      <c r="D312" s="124"/>
      <c r="E312" s="31">
        <v>1</v>
      </c>
      <c r="F312" s="21" t="s">
        <v>69</v>
      </c>
      <c r="G312" s="21" t="s">
        <v>69</v>
      </c>
      <c r="H312" s="28">
        <v>1</v>
      </c>
      <c r="I312" s="21" t="s">
        <v>69</v>
      </c>
      <c r="J312" s="21" t="s">
        <v>69</v>
      </c>
      <c r="K312" s="21" t="s">
        <v>69</v>
      </c>
      <c r="L312" s="28">
        <v>1</v>
      </c>
      <c r="M312" s="21" t="s">
        <v>69</v>
      </c>
      <c r="N312" s="21" t="s">
        <v>69</v>
      </c>
      <c r="O312" s="146"/>
      <c r="P312" s="221"/>
      <c r="Q312" s="222"/>
      <c r="R312" s="222"/>
      <c r="S312" s="222"/>
      <c r="T312" s="222"/>
      <c r="U312" s="222"/>
      <c r="V312" s="222"/>
      <c r="W312" s="222"/>
      <c r="X312" s="222"/>
      <c r="Y312" s="222"/>
      <c r="Z312" s="222"/>
      <c r="AA312" s="222"/>
      <c r="AB312" s="222"/>
      <c r="AC312" s="222"/>
      <c r="AD312" s="222"/>
      <c r="AE312" s="222"/>
      <c r="AF312" s="222"/>
      <c r="AG312" s="222"/>
      <c r="AH312" s="222"/>
      <c r="AI312" s="222"/>
      <c r="AJ312" s="222"/>
    </row>
    <row r="313" spans="1:36" ht="15.75" x14ac:dyDescent="0.25">
      <c r="A313" s="151" t="s">
        <v>109</v>
      </c>
      <c r="B313" s="167" t="s">
        <v>298</v>
      </c>
      <c r="C313" s="151" t="s">
        <v>41</v>
      </c>
      <c r="D313" s="69" t="s">
        <v>4</v>
      </c>
      <c r="E313" s="17">
        <f t="shared" ref="E313:E318" si="38">SUM(F313:N313)</f>
        <v>915239.83072999993</v>
      </c>
      <c r="F313" s="81">
        <f>F314+F315</f>
        <v>185540.20887</v>
      </c>
      <c r="G313" s="81">
        <v>153270.72506</v>
      </c>
      <c r="H313" s="107">
        <f>H314+H315</f>
        <v>211844.3547</v>
      </c>
      <c r="I313" s="108"/>
      <c r="J313" s="108"/>
      <c r="K313" s="108"/>
      <c r="L313" s="109"/>
      <c r="M313" s="17">
        <f>SUM(M314:M315)</f>
        <v>182292.27104999998</v>
      </c>
      <c r="N313" s="17">
        <f>SUM(N314:N315)</f>
        <v>182292.27104999998</v>
      </c>
      <c r="O313" s="147" t="s">
        <v>5</v>
      </c>
      <c r="P313" s="221"/>
      <c r="Q313" s="222"/>
      <c r="R313" s="222"/>
      <c r="S313" s="222"/>
      <c r="T313" s="222"/>
      <c r="U313" s="222"/>
      <c r="V313" s="222"/>
      <c r="W313" s="222"/>
      <c r="X313" s="222"/>
      <c r="Y313" s="222"/>
      <c r="Z313" s="222"/>
      <c r="AA313" s="222"/>
      <c r="AB313" s="222"/>
      <c r="AC313" s="222"/>
      <c r="AD313" s="222"/>
      <c r="AE313" s="222"/>
      <c r="AF313" s="222"/>
      <c r="AG313" s="222"/>
      <c r="AH313" s="222"/>
      <c r="AI313" s="222"/>
      <c r="AJ313" s="222"/>
    </row>
    <row r="314" spans="1:36" ht="63" x14ac:dyDescent="0.25">
      <c r="A314" s="151"/>
      <c r="B314" s="167"/>
      <c r="C314" s="151"/>
      <c r="D314" s="69" t="s">
        <v>6</v>
      </c>
      <c r="E314" s="17">
        <f t="shared" si="38"/>
        <v>425267.75649</v>
      </c>
      <c r="F314" s="81">
        <f>F317+F323</f>
        <v>94375.519899999999</v>
      </c>
      <c r="G314" s="81">
        <v>98558.706590000002</v>
      </c>
      <c r="H314" s="107">
        <f>H317+H323</f>
        <v>77993.53</v>
      </c>
      <c r="I314" s="108"/>
      <c r="J314" s="108"/>
      <c r="K314" s="108"/>
      <c r="L314" s="109"/>
      <c r="M314" s="17">
        <f>M317+M323</f>
        <v>77170</v>
      </c>
      <c r="N314" s="17">
        <f>N317+N323</f>
        <v>77170</v>
      </c>
      <c r="O314" s="147"/>
      <c r="P314" s="227"/>
      <c r="Q314" s="222"/>
      <c r="R314" s="222"/>
      <c r="S314" s="222"/>
      <c r="T314" s="222"/>
      <c r="U314" s="222"/>
      <c r="V314" s="222"/>
      <c r="W314" s="222"/>
      <c r="X314" s="222"/>
      <c r="Y314" s="222"/>
      <c r="Z314" s="222"/>
      <c r="AA314" s="222"/>
      <c r="AB314" s="222"/>
      <c r="AC314" s="222"/>
      <c r="AD314" s="222"/>
      <c r="AE314" s="222"/>
      <c r="AF314" s="222"/>
      <c r="AG314" s="222"/>
      <c r="AH314" s="222"/>
      <c r="AI314" s="222"/>
      <c r="AJ314" s="222"/>
    </row>
    <row r="315" spans="1:36" ht="15.75" x14ac:dyDescent="0.25">
      <c r="A315" s="151"/>
      <c r="B315" s="167"/>
      <c r="C315" s="151"/>
      <c r="D315" s="73" t="s">
        <v>18</v>
      </c>
      <c r="E315" s="17">
        <f t="shared" si="38"/>
        <v>489972.07423999999</v>
      </c>
      <c r="F315" s="81">
        <f>F318</f>
        <v>91164.688970000003</v>
      </c>
      <c r="G315" s="81">
        <v>54712.018470000003</v>
      </c>
      <c r="H315" s="107">
        <f>H318</f>
        <v>133850.8247</v>
      </c>
      <c r="I315" s="108"/>
      <c r="J315" s="108"/>
      <c r="K315" s="108"/>
      <c r="L315" s="109"/>
      <c r="M315" s="17">
        <f t="shared" ref="M315:N315" si="39">M318</f>
        <v>105122.27105</v>
      </c>
      <c r="N315" s="17">
        <f t="shared" si="39"/>
        <v>105122.27105</v>
      </c>
      <c r="O315" s="147"/>
      <c r="P315" s="221"/>
      <c r="Q315" s="222"/>
      <c r="R315" s="222"/>
      <c r="S315" s="222"/>
      <c r="T315" s="222"/>
      <c r="U315" s="222"/>
      <c r="V315" s="222"/>
      <c r="W315" s="222"/>
      <c r="X315" s="222"/>
      <c r="Y315" s="222"/>
      <c r="Z315" s="222"/>
      <c r="AA315" s="222"/>
      <c r="AB315" s="222"/>
      <c r="AC315" s="222"/>
      <c r="AD315" s="222"/>
      <c r="AE315" s="222"/>
      <c r="AF315" s="222"/>
      <c r="AG315" s="222"/>
      <c r="AH315" s="222"/>
      <c r="AI315" s="222"/>
      <c r="AJ315" s="222"/>
    </row>
    <row r="316" spans="1:36" ht="15.75" x14ac:dyDescent="0.25">
      <c r="A316" s="160" t="s">
        <v>30</v>
      </c>
      <c r="B316" s="143" t="s">
        <v>104</v>
      </c>
      <c r="C316" s="144" t="s">
        <v>41</v>
      </c>
      <c r="D316" s="69" t="s">
        <v>4</v>
      </c>
      <c r="E316" s="17">
        <f t="shared" si="38"/>
        <v>915239.83072999993</v>
      </c>
      <c r="F316" s="81">
        <f>F317+F318</f>
        <v>185540.20887</v>
      </c>
      <c r="G316" s="81">
        <v>153270.72506</v>
      </c>
      <c r="H316" s="107">
        <f>SUM(H317:L318)</f>
        <v>211844.3547</v>
      </c>
      <c r="I316" s="108"/>
      <c r="J316" s="108"/>
      <c r="K316" s="108"/>
      <c r="L316" s="109"/>
      <c r="M316" s="17">
        <f>SUM(M317:M318)</f>
        <v>182292.27104999998</v>
      </c>
      <c r="N316" s="17">
        <f>SUM(N317:N318)</f>
        <v>182292.27104999998</v>
      </c>
      <c r="O316" s="130" t="s">
        <v>20</v>
      </c>
      <c r="P316" s="221"/>
      <c r="Q316" s="222"/>
      <c r="R316" s="222"/>
      <c r="S316" s="222"/>
      <c r="T316" s="222"/>
      <c r="U316" s="222"/>
      <c r="V316" s="222"/>
      <c r="W316" s="222"/>
      <c r="X316" s="222"/>
      <c r="Y316" s="222"/>
      <c r="Z316" s="222"/>
      <c r="AA316" s="222"/>
      <c r="AB316" s="222"/>
      <c r="AC316" s="222"/>
      <c r="AD316" s="222"/>
      <c r="AE316" s="222"/>
      <c r="AF316" s="222"/>
      <c r="AG316" s="222"/>
      <c r="AH316" s="222"/>
      <c r="AI316" s="222"/>
      <c r="AJ316" s="222"/>
    </row>
    <row r="317" spans="1:36" ht="47.25" x14ac:dyDescent="0.25">
      <c r="A317" s="161"/>
      <c r="B317" s="143"/>
      <c r="C317" s="144"/>
      <c r="D317" s="70" t="s">
        <v>6</v>
      </c>
      <c r="E317" s="17">
        <f t="shared" si="38"/>
        <v>425267.75649</v>
      </c>
      <c r="F317" s="83">
        <f>59192.50457+1200+1969+0.49964+13.86935+15+14.1403+46.8222+1194+833.46+4618.5+466.95363+5101.53333+1847.52352+16857.36+1004.35336</f>
        <v>94375.519899999999</v>
      </c>
      <c r="G317" s="83">
        <v>98558.706590000002</v>
      </c>
      <c r="H317" s="239">
        <v>77993.53</v>
      </c>
      <c r="I317" s="240"/>
      <c r="J317" s="240"/>
      <c r="K317" s="240"/>
      <c r="L317" s="241"/>
      <c r="M317" s="18">
        <v>77170</v>
      </c>
      <c r="N317" s="18">
        <v>77170</v>
      </c>
      <c r="O317" s="145"/>
      <c r="P317" s="221"/>
      <c r="Q317" s="222"/>
      <c r="R317" s="222"/>
      <c r="S317" s="222"/>
      <c r="T317" s="222"/>
      <c r="U317" s="222"/>
      <c r="V317" s="222"/>
      <c r="W317" s="222"/>
      <c r="X317" s="222"/>
      <c r="Y317" s="222"/>
      <c r="Z317" s="222"/>
      <c r="AA317" s="222"/>
      <c r="AB317" s="222"/>
      <c r="AC317" s="222"/>
      <c r="AD317" s="222"/>
      <c r="AE317" s="222"/>
      <c r="AF317" s="222"/>
      <c r="AG317" s="222"/>
      <c r="AH317" s="222"/>
      <c r="AI317" s="222"/>
      <c r="AJ317" s="222"/>
    </row>
    <row r="318" spans="1:36" ht="15.75" x14ac:dyDescent="0.25">
      <c r="A318" s="161"/>
      <c r="B318" s="143"/>
      <c r="C318" s="144"/>
      <c r="D318" s="74" t="s">
        <v>18</v>
      </c>
      <c r="E318" s="17">
        <f t="shared" si="38"/>
        <v>489972.07423999999</v>
      </c>
      <c r="F318" s="83">
        <f>54712.01847+1543.4031+16718.439+15139.38813+3051.44027</f>
        <v>91164.688970000003</v>
      </c>
      <c r="G318" s="83">
        <v>54712.018470000003</v>
      </c>
      <c r="H318" s="104">
        <f>130207.72853+3643.09617</f>
        <v>133850.8247</v>
      </c>
      <c r="I318" s="105"/>
      <c r="J318" s="105"/>
      <c r="K318" s="105"/>
      <c r="L318" s="106"/>
      <c r="M318" s="18">
        <v>105122.27105</v>
      </c>
      <c r="N318" s="18">
        <v>105122.27105</v>
      </c>
      <c r="O318" s="145"/>
      <c r="P318" s="221"/>
      <c r="Q318" s="222"/>
      <c r="R318" s="222"/>
      <c r="S318" s="222"/>
      <c r="T318" s="222"/>
      <c r="U318" s="222"/>
      <c r="V318" s="222"/>
      <c r="W318" s="222"/>
      <c r="X318" s="222"/>
      <c r="Y318" s="222"/>
      <c r="Z318" s="222"/>
      <c r="AA318" s="222"/>
      <c r="AB318" s="222"/>
      <c r="AC318" s="222"/>
      <c r="AD318" s="222"/>
      <c r="AE318" s="222"/>
      <c r="AF318" s="222"/>
      <c r="AG318" s="222"/>
      <c r="AH318" s="222"/>
      <c r="AI318" s="222"/>
      <c r="AJ318" s="222"/>
    </row>
    <row r="319" spans="1:36" ht="15.75" x14ac:dyDescent="0.25">
      <c r="A319" s="161"/>
      <c r="B319" s="140" t="s">
        <v>128</v>
      </c>
      <c r="C319" s="122" t="s">
        <v>69</v>
      </c>
      <c r="D319" s="122" t="s">
        <v>69</v>
      </c>
      <c r="E319" s="125" t="s">
        <v>70</v>
      </c>
      <c r="F319" s="125" t="s">
        <v>2</v>
      </c>
      <c r="G319" s="125" t="s">
        <v>3</v>
      </c>
      <c r="H319" s="125" t="s">
        <v>222</v>
      </c>
      <c r="I319" s="127" t="s">
        <v>163</v>
      </c>
      <c r="J319" s="128"/>
      <c r="K319" s="128"/>
      <c r="L319" s="129"/>
      <c r="M319" s="133" t="s">
        <v>39</v>
      </c>
      <c r="N319" s="133" t="s">
        <v>40</v>
      </c>
      <c r="O319" s="145"/>
      <c r="P319" s="221"/>
      <c r="Q319" s="222"/>
      <c r="R319" s="222"/>
      <c r="S319" s="222"/>
      <c r="T319" s="222"/>
      <c r="U319" s="222"/>
      <c r="V319" s="222"/>
      <c r="W319" s="222"/>
      <c r="X319" s="222"/>
      <c r="Y319" s="222"/>
      <c r="Z319" s="222"/>
      <c r="AA319" s="222"/>
      <c r="AB319" s="222"/>
      <c r="AC319" s="222"/>
      <c r="AD319" s="222"/>
      <c r="AE319" s="222"/>
      <c r="AF319" s="222"/>
      <c r="AG319" s="222"/>
      <c r="AH319" s="222"/>
      <c r="AI319" s="222"/>
      <c r="AJ319" s="222"/>
    </row>
    <row r="320" spans="1:36" ht="31.5" x14ac:dyDescent="0.25">
      <c r="A320" s="161"/>
      <c r="B320" s="141"/>
      <c r="C320" s="123"/>
      <c r="D320" s="123"/>
      <c r="E320" s="126"/>
      <c r="F320" s="126"/>
      <c r="G320" s="126"/>
      <c r="H320" s="126"/>
      <c r="I320" s="93" t="s">
        <v>151</v>
      </c>
      <c r="J320" s="93" t="s">
        <v>156</v>
      </c>
      <c r="K320" s="93" t="s">
        <v>152</v>
      </c>
      <c r="L320" s="93" t="s">
        <v>153</v>
      </c>
      <c r="M320" s="133"/>
      <c r="N320" s="133"/>
      <c r="O320" s="145"/>
      <c r="P320" s="221"/>
      <c r="Q320" s="222"/>
      <c r="R320" s="222"/>
      <c r="S320" s="222"/>
      <c r="T320" s="222"/>
      <c r="U320" s="222"/>
      <c r="V320" s="222"/>
      <c r="W320" s="222"/>
      <c r="X320" s="222"/>
      <c r="Y320" s="222"/>
      <c r="Z320" s="222"/>
      <c r="AA320" s="222"/>
      <c r="AB320" s="222"/>
      <c r="AC320" s="222"/>
      <c r="AD320" s="222"/>
      <c r="AE320" s="222"/>
      <c r="AF320" s="222"/>
      <c r="AG320" s="222"/>
      <c r="AH320" s="222"/>
      <c r="AI320" s="222"/>
      <c r="AJ320" s="222"/>
    </row>
    <row r="321" spans="1:36" ht="15" customHeight="1" x14ac:dyDescent="0.25">
      <c r="A321" s="162"/>
      <c r="B321" s="142"/>
      <c r="C321" s="124"/>
      <c r="D321" s="124"/>
      <c r="E321" s="27">
        <v>3</v>
      </c>
      <c r="F321" s="28">
        <v>4</v>
      </c>
      <c r="G321" s="28">
        <v>3</v>
      </c>
      <c r="H321" s="28">
        <v>3</v>
      </c>
      <c r="I321" s="28">
        <v>3</v>
      </c>
      <c r="J321" s="28">
        <v>3</v>
      </c>
      <c r="K321" s="28">
        <v>3</v>
      </c>
      <c r="L321" s="28">
        <v>3</v>
      </c>
      <c r="M321" s="28">
        <v>3</v>
      </c>
      <c r="N321" s="28">
        <v>3</v>
      </c>
      <c r="O321" s="146"/>
      <c r="P321" s="221"/>
      <c r="Q321" s="222"/>
      <c r="R321" s="222"/>
      <c r="S321" s="222"/>
      <c r="T321" s="222"/>
      <c r="U321" s="222"/>
      <c r="V321" s="222"/>
      <c r="W321" s="222"/>
      <c r="X321" s="222"/>
      <c r="Y321" s="222"/>
      <c r="Z321" s="222"/>
      <c r="AA321" s="222"/>
      <c r="AB321" s="222"/>
      <c r="AC321" s="222"/>
      <c r="AD321" s="222"/>
      <c r="AE321" s="222"/>
      <c r="AF321" s="222"/>
      <c r="AG321" s="222"/>
      <c r="AH321" s="222"/>
      <c r="AI321" s="222"/>
      <c r="AJ321" s="222"/>
    </row>
    <row r="322" spans="1:36" ht="15.75" hidden="1" x14ac:dyDescent="0.25">
      <c r="A322" s="101" t="s">
        <v>31</v>
      </c>
      <c r="B322" s="134" t="s">
        <v>326</v>
      </c>
      <c r="C322" s="101" t="s">
        <v>41</v>
      </c>
      <c r="D322" s="69" t="s">
        <v>4</v>
      </c>
      <c r="E322" s="40">
        <f>SUM(F322:N322)</f>
        <v>0</v>
      </c>
      <c r="F322" s="41">
        <f>F323</f>
        <v>0</v>
      </c>
      <c r="G322" s="41">
        <v>0</v>
      </c>
      <c r="H322" s="113">
        <f>H323</f>
        <v>0</v>
      </c>
      <c r="I322" s="114"/>
      <c r="J322" s="114"/>
      <c r="K322" s="114"/>
      <c r="L322" s="115"/>
      <c r="M322" s="40">
        <f t="shared" ref="M322:N322" si="40">M323</f>
        <v>0</v>
      </c>
      <c r="N322" s="40">
        <f t="shared" si="40"/>
        <v>0</v>
      </c>
      <c r="O322" s="130" t="s">
        <v>20</v>
      </c>
      <c r="P322" s="221"/>
      <c r="Q322" s="222"/>
      <c r="R322" s="222"/>
      <c r="S322" s="222"/>
      <c r="T322" s="222"/>
      <c r="U322" s="222"/>
      <c r="V322" s="222"/>
      <c r="W322" s="222"/>
      <c r="X322" s="222"/>
      <c r="Y322" s="222"/>
      <c r="Z322" s="222"/>
      <c r="AA322" s="222"/>
      <c r="AB322" s="222"/>
      <c r="AC322" s="222"/>
      <c r="AD322" s="222"/>
      <c r="AE322" s="222"/>
      <c r="AF322" s="222"/>
      <c r="AG322" s="222"/>
      <c r="AH322" s="222"/>
      <c r="AI322" s="222"/>
      <c r="AJ322" s="222"/>
    </row>
    <row r="323" spans="1:36" ht="60.75" hidden="1" customHeight="1" x14ac:dyDescent="0.25">
      <c r="A323" s="102"/>
      <c r="B323" s="136"/>
      <c r="C323" s="103"/>
      <c r="D323" s="70" t="s">
        <v>6</v>
      </c>
      <c r="E323" s="40">
        <f>SUM(F323:N323)</f>
        <v>0</v>
      </c>
      <c r="F323" s="42">
        <v>0</v>
      </c>
      <c r="G323" s="42">
        <v>0</v>
      </c>
      <c r="H323" s="110">
        <v>0</v>
      </c>
      <c r="I323" s="111"/>
      <c r="J323" s="111"/>
      <c r="K323" s="111"/>
      <c r="L323" s="112"/>
      <c r="M323" s="43">
        <v>0</v>
      </c>
      <c r="N323" s="43">
        <v>0</v>
      </c>
      <c r="O323" s="145"/>
      <c r="P323" s="235"/>
      <c r="Q323" s="222"/>
      <c r="R323" s="222"/>
      <c r="S323" s="222"/>
      <c r="T323" s="222"/>
      <c r="U323" s="222"/>
      <c r="V323" s="222"/>
      <c r="W323" s="222"/>
      <c r="X323" s="222"/>
      <c r="Y323" s="222"/>
      <c r="Z323" s="222"/>
      <c r="AA323" s="222"/>
      <c r="AB323" s="222"/>
      <c r="AC323" s="222"/>
      <c r="AD323" s="222"/>
      <c r="AE323" s="222"/>
      <c r="AF323" s="222"/>
      <c r="AG323" s="222"/>
      <c r="AH323" s="222"/>
      <c r="AI323" s="222"/>
      <c r="AJ323" s="222"/>
    </row>
    <row r="324" spans="1:36" ht="15.75" hidden="1" x14ac:dyDescent="0.25">
      <c r="A324" s="102"/>
      <c r="B324" s="134" t="s">
        <v>129</v>
      </c>
      <c r="C324" s="122" t="s">
        <v>69</v>
      </c>
      <c r="D324" s="122" t="s">
        <v>69</v>
      </c>
      <c r="E324" s="125" t="s">
        <v>70</v>
      </c>
      <c r="F324" s="125" t="s">
        <v>2</v>
      </c>
      <c r="G324" s="125" t="s">
        <v>3</v>
      </c>
      <c r="H324" s="125" t="s">
        <v>223</v>
      </c>
      <c r="I324" s="127" t="s">
        <v>163</v>
      </c>
      <c r="J324" s="128"/>
      <c r="K324" s="128"/>
      <c r="L324" s="129"/>
      <c r="M324" s="133" t="s">
        <v>39</v>
      </c>
      <c r="N324" s="133" t="s">
        <v>40</v>
      </c>
      <c r="O324" s="145"/>
      <c r="P324" s="235"/>
      <c r="Q324" s="222"/>
      <c r="R324" s="222"/>
      <c r="S324" s="222"/>
      <c r="T324" s="222"/>
      <c r="U324" s="222"/>
      <c r="V324" s="222"/>
      <c r="W324" s="222"/>
      <c r="X324" s="222"/>
      <c r="Y324" s="222"/>
      <c r="Z324" s="222"/>
      <c r="AA324" s="222"/>
      <c r="AB324" s="222"/>
      <c r="AC324" s="222"/>
      <c r="AD324" s="222"/>
      <c r="AE324" s="222"/>
      <c r="AF324" s="222"/>
      <c r="AG324" s="222"/>
      <c r="AH324" s="222"/>
      <c r="AI324" s="222"/>
      <c r="AJ324" s="222"/>
    </row>
    <row r="325" spans="1:36" ht="31.5" hidden="1" x14ac:dyDescent="0.25">
      <c r="A325" s="102"/>
      <c r="B325" s="135"/>
      <c r="C325" s="123"/>
      <c r="D325" s="123"/>
      <c r="E325" s="126"/>
      <c r="F325" s="126"/>
      <c r="G325" s="126"/>
      <c r="H325" s="126"/>
      <c r="I325" s="93" t="s">
        <v>151</v>
      </c>
      <c r="J325" s="93" t="s">
        <v>156</v>
      </c>
      <c r="K325" s="93" t="s">
        <v>152</v>
      </c>
      <c r="L325" s="93" t="s">
        <v>153</v>
      </c>
      <c r="M325" s="133"/>
      <c r="N325" s="133"/>
      <c r="O325" s="145"/>
      <c r="P325" s="221"/>
      <c r="Q325" s="222"/>
      <c r="R325" s="222"/>
      <c r="S325" s="222"/>
      <c r="T325" s="222"/>
      <c r="U325" s="222"/>
      <c r="V325" s="222"/>
      <c r="W325" s="222"/>
      <c r="X325" s="222"/>
      <c r="Y325" s="222"/>
      <c r="Z325" s="222"/>
      <c r="AA325" s="222"/>
      <c r="AB325" s="222"/>
      <c r="AC325" s="222"/>
      <c r="AD325" s="222"/>
      <c r="AE325" s="222"/>
      <c r="AF325" s="222"/>
      <c r="AG325" s="222"/>
      <c r="AH325" s="222"/>
      <c r="AI325" s="222"/>
      <c r="AJ325" s="222"/>
    </row>
    <row r="326" spans="1:36" ht="15.75" hidden="1" x14ac:dyDescent="0.25">
      <c r="A326" s="103"/>
      <c r="B326" s="136"/>
      <c r="C326" s="124"/>
      <c r="D326" s="124"/>
      <c r="E326" s="20" t="s">
        <v>69</v>
      </c>
      <c r="F326" s="21" t="s">
        <v>69</v>
      </c>
      <c r="G326" s="21"/>
      <c r="H326" s="21" t="s">
        <v>69</v>
      </c>
      <c r="I326" s="21" t="s">
        <v>69</v>
      </c>
      <c r="J326" s="21" t="s">
        <v>69</v>
      </c>
      <c r="K326" s="21" t="s">
        <v>69</v>
      </c>
      <c r="L326" s="21" t="s">
        <v>69</v>
      </c>
      <c r="M326" s="21" t="s">
        <v>69</v>
      </c>
      <c r="N326" s="21" t="s">
        <v>69</v>
      </c>
      <c r="O326" s="146"/>
      <c r="P326" s="221"/>
      <c r="Q326" s="222"/>
      <c r="R326" s="222"/>
      <c r="S326" s="222"/>
      <c r="T326" s="222"/>
      <c r="U326" s="222"/>
      <c r="V326" s="222"/>
      <c r="W326" s="222"/>
      <c r="X326" s="222"/>
      <c r="Y326" s="222"/>
      <c r="Z326" s="222"/>
      <c r="AA326" s="222"/>
      <c r="AB326" s="222"/>
      <c r="AC326" s="222"/>
      <c r="AD326" s="222"/>
      <c r="AE326" s="222"/>
      <c r="AF326" s="222"/>
      <c r="AG326" s="222"/>
      <c r="AH326" s="222"/>
      <c r="AI326" s="222"/>
      <c r="AJ326" s="222"/>
    </row>
    <row r="327" spans="1:36" ht="15.75" x14ac:dyDescent="0.25">
      <c r="A327" s="101" t="s">
        <v>51</v>
      </c>
      <c r="B327" s="140" t="s">
        <v>171</v>
      </c>
      <c r="C327" s="157" t="s">
        <v>41</v>
      </c>
      <c r="D327" s="69" t="s">
        <v>4</v>
      </c>
      <c r="E327" s="17">
        <f t="shared" ref="E327:E332" si="41">SUM(F327:N327)</f>
        <v>130891.59900000002</v>
      </c>
      <c r="F327" s="16">
        <f>F328</f>
        <v>56763.239000000001</v>
      </c>
      <c r="G327" s="16">
        <v>73137.100000000006</v>
      </c>
      <c r="H327" s="107">
        <f>H328</f>
        <v>743.44</v>
      </c>
      <c r="I327" s="108"/>
      <c r="J327" s="108"/>
      <c r="K327" s="108"/>
      <c r="L327" s="109"/>
      <c r="M327" s="17">
        <f t="shared" ref="M327:N327" si="42">M328</f>
        <v>247.82</v>
      </c>
      <c r="N327" s="17">
        <f t="shared" si="42"/>
        <v>0</v>
      </c>
      <c r="O327" s="147" t="s">
        <v>20</v>
      </c>
      <c r="P327" s="221"/>
      <c r="Q327" s="222"/>
      <c r="R327" s="222"/>
      <c r="S327" s="222"/>
      <c r="T327" s="222"/>
      <c r="U327" s="222"/>
      <c r="V327" s="222"/>
      <c r="W327" s="222"/>
      <c r="X327" s="222"/>
      <c r="Y327" s="222"/>
      <c r="Z327" s="222"/>
      <c r="AA327" s="222"/>
      <c r="AB327" s="222"/>
      <c r="AC327" s="222"/>
      <c r="AD327" s="222"/>
      <c r="AE327" s="222"/>
      <c r="AF327" s="222"/>
      <c r="AG327" s="222"/>
      <c r="AH327" s="222"/>
      <c r="AI327" s="222"/>
      <c r="AJ327" s="222"/>
    </row>
    <row r="328" spans="1:36" ht="31.5" x14ac:dyDescent="0.25">
      <c r="A328" s="102"/>
      <c r="B328" s="141"/>
      <c r="C328" s="158"/>
      <c r="D328" s="69" t="s">
        <v>17</v>
      </c>
      <c r="E328" s="17">
        <f t="shared" si="41"/>
        <v>130891.59900000002</v>
      </c>
      <c r="F328" s="16">
        <f>F331</f>
        <v>56763.239000000001</v>
      </c>
      <c r="G328" s="16">
        <v>73137.100000000006</v>
      </c>
      <c r="H328" s="107">
        <f>H331+H336</f>
        <v>743.44</v>
      </c>
      <c r="I328" s="108"/>
      <c r="J328" s="108"/>
      <c r="K328" s="108"/>
      <c r="L328" s="109"/>
      <c r="M328" s="17">
        <f>M331+M337</f>
        <v>247.82</v>
      </c>
      <c r="N328" s="17">
        <f t="shared" ref="N328" si="43">N331</f>
        <v>0</v>
      </c>
      <c r="O328" s="147"/>
      <c r="P328" s="221"/>
      <c r="Q328" s="222"/>
      <c r="R328" s="222"/>
      <c r="S328" s="222"/>
      <c r="T328" s="222"/>
      <c r="U328" s="222"/>
      <c r="V328" s="222"/>
      <c r="W328" s="222"/>
      <c r="X328" s="222"/>
      <c r="Y328" s="222"/>
      <c r="Z328" s="222"/>
      <c r="AA328" s="222"/>
      <c r="AB328" s="222"/>
      <c r="AC328" s="222"/>
      <c r="AD328" s="222"/>
      <c r="AE328" s="222"/>
      <c r="AF328" s="222"/>
      <c r="AG328" s="222"/>
      <c r="AH328" s="222"/>
      <c r="AI328" s="222"/>
      <c r="AJ328" s="222"/>
    </row>
    <row r="329" spans="1:36" ht="63" x14ac:dyDescent="0.25">
      <c r="A329" s="103"/>
      <c r="B329" s="142"/>
      <c r="C329" s="159"/>
      <c r="D329" s="69" t="s">
        <v>6</v>
      </c>
      <c r="E329" s="40">
        <f t="shared" si="41"/>
        <v>0</v>
      </c>
      <c r="F329" s="41">
        <v>0</v>
      </c>
      <c r="G329" s="41">
        <v>0</v>
      </c>
      <c r="H329" s="113">
        <v>0</v>
      </c>
      <c r="I329" s="114"/>
      <c r="J329" s="114"/>
      <c r="K329" s="114"/>
      <c r="L329" s="115"/>
      <c r="M329" s="40">
        <v>0</v>
      </c>
      <c r="N329" s="40">
        <v>0</v>
      </c>
      <c r="O329" s="5"/>
      <c r="P329" s="221"/>
      <c r="Q329" s="222"/>
      <c r="R329" s="222"/>
      <c r="S329" s="222"/>
      <c r="T329" s="222"/>
      <c r="U329" s="222"/>
      <c r="V329" s="222"/>
      <c r="W329" s="222"/>
      <c r="X329" s="222"/>
      <c r="Y329" s="222"/>
      <c r="Z329" s="222"/>
      <c r="AA329" s="222"/>
      <c r="AB329" s="222"/>
      <c r="AC329" s="222"/>
      <c r="AD329" s="222"/>
      <c r="AE329" s="222"/>
      <c r="AF329" s="222"/>
      <c r="AG329" s="222"/>
      <c r="AH329" s="222"/>
      <c r="AI329" s="222"/>
      <c r="AJ329" s="222"/>
    </row>
    <row r="330" spans="1:36" ht="15.75" x14ac:dyDescent="0.25">
      <c r="A330" s="160" t="s">
        <v>79</v>
      </c>
      <c r="B330" s="134" t="s">
        <v>189</v>
      </c>
      <c r="C330" s="101" t="s">
        <v>41</v>
      </c>
      <c r="D330" s="69" t="s">
        <v>4</v>
      </c>
      <c r="E330" s="17">
        <f t="shared" si="41"/>
        <v>129900.33900000001</v>
      </c>
      <c r="F330" s="16">
        <f>SUM(F331:F331)</f>
        <v>56763.239000000001</v>
      </c>
      <c r="G330" s="16">
        <v>73137.100000000006</v>
      </c>
      <c r="H330" s="107">
        <f>SUM(H331:H331)</f>
        <v>0</v>
      </c>
      <c r="I330" s="108"/>
      <c r="J330" s="108"/>
      <c r="K330" s="108"/>
      <c r="L330" s="109"/>
      <c r="M330" s="17">
        <f>SUM(M331:M331)</f>
        <v>0</v>
      </c>
      <c r="N330" s="17">
        <f>SUM(N331:N331)</f>
        <v>0</v>
      </c>
      <c r="O330" s="130" t="s">
        <v>20</v>
      </c>
      <c r="P330" s="221"/>
      <c r="Q330" s="222"/>
      <c r="R330" s="222"/>
      <c r="S330" s="222"/>
      <c r="T330" s="222"/>
      <c r="U330" s="222"/>
      <c r="V330" s="222"/>
      <c r="W330" s="222"/>
      <c r="X330" s="222"/>
      <c r="Y330" s="222"/>
      <c r="Z330" s="222"/>
      <c r="AA330" s="222"/>
      <c r="AB330" s="222"/>
      <c r="AC330" s="222"/>
      <c r="AD330" s="222"/>
      <c r="AE330" s="222"/>
      <c r="AF330" s="222"/>
      <c r="AG330" s="222"/>
      <c r="AH330" s="222"/>
      <c r="AI330" s="222"/>
      <c r="AJ330" s="222"/>
    </row>
    <row r="331" spans="1:36" ht="31.5" x14ac:dyDescent="0.25">
      <c r="A331" s="161"/>
      <c r="B331" s="135"/>
      <c r="C331" s="102"/>
      <c r="D331" s="70" t="s">
        <v>17</v>
      </c>
      <c r="E331" s="17">
        <f t="shared" si="41"/>
        <v>129900.33900000001</v>
      </c>
      <c r="F331" s="19">
        <f>30749.574+9286.373+4122.672+1245.046+12570.434-1210.86</f>
        <v>56763.239000000001</v>
      </c>
      <c r="G331" s="19">
        <v>73137.100000000006</v>
      </c>
      <c r="H331" s="104">
        <v>0</v>
      </c>
      <c r="I331" s="105"/>
      <c r="J331" s="105"/>
      <c r="K331" s="105"/>
      <c r="L331" s="106"/>
      <c r="M331" s="18">
        <v>0</v>
      </c>
      <c r="N331" s="18">
        <v>0</v>
      </c>
      <c r="O331" s="145"/>
      <c r="P331" s="221"/>
      <c r="Q331" s="222"/>
      <c r="R331" s="222"/>
      <c r="S331" s="222"/>
      <c r="T331" s="222"/>
      <c r="U331" s="222"/>
      <c r="V331" s="222"/>
      <c r="W331" s="222"/>
      <c r="X331" s="222"/>
      <c r="Y331" s="222"/>
      <c r="Z331" s="222"/>
      <c r="AA331" s="222"/>
      <c r="AB331" s="222"/>
      <c r="AC331" s="222"/>
      <c r="AD331" s="222"/>
      <c r="AE331" s="222"/>
      <c r="AF331" s="222"/>
      <c r="AG331" s="222"/>
      <c r="AH331" s="222"/>
      <c r="AI331" s="222"/>
      <c r="AJ331" s="222"/>
    </row>
    <row r="332" spans="1:36" ht="47.25" x14ac:dyDescent="0.25">
      <c r="A332" s="161"/>
      <c r="B332" s="136"/>
      <c r="C332" s="103"/>
      <c r="D332" s="70" t="s">
        <v>6</v>
      </c>
      <c r="E332" s="40">
        <f t="shared" si="41"/>
        <v>0</v>
      </c>
      <c r="F332" s="42">
        <v>0</v>
      </c>
      <c r="G332" s="42">
        <v>0</v>
      </c>
      <c r="H332" s="110">
        <v>0</v>
      </c>
      <c r="I332" s="111"/>
      <c r="J332" s="111"/>
      <c r="K332" s="111"/>
      <c r="L332" s="112"/>
      <c r="M332" s="43">
        <v>0</v>
      </c>
      <c r="N332" s="43">
        <v>0</v>
      </c>
      <c r="O332" s="145"/>
      <c r="P332" s="221"/>
      <c r="Q332" s="222"/>
      <c r="R332" s="222"/>
      <c r="S332" s="222"/>
      <c r="T332" s="222"/>
      <c r="U332" s="222"/>
      <c r="V332" s="222"/>
      <c r="W332" s="222"/>
      <c r="X332" s="222"/>
      <c r="Y332" s="222"/>
      <c r="Z332" s="222"/>
      <c r="AA332" s="222"/>
      <c r="AB332" s="222"/>
      <c r="AC332" s="222"/>
      <c r="AD332" s="222"/>
      <c r="AE332" s="222"/>
      <c r="AF332" s="222"/>
      <c r="AG332" s="222"/>
      <c r="AH332" s="222"/>
      <c r="AI332" s="222"/>
      <c r="AJ332" s="222"/>
    </row>
    <row r="333" spans="1:36" ht="15.75" x14ac:dyDescent="0.25">
      <c r="A333" s="161"/>
      <c r="B333" s="134" t="s">
        <v>302</v>
      </c>
      <c r="C333" s="122" t="s">
        <v>69</v>
      </c>
      <c r="D333" s="122" t="s">
        <v>69</v>
      </c>
      <c r="E333" s="125" t="s">
        <v>70</v>
      </c>
      <c r="F333" s="125" t="s">
        <v>2</v>
      </c>
      <c r="G333" s="125" t="s">
        <v>3</v>
      </c>
      <c r="H333" s="125" t="s">
        <v>224</v>
      </c>
      <c r="I333" s="127" t="s">
        <v>163</v>
      </c>
      <c r="J333" s="128"/>
      <c r="K333" s="128"/>
      <c r="L333" s="129"/>
      <c r="M333" s="133" t="s">
        <v>39</v>
      </c>
      <c r="N333" s="133" t="s">
        <v>40</v>
      </c>
      <c r="O333" s="145"/>
      <c r="P333" s="221"/>
      <c r="Q333" s="222"/>
      <c r="R333" s="222"/>
      <c r="S333" s="222"/>
      <c r="T333" s="222"/>
      <c r="U333" s="222"/>
      <c r="V333" s="222"/>
      <c r="W333" s="222"/>
      <c r="X333" s="222"/>
      <c r="Y333" s="222"/>
      <c r="Z333" s="222"/>
      <c r="AA333" s="222"/>
      <c r="AB333" s="222"/>
      <c r="AC333" s="222"/>
      <c r="AD333" s="222"/>
      <c r="AE333" s="222"/>
      <c r="AF333" s="222"/>
      <c r="AG333" s="222"/>
      <c r="AH333" s="222"/>
      <c r="AI333" s="222"/>
      <c r="AJ333" s="222"/>
    </row>
    <row r="334" spans="1:36" ht="31.5" x14ac:dyDescent="0.25">
      <c r="A334" s="161"/>
      <c r="B334" s="135"/>
      <c r="C334" s="123"/>
      <c r="D334" s="123"/>
      <c r="E334" s="126"/>
      <c r="F334" s="126"/>
      <c r="G334" s="126"/>
      <c r="H334" s="126"/>
      <c r="I334" s="93" t="s">
        <v>151</v>
      </c>
      <c r="J334" s="93" t="s">
        <v>156</v>
      </c>
      <c r="K334" s="93" t="s">
        <v>152</v>
      </c>
      <c r="L334" s="93" t="s">
        <v>153</v>
      </c>
      <c r="M334" s="133"/>
      <c r="N334" s="133"/>
      <c r="O334" s="145"/>
      <c r="P334" s="221"/>
      <c r="Q334" s="222"/>
      <c r="R334" s="222"/>
      <c r="S334" s="222"/>
      <c r="T334" s="222"/>
      <c r="U334" s="222"/>
      <c r="V334" s="222"/>
      <c r="W334" s="222"/>
      <c r="X334" s="222"/>
      <c r="Y334" s="222"/>
      <c r="Z334" s="222"/>
      <c r="AA334" s="222"/>
      <c r="AB334" s="222"/>
      <c r="AC334" s="222"/>
      <c r="AD334" s="222"/>
      <c r="AE334" s="222"/>
      <c r="AF334" s="222"/>
      <c r="AG334" s="222"/>
      <c r="AH334" s="222"/>
      <c r="AI334" s="222"/>
      <c r="AJ334" s="222"/>
    </row>
    <row r="335" spans="1:36" ht="107.25" customHeight="1" x14ac:dyDescent="0.25">
      <c r="A335" s="162"/>
      <c r="B335" s="136"/>
      <c r="C335" s="124"/>
      <c r="D335" s="124"/>
      <c r="E335" s="15">
        <v>95.94</v>
      </c>
      <c r="F335" s="29">
        <v>96.88</v>
      </c>
      <c r="G335" s="29">
        <v>95</v>
      </c>
      <c r="H335" s="29" t="s">
        <v>69</v>
      </c>
      <c r="I335" s="21" t="s">
        <v>69</v>
      </c>
      <c r="J335" s="21" t="s">
        <v>69</v>
      </c>
      <c r="K335" s="21" t="s">
        <v>69</v>
      </c>
      <c r="L335" s="44" t="s">
        <v>69</v>
      </c>
      <c r="M335" s="21" t="s">
        <v>69</v>
      </c>
      <c r="N335" s="21" t="s">
        <v>69</v>
      </c>
      <c r="O335" s="146"/>
      <c r="P335" s="221"/>
      <c r="Q335" s="222"/>
      <c r="R335" s="222"/>
      <c r="S335" s="222"/>
      <c r="T335" s="222"/>
      <c r="U335" s="222"/>
      <c r="V335" s="222"/>
      <c r="W335" s="222"/>
      <c r="X335" s="222"/>
      <c r="Y335" s="222"/>
      <c r="Z335" s="222"/>
      <c r="AA335" s="222"/>
      <c r="AB335" s="222"/>
      <c r="AC335" s="222"/>
      <c r="AD335" s="222"/>
      <c r="AE335" s="222"/>
      <c r="AF335" s="222"/>
      <c r="AG335" s="222"/>
      <c r="AH335" s="222"/>
      <c r="AI335" s="222"/>
      <c r="AJ335" s="222"/>
    </row>
    <row r="336" spans="1:36" ht="15.75" x14ac:dyDescent="0.25">
      <c r="A336" s="160" t="s">
        <v>177</v>
      </c>
      <c r="B336" s="134" t="s">
        <v>178</v>
      </c>
      <c r="C336" s="101" t="s">
        <v>287</v>
      </c>
      <c r="D336" s="69" t="s">
        <v>4</v>
      </c>
      <c r="E336" s="17">
        <f>SUM(F336:N336)</f>
        <v>991.26</v>
      </c>
      <c r="F336" s="16">
        <f>SUM(F337:F337)</f>
        <v>0</v>
      </c>
      <c r="G336" s="16">
        <v>0</v>
      </c>
      <c r="H336" s="107">
        <f>SUM(H337:H337)</f>
        <v>743.44</v>
      </c>
      <c r="I336" s="108"/>
      <c r="J336" s="108"/>
      <c r="K336" s="108"/>
      <c r="L336" s="109"/>
      <c r="M336" s="17">
        <f>SUM(M337:M337)</f>
        <v>247.82</v>
      </c>
      <c r="N336" s="17">
        <f>SUM(N337:N337)</f>
        <v>0</v>
      </c>
      <c r="O336" s="130" t="s">
        <v>20</v>
      </c>
      <c r="P336" s="221"/>
      <c r="Q336" s="222"/>
      <c r="R336" s="222"/>
      <c r="S336" s="222"/>
      <c r="T336" s="222"/>
      <c r="U336" s="222"/>
      <c r="V336" s="222"/>
      <c r="W336" s="222"/>
      <c r="X336" s="222"/>
      <c r="Y336" s="222"/>
      <c r="Z336" s="222"/>
      <c r="AA336" s="222"/>
      <c r="AB336" s="222"/>
      <c r="AC336" s="222"/>
      <c r="AD336" s="222"/>
      <c r="AE336" s="222"/>
      <c r="AF336" s="222"/>
      <c r="AG336" s="222"/>
      <c r="AH336" s="222"/>
      <c r="AI336" s="222"/>
      <c r="AJ336" s="222"/>
    </row>
    <row r="337" spans="1:36" ht="31.5" x14ac:dyDescent="0.25">
      <c r="A337" s="161"/>
      <c r="B337" s="135"/>
      <c r="C337" s="102"/>
      <c r="D337" s="70" t="s">
        <v>17</v>
      </c>
      <c r="E337" s="17">
        <f>SUM(F337:N337)</f>
        <v>991.26</v>
      </c>
      <c r="F337" s="19">
        <v>0</v>
      </c>
      <c r="G337" s="19">
        <v>0</v>
      </c>
      <c r="H337" s="104">
        <v>743.44</v>
      </c>
      <c r="I337" s="105"/>
      <c r="J337" s="105"/>
      <c r="K337" s="105"/>
      <c r="L337" s="106"/>
      <c r="M337" s="18">
        <v>247.82</v>
      </c>
      <c r="N337" s="18">
        <v>0</v>
      </c>
      <c r="O337" s="145"/>
      <c r="P337" s="221"/>
      <c r="Q337" s="222"/>
      <c r="R337" s="222"/>
      <c r="S337" s="222"/>
      <c r="T337" s="222"/>
      <c r="U337" s="222"/>
      <c r="V337" s="222"/>
      <c r="W337" s="222"/>
      <c r="X337" s="222"/>
      <c r="Y337" s="222"/>
      <c r="Z337" s="222"/>
      <c r="AA337" s="222"/>
      <c r="AB337" s="222"/>
      <c r="AC337" s="222"/>
      <c r="AD337" s="222"/>
      <c r="AE337" s="222"/>
      <c r="AF337" s="222"/>
      <c r="AG337" s="222"/>
      <c r="AH337" s="222"/>
      <c r="AI337" s="222"/>
      <c r="AJ337" s="222"/>
    </row>
    <row r="338" spans="1:36" ht="60" customHeight="1" x14ac:dyDescent="0.25">
      <c r="A338" s="161"/>
      <c r="B338" s="191"/>
      <c r="C338" s="103"/>
      <c r="D338" s="70" t="s">
        <v>6</v>
      </c>
      <c r="E338" s="40">
        <f>SUM(F338:N338)</f>
        <v>0</v>
      </c>
      <c r="F338" s="42">
        <v>0</v>
      </c>
      <c r="G338" s="42">
        <v>0</v>
      </c>
      <c r="H338" s="110">
        <v>0</v>
      </c>
      <c r="I338" s="111"/>
      <c r="J338" s="111"/>
      <c r="K338" s="111"/>
      <c r="L338" s="112"/>
      <c r="M338" s="43">
        <v>0</v>
      </c>
      <c r="N338" s="43">
        <v>0</v>
      </c>
      <c r="O338" s="145"/>
      <c r="P338" s="227"/>
      <c r="Q338" s="222"/>
      <c r="R338" s="222"/>
      <c r="S338" s="222"/>
      <c r="T338" s="222"/>
      <c r="U338" s="222"/>
      <c r="V338" s="222"/>
      <c r="W338" s="222"/>
      <c r="X338" s="222"/>
      <c r="Y338" s="222"/>
      <c r="Z338" s="222"/>
      <c r="AA338" s="222"/>
      <c r="AB338" s="222"/>
      <c r="AC338" s="222"/>
      <c r="AD338" s="222"/>
      <c r="AE338" s="222"/>
      <c r="AF338" s="222"/>
      <c r="AG338" s="222"/>
      <c r="AH338" s="222"/>
      <c r="AI338" s="222"/>
      <c r="AJ338" s="222"/>
    </row>
    <row r="339" spans="1:36" ht="15.75" x14ac:dyDescent="0.25">
      <c r="A339" s="161"/>
      <c r="B339" s="134" t="s">
        <v>179</v>
      </c>
      <c r="C339" s="122" t="s">
        <v>69</v>
      </c>
      <c r="D339" s="122" t="s">
        <v>69</v>
      </c>
      <c r="E339" s="125" t="s">
        <v>70</v>
      </c>
      <c r="F339" s="125" t="s">
        <v>2</v>
      </c>
      <c r="G339" s="125" t="s">
        <v>3</v>
      </c>
      <c r="H339" s="125" t="s">
        <v>225</v>
      </c>
      <c r="I339" s="127" t="s">
        <v>163</v>
      </c>
      <c r="J339" s="128"/>
      <c r="K339" s="128"/>
      <c r="L339" s="129"/>
      <c r="M339" s="133" t="s">
        <v>39</v>
      </c>
      <c r="N339" s="133" t="s">
        <v>40</v>
      </c>
      <c r="O339" s="145"/>
      <c r="P339" s="221"/>
      <c r="Q339" s="222"/>
      <c r="R339" s="222"/>
      <c r="S339" s="222"/>
      <c r="T339" s="222"/>
      <c r="U339" s="222"/>
      <c r="V339" s="222"/>
      <c r="W339" s="222"/>
      <c r="X339" s="222"/>
      <c r="Y339" s="222"/>
      <c r="Z339" s="222"/>
      <c r="AA339" s="222"/>
      <c r="AB339" s="222"/>
      <c r="AC339" s="222"/>
      <c r="AD339" s="222"/>
      <c r="AE339" s="222"/>
      <c r="AF339" s="222"/>
      <c r="AG339" s="222"/>
      <c r="AH339" s="222"/>
      <c r="AI339" s="222"/>
      <c r="AJ339" s="222"/>
    </row>
    <row r="340" spans="1:36" ht="31.5" x14ac:dyDescent="0.25">
      <c r="A340" s="161"/>
      <c r="B340" s="135"/>
      <c r="C340" s="123"/>
      <c r="D340" s="123"/>
      <c r="E340" s="126"/>
      <c r="F340" s="126"/>
      <c r="G340" s="126"/>
      <c r="H340" s="126"/>
      <c r="I340" s="93" t="s">
        <v>151</v>
      </c>
      <c r="J340" s="93" t="s">
        <v>156</v>
      </c>
      <c r="K340" s="93" t="s">
        <v>152</v>
      </c>
      <c r="L340" s="93" t="s">
        <v>153</v>
      </c>
      <c r="M340" s="133"/>
      <c r="N340" s="133"/>
      <c r="O340" s="145"/>
      <c r="P340" s="221"/>
      <c r="Q340" s="222"/>
      <c r="R340" s="222"/>
      <c r="S340" s="222"/>
      <c r="T340" s="222"/>
      <c r="U340" s="222"/>
      <c r="V340" s="222"/>
      <c r="W340" s="222"/>
      <c r="X340" s="222"/>
      <c r="Y340" s="222"/>
      <c r="Z340" s="222"/>
      <c r="AA340" s="222"/>
      <c r="AB340" s="222"/>
      <c r="AC340" s="222"/>
      <c r="AD340" s="222"/>
      <c r="AE340" s="222"/>
      <c r="AF340" s="222"/>
      <c r="AG340" s="222"/>
      <c r="AH340" s="222"/>
      <c r="AI340" s="222"/>
      <c r="AJ340" s="222"/>
    </row>
    <row r="341" spans="1:36" ht="114" customHeight="1" x14ac:dyDescent="0.25">
      <c r="A341" s="162"/>
      <c r="B341" s="136"/>
      <c r="C341" s="124"/>
      <c r="D341" s="124"/>
      <c r="E341" s="45">
        <v>100</v>
      </c>
      <c r="F341" s="30" t="s">
        <v>69</v>
      </c>
      <c r="G341" s="30" t="s">
        <v>69</v>
      </c>
      <c r="H341" s="30">
        <v>100</v>
      </c>
      <c r="I341" s="30" t="s">
        <v>69</v>
      </c>
      <c r="J341" s="30">
        <v>100</v>
      </c>
      <c r="K341" s="30">
        <v>100</v>
      </c>
      <c r="L341" s="30">
        <v>100</v>
      </c>
      <c r="M341" s="46" t="s">
        <v>69</v>
      </c>
      <c r="N341" s="46" t="s">
        <v>69</v>
      </c>
      <c r="O341" s="146"/>
      <c r="P341" s="221"/>
      <c r="Q341" s="222"/>
      <c r="R341" s="222"/>
      <c r="S341" s="222"/>
      <c r="T341" s="222"/>
      <c r="U341" s="222"/>
      <c r="V341" s="222"/>
      <c r="W341" s="222"/>
      <c r="X341" s="222"/>
      <c r="Y341" s="222"/>
      <c r="Z341" s="222"/>
      <c r="AA341" s="222"/>
      <c r="AB341" s="222"/>
      <c r="AC341" s="222"/>
      <c r="AD341" s="222"/>
      <c r="AE341" s="222"/>
      <c r="AF341" s="222"/>
      <c r="AG341" s="222"/>
      <c r="AH341" s="222"/>
      <c r="AI341" s="222"/>
      <c r="AJ341" s="222"/>
    </row>
    <row r="342" spans="1:36" ht="15.75" hidden="1" x14ac:dyDescent="0.25">
      <c r="A342" s="160" t="s">
        <v>180</v>
      </c>
      <c r="B342" s="134" t="s">
        <v>181</v>
      </c>
      <c r="C342" s="101" t="s">
        <v>288</v>
      </c>
      <c r="D342" s="69" t="s">
        <v>4</v>
      </c>
      <c r="E342" s="17">
        <f>SUM(F342:N342)</f>
        <v>0</v>
      </c>
      <c r="F342" s="16">
        <f>SUM(F343:F343)</f>
        <v>0</v>
      </c>
      <c r="G342" s="16">
        <v>0</v>
      </c>
      <c r="H342" s="107">
        <f>SUM(H343:H343)</f>
        <v>0</v>
      </c>
      <c r="I342" s="108"/>
      <c r="J342" s="108"/>
      <c r="K342" s="108"/>
      <c r="L342" s="109"/>
      <c r="M342" s="17">
        <f>SUM(M343:M343)</f>
        <v>0</v>
      </c>
      <c r="N342" s="17">
        <f>SUM(N343:N343)</f>
        <v>0</v>
      </c>
      <c r="O342" s="130" t="s">
        <v>20</v>
      </c>
      <c r="P342" s="221"/>
      <c r="Q342" s="222"/>
      <c r="R342" s="222"/>
      <c r="S342" s="222"/>
      <c r="T342" s="222"/>
      <c r="U342" s="222"/>
      <c r="V342" s="222"/>
      <c r="W342" s="222"/>
      <c r="X342" s="222"/>
      <c r="Y342" s="222"/>
      <c r="Z342" s="222"/>
      <c r="AA342" s="222"/>
      <c r="AB342" s="222"/>
      <c r="AC342" s="222"/>
      <c r="AD342" s="222"/>
      <c r="AE342" s="222"/>
      <c r="AF342" s="222"/>
      <c r="AG342" s="222"/>
      <c r="AH342" s="222"/>
      <c r="AI342" s="222"/>
      <c r="AJ342" s="222"/>
    </row>
    <row r="343" spans="1:36" ht="42.75" hidden="1" customHeight="1" x14ac:dyDescent="0.25">
      <c r="A343" s="161"/>
      <c r="B343" s="135"/>
      <c r="C343" s="102"/>
      <c r="D343" s="70" t="s">
        <v>17</v>
      </c>
      <c r="E343" s="17">
        <f>SUM(F343:N343)</f>
        <v>0</v>
      </c>
      <c r="F343" s="19">
        <v>0</v>
      </c>
      <c r="G343" s="19"/>
      <c r="H343" s="104">
        <v>0</v>
      </c>
      <c r="I343" s="105"/>
      <c r="J343" s="105"/>
      <c r="K343" s="105"/>
      <c r="L343" s="106"/>
      <c r="M343" s="18">
        <v>0</v>
      </c>
      <c r="N343" s="18">
        <v>0</v>
      </c>
      <c r="O343" s="145"/>
      <c r="P343" s="221"/>
      <c r="Q343" s="222"/>
      <c r="R343" s="222"/>
      <c r="S343" s="222"/>
      <c r="T343" s="222"/>
      <c r="U343" s="222"/>
      <c r="V343" s="222"/>
      <c r="W343" s="222"/>
      <c r="X343" s="222"/>
      <c r="Y343" s="222"/>
      <c r="Z343" s="222"/>
      <c r="AA343" s="222"/>
      <c r="AB343" s="222"/>
      <c r="AC343" s="222"/>
      <c r="AD343" s="222"/>
      <c r="AE343" s="222"/>
      <c r="AF343" s="222"/>
      <c r="AG343" s="222"/>
      <c r="AH343" s="222"/>
      <c r="AI343" s="222"/>
      <c r="AJ343" s="222"/>
    </row>
    <row r="344" spans="1:36" ht="64.5" hidden="1" customHeight="1" x14ac:dyDescent="0.25">
      <c r="A344" s="161"/>
      <c r="B344" s="191"/>
      <c r="C344" s="103"/>
      <c r="D344" s="70" t="s">
        <v>6</v>
      </c>
      <c r="E344" s="40">
        <f>SUM(F344:N344)</f>
        <v>0</v>
      </c>
      <c r="F344" s="42">
        <v>0</v>
      </c>
      <c r="G344" s="42">
        <v>0</v>
      </c>
      <c r="H344" s="110">
        <v>0</v>
      </c>
      <c r="I344" s="111"/>
      <c r="J344" s="111"/>
      <c r="K344" s="111"/>
      <c r="L344" s="112"/>
      <c r="M344" s="43">
        <v>0</v>
      </c>
      <c r="N344" s="43">
        <v>0</v>
      </c>
      <c r="O344" s="145"/>
      <c r="P344" s="227"/>
      <c r="Q344" s="222"/>
      <c r="R344" s="222"/>
      <c r="S344" s="222"/>
      <c r="T344" s="222"/>
      <c r="U344" s="222"/>
      <c r="V344" s="222"/>
      <c r="W344" s="222"/>
      <c r="X344" s="222"/>
      <c r="Y344" s="222"/>
      <c r="Z344" s="222"/>
      <c r="AA344" s="222"/>
      <c r="AB344" s="222"/>
      <c r="AC344" s="222"/>
      <c r="AD344" s="222"/>
      <c r="AE344" s="222"/>
      <c r="AF344" s="222"/>
      <c r="AG344" s="222"/>
      <c r="AH344" s="222"/>
      <c r="AI344" s="222"/>
      <c r="AJ344" s="222"/>
    </row>
    <row r="345" spans="1:36" ht="15.75" hidden="1" x14ac:dyDescent="0.25">
      <c r="A345" s="161"/>
      <c r="B345" s="134" t="s">
        <v>182</v>
      </c>
      <c r="C345" s="122" t="s">
        <v>69</v>
      </c>
      <c r="D345" s="122" t="s">
        <v>69</v>
      </c>
      <c r="E345" s="125" t="s">
        <v>70</v>
      </c>
      <c r="F345" s="125" t="s">
        <v>2</v>
      </c>
      <c r="G345" s="125" t="s">
        <v>3</v>
      </c>
      <c r="H345" s="125" t="s">
        <v>226</v>
      </c>
      <c r="I345" s="127" t="s">
        <v>163</v>
      </c>
      <c r="J345" s="128"/>
      <c r="K345" s="128"/>
      <c r="L345" s="129"/>
      <c r="M345" s="133" t="s">
        <v>39</v>
      </c>
      <c r="N345" s="133" t="s">
        <v>40</v>
      </c>
      <c r="O345" s="145"/>
      <c r="P345" s="221"/>
      <c r="Q345" s="222"/>
      <c r="R345" s="222"/>
      <c r="S345" s="222"/>
      <c r="T345" s="222"/>
      <c r="U345" s="222"/>
      <c r="V345" s="222"/>
      <c r="W345" s="222"/>
      <c r="X345" s="222"/>
      <c r="Y345" s="222"/>
      <c r="Z345" s="222"/>
      <c r="AA345" s="222"/>
      <c r="AB345" s="222"/>
      <c r="AC345" s="222"/>
      <c r="AD345" s="222"/>
      <c r="AE345" s="222"/>
      <c r="AF345" s="222"/>
      <c r="AG345" s="222"/>
      <c r="AH345" s="222"/>
      <c r="AI345" s="222"/>
      <c r="AJ345" s="222"/>
    </row>
    <row r="346" spans="1:36" ht="31.5" hidden="1" x14ac:dyDescent="0.25">
      <c r="A346" s="161"/>
      <c r="B346" s="135"/>
      <c r="C346" s="123"/>
      <c r="D346" s="123"/>
      <c r="E346" s="126"/>
      <c r="F346" s="126"/>
      <c r="G346" s="126"/>
      <c r="H346" s="126"/>
      <c r="I346" s="93" t="s">
        <v>151</v>
      </c>
      <c r="J346" s="93" t="s">
        <v>156</v>
      </c>
      <c r="K346" s="93" t="s">
        <v>152</v>
      </c>
      <c r="L346" s="93" t="s">
        <v>153</v>
      </c>
      <c r="M346" s="133"/>
      <c r="N346" s="133"/>
      <c r="O346" s="145"/>
      <c r="P346" s="221"/>
      <c r="Q346" s="222"/>
      <c r="R346" s="222"/>
      <c r="S346" s="222"/>
      <c r="T346" s="222"/>
      <c r="U346" s="222"/>
      <c r="V346" s="222"/>
      <c r="W346" s="222"/>
      <c r="X346" s="222"/>
      <c r="Y346" s="222"/>
      <c r="Z346" s="222"/>
      <c r="AA346" s="222"/>
      <c r="AB346" s="222"/>
      <c r="AC346" s="222"/>
      <c r="AD346" s="222"/>
      <c r="AE346" s="222"/>
      <c r="AF346" s="222"/>
      <c r="AG346" s="222"/>
      <c r="AH346" s="222"/>
      <c r="AI346" s="222"/>
      <c r="AJ346" s="222"/>
    </row>
    <row r="347" spans="1:36" ht="15.75" hidden="1" x14ac:dyDescent="0.25">
      <c r="A347" s="162"/>
      <c r="B347" s="136"/>
      <c r="C347" s="124"/>
      <c r="D347" s="124"/>
      <c r="E347" s="15" t="s">
        <v>69</v>
      </c>
      <c r="F347" s="29" t="s">
        <v>69</v>
      </c>
      <c r="G347" s="29" t="s">
        <v>69</v>
      </c>
      <c r="H347" s="29" t="s">
        <v>69</v>
      </c>
      <c r="I347" s="21" t="s">
        <v>69</v>
      </c>
      <c r="J347" s="21" t="s">
        <v>69</v>
      </c>
      <c r="K347" s="21" t="s">
        <v>69</v>
      </c>
      <c r="L347" s="21" t="s">
        <v>69</v>
      </c>
      <c r="M347" s="21" t="s">
        <v>69</v>
      </c>
      <c r="N347" s="21" t="s">
        <v>69</v>
      </c>
      <c r="O347" s="146"/>
      <c r="P347" s="221"/>
      <c r="Q347" s="222"/>
      <c r="R347" s="222"/>
      <c r="S347" s="222"/>
      <c r="T347" s="222"/>
      <c r="U347" s="222"/>
      <c r="V347" s="222"/>
      <c r="W347" s="222"/>
      <c r="X347" s="222"/>
      <c r="Y347" s="222"/>
      <c r="Z347" s="222"/>
      <c r="AA347" s="222"/>
      <c r="AB347" s="222"/>
      <c r="AC347" s="222"/>
      <c r="AD347" s="222"/>
      <c r="AE347" s="222"/>
      <c r="AF347" s="222"/>
      <c r="AG347" s="222"/>
      <c r="AH347" s="222"/>
      <c r="AI347" s="222"/>
      <c r="AJ347" s="222"/>
    </row>
    <row r="348" spans="1:36" ht="1.5" hidden="1" customHeight="1" x14ac:dyDescent="0.25">
      <c r="A348" s="157" t="s">
        <v>110</v>
      </c>
      <c r="B348" s="140" t="s">
        <v>172</v>
      </c>
      <c r="C348" s="157" t="s">
        <v>198</v>
      </c>
      <c r="D348" s="69" t="s">
        <v>4</v>
      </c>
      <c r="E348" s="17">
        <f t="shared" ref="E348:E355" si="44">SUM(F348:N348)</f>
        <v>0</v>
      </c>
      <c r="F348" s="16">
        <f>F349+F350+F351</f>
        <v>0</v>
      </c>
      <c r="G348" s="16">
        <v>0</v>
      </c>
      <c r="H348" s="107">
        <f>SUM(L349:L351)</f>
        <v>0</v>
      </c>
      <c r="I348" s="108"/>
      <c r="J348" s="108"/>
      <c r="K348" s="108"/>
      <c r="L348" s="109"/>
      <c r="M348" s="17">
        <f>SUM(M349:M351)</f>
        <v>0</v>
      </c>
      <c r="N348" s="17">
        <f>SUM(N349:N351)</f>
        <v>0</v>
      </c>
      <c r="O348" s="147" t="s">
        <v>20</v>
      </c>
      <c r="P348" s="221"/>
      <c r="Q348" s="222"/>
      <c r="R348" s="222"/>
      <c r="S348" s="222"/>
      <c r="T348" s="222"/>
      <c r="U348" s="222"/>
      <c r="V348" s="222"/>
      <c r="W348" s="222"/>
      <c r="X348" s="222"/>
      <c r="Y348" s="222"/>
      <c r="Z348" s="222"/>
      <c r="AA348" s="222"/>
      <c r="AB348" s="222"/>
      <c r="AC348" s="222"/>
      <c r="AD348" s="222"/>
      <c r="AE348" s="222"/>
      <c r="AF348" s="222"/>
      <c r="AG348" s="222"/>
      <c r="AH348" s="222"/>
      <c r="AI348" s="222"/>
      <c r="AJ348" s="222"/>
    </row>
    <row r="349" spans="1:36" ht="31.5" hidden="1" outlineLevel="1" x14ac:dyDescent="0.25">
      <c r="A349" s="158"/>
      <c r="B349" s="141"/>
      <c r="C349" s="158"/>
      <c r="D349" s="69" t="s">
        <v>21</v>
      </c>
      <c r="E349" s="17">
        <f t="shared" si="44"/>
        <v>0</v>
      </c>
      <c r="F349" s="16">
        <f>F353</f>
        <v>0</v>
      </c>
      <c r="G349" s="16"/>
      <c r="H349" s="107">
        <f>H353</f>
        <v>0</v>
      </c>
      <c r="I349" s="108"/>
      <c r="J349" s="108"/>
      <c r="K349" s="108"/>
      <c r="L349" s="109"/>
      <c r="M349" s="17">
        <f t="shared" ref="M349:N349" si="45">M353</f>
        <v>0</v>
      </c>
      <c r="N349" s="17">
        <f t="shared" si="45"/>
        <v>0</v>
      </c>
      <c r="O349" s="147"/>
      <c r="P349" s="221"/>
      <c r="Q349" s="222"/>
      <c r="R349" s="222"/>
      <c r="S349" s="222"/>
      <c r="T349" s="222"/>
      <c r="U349" s="222"/>
      <c r="V349" s="222"/>
      <c r="W349" s="222"/>
      <c r="X349" s="222"/>
      <c r="Y349" s="222"/>
      <c r="Z349" s="222"/>
      <c r="AA349" s="222"/>
      <c r="AB349" s="222"/>
      <c r="AC349" s="222"/>
      <c r="AD349" s="222"/>
      <c r="AE349" s="222"/>
      <c r="AF349" s="222"/>
      <c r="AG349" s="222"/>
      <c r="AH349" s="222"/>
      <c r="AI349" s="222"/>
      <c r="AJ349" s="222"/>
    </row>
    <row r="350" spans="1:36" ht="31.5" hidden="1" outlineLevel="1" x14ac:dyDescent="0.25">
      <c r="A350" s="158"/>
      <c r="B350" s="141"/>
      <c r="C350" s="158"/>
      <c r="D350" s="69" t="s">
        <v>17</v>
      </c>
      <c r="E350" s="17">
        <f t="shared" si="44"/>
        <v>0</v>
      </c>
      <c r="F350" s="16">
        <f>F354</f>
        <v>0</v>
      </c>
      <c r="G350" s="16"/>
      <c r="H350" s="107">
        <f>H354</f>
        <v>0</v>
      </c>
      <c r="I350" s="108"/>
      <c r="J350" s="108"/>
      <c r="K350" s="108"/>
      <c r="L350" s="109"/>
      <c r="M350" s="17">
        <f t="shared" ref="M350:N351" si="46">M354+M360</f>
        <v>0</v>
      </c>
      <c r="N350" s="17">
        <f t="shared" si="46"/>
        <v>0</v>
      </c>
      <c r="O350" s="147"/>
      <c r="P350" s="221"/>
      <c r="Q350" s="222"/>
      <c r="R350" s="222"/>
      <c r="S350" s="222"/>
      <c r="T350" s="222"/>
      <c r="U350" s="222"/>
      <c r="V350" s="222"/>
      <c r="W350" s="222"/>
      <c r="X350" s="222"/>
      <c r="Y350" s="222"/>
      <c r="Z350" s="222"/>
      <c r="AA350" s="222"/>
      <c r="AB350" s="222"/>
      <c r="AC350" s="222"/>
      <c r="AD350" s="222"/>
      <c r="AE350" s="222"/>
      <c r="AF350" s="222"/>
      <c r="AG350" s="222"/>
      <c r="AH350" s="222"/>
      <c r="AI350" s="222"/>
      <c r="AJ350" s="222"/>
    </row>
    <row r="351" spans="1:36" ht="63" hidden="1" collapsed="1" x14ac:dyDescent="0.25">
      <c r="A351" s="159"/>
      <c r="B351" s="142"/>
      <c r="C351" s="158"/>
      <c r="D351" s="69" t="s">
        <v>6</v>
      </c>
      <c r="E351" s="17">
        <f t="shared" si="44"/>
        <v>0</v>
      </c>
      <c r="F351" s="16">
        <f>F355</f>
        <v>0</v>
      </c>
      <c r="G351" s="16">
        <v>0</v>
      </c>
      <c r="H351" s="107">
        <f>H355+L361</f>
        <v>0</v>
      </c>
      <c r="I351" s="108"/>
      <c r="J351" s="108"/>
      <c r="K351" s="108"/>
      <c r="L351" s="109"/>
      <c r="M351" s="17">
        <f t="shared" si="46"/>
        <v>0</v>
      </c>
      <c r="N351" s="17">
        <f t="shared" si="46"/>
        <v>0</v>
      </c>
      <c r="O351" s="147"/>
      <c r="P351" s="230"/>
      <c r="Q351" s="222"/>
      <c r="R351" s="222"/>
      <c r="S351" s="222"/>
      <c r="T351" s="222"/>
      <c r="U351" s="222"/>
      <c r="V351" s="222"/>
      <c r="W351" s="222"/>
      <c r="X351" s="222"/>
      <c r="Y351" s="222"/>
      <c r="Z351" s="222"/>
      <c r="AA351" s="222"/>
      <c r="AB351" s="222"/>
      <c r="AC351" s="222"/>
      <c r="AD351" s="222"/>
      <c r="AE351" s="222"/>
      <c r="AF351" s="222"/>
      <c r="AG351" s="222"/>
      <c r="AH351" s="222"/>
      <c r="AI351" s="222"/>
      <c r="AJ351" s="222"/>
    </row>
    <row r="352" spans="1:36" ht="15.75" hidden="1" x14ac:dyDescent="0.25">
      <c r="A352" s="101" t="s">
        <v>111</v>
      </c>
      <c r="B352" s="134" t="s">
        <v>146</v>
      </c>
      <c r="C352" s="101" t="s">
        <v>198</v>
      </c>
      <c r="D352" s="69" t="s">
        <v>4</v>
      </c>
      <c r="E352" s="17">
        <f t="shared" si="44"/>
        <v>0</v>
      </c>
      <c r="F352" s="16">
        <f>F353+F354+F355</f>
        <v>0</v>
      </c>
      <c r="G352" s="16">
        <v>0</v>
      </c>
      <c r="H352" s="107">
        <f>SUM(L353:L355)</f>
        <v>0</v>
      </c>
      <c r="I352" s="108"/>
      <c r="J352" s="108"/>
      <c r="K352" s="108"/>
      <c r="L352" s="109"/>
      <c r="M352" s="17">
        <f>SUM(M353:M355)</f>
        <v>0</v>
      </c>
      <c r="N352" s="17">
        <f>SUM(N353:N355)</f>
        <v>0</v>
      </c>
      <c r="O352" s="130" t="s">
        <v>20</v>
      </c>
      <c r="P352" s="230"/>
      <c r="Q352" s="222"/>
      <c r="R352" s="222"/>
      <c r="S352" s="222"/>
      <c r="T352" s="222"/>
      <c r="U352" s="222"/>
      <c r="V352" s="222"/>
      <c r="W352" s="222"/>
      <c r="X352" s="222"/>
      <c r="Y352" s="222"/>
      <c r="Z352" s="222"/>
      <c r="AA352" s="222"/>
      <c r="AB352" s="222"/>
      <c r="AC352" s="222"/>
      <c r="AD352" s="222"/>
      <c r="AE352" s="222"/>
      <c r="AF352" s="222"/>
      <c r="AG352" s="222"/>
      <c r="AH352" s="222"/>
      <c r="AI352" s="222"/>
      <c r="AJ352" s="222"/>
    </row>
    <row r="353" spans="1:36" ht="31.5" hidden="1" outlineLevel="1" x14ac:dyDescent="0.25">
      <c r="A353" s="102"/>
      <c r="B353" s="135"/>
      <c r="C353" s="102"/>
      <c r="D353" s="70" t="s">
        <v>21</v>
      </c>
      <c r="E353" s="17">
        <f t="shared" si="44"/>
        <v>0</v>
      </c>
      <c r="F353" s="19">
        <v>0</v>
      </c>
      <c r="G353" s="19"/>
      <c r="H353" s="104">
        <v>0</v>
      </c>
      <c r="I353" s="105"/>
      <c r="J353" s="105"/>
      <c r="K353" s="105"/>
      <c r="L353" s="106"/>
      <c r="M353" s="18">
        <v>0</v>
      </c>
      <c r="N353" s="18">
        <v>0</v>
      </c>
      <c r="O353" s="145"/>
      <c r="P353" s="221"/>
      <c r="Q353" s="222"/>
      <c r="R353" s="222"/>
      <c r="S353" s="222"/>
      <c r="T353" s="222"/>
      <c r="U353" s="222"/>
      <c r="V353" s="222"/>
      <c r="W353" s="222"/>
      <c r="X353" s="222"/>
      <c r="Y353" s="222"/>
      <c r="Z353" s="222"/>
      <c r="AA353" s="222"/>
      <c r="AB353" s="222"/>
      <c r="AC353" s="222"/>
      <c r="AD353" s="222"/>
      <c r="AE353" s="222"/>
      <c r="AF353" s="222"/>
      <c r="AG353" s="222"/>
      <c r="AH353" s="222"/>
      <c r="AI353" s="222"/>
      <c r="AJ353" s="222"/>
    </row>
    <row r="354" spans="1:36" ht="31.5" hidden="1" outlineLevel="1" x14ac:dyDescent="0.25">
      <c r="A354" s="102"/>
      <c r="B354" s="135"/>
      <c r="C354" s="102"/>
      <c r="D354" s="70" t="s">
        <v>17</v>
      </c>
      <c r="E354" s="17">
        <f t="shared" si="44"/>
        <v>0</v>
      </c>
      <c r="F354" s="19">
        <v>0</v>
      </c>
      <c r="G354" s="19"/>
      <c r="H354" s="104">
        <v>0</v>
      </c>
      <c r="I354" s="105"/>
      <c r="J354" s="105"/>
      <c r="K354" s="105"/>
      <c r="L354" s="106"/>
      <c r="M354" s="18">
        <v>0</v>
      </c>
      <c r="N354" s="18">
        <v>0</v>
      </c>
      <c r="O354" s="145"/>
      <c r="P354" s="221"/>
      <c r="Q354" s="222"/>
      <c r="R354" s="222"/>
      <c r="S354" s="222"/>
      <c r="T354" s="222"/>
      <c r="U354" s="222"/>
      <c r="V354" s="222"/>
      <c r="W354" s="222"/>
      <c r="X354" s="222"/>
      <c r="Y354" s="222"/>
      <c r="Z354" s="222"/>
      <c r="AA354" s="222"/>
      <c r="AB354" s="222"/>
      <c r="AC354" s="222"/>
      <c r="AD354" s="222"/>
      <c r="AE354" s="222"/>
      <c r="AF354" s="222"/>
      <c r="AG354" s="222"/>
      <c r="AH354" s="222"/>
      <c r="AI354" s="222"/>
      <c r="AJ354" s="222"/>
    </row>
    <row r="355" spans="1:36" ht="47.25" hidden="1" x14ac:dyDescent="0.25">
      <c r="A355" s="102"/>
      <c r="B355" s="136"/>
      <c r="C355" s="102"/>
      <c r="D355" s="70" t="s">
        <v>6</v>
      </c>
      <c r="E355" s="17">
        <f t="shared" si="44"/>
        <v>0</v>
      </c>
      <c r="F355" s="19">
        <v>0</v>
      </c>
      <c r="G355" s="19">
        <v>0</v>
      </c>
      <c r="H355" s="104">
        <v>0</v>
      </c>
      <c r="I355" s="105"/>
      <c r="J355" s="105"/>
      <c r="K355" s="105"/>
      <c r="L355" s="106"/>
      <c r="M355" s="18">
        <v>0</v>
      </c>
      <c r="N355" s="18">
        <v>0</v>
      </c>
      <c r="O355" s="145"/>
      <c r="P355" s="221"/>
      <c r="Q355" s="222"/>
      <c r="R355" s="222"/>
      <c r="S355" s="222"/>
      <c r="T355" s="222"/>
      <c r="U355" s="222"/>
      <c r="V355" s="222"/>
      <c r="W355" s="222"/>
      <c r="X355" s="222"/>
      <c r="Y355" s="222"/>
      <c r="Z355" s="222"/>
      <c r="AA355" s="222"/>
      <c r="AB355" s="222"/>
      <c r="AC355" s="222"/>
      <c r="AD355" s="222"/>
      <c r="AE355" s="222"/>
      <c r="AF355" s="222"/>
      <c r="AG355" s="222"/>
      <c r="AH355" s="222"/>
      <c r="AI355" s="222"/>
      <c r="AJ355" s="222"/>
    </row>
    <row r="356" spans="1:36" ht="15.75" hidden="1" x14ac:dyDescent="0.25">
      <c r="A356" s="102"/>
      <c r="B356" s="134" t="s">
        <v>130</v>
      </c>
      <c r="C356" s="122" t="s">
        <v>69</v>
      </c>
      <c r="D356" s="122" t="s">
        <v>69</v>
      </c>
      <c r="E356" s="125" t="s">
        <v>70</v>
      </c>
      <c r="F356" s="125" t="s">
        <v>2</v>
      </c>
      <c r="G356" s="125" t="s">
        <v>3</v>
      </c>
      <c r="H356" s="125" t="s">
        <v>227</v>
      </c>
      <c r="I356" s="127" t="s">
        <v>163</v>
      </c>
      <c r="J356" s="128"/>
      <c r="K356" s="128"/>
      <c r="L356" s="129"/>
      <c r="M356" s="133" t="s">
        <v>39</v>
      </c>
      <c r="N356" s="133" t="s">
        <v>40</v>
      </c>
      <c r="O356" s="145"/>
      <c r="P356" s="221"/>
      <c r="Q356" s="222"/>
      <c r="R356" s="222"/>
      <c r="S356" s="222"/>
      <c r="T356" s="222"/>
      <c r="U356" s="222"/>
      <c r="V356" s="222"/>
      <c r="W356" s="222"/>
      <c r="X356" s="222"/>
      <c r="Y356" s="222"/>
      <c r="Z356" s="222"/>
      <c r="AA356" s="222"/>
      <c r="AB356" s="222"/>
      <c r="AC356" s="222"/>
      <c r="AD356" s="222"/>
      <c r="AE356" s="222"/>
      <c r="AF356" s="222"/>
      <c r="AG356" s="222"/>
      <c r="AH356" s="222"/>
      <c r="AI356" s="222"/>
      <c r="AJ356" s="222"/>
    </row>
    <row r="357" spans="1:36" ht="31.5" hidden="1" x14ac:dyDescent="0.25">
      <c r="A357" s="102"/>
      <c r="B357" s="135"/>
      <c r="C357" s="123"/>
      <c r="D357" s="123"/>
      <c r="E357" s="126"/>
      <c r="F357" s="126"/>
      <c r="G357" s="126"/>
      <c r="H357" s="126"/>
      <c r="I357" s="93" t="s">
        <v>151</v>
      </c>
      <c r="J357" s="93" t="s">
        <v>156</v>
      </c>
      <c r="K357" s="93" t="s">
        <v>152</v>
      </c>
      <c r="L357" s="93" t="s">
        <v>153</v>
      </c>
      <c r="M357" s="133"/>
      <c r="N357" s="133"/>
      <c r="O357" s="145"/>
      <c r="P357" s="221"/>
      <c r="Q357" s="222"/>
      <c r="R357" s="222"/>
      <c r="S357" s="222"/>
      <c r="T357" s="222"/>
      <c r="U357" s="222"/>
      <c r="V357" s="222"/>
      <c r="W357" s="222"/>
      <c r="X357" s="222"/>
      <c r="Y357" s="222"/>
      <c r="Z357" s="222"/>
      <c r="AA357" s="222"/>
      <c r="AB357" s="222"/>
      <c r="AC357" s="222"/>
      <c r="AD357" s="222"/>
      <c r="AE357" s="222"/>
      <c r="AF357" s="222"/>
      <c r="AG357" s="222"/>
      <c r="AH357" s="222"/>
      <c r="AI357" s="222"/>
      <c r="AJ357" s="222"/>
    </row>
    <row r="358" spans="1:36" ht="23.25" hidden="1" customHeight="1" x14ac:dyDescent="0.25">
      <c r="A358" s="103"/>
      <c r="B358" s="136"/>
      <c r="C358" s="124"/>
      <c r="D358" s="124"/>
      <c r="E358" s="20" t="s">
        <v>69</v>
      </c>
      <c r="F358" s="21" t="s">
        <v>69</v>
      </c>
      <c r="G358" s="29" t="s">
        <v>69</v>
      </c>
      <c r="H358" s="21" t="s">
        <v>69</v>
      </c>
      <c r="I358" s="21" t="s">
        <v>69</v>
      </c>
      <c r="J358" s="21" t="s">
        <v>69</v>
      </c>
      <c r="K358" s="21" t="s">
        <v>69</v>
      </c>
      <c r="L358" s="21" t="s">
        <v>69</v>
      </c>
      <c r="M358" s="18" t="s">
        <v>69</v>
      </c>
      <c r="N358" s="18" t="s">
        <v>69</v>
      </c>
      <c r="O358" s="146"/>
      <c r="P358" s="221"/>
      <c r="Q358" s="222"/>
      <c r="R358" s="222"/>
      <c r="S358" s="222"/>
      <c r="T358" s="222"/>
      <c r="U358" s="222"/>
      <c r="V358" s="222"/>
      <c r="W358" s="222"/>
      <c r="X358" s="222"/>
      <c r="Y358" s="222"/>
      <c r="Z358" s="222"/>
      <c r="AA358" s="222"/>
      <c r="AB358" s="222"/>
      <c r="AC358" s="222"/>
      <c r="AD358" s="222"/>
      <c r="AE358" s="222"/>
      <c r="AF358" s="222"/>
      <c r="AG358" s="222"/>
      <c r="AH358" s="222"/>
      <c r="AI358" s="222"/>
      <c r="AJ358" s="222"/>
    </row>
    <row r="359" spans="1:36" ht="15.75" x14ac:dyDescent="0.25">
      <c r="A359" s="151" t="s">
        <v>110</v>
      </c>
      <c r="B359" s="167" t="s">
        <v>29</v>
      </c>
      <c r="C359" s="157" t="s">
        <v>198</v>
      </c>
      <c r="D359" s="69" t="s">
        <v>4</v>
      </c>
      <c r="E359" s="17">
        <f>SUM(F359:N359)</f>
        <v>133.33332999999999</v>
      </c>
      <c r="F359" s="16">
        <f>F360+F361+F362</f>
        <v>0</v>
      </c>
      <c r="G359" s="16">
        <v>133.33332999999999</v>
      </c>
      <c r="H359" s="107">
        <f>H360+H361+H362</f>
        <v>0</v>
      </c>
      <c r="I359" s="108"/>
      <c r="J359" s="108"/>
      <c r="K359" s="108"/>
      <c r="L359" s="109"/>
      <c r="M359" s="17">
        <f>SUM(M360:M362)</f>
        <v>0</v>
      </c>
      <c r="N359" s="17">
        <f>SUM(N360:N362)</f>
        <v>0</v>
      </c>
      <c r="O359" s="147" t="s">
        <v>20</v>
      </c>
      <c r="P359" s="221"/>
      <c r="Q359" s="222"/>
      <c r="R359" s="222"/>
      <c r="S359" s="222"/>
      <c r="T359" s="222"/>
      <c r="U359" s="222"/>
      <c r="V359" s="222"/>
      <c r="W359" s="222"/>
      <c r="X359" s="222"/>
      <c r="Y359" s="222"/>
      <c r="Z359" s="222"/>
      <c r="AA359" s="222"/>
      <c r="AB359" s="222"/>
      <c r="AC359" s="222"/>
      <c r="AD359" s="222"/>
      <c r="AE359" s="222"/>
      <c r="AF359" s="222"/>
      <c r="AG359" s="222"/>
      <c r="AH359" s="222"/>
      <c r="AI359" s="222"/>
      <c r="AJ359" s="222"/>
    </row>
    <row r="360" spans="1:36" ht="31.5" outlineLevel="1" x14ac:dyDescent="0.25">
      <c r="A360" s="151"/>
      <c r="B360" s="167"/>
      <c r="C360" s="158"/>
      <c r="D360" s="69" t="s">
        <v>21</v>
      </c>
      <c r="E360" s="17">
        <f>SUM(F360:N360)</f>
        <v>100</v>
      </c>
      <c r="F360" s="17">
        <f>F364</f>
        <v>0</v>
      </c>
      <c r="G360" s="16">
        <v>100</v>
      </c>
      <c r="H360" s="107">
        <v>0</v>
      </c>
      <c r="I360" s="165"/>
      <c r="J360" s="165"/>
      <c r="K360" s="165"/>
      <c r="L360" s="166"/>
      <c r="M360" s="17">
        <f t="shared" ref="M360:N360" si="47">M364</f>
        <v>0</v>
      </c>
      <c r="N360" s="17">
        <f t="shared" si="47"/>
        <v>0</v>
      </c>
      <c r="O360" s="147"/>
      <c r="P360" s="221"/>
      <c r="Q360" s="222"/>
      <c r="R360" s="222"/>
      <c r="S360" s="222"/>
      <c r="T360" s="222"/>
      <c r="U360" s="222"/>
      <c r="V360" s="222"/>
      <c r="W360" s="222"/>
      <c r="X360" s="222"/>
      <c r="Y360" s="222"/>
      <c r="Z360" s="222"/>
      <c r="AA360" s="222"/>
      <c r="AB360" s="222"/>
      <c r="AC360" s="222"/>
      <c r="AD360" s="222"/>
      <c r="AE360" s="222"/>
      <c r="AF360" s="222"/>
      <c r="AG360" s="222"/>
      <c r="AH360" s="222"/>
      <c r="AI360" s="222"/>
      <c r="AJ360" s="222"/>
    </row>
    <row r="361" spans="1:36" ht="31.5" outlineLevel="1" x14ac:dyDescent="0.25">
      <c r="A361" s="151"/>
      <c r="B361" s="167"/>
      <c r="C361" s="158"/>
      <c r="D361" s="69" t="s">
        <v>17</v>
      </c>
      <c r="E361" s="17">
        <f>SUM(F361:N361)</f>
        <v>33.333329999999997</v>
      </c>
      <c r="F361" s="17">
        <f>F365+F371</f>
        <v>0</v>
      </c>
      <c r="G361" s="16">
        <v>33.333329999999997</v>
      </c>
      <c r="H361" s="107">
        <f>H365</f>
        <v>0</v>
      </c>
      <c r="I361" s="165"/>
      <c r="J361" s="165"/>
      <c r="K361" s="165"/>
      <c r="L361" s="166"/>
      <c r="M361" s="17">
        <f t="shared" ref="M361:N362" si="48">M365+M371</f>
        <v>0</v>
      </c>
      <c r="N361" s="17">
        <f t="shared" si="48"/>
        <v>0</v>
      </c>
      <c r="O361" s="147"/>
      <c r="P361" s="221"/>
      <c r="Q361" s="222"/>
      <c r="R361" s="222"/>
      <c r="S361" s="222"/>
      <c r="T361" s="222"/>
      <c r="U361" s="222"/>
      <c r="V361" s="222"/>
      <c r="W361" s="222"/>
      <c r="X361" s="222"/>
      <c r="Y361" s="222"/>
      <c r="Z361" s="222"/>
      <c r="AA361" s="222"/>
      <c r="AB361" s="222"/>
      <c r="AC361" s="222"/>
      <c r="AD361" s="222"/>
      <c r="AE361" s="222"/>
      <c r="AF361" s="222"/>
      <c r="AG361" s="222"/>
      <c r="AH361" s="222"/>
      <c r="AI361" s="222"/>
      <c r="AJ361" s="222"/>
    </row>
    <row r="362" spans="1:36" ht="63" x14ac:dyDescent="0.25">
      <c r="A362" s="151"/>
      <c r="B362" s="167"/>
      <c r="C362" s="159"/>
      <c r="D362" s="69" t="s">
        <v>6</v>
      </c>
      <c r="E362" s="17">
        <f>SUM(F362:N362)</f>
        <v>0</v>
      </c>
      <c r="F362" s="16">
        <f>F366+F372</f>
        <v>0</v>
      </c>
      <c r="G362" s="16">
        <v>0</v>
      </c>
      <c r="H362" s="107">
        <f>H366+H372</f>
        <v>0</v>
      </c>
      <c r="I362" s="108"/>
      <c r="J362" s="108"/>
      <c r="K362" s="108"/>
      <c r="L362" s="109"/>
      <c r="M362" s="17">
        <f t="shared" si="48"/>
        <v>0</v>
      </c>
      <c r="N362" s="17">
        <f t="shared" si="48"/>
        <v>0</v>
      </c>
      <c r="O362" s="147"/>
      <c r="P362" s="221"/>
      <c r="Q362" s="222"/>
      <c r="R362" s="222"/>
      <c r="S362" s="222"/>
      <c r="T362" s="222"/>
      <c r="U362" s="222"/>
      <c r="V362" s="222"/>
      <c r="W362" s="222"/>
      <c r="X362" s="222"/>
      <c r="Y362" s="222"/>
      <c r="Z362" s="222"/>
      <c r="AA362" s="222"/>
      <c r="AB362" s="222"/>
      <c r="AC362" s="222"/>
      <c r="AD362" s="222"/>
      <c r="AE362" s="222"/>
      <c r="AF362" s="222"/>
      <c r="AG362" s="222"/>
      <c r="AH362" s="222"/>
      <c r="AI362" s="222"/>
      <c r="AJ362" s="222"/>
    </row>
    <row r="363" spans="1:36" ht="15.75" x14ac:dyDescent="0.25">
      <c r="A363" s="101" t="s">
        <v>111</v>
      </c>
      <c r="B363" s="143" t="s">
        <v>53</v>
      </c>
      <c r="C363" s="101" t="s">
        <v>198</v>
      </c>
      <c r="D363" s="69" t="s">
        <v>4</v>
      </c>
      <c r="E363" s="17">
        <f>SUM(F363:N363)</f>
        <v>133.33332999999999</v>
      </c>
      <c r="F363" s="16">
        <f>F364+F365+F366</f>
        <v>0</v>
      </c>
      <c r="G363" s="16">
        <v>133.33332999999999</v>
      </c>
      <c r="H363" s="107">
        <f>SUM(H364:H366)</f>
        <v>0</v>
      </c>
      <c r="I363" s="108"/>
      <c r="J363" s="108"/>
      <c r="K363" s="108"/>
      <c r="L363" s="109"/>
      <c r="M363" s="17">
        <f>SUM(M364:M366)</f>
        <v>0</v>
      </c>
      <c r="N363" s="17">
        <f>SUM(N364:N366)</f>
        <v>0</v>
      </c>
      <c r="O363" s="130" t="s">
        <v>20</v>
      </c>
      <c r="P363" s="221"/>
      <c r="Q363" s="222"/>
      <c r="R363" s="222"/>
      <c r="S363" s="222"/>
      <c r="T363" s="222"/>
      <c r="U363" s="222"/>
      <c r="V363" s="222"/>
      <c r="W363" s="222"/>
      <c r="X363" s="222"/>
      <c r="Y363" s="222"/>
      <c r="Z363" s="222"/>
      <c r="AA363" s="222"/>
      <c r="AB363" s="222"/>
      <c r="AC363" s="222"/>
      <c r="AD363" s="222"/>
      <c r="AE363" s="222"/>
      <c r="AF363" s="222"/>
      <c r="AG363" s="222"/>
      <c r="AH363" s="222"/>
      <c r="AI363" s="222"/>
      <c r="AJ363" s="222"/>
    </row>
    <row r="364" spans="1:36" ht="31.5" outlineLevel="1" x14ac:dyDescent="0.25">
      <c r="A364" s="102"/>
      <c r="B364" s="143"/>
      <c r="C364" s="102"/>
      <c r="D364" s="70" t="s">
        <v>21</v>
      </c>
      <c r="E364" s="17">
        <f>SUM(F364,G364,H364,M364,N364)</f>
        <v>100</v>
      </c>
      <c r="F364" s="18">
        <v>0</v>
      </c>
      <c r="G364" s="19">
        <v>100</v>
      </c>
      <c r="H364" s="104">
        <v>0</v>
      </c>
      <c r="I364" s="165"/>
      <c r="J364" s="165"/>
      <c r="K364" s="165"/>
      <c r="L364" s="166"/>
      <c r="M364" s="18">
        <v>0</v>
      </c>
      <c r="N364" s="18">
        <v>0</v>
      </c>
      <c r="O364" s="145"/>
      <c r="P364" s="221"/>
      <c r="Q364" s="222"/>
      <c r="R364" s="222"/>
      <c r="S364" s="222"/>
      <c r="T364" s="222"/>
      <c r="U364" s="222"/>
      <c r="V364" s="222"/>
      <c r="W364" s="222"/>
      <c r="X364" s="222"/>
      <c r="Y364" s="222"/>
      <c r="Z364" s="222"/>
      <c r="AA364" s="222"/>
      <c r="AB364" s="222"/>
      <c r="AC364" s="222"/>
      <c r="AD364" s="222"/>
      <c r="AE364" s="222"/>
      <c r="AF364" s="222"/>
      <c r="AG364" s="222"/>
      <c r="AH364" s="222"/>
      <c r="AI364" s="222"/>
      <c r="AJ364" s="222"/>
    </row>
    <row r="365" spans="1:36" ht="31.5" outlineLevel="1" x14ac:dyDescent="0.25">
      <c r="A365" s="102"/>
      <c r="B365" s="143"/>
      <c r="C365" s="102"/>
      <c r="D365" s="70" t="s">
        <v>17</v>
      </c>
      <c r="E365" s="17">
        <f>SUM(F365,G365,H365,M365,N365)</f>
        <v>33.333329999999997</v>
      </c>
      <c r="F365" s="18">
        <v>0</v>
      </c>
      <c r="G365" s="19">
        <v>33.333329999999997</v>
      </c>
      <c r="H365" s="104">
        <v>0</v>
      </c>
      <c r="I365" s="165"/>
      <c r="J365" s="165"/>
      <c r="K365" s="165"/>
      <c r="L365" s="166"/>
      <c r="M365" s="18">
        <v>0</v>
      </c>
      <c r="N365" s="18">
        <v>0</v>
      </c>
      <c r="O365" s="145"/>
      <c r="P365" s="221"/>
      <c r="Q365" s="222"/>
      <c r="R365" s="222"/>
      <c r="S365" s="222"/>
      <c r="T365" s="222"/>
      <c r="U365" s="222"/>
      <c r="V365" s="222"/>
      <c r="W365" s="222"/>
      <c r="X365" s="222"/>
      <c r="Y365" s="222"/>
      <c r="Z365" s="222"/>
      <c r="AA365" s="222"/>
      <c r="AB365" s="222"/>
      <c r="AC365" s="222"/>
      <c r="AD365" s="222"/>
      <c r="AE365" s="222"/>
      <c r="AF365" s="222"/>
      <c r="AG365" s="222"/>
      <c r="AH365" s="222"/>
      <c r="AI365" s="222"/>
      <c r="AJ365" s="222"/>
    </row>
    <row r="366" spans="1:36" ht="47.25" x14ac:dyDescent="0.25">
      <c r="A366" s="102"/>
      <c r="B366" s="143"/>
      <c r="C366" s="102"/>
      <c r="D366" s="70" t="s">
        <v>6</v>
      </c>
      <c r="E366" s="17">
        <f t="shared" ref="E366" si="49">SUM(F366,H366,M366,N366)</f>
        <v>0</v>
      </c>
      <c r="F366" s="19">
        <v>0</v>
      </c>
      <c r="G366" s="19">
        <v>0</v>
      </c>
      <c r="H366" s="104">
        <v>0</v>
      </c>
      <c r="I366" s="105"/>
      <c r="J366" s="105"/>
      <c r="K366" s="105"/>
      <c r="L366" s="106"/>
      <c r="M366" s="18">
        <v>0</v>
      </c>
      <c r="N366" s="18">
        <v>0</v>
      </c>
      <c r="O366" s="145"/>
      <c r="P366" s="221"/>
      <c r="Q366" s="222"/>
      <c r="R366" s="222"/>
      <c r="S366" s="222"/>
      <c r="T366" s="222"/>
      <c r="U366" s="222"/>
      <c r="V366" s="222"/>
      <c r="W366" s="222"/>
      <c r="X366" s="222"/>
      <c r="Y366" s="222"/>
      <c r="Z366" s="222"/>
      <c r="AA366" s="222"/>
      <c r="AB366" s="222"/>
      <c r="AC366" s="222"/>
      <c r="AD366" s="222"/>
      <c r="AE366" s="222"/>
      <c r="AF366" s="222"/>
      <c r="AG366" s="222"/>
      <c r="AH366" s="222"/>
      <c r="AI366" s="222"/>
      <c r="AJ366" s="222"/>
    </row>
    <row r="367" spans="1:36" ht="15.75" x14ac:dyDescent="0.25">
      <c r="A367" s="102"/>
      <c r="B367" s="134" t="s">
        <v>131</v>
      </c>
      <c r="C367" s="122" t="s">
        <v>69</v>
      </c>
      <c r="D367" s="122" t="s">
        <v>69</v>
      </c>
      <c r="E367" s="125" t="s">
        <v>70</v>
      </c>
      <c r="F367" s="125" t="s">
        <v>2</v>
      </c>
      <c r="G367" s="125" t="s">
        <v>3</v>
      </c>
      <c r="H367" s="125" t="s">
        <v>205</v>
      </c>
      <c r="I367" s="127" t="s">
        <v>163</v>
      </c>
      <c r="J367" s="128"/>
      <c r="K367" s="128"/>
      <c r="L367" s="129"/>
      <c r="M367" s="133" t="s">
        <v>39</v>
      </c>
      <c r="N367" s="133" t="s">
        <v>40</v>
      </c>
      <c r="O367" s="145"/>
      <c r="P367" s="221"/>
      <c r="Q367" s="222"/>
      <c r="R367" s="222"/>
      <c r="S367" s="222"/>
      <c r="T367" s="222"/>
      <c r="U367" s="222"/>
      <c r="V367" s="222"/>
      <c r="W367" s="222"/>
      <c r="X367" s="222"/>
      <c r="Y367" s="222"/>
      <c r="Z367" s="222"/>
      <c r="AA367" s="222"/>
      <c r="AB367" s="222"/>
      <c r="AC367" s="222"/>
      <c r="AD367" s="222"/>
      <c r="AE367" s="222"/>
      <c r="AF367" s="222"/>
      <c r="AG367" s="222"/>
      <c r="AH367" s="222"/>
      <c r="AI367" s="222"/>
      <c r="AJ367" s="222"/>
    </row>
    <row r="368" spans="1:36" ht="31.5" x14ac:dyDescent="0.25">
      <c r="A368" s="102"/>
      <c r="B368" s="135"/>
      <c r="C368" s="123"/>
      <c r="D368" s="123"/>
      <c r="E368" s="126"/>
      <c r="F368" s="126"/>
      <c r="G368" s="126"/>
      <c r="H368" s="126"/>
      <c r="I368" s="93" t="s">
        <v>151</v>
      </c>
      <c r="J368" s="93" t="s">
        <v>156</v>
      </c>
      <c r="K368" s="93" t="s">
        <v>152</v>
      </c>
      <c r="L368" s="93" t="s">
        <v>153</v>
      </c>
      <c r="M368" s="133"/>
      <c r="N368" s="133"/>
      <c r="O368" s="145"/>
      <c r="P368" s="221"/>
      <c r="Q368" s="222"/>
      <c r="R368" s="222"/>
      <c r="S368" s="222"/>
      <c r="T368" s="222"/>
      <c r="U368" s="222"/>
      <c r="V368" s="222"/>
      <c r="W368" s="222"/>
      <c r="X368" s="222"/>
      <c r="Y368" s="222"/>
      <c r="Z368" s="222"/>
      <c r="AA368" s="222"/>
      <c r="AB368" s="222"/>
      <c r="AC368" s="222"/>
      <c r="AD368" s="222"/>
      <c r="AE368" s="222"/>
      <c r="AF368" s="222"/>
      <c r="AG368" s="222"/>
      <c r="AH368" s="222"/>
      <c r="AI368" s="222"/>
      <c r="AJ368" s="222"/>
    </row>
    <row r="369" spans="1:36" ht="15.75" x14ac:dyDescent="0.25">
      <c r="A369" s="103"/>
      <c r="B369" s="136"/>
      <c r="C369" s="124"/>
      <c r="D369" s="124"/>
      <c r="E369" s="31">
        <v>1</v>
      </c>
      <c r="F369" s="21" t="s">
        <v>69</v>
      </c>
      <c r="G369" s="32">
        <v>1</v>
      </c>
      <c r="H369" s="21" t="s">
        <v>69</v>
      </c>
      <c r="I369" s="21" t="s">
        <v>69</v>
      </c>
      <c r="J369" s="21" t="s">
        <v>69</v>
      </c>
      <c r="K369" s="21" t="s">
        <v>69</v>
      </c>
      <c r="L369" s="21" t="s">
        <v>69</v>
      </c>
      <c r="M369" s="18" t="s">
        <v>69</v>
      </c>
      <c r="N369" s="18" t="s">
        <v>69</v>
      </c>
      <c r="O369" s="146"/>
      <c r="P369" s="221"/>
      <c r="Q369" s="222"/>
      <c r="R369" s="222"/>
      <c r="S369" s="222"/>
      <c r="T369" s="222"/>
      <c r="U369" s="222"/>
      <c r="V369" s="222"/>
      <c r="W369" s="222"/>
      <c r="X369" s="222"/>
      <c r="Y369" s="222"/>
      <c r="Z369" s="222"/>
      <c r="AA369" s="222"/>
      <c r="AB369" s="222"/>
      <c r="AC369" s="222"/>
      <c r="AD369" s="222"/>
      <c r="AE369" s="222"/>
      <c r="AF369" s="222"/>
      <c r="AG369" s="222"/>
      <c r="AH369" s="222"/>
      <c r="AI369" s="222"/>
      <c r="AJ369" s="222"/>
    </row>
    <row r="370" spans="1:36" ht="15.75" hidden="1" x14ac:dyDescent="0.25">
      <c r="A370" s="101" t="s">
        <v>115</v>
      </c>
      <c r="B370" s="143" t="s">
        <v>54</v>
      </c>
      <c r="C370" s="144" t="s">
        <v>198</v>
      </c>
      <c r="D370" s="69" t="s">
        <v>4</v>
      </c>
      <c r="E370" s="17">
        <f>SUM(F370:N370)</f>
        <v>0</v>
      </c>
      <c r="F370" s="16">
        <f>F371+F372</f>
        <v>0</v>
      </c>
      <c r="G370" s="16">
        <f>G371+G372</f>
        <v>0</v>
      </c>
      <c r="H370" s="107">
        <f>H371+H372</f>
        <v>0</v>
      </c>
      <c r="I370" s="108"/>
      <c r="J370" s="108"/>
      <c r="K370" s="108"/>
      <c r="L370" s="109"/>
      <c r="M370" s="17">
        <f>SUM(M371:M372)</f>
        <v>0</v>
      </c>
      <c r="N370" s="17">
        <f>SUM(N371:N372)</f>
        <v>0</v>
      </c>
      <c r="O370" s="130" t="s">
        <v>20</v>
      </c>
      <c r="P370" s="221"/>
      <c r="Q370" s="222"/>
      <c r="R370" s="222"/>
      <c r="S370" s="222"/>
      <c r="T370" s="222"/>
      <c r="U370" s="222"/>
      <c r="V370" s="222"/>
      <c r="W370" s="222"/>
      <c r="X370" s="222"/>
      <c r="Y370" s="222"/>
      <c r="Z370" s="222"/>
      <c r="AA370" s="222"/>
      <c r="AB370" s="222"/>
      <c r="AC370" s="222"/>
      <c r="AD370" s="222"/>
      <c r="AE370" s="222"/>
      <c r="AF370" s="222"/>
      <c r="AG370" s="222"/>
      <c r="AH370" s="222"/>
      <c r="AI370" s="222"/>
      <c r="AJ370" s="222"/>
    </row>
    <row r="371" spans="1:36" ht="31.5" hidden="1" outlineLevel="1" x14ac:dyDescent="0.25">
      <c r="A371" s="102"/>
      <c r="B371" s="143"/>
      <c r="C371" s="144"/>
      <c r="D371" s="70" t="s">
        <v>17</v>
      </c>
      <c r="E371" s="17">
        <f>SUM(F371:N371)</f>
        <v>0</v>
      </c>
      <c r="F371" s="19">
        <v>0</v>
      </c>
      <c r="G371" s="19">
        <v>0</v>
      </c>
      <c r="H371" s="104">
        <v>0</v>
      </c>
      <c r="I371" s="105"/>
      <c r="J371" s="105"/>
      <c r="K371" s="105"/>
      <c r="L371" s="106"/>
      <c r="M371" s="18">
        <v>0</v>
      </c>
      <c r="N371" s="18">
        <v>0</v>
      </c>
      <c r="O371" s="145"/>
      <c r="P371" s="221"/>
      <c r="Q371" s="222"/>
      <c r="R371" s="222"/>
      <c r="S371" s="222"/>
      <c r="T371" s="222"/>
      <c r="U371" s="222"/>
      <c r="V371" s="222"/>
      <c r="W371" s="222"/>
      <c r="X371" s="222"/>
      <c r="Y371" s="222"/>
      <c r="Z371" s="222"/>
      <c r="AA371" s="222"/>
      <c r="AB371" s="222"/>
      <c r="AC371" s="222"/>
      <c r="AD371" s="222"/>
      <c r="AE371" s="222"/>
      <c r="AF371" s="222"/>
      <c r="AG371" s="222"/>
      <c r="AH371" s="222"/>
      <c r="AI371" s="222"/>
      <c r="AJ371" s="222"/>
    </row>
    <row r="372" spans="1:36" ht="47.25" hidden="1" x14ac:dyDescent="0.25">
      <c r="A372" s="102"/>
      <c r="B372" s="143"/>
      <c r="C372" s="144"/>
      <c r="D372" s="70" t="s">
        <v>6</v>
      </c>
      <c r="E372" s="17">
        <f>SUM(F372:N372)</f>
        <v>0</v>
      </c>
      <c r="F372" s="19">
        <v>0</v>
      </c>
      <c r="G372" s="19">
        <v>0</v>
      </c>
      <c r="H372" s="104">
        <v>0</v>
      </c>
      <c r="I372" s="105"/>
      <c r="J372" s="105"/>
      <c r="K372" s="105"/>
      <c r="L372" s="106"/>
      <c r="M372" s="18">
        <v>0</v>
      </c>
      <c r="N372" s="18">
        <v>0</v>
      </c>
      <c r="O372" s="145"/>
      <c r="P372" s="221"/>
      <c r="Q372" s="222"/>
      <c r="R372" s="222"/>
      <c r="S372" s="222"/>
      <c r="T372" s="222"/>
      <c r="U372" s="222"/>
      <c r="V372" s="222"/>
      <c r="W372" s="222"/>
      <c r="X372" s="222"/>
      <c r="Y372" s="222"/>
      <c r="Z372" s="222"/>
      <c r="AA372" s="222"/>
      <c r="AB372" s="222"/>
      <c r="AC372" s="222"/>
      <c r="AD372" s="222"/>
      <c r="AE372" s="222"/>
      <c r="AF372" s="222"/>
      <c r="AG372" s="222"/>
      <c r="AH372" s="222"/>
      <c r="AI372" s="222"/>
      <c r="AJ372" s="222"/>
    </row>
    <row r="373" spans="1:36" ht="15.75" hidden="1" x14ac:dyDescent="0.25">
      <c r="A373" s="102"/>
      <c r="B373" s="134" t="s">
        <v>132</v>
      </c>
      <c r="C373" s="122" t="s">
        <v>69</v>
      </c>
      <c r="D373" s="122" t="s">
        <v>69</v>
      </c>
      <c r="E373" s="125" t="s">
        <v>70</v>
      </c>
      <c r="F373" s="125" t="s">
        <v>2</v>
      </c>
      <c r="G373" s="125" t="s">
        <v>3</v>
      </c>
      <c r="H373" s="125" t="s">
        <v>228</v>
      </c>
      <c r="I373" s="127" t="s">
        <v>163</v>
      </c>
      <c r="J373" s="128"/>
      <c r="K373" s="128"/>
      <c r="L373" s="129"/>
      <c r="M373" s="133" t="s">
        <v>39</v>
      </c>
      <c r="N373" s="133" t="s">
        <v>40</v>
      </c>
      <c r="O373" s="145"/>
      <c r="P373" s="221"/>
      <c r="Q373" s="222"/>
      <c r="R373" s="222"/>
      <c r="S373" s="222"/>
      <c r="T373" s="222"/>
      <c r="U373" s="222"/>
      <c r="V373" s="222"/>
      <c r="W373" s="222"/>
      <c r="X373" s="222"/>
      <c r="Y373" s="222"/>
      <c r="Z373" s="222"/>
      <c r="AA373" s="222"/>
      <c r="AB373" s="222"/>
      <c r="AC373" s="222"/>
      <c r="AD373" s="222"/>
      <c r="AE373" s="222"/>
      <c r="AF373" s="222"/>
      <c r="AG373" s="222"/>
      <c r="AH373" s="222"/>
      <c r="AI373" s="222"/>
      <c r="AJ373" s="222"/>
    </row>
    <row r="374" spans="1:36" ht="31.5" hidden="1" x14ac:dyDescent="0.25">
      <c r="A374" s="102"/>
      <c r="B374" s="135"/>
      <c r="C374" s="123"/>
      <c r="D374" s="123"/>
      <c r="E374" s="126"/>
      <c r="F374" s="126"/>
      <c r="G374" s="126"/>
      <c r="H374" s="126"/>
      <c r="I374" s="93" t="s">
        <v>151</v>
      </c>
      <c r="J374" s="93" t="s">
        <v>156</v>
      </c>
      <c r="K374" s="93" t="s">
        <v>152</v>
      </c>
      <c r="L374" s="93" t="s">
        <v>153</v>
      </c>
      <c r="M374" s="133"/>
      <c r="N374" s="133"/>
      <c r="O374" s="145"/>
      <c r="P374" s="221"/>
      <c r="Q374" s="222"/>
      <c r="R374" s="222"/>
      <c r="S374" s="222"/>
      <c r="T374" s="222"/>
      <c r="U374" s="222"/>
      <c r="V374" s="222"/>
      <c r="W374" s="222"/>
      <c r="X374" s="222"/>
      <c r="Y374" s="222"/>
      <c r="Z374" s="222"/>
      <c r="AA374" s="222"/>
      <c r="AB374" s="222"/>
      <c r="AC374" s="222"/>
      <c r="AD374" s="222"/>
      <c r="AE374" s="222"/>
      <c r="AF374" s="222"/>
      <c r="AG374" s="222"/>
      <c r="AH374" s="222"/>
      <c r="AI374" s="222"/>
      <c r="AJ374" s="222"/>
    </row>
    <row r="375" spans="1:36" ht="39.75" hidden="1" customHeight="1" x14ac:dyDescent="0.25">
      <c r="A375" s="103"/>
      <c r="B375" s="136"/>
      <c r="C375" s="124"/>
      <c r="D375" s="124"/>
      <c r="E375" s="20" t="s">
        <v>69</v>
      </c>
      <c r="F375" s="21" t="s">
        <v>69</v>
      </c>
      <c r="G375" s="21" t="s">
        <v>69</v>
      </c>
      <c r="H375" s="21" t="s">
        <v>69</v>
      </c>
      <c r="I375" s="21" t="s">
        <v>69</v>
      </c>
      <c r="J375" s="21" t="s">
        <v>69</v>
      </c>
      <c r="K375" s="21" t="s">
        <v>69</v>
      </c>
      <c r="L375" s="21" t="s">
        <v>69</v>
      </c>
      <c r="M375" s="21" t="s">
        <v>69</v>
      </c>
      <c r="N375" s="21" t="s">
        <v>69</v>
      </c>
      <c r="O375" s="146"/>
      <c r="P375" s="221"/>
      <c r="Q375" s="222"/>
      <c r="R375" s="222"/>
      <c r="S375" s="222"/>
      <c r="T375" s="222"/>
      <c r="U375" s="222"/>
      <c r="V375" s="222"/>
      <c r="W375" s="222"/>
      <c r="X375" s="222"/>
      <c r="Y375" s="222"/>
      <c r="Z375" s="222"/>
      <c r="AA375" s="222"/>
      <c r="AB375" s="222"/>
      <c r="AC375" s="222"/>
      <c r="AD375" s="222"/>
      <c r="AE375" s="222"/>
      <c r="AF375" s="222"/>
      <c r="AG375" s="222"/>
      <c r="AH375" s="222"/>
      <c r="AI375" s="222"/>
      <c r="AJ375" s="222"/>
    </row>
    <row r="376" spans="1:36" ht="15.75" x14ac:dyDescent="0.25">
      <c r="A376" s="150" t="s">
        <v>15</v>
      </c>
      <c r="B376" s="150"/>
      <c r="C376" s="150"/>
      <c r="D376" s="69" t="s">
        <v>4</v>
      </c>
      <c r="E376" s="17">
        <f>SUM(F376:N376)</f>
        <v>6578429.822970001</v>
      </c>
      <c r="F376" s="16">
        <f>F377+F378+F379+F380</f>
        <v>1219809.6462999999</v>
      </c>
      <c r="G376" s="16">
        <v>1274678.50804</v>
      </c>
      <c r="H376" s="107">
        <f>H377+H378+H379+H380</f>
        <v>1381105.75905</v>
      </c>
      <c r="I376" s="108"/>
      <c r="J376" s="108"/>
      <c r="K376" s="108"/>
      <c r="L376" s="109"/>
      <c r="M376" s="17">
        <f>SUM(M377:M380)</f>
        <v>1351481.6269100001</v>
      </c>
      <c r="N376" s="17">
        <f>SUM(N377:N380)</f>
        <v>1351354.2826700001</v>
      </c>
      <c r="O376" s="147"/>
      <c r="P376" s="221"/>
      <c r="Q376" s="222"/>
      <c r="R376" s="222"/>
      <c r="S376" s="222"/>
      <c r="T376" s="222"/>
      <c r="U376" s="222"/>
      <c r="V376" s="222"/>
      <c r="W376" s="222"/>
      <c r="X376" s="222"/>
      <c r="Y376" s="222"/>
      <c r="Z376" s="222"/>
      <c r="AA376" s="222"/>
      <c r="AB376" s="222"/>
      <c r="AC376" s="222"/>
      <c r="AD376" s="222"/>
      <c r="AE376" s="222"/>
      <c r="AF376" s="222"/>
      <c r="AG376" s="222"/>
      <c r="AH376" s="222"/>
      <c r="AI376" s="222"/>
      <c r="AJ376" s="222"/>
    </row>
    <row r="377" spans="1:36" ht="31.5" outlineLevel="1" x14ac:dyDescent="0.25">
      <c r="A377" s="150"/>
      <c r="B377" s="150"/>
      <c r="C377" s="150"/>
      <c r="D377" s="69" t="s">
        <v>21</v>
      </c>
      <c r="E377" s="17">
        <f>SUM(F377:N377)</f>
        <v>3442.42679</v>
      </c>
      <c r="F377" s="17">
        <f>F360+F349</f>
        <v>0</v>
      </c>
      <c r="G377" s="16">
        <v>100</v>
      </c>
      <c r="H377" s="107">
        <f>H360+H232+H209</f>
        <v>2386.4642899999999</v>
      </c>
      <c r="I377" s="165"/>
      <c r="J377" s="165"/>
      <c r="K377" s="165"/>
      <c r="L377" s="166"/>
      <c r="M377" s="17">
        <f>M360+M209</f>
        <v>492.35</v>
      </c>
      <c r="N377" s="17">
        <f>N360+N209</f>
        <v>463.61250000000001</v>
      </c>
      <c r="O377" s="147"/>
      <c r="P377" s="221"/>
      <c r="Q377" s="222"/>
      <c r="R377" s="222"/>
      <c r="S377" s="222"/>
      <c r="T377" s="222"/>
      <c r="U377" s="222"/>
      <c r="V377" s="222"/>
      <c r="W377" s="222"/>
      <c r="X377" s="222"/>
      <c r="Y377" s="222"/>
      <c r="Z377" s="222"/>
      <c r="AA377" s="222"/>
      <c r="AB377" s="222"/>
      <c r="AC377" s="222"/>
      <c r="AD377" s="222"/>
      <c r="AE377" s="222"/>
      <c r="AF377" s="222"/>
      <c r="AG377" s="222"/>
      <c r="AH377" s="222"/>
      <c r="AI377" s="222"/>
      <c r="AJ377" s="222"/>
    </row>
    <row r="378" spans="1:36" ht="31.5" outlineLevel="1" x14ac:dyDescent="0.25">
      <c r="A378" s="150"/>
      <c r="B378" s="150"/>
      <c r="C378" s="150"/>
      <c r="D378" s="69" t="s">
        <v>17</v>
      </c>
      <c r="E378" s="17">
        <f>SUM(F378:N378)</f>
        <v>133795.58347000001</v>
      </c>
      <c r="F378" s="16">
        <f>F361+F350+F328</f>
        <v>56763.239000000001</v>
      </c>
      <c r="G378" s="16">
        <v>73170.43333</v>
      </c>
      <c r="H378" s="107">
        <f>H210+H328+H361+H233</f>
        <v>2696.00171</v>
      </c>
      <c r="I378" s="108"/>
      <c r="J378" s="108"/>
      <c r="K378" s="108"/>
      <c r="L378" s="109"/>
      <c r="M378" s="17">
        <f>M361+M328+M210</f>
        <v>702.29692999999997</v>
      </c>
      <c r="N378" s="17">
        <f>N361+N328+N210</f>
        <v>463.61250000000001</v>
      </c>
      <c r="O378" s="147"/>
      <c r="P378" s="221"/>
      <c r="Q378" s="222"/>
      <c r="R378" s="222"/>
      <c r="S378" s="222"/>
      <c r="T378" s="222"/>
      <c r="U378" s="222"/>
      <c r="V378" s="222"/>
      <c r="W378" s="222"/>
      <c r="X378" s="222"/>
      <c r="Y378" s="222"/>
      <c r="Z378" s="222"/>
      <c r="AA378" s="222"/>
      <c r="AB378" s="222"/>
      <c r="AC378" s="222"/>
      <c r="AD378" s="222"/>
      <c r="AE378" s="222"/>
      <c r="AF378" s="222"/>
      <c r="AG378" s="222"/>
      <c r="AH378" s="222"/>
      <c r="AI378" s="222"/>
      <c r="AJ378" s="222"/>
    </row>
    <row r="379" spans="1:36" ht="63" x14ac:dyDescent="0.25">
      <c r="A379" s="150"/>
      <c r="B379" s="150"/>
      <c r="C379" s="150"/>
      <c r="D379" s="69" t="s">
        <v>6</v>
      </c>
      <c r="E379" s="17">
        <f>SUM(F379:N379)</f>
        <v>5493802.7736</v>
      </c>
      <c r="F379" s="16">
        <f>F211+F234+F253+F267+F314+F362+F351</f>
        <v>988361.37892999989</v>
      </c>
      <c r="G379" s="16">
        <v>1074053.7807499999</v>
      </c>
      <c r="H379" s="107">
        <f>H211+H234+H253+H267+H314+H329+H362</f>
        <v>1149160.1183</v>
      </c>
      <c r="I379" s="108"/>
      <c r="J379" s="108"/>
      <c r="K379" s="108"/>
      <c r="L379" s="109"/>
      <c r="M379" s="17">
        <f>M211+M234+M253+M267++M314+M362+M60</f>
        <v>1141119.78039</v>
      </c>
      <c r="N379" s="17">
        <f>N211+N234+N253+N267++N314+N362+N329</f>
        <v>1141107.71523</v>
      </c>
      <c r="O379" s="147"/>
      <c r="P379" s="221"/>
      <c r="Q379" s="222"/>
      <c r="R379" s="222"/>
      <c r="S379" s="222"/>
      <c r="T379" s="222"/>
      <c r="U379" s="222"/>
      <c r="V379" s="222"/>
      <c r="W379" s="222"/>
      <c r="X379" s="222"/>
      <c r="Y379" s="222"/>
      <c r="Z379" s="222"/>
      <c r="AA379" s="222"/>
      <c r="AB379" s="222"/>
      <c r="AC379" s="222"/>
      <c r="AD379" s="222"/>
      <c r="AE379" s="222"/>
      <c r="AF379" s="222"/>
      <c r="AG379" s="222"/>
      <c r="AH379" s="222"/>
      <c r="AI379" s="222"/>
      <c r="AJ379" s="222"/>
    </row>
    <row r="380" spans="1:36" ht="15.75" x14ac:dyDescent="0.25">
      <c r="A380" s="150"/>
      <c r="B380" s="150"/>
      <c r="C380" s="150"/>
      <c r="D380" s="73" t="s">
        <v>18</v>
      </c>
      <c r="E380" s="17">
        <f>SUM(F380:N380)</f>
        <v>947388.94910999993</v>
      </c>
      <c r="F380" s="16">
        <f>F212+F254+F268+F315</f>
        <v>174685.02837000001</v>
      </c>
      <c r="G380" s="16">
        <f>G212+G254+G268+G315</f>
        <v>127354.20396000001</v>
      </c>
      <c r="H380" s="107">
        <f>H212+H254+H268+H315</f>
        <v>226863.17475000001</v>
      </c>
      <c r="I380" s="108"/>
      <c r="J380" s="108"/>
      <c r="K380" s="108"/>
      <c r="L380" s="109"/>
      <c r="M380" s="16">
        <f t="shared" ref="M380:N380" si="50">M212+M254+M268+M315</f>
        <v>209167.19958999997</v>
      </c>
      <c r="N380" s="16">
        <f t="shared" si="50"/>
        <v>209319.34243999998</v>
      </c>
      <c r="O380" s="147"/>
      <c r="P380" s="221"/>
      <c r="Q380" s="222"/>
      <c r="R380" s="222"/>
      <c r="S380" s="222"/>
      <c r="T380" s="222"/>
      <c r="U380" s="222"/>
      <c r="V380" s="222"/>
      <c r="W380" s="222"/>
      <c r="X380" s="222"/>
      <c r="Y380" s="222"/>
      <c r="Z380" s="222"/>
      <c r="AA380" s="222"/>
      <c r="AB380" s="222"/>
      <c r="AC380" s="222"/>
      <c r="AD380" s="222"/>
      <c r="AE380" s="222"/>
      <c r="AF380" s="222"/>
      <c r="AG380" s="222"/>
      <c r="AH380" s="222"/>
      <c r="AI380" s="222"/>
      <c r="AJ380" s="222"/>
    </row>
    <row r="381" spans="1:36" ht="18.75" x14ac:dyDescent="0.25">
      <c r="A381" s="168" t="s">
        <v>116</v>
      </c>
      <c r="B381" s="169"/>
      <c r="C381" s="169"/>
      <c r="D381" s="169"/>
      <c r="E381" s="169"/>
      <c r="F381" s="169"/>
      <c r="G381" s="169"/>
      <c r="H381" s="169"/>
      <c r="I381" s="169"/>
      <c r="J381" s="169"/>
      <c r="K381" s="169"/>
      <c r="L381" s="169"/>
      <c r="M381" s="169"/>
      <c r="N381" s="169"/>
      <c r="O381" s="170"/>
      <c r="P381" s="221"/>
      <c r="Q381" s="222"/>
      <c r="R381" s="222"/>
      <c r="S381" s="222"/>
      <c r="T381" s="222"/>
      <c r="U381" s="222"/>
      <c r="V381" s="222"/>
      <c r="W381" s="222"/>
      <c r="X381" s="222"/>
      <c r="Y381" s="222"/>
      <c r="Z381" s="222"/>
      <c r="AA381" s="222"/>
      <c r="AB381" s="222"/>
      <c r="AC381" s="222"/>
      <c r="AD381" s="222"/>
      <c r="AE381" s="222"/>
      <c r="AF381" s="222"/>
      <c r="AG381" s="222"/>
      <c r="AH381" s="222"/>
      <c r="AI381" s="222"/>
      <c r="AJ381" s="222"/>
    </row>
    <row r="382" spans="1:36" ht="15.75" x14ac:dyDescent="0.25">
      <c r="A382" s="151">
        <v>1</v>
      </c>
      <c r="B382" s="167" t="s">
        <v>170</v>
      </c>
      <c r="C382" s="151" t="s">
        <v>41</v>
      </c>
      <c r="D382" s="69" t="s">
        <v>4</v>
      </c>
      <c r="E382" s="17">
        <f t="shared" ref="E382:E387" si="51">SUM(F382:N382)</f>
        <v>1842.83</v>
      </c>
      <c r="F382" s="81">
        <f>F383+F384</f>
        <v>1036.43</v>
      </c>
      <c r="G382" s="81">
        <v>0</v>
      </c>
      <c r="H382" s="107">
        <f>H383+H384</f>
        <v>806.4</v>
      </c>
      <c r="I382" s="108"/>
      <c r="J382" s="108"/>
      <c r="K382" s="108"/>
      <c r="L382" s="109"/>
      <c r="M382" s="17">
        <f>SUM(M383:M384)</f>
        <v>0</v>
      </c>
      <c r="N382" s="17">
        <f>SUM(N383:N384)</f>
        <v>0</v>
      </c>
      <c r="O382" s="147" t="s">
        <v>20</v>
      </c>
      <c r="P382" s="221"/>
      <c r="Q382" s="222"/>
      <c r="R382" s="222"/>
      <c r="S382" s="222"/>
      <c r="T382" s="222"/>
      <c r="U382" s="222"/>
      <c r="V382" s="222"/>
      <c r="W382" s="222"/>
      <c r="X382" s="222"/>
      <c r="Y382" s="222"/>
      <c r="Z382" s="222"/>
      <c r="AA382" s="222"/>
      <c r="AB382" s="222"/>
      <c r="AC382" s="222"/>
      <c r="AD382" s="222"/>
      <c r="AE382" s="222"/>
      <c r="AF382" s="222"/>
      <c r="AG382" s="222"/>
      <c r="AH382" s="222"/>
      <c r="AI382" s="222"/>
      <c r="AJ382" s="222"/>
    </row>
    <row r="383" spans="1:36" ht="31.5" x14ac:dyDescent="0.25">
      <c r="A383" s="151"/>
      <c r="B383" s="167"/>
      <c r="C383" s="151"/>
      <c r="D383" s="69" t="s">
        <v>17</v>
      </c>
      <c r="E383" s="17">
        <f t="shared" si="51"/>
        <v>725.5</v>
      </c>
      <c r="F383" s="81">
        <f>F386</f>
        <v>725.5</v>
      </c>
      <c r="G383" s="81">
        <v>0</v>
      </c>
      <c r="H383" s="107">
        <f>H386</f>
        <v>0</v>
      </c>
      <c r="I383" s="108"/>
      <c r="J383" s="108"/>
      <c r="K383" s="108"/>
      <c r="L383" s="109"/>
      <c r="M383" s="17">
        <f t="shared" ref="M383:N384" si="52">M386</f>
        <v>0</v>
      </c>
      <c r="N383" s="17">
        <f t="shared" si="52"/>
        <v>0</v>
      </c>
      <c r="O383" s="147"/>
      <c r="P383" s="221"/>
      <c r="Q383" s="222"/>
      <c r="R383" s="222"/>
      <c r="S383" s="222"/>
      <c r="T383" s="222"/>
      <c r="U383" s="222"/>
      <c r="V383" s="222"/>
      <c r="W383" s="222"/>
      <c r="X383" s="222"/>
      <c r="Y383" s="222"/>
      <c r="Z383" s="222"/>
      <c r="AA383" s="222"/>
      <c r="AB383" s="222"/>
      <c r="AC383" s="222"/>
      <c r="AD383" s="222"/>
      <c r="AE383" s="222"/>
      <c r="AF383" s="222"/>
      <c r="AG383" s="222"/>
      <c r="AH383" s="222"/>
      <c r="AI383" s="222"/>
      <c r="AJ383" s="222"/>
    </row>
    <row r="384" spans="1:36" ht="63" x14ac:dyDescent="0.25">
      <c r="A384" s="151"/>
      <c r="B384" s="167"/>
      <c r="C384" s="151"/>
      <c r="D384" s="69" t="s">
        <v>6</v>
      </c>
      <c r="E384" s="17">
        <f t="shared" si="51"/>
        <v>1117.33</v>
      </c>
      <c r="F384" s="81">
        <f>F387</f>
        <v>310.93</v>
      </c>
      <c r="G384" s="81">
        <v>0</v>
      </c>
      <c r="H384" s="107">
        <f>H387</f>
        <v>806.4</v>
      </c>
      <c r="I384" s="108"/>
      <c r="J384" s="108"/>
      <c r="K384" s="108"/>
      <c r="L384" s="109"/>
      <c r="M384" s="17">
        <f t="shared" si="52"/>
        <v>0</v>
      </c>
      <c r="N384" s="17">
        <f t="shared" si="52"/>
        <v>0</v>
      </c>
      <c r="O384" s="147"/>
      <c r="P384" s="221"/>
      <c r="Q384" s="222"/>
      <c r="R384" s="222"/>
      <c r="S384" s="222"/>
      <c r="T384" s="222"/>
      <c r="U384" s="222"/>
      <c r="V384" s="222"/>
      <c r="W384" s="222"/>
      <c r="X384" s="222"/>
      <c r="Y384" s="222"/>
      <c r="Z384" s="222"/>
      <c r="AA384" s="222"/>
      <c r="AB384" s="222"/>
      <c r="AC384" s="222"/>
      <c r="AD384" s="222"/>
      <c r="AE384" s="222"/>
      <c r="AF384" s="222"/>
      <c r="AG384" s="222"/>
      <c r="AH384" s="222"/>
      <c r="AI384" s="222"/>
      <c r="AJ384" s="222"/>
    </row>
    <row r="385" spans="1:36" ht="15.75" x14ac:dyDescent="0.25">
      <c r="A385" s="160" t="s">
        <v>7</v>
      </c>
      <c r="B385" s="134" t="s">
        <v>55</v>
      </c>
      <c r="C385" s="101" t="s">
        <v>41</v>
      </c>
      <c r="D385" s="69" t="s">
        <v>4</v>
      </c>
      <c r="E385" s="17">
        <f t="shared" si="51"/>
        <v>1842.83</v>
      </c>
      <c r="F385" s="81">
        <f>F386+F387</f>
        <v>1036.43</v>
      </c>
      <c r="G385" s="81">
        <v>0</v>
      </c>
      <c r="H385" s="107">
        <f>SUM(H386:L387)</f>
        <v>806.4</v>
      </c>
      <c r="I385" s="108"/>
      <c r="J385" s="108"/>
      <c r="K385" s="108"/>
      <c r="L385" s="109"/>
      <c r="M385" s="17">
        <f>SUM(M386:M387)</f>
        <v>0</v>
      </c>
      <c r="N385" s="17">
        <f>SUM(N386:N387)</f>
        <v>0</v>
      </c>
      <c r="O385" s="130" t="s">
        <v>20</v>
      </c>
      <c r="P385" s="221"/>
      <c r="Q385" s="222"/>
      <c r="R385" s="222"/>
      <c r="S385" s="222"/>
      <c r="T385" s="222"/>
      <c r="U385" s="222"/>
      <c r="V385" s="222"/>
      <c r="W385" s="222"/>
      <c r="X385" s="222"/>
      <c r="Y385" s="222"/>
      <c r="Z385" s="222"/>
      <c r="AA385" s="222"/>
      <c r="AB385" s="222"/>
      <c r="AC385" s="222"/>
      <c r="AD385" s="222"/>
      <c r="AE385" s="222"/>
      <c r="AF385" s="222"/>
      <c r="AG385" s="222"/>
      <c r="AH385" s="222"/>
      <c r="AI385" s="222"/>
      <c r="AJ385" s="222"/>
    </row>
    <row r="386" spans="1:36" ht="31.5" x14ac:dyDescent="0.25">
      <c r="A386" s="161"/>
      <c r="B386" s="135"/>
      <c r="C386" s="102"/>
      <c r="D386" s="70" t="s">
        <v>17</v>
      </c>
      <c r="E386" s="17">
        <f t="shared" si="51"/>
        <v>725.5</v>
      </c>
      <c r="F386" s="83">
        <v>725.5</v>
      </c>
      <c r="G386" s="83">
        <v>0</v>
      </c>
      <c r="H386" s="104">
        <f>6006.76-300.96-5705.8</f>
        <v>0</v>
      </c>
      <c r="I386" s="105"/>
      <c r="J386" s="105"/>
      <c r="K386" s="105"/>
      <c r="L386" s="106"/>
      <c r="M386" s="18">
        <v>0</v>
      </c>
      <c r="N386" s="18">
        <v>0</v>
      </c>
      <c r="O386" s="145"/>
      <c r="P386" s="221"/>
      <c r="Q386" s="232" t="s">
        <v>38</v>
      </c>
      <c r="R386" s="222"/>
      <c r="S386" s="222"/>
      <c r="T386" s="222"/>
      <c r="U386" s="222"/>
      <c r="V386" s="222"/>
      <c r="W386" s="222"/>
      <c r="X386" s="222"/>
      <c r="Y386" s="222"/>
      <c r="Z386" s="222"/>
      <c r="AA386" s="222"/>
      <c r="AB386" s="222"/>
      <c r="AC386" s="222"/>
      <c r="AD386" s="222"/>
      <c r="AE386" s="222"/>
      <c r="AF386" s="222"/>
      <c r="AG386" s="222"/>
      <c r="AH386" s="222"/>
      <c r="AI386" s="222"/>
      <c r="AJ386" s="222"/>
    </row>
    <row r="387" spans="1:36" ht="60" x14ac:dyDescent="0.25">
      <c r="A387" s="161"/>
      <c r="B387" s="136"/>
      <c r="C387" s="103"/>
      <c r="D387" s="70" t="s">
        <v>6</v>
      </c>
      <c r="E387" s="17">
        <f t="shared" si="51"/>
        <v>1117.33</v>
      </c>
      <c r="F387" s="83">
        <v>310.93</v>
      </c>
      <c r="G387" s="83">
        <v>0</v>
      </c>
      <c r="H387" s="104">
        <v>806.4</v>
      </c>
      <c r="I387" s="105"/>
      <c r="J387" s="105"/>
      <c r="K387" s="105"/>
      <c r="L387" s="106"/>
      <c r="M387" s="18">
        <v>0</v>
      </c>
      <c r="N387" s="18">
        <f>976.42-976.42</f>
        <v>0</v>
      </c>
      <c r="O387" s="145"/>
      <c r="P387" s="221" t="s">
        <v>312</v>
      </c>
      <c r="Q387" s="232">
        <v>806.4</v>
      </c>
      <c r="R387" s="222"/>
      <c r="S387" s="222"/>
      <c r="T387" s="222"/>
      <c r="U387" s="222"/>
      <c r="V387" s="222"/>
      <c r="W387" s="222"/>
      <c r="X387" s="222"/>
      <c r="Y387" s="222"/>
      <c r="Z387" s="222"/>
      <c r="AA387" s="222"/>
      <c r="AB387" s="222"/>
      <c r="AC387" s="222"/>
      <c r="AD387" s="222"/>
      <c r="AE387" s="222"/>
      <c r="AF387" s="222"/>
      <c r="AG387" s="222"/>
      <c r="AH387" s="222"/>
      <c r="AI387" s="222"/>
      <c r="AJ387" s="222"/>
    </row>
    <row r="388" spans="1:36" ht="15.75" x14ac:dyDescent="0.25">
      <c r="A388" s="161"/>
      <c r="B388" s="134" t="s">
        <v>273</v>
      </c>
      <c r="C388" s="122" t="s">
        <v>69</v>
      </c>
      <c r="D388" s="122" t="s">
        <v>69</v>
      </c>
      <c r="E388" s="125" t="s">
        <v>70</v>
      </c>
      <c r="F388" s="125" t="s">
        <v>2</v>
      </c>
      <c r="G388" s="125" t="s">
        <v>3</v>
      </c>
      <c r="H388" s="125" t="s">
        <v>215</v>
      </c>
      <c r="I388" s="127" t="s">
        <v>163</v>
      </c>
      <c r="J388" s="128"/>
      <c r="K388" s="128"/>
      <c r="L388" s="129"/>
      <c r="M388" s="133" t="s">
        <v>39</v>
      </c>
      <c r="N388" s="133" t="s">
        <v>40</v>
      </c>
      <c r="O388" s="145"/>
      <c r="P388" s="221"/>
      <c r="Q388" s="222"/>
      <c r="R388" s="222"/>
      <c r="S388" s="222"/>
      <c r="T388" s="222"/>
      <c r="U388" s="222"/>
      <c r="V388" s="222"/>
      <c r="W388" s="222"/>
      <c r="X388" s="222"/>
      <c r="Y388" s="222"/>
      <c r="Z388" s="222"/>
      <c r="AA388" s="222"/>
      <c r="AB388" s="222"/>
      <c r="AC388" s="222"/>
      <c r="AD388" s="222"/>
      <c r="AE388" s="222"/>
      <c r="AF388" s="222"/>
      <c r="AG388" s="222"/>
      <c r="AH388" s="222"/>
      <c r="AI388" s="222"/>
      <c r="AJ388" s="222"/>
    </row>
    <row r="389" spans="1:36" ht="31.5" x14ac:dyDescent="0.25">
      <c r="A389" s="161"/>
      <c r="B389" s="135"/>
      <c r="C389" s="123"/>
      <c r="D389" s="123"/>
      <c r="E389" s="126"/>
      <c r="F389" s="126"/>
      <c r="G389" s="126"/>
      <c r="H389" s="126"/>
      <c r="I389" s="93" t="s">
        <v>151</v>
      </c>
      <c r="J389" s="93" t="s">
        <v>156</v>
      </c>
      <c r="K389" s="93" t="s">
        <v>152</v>
      </c>
      <c r="L389" s="93" t="s">
        <v>153</v>
      </c>
      <c r="M389" s="133"/>
      <c r="N389" s="133"/>
      <c r="O389" s="145"/>
      <c r="P389" s="221"/>
      <c r="Q389" s="222"/>
      <c r="R389" s="222"/>
      <c r="S389" s="222"/>
      <c r="T389" s="222"/>
      <c r="U389" s="222"/>
      <c r="V389" s="222"/>
      <c r="W389" s="222"/>
      <c r="X389" s="222"/>
      <c r="Y389" s="222"/>
      <c r="Z389" s="222"/>
      <c r="AA389" s="222"/>
      <c r="AB389" s="222"/>
      <c r="AC389" s="222"/>
      <c r="AD389" s="222"/>
      <c r="AE389" s="222"/>
      <c r="AF389" s="222"/>
      <c r="AG389" s="222"/>
      <c r="AH389" s="222"/>
      <c r="AI389" s="222"/>
      <c r="AJ389" s="222"/>
    </row>
    <row r="390" spans="1:36" ht="24.75" customHeight="1" x14ac:dyDescent="0.25">
      <c r="A390" s="162"/>
      <c r="B390" s="136"/>
      <c r="C390" s="124"/>
      <c r="D390" s="124"/>
      <c r="E390" s="27">
        <v>2</v>
      </c>
      <c r="F390" s="28">
        <v>1</v>
      </c>
      <c r="G390" s="28" t="s">
        <v>69</v>
      </c>
      <c r="H390" s="28">
        <v>1</v>
      </c>
      <c r="I390" s="28" t="s">
        <v>69</v>
      </c>
      <c r="J390" s="28" t="s">
        <v>69</v>
      </c>
      <c r="K390" s="28" t="s">
        <v>69</v>
      </c>
      <c r="L390" s="28">
        <v>1</v>
      </c>
      <c r="M390" s="28" t="s">
        <v>69</v>
      </c>
      <c r="N390" s="28" t="s">
        <v>69</v>
      </c>
      <c r="O390" s="146"/>
      <c r="P390" s="221"/>
      <c r="Q390" s="222"/>
      <c r="R390" s="222"/>
      <c r="S390" s="222"/>
      <c r="T390" s="222"/>
      <c r="U390" s="222"/>
      <c r="V390" s="222"/>
      <c r="W390" s="222"/>
      <c r="X390" s="222"/>
      <c r="Y390" s="222"/>
      <c r="Z390" s="222"/>
      <c r="AA390" s="222"/>
      <c r="AB390" s="222"/>
      <c r="AC390" s="222"/>
      <c r="AD390" s="222"/>
      <c r="AE390" s="222"/>
      <c r="AF390" s="222"/>
      <c r="AG390" s="222"/>
      <c r="AH390" s="222"/>
      <c r="AI390" s="222"/>
      <c r="AJ390" s="222"/>
    </row>
    <row r="391" spans="1:36" ht="15.75" hidden="1" x14ac:dyDescent="0.25">
      <c r="A391" s="151">
        <v>2</v>
      </c>
      <c r="B391" s="167" t="s">
        <v>266</v>
      </c>
      <c r="C391" s="151" t="s">
        <v>41</v>
      </c>
      <c r="D391" s="69" t="s">
        <v>4</v>
      </c>
      <c r="E391" s="40">
        <f t="shared" ref="E391:E396" si="53">SUM(F391:N391)</f>
        <v>0</v>
      </c>
      <c r="F391" s="41">
        <f>F392+F393</f>
        <v>0</v>
      </c>
      <c r="G391" s="41">
        <v>0</v>
      </c>
      <c r="H391" s="113">
        <f>H392+H393</f>
        <v>0</v>
      </c>
      <c r="I391" s="114"/>
      <c r="J391" s="114"/>
      <c r="K391" s="114"/>
      <c r="L391" s="115"/>
      <c r="M391" s="40">
        <f>SUM(M392:M393)</f>
        <v>0</v>
      </c>
      <c r="N391" s="40">
        <f>SUM(N392:N393)</f>
        <v>0</v>
      </c>
      <c r="O391" s="147" t="s">
        <v>20</v>
      </c>
      <c r="P391" s="221"/>
      <c r="Q391" s="222"/>
      <c r="R391" s="222"/>
      <c r="S391" s="222"/>
      <c r="T391" s="222"/>
      <c r="U391" s="222"/>
      <c r="V391" s="222"/>
      <c r="W391" s="222"/>
      <c r="X391" s="222"/>
      <c r="Y391" s="222"/>
      <c r="Z391" s="222"/>
      <c r="AA391" s="222"/>
      <c r="AB391" s="222"/>
      <c r="AC391" s="222"/>
      <c r="AD391" s="222"/>
      <c r="AE391" s="222"/>
      <c r="AF391" s="222"/>
      <c r="AG391" s="222"/>
      <c r="AH391" s="222"/>
      <c r="AI391" s="222"/>
      <c r="AJ391" s="222"/>
    </row>
    <row r="392" spans="1:36" ht="31.5" hidden="1" x14ac:dyDescent="0.25">
      <c r="A392" s="151"/>
      <c r="B392" s="167"/>
      <c r="C392" s="151"/>
      <c r="D392" s="69" t="s">
        <v>17</v>
      </c>
      <c r="E392" s="40">
        <f t="shared" si="53"/>
        <v>0</v>
      </c>
      <c r="F392" s="41">
        <f>F395</f>
        <v>0</v>
      </c>
      <c r="G392" s="41">
        <v>0</v>
      </c>
      <c r="H392" s="113">
        <f>H395</f>
        <v>0</v>
      </c>
      <c r="I392" s="114"/>
      <c r="J392" s="114"/>
      <c r="K392" s="114"/>
      <c r="L392" s="115"/>
      <c r="M392" s="40">
        <f t="shared" ref="M392:N392" si="54">M395</f>
        <v>0</v>
      </c>
      <c r="N392" s="40">
        <f t="shared" si="54"/>
        <v>0</v>
      </c>
      <c r="O392" s="147"/>
      <c r="P392" s="221"/>
      <c r="Q392" s="222"/>
      <c r="R392" s="222"/>
      <c r="S392" s="222"/>
      <c r="T392" s="222"/>
      <c r="U392" s="222"/>
      <c r="V392" s="222"/>
      <c r="W392" s="222"/>
      <c r="X392" s="222"/>
      <c r="Y392" s="222"/>
      <c r="Z392" s="222"/>
      <c r="AA392" s="222"/>
      <c r="AB392" s="222"/>
      <c r="AC392" s="222"/>
      <c r="AD392" s="222"/>
      <c r="AE392" s="222"/>
      <c r="AF392" s="222"/>
      <c r="AG392" s="222"/>
      <c r="AH392" s="222"/>
      <c r="AI392" s="222"/>
      <c r="AJ392" s="222"/>
    </row>
    <row r="393" spans="1:36" ht="63" hidden="1" x14ac:dyDescent="0.25">
      <c r="A393" s="151"/>
      <c r="B393" s="167"/>
      <c r="C393" s="151"/>
      <c r="D393" s="69" t="s">
        <v>6</v>
      </c>
      <c r="E393" s="40">
        <f t="shared" si="53"/>
        <v>0</v>
      </c>
      <c r="F393" s="41">
        <f>F396</f>
        <v>0</v>
      </c>
      <c r="G393" s="41">
        <v>0</v>
      </c>
      <c r="H393" s="113">
        <f>H396</f>
        <v>0</v>
      </c>
      <c r="I393" s="114"/>
      <c r="J393" s="114"/>
      <c r="K393" s="114"/>
      <c r="L393" s="115"/>
      <c r="M393" s="40">
        <f t="shared" ref="M393:N393" si="55">M396</f>
        <v>0</v>
      </c>
      <c r="N393" s="40">
        <f t="shared" si="55"/>
        <v>0</v>
      </c>
      <c r="O393" s="147"/>
      <c r="P393" s="221"/>
      <c r="Q393" s="222"/>
      <c r="R393" s="222"/>
      <c r="S393" s="222"/>
      <c r="T393" s="222"/>
      <c r="U393" s="222"/>
      <c r="V393" s="222"/>
      <c r="W393" s="222"/>
      <c r="X393" s="222"/>
      <c r="Y393" s="222"/>
      <c r="Z393" s="222"/>
      <c r="AA393" s="222"/>
      <c r="AB393" s="222"/>
      <c r="AC393" s="222"/>
      <c r="AD393" s="222"/>
      <c r="AE393" s="222"/>
      <c r="AF393" s="222"/>
      <c r="AG393" s="222"/>
      <c r="AH393" s="222"/>
      <c r="AI393" s="222"/>
      <c r="AJ393" s="222"/>
    </row>
    <row r="394" spans="1:36" ht="15.75" hidden="1" x14ac:dyDescent="0.25">
      <c r="A394" s="160" t="s">
        <v>10</v>
      </c>
      <c r="B394" s="134" t="s">
        <v>267</v>
      </c>
      <c r="C394" s="101" t="s">
        <v>41</v>
      </c>
      <c r="D394" s="69" t="s">
        <v>4</v>
      </c>
      <c r="E394" s="40">
        <f t="shared" si="53"/>
        <v>0</v>
      </c>
      <c r="F394" s="41">
        <f>F395+F396</f>
        <v>0</v>
      </c>
      <c r="G394" s="41">
        <v>0</v>
      </c>
      <c r="H394" s="113">
        <f>SUM(H395:L396)</f>
        <v>0</v>
      </c>
      <c r="I394" s="114"/>
      <c r="J394" s="114"/>
      <c r="K394" s="114"/>
      <c r="L394" s="115"/>
      <c r="M394" s="40">
        <f>SUM(M395:M396)</f>
        <v>0</v>
      </c>
      <c r="N394" s="40">
        <f>SUM(N395:N396)</f>
        <v>0</v>
      </c>
      <c r="O394" s="130" t="s">
        <v>20</v>
      </c>
      <c r="P394" s="221"/>
      <c r="Q394" s="222"/>
      <c r="R394" s="222"/>
      <c r="S394" s="222"/>
      <c r="T394" s="222"/>
      <c r="U394" s="222"/>
      <c r="V394" s="222"/>
      <c r="W394" s="222"/>
      <c r="X394" s="222"/>
      <c r="Y394" s="222"/>
      <c r="Z394" s="222"/>
      <c r="AA394" s="222"/>
      <c r="AB394" s="222"/>
      <c r="AC394" s="222"/>
      <c r="AD394" s="222"/>
      <c r="AE394" s="222"/>
      <c r="AF394" s="222"/>
      <c r="AG394" s="222"/>
      <c r="AH394" s="222"/>
      <c r="AI394" s="222"/>
      <c r="AJ394" s="222"/>
    </row>
    <row r="395" spans="1:36" ht="31.5" hidden="1" x14ac:dyDescent="0.25">
      <c r="A395" s="161"/>
      <c r="B395" s="135"/>
      <c r="C395" s="102"/>
      <c r="D395" s="70" t="s">
        <v>17</v>
      </c>
      <c r="E395" s="40">
        <f t="shared" si="53"/>
        <v>0</v>
      </c>
      <c r="F395" s="42">
        <v>0</v>
      </c>
      <c r="G395" s="41">
        <v>0</v>
      </c>
      <c r="H395" s="110">
        <f>6006.76-300.96-5705.8</f>
        <v>0</v>
      </c>
      <c r="I395" s="111"/>
      <c r="J395" s="111"/>
      <c r="K395" s="111"/>
      <c r="L395" s="112"/>
      <c r="M395" s="43">
        <v>0</v>
      </c>
      <c r="N395" s="43">
        <v>0</v>
      </c>
      <c r="O395" s="145"/>
      <c r="P395" s="221"/>
      <c r="Q395" s="222"/>
      <c r="R395" s="222"/>
      <c r="S395" s="222"/>
      <c r="T395" s="222"/>
      <c r="U395" s="222"/>
      <c r="V395" s="222"/>
      <c r="W395" s="222"/>
      <c r="X395" s="222"/>
      <c r="Y395" s="222"/>
      <c r="Z395" s="222"/>
      <c r="AA395" s="222"/>
      <c r="AB395" s="222"/>
      <c r="AC395" s="222"/>
      <c r="AD395" s="222"/>
      <c r="AE395" s="222"/>
      <c r="AF395" s="222"/>
      <c r="AG395" s="222"/>
      <c r="AH395" s="222"/>
      <c r="AI395" s="222"/>
      <c r="AJ395" s="222"/>
    </row>
    <row r="396" spans="1:36" ht="47.25" hidden="1" x14ac:dyDescent="0.25">
      <c r="A396" s="161"/>
      <c r="B396" s="136"/>
      <c r="C396" s="103"/>
      <c r="D396" s="70" t="s">
        <v>6</v>
      </c>
      <c r="E396" s="40">
        <f t="shared" si="53"/>
        <v>0</v>
      </c>
      <c r="F396" s="42">
        <v>0</v>
      </c>
      <c r="G396" s="41">
        <v>0</v>
      </c>
      <c r="H396" s="110">
        <f>2574.32-128.98-2445.34</f>
        <v>0</v>
      </c>
      <c r="I396" s="111"/>
      <c r="J396" s="111"/>
      <c r="K396" s="111"/>
      <c r="L396" s="112"/>
      <c r="M396" s="43">
        <v>0</v>
      </c>
      <c r="N396" s="43">
        <f>976.42-976.42</f>
        <v>0</v>
      </c>
      <c r="O396" s="145"/>
      <c r="P396" s="221"/>
      <c r="Q396" s="222"/>
      <c r="R396" s="222"/>
      <c r="S396" s="222"/>
      <c r="T396" s="222"/>
      <c r="U396" s="222"/>
      <c r="V396" s="222"/>
      <c r="W396" s="222"/>
      <c r="X396" s="222"/>
      <c r="Y396" s="222"/>
      <c r="Z396" s="222"/>
      <c r="AA396" s="222"/>
      <c r="AB396" s="222"/>
      <c r="AC396" s="222"/>
      <c r="AD396" s="222"/>
      <c r="AE396" s="222"/>
      <c r="AF396" s="222"/>
      <c r="AG396" s="222"/>
      <c r="AH396" s="222"/>
      <c r="AI396" s="222"/>
      <c r="AJ396" s="222"/>
    </row>
    <row r="397" spans="1:36" ht="15.75" hidden="1" x14ac:dyDescent="0.25">
      <c r="A397" s="161"/>
      <c r="B397" s="134" t="s">
        <v>268</v>
      </c>
      <c r="C397" s="122" t="s">
        <v>69</v>
      </c>
      <c r="D397" s="122" t="s">
        <v>69</v>
      </c>
      <c r="E397" s="125" t="s">
        <v>70</v>
      </c>
      <c r="F397" s="125" t="s">
        <v>2</v>
      </c>
      <c r="G397" s="125" t="s">
        <v>3</v>
      </c>
      <c r="H397" s="125" t="s">
        <v>215</v>
      </c>
      <c r="I397" s="127" t="s">
        <v>163</v>
      </c>
      <c r="J397" s="128"/>
      <c r="K397" s="128"/>
      <c r="L397" s="129"/>
      <c r="M397" s="133" t="s">
        <v>39</v>
      </c>
      <c r="N397" s="133" t="s">
        <v>40</v>
      </c>
      <c r="O397" s="145"/>
      <c r="P397" s="233"/>
      <c r="Q397" s="222"/>
      <c r="R397" s="222"/>
      <c r="S397" s="222"/>
      <c r="T397" s="222"/>
      <c r="U397" s="222"/>
      <c r="V397" s="222"/>
      <c r="W397" s="222"/>
      <c r="X397" s="222"/>
      <c r="Y397" s="222"/>
      <c r="Z397" s="222"/>
      <c r="AA397" s="222"/>
      <c r="AB397" s="222"/>
      <c r="AC397" s="222"/>
      <c r="AD397" s="222"/>
      <c r="AE397" s="222"/>
      <c r="AF397" s="222"/>
      <c r="AG397" s="222"/>
      <c r="AH397" s="222"/>
      <c r="AI397" s="222"/>
      <c r="AJ397" s="222"/>
    </row>
    <row r="398" spans="1:36" ht="31.5" hidden="1" x14ac:dyDescent="0.25">
      <c r="A398" s="161"/>
      <c r="B398" s="135"/>
      <c r="C398" s="123"/>
      <c r="D398" s="123"/>
      <c r="E398" s="126"/>
      <c r="F398" s="126"/>
      <c r="G398" s="126"/>
      <c r="H398" s="126"/>
      <c r="I398" s="93" t="s">
        <v>151</v>
      </c>
      <c r="J398" s="93" t="s">
        <v>156</v>
      </c>
      <c r="K398" s="93" t="s">
        <v>152</v>
      </c>
      <c r="L398" s="93" t="s">
        <v>153</v>
      </c>
      <c r="M398" s="133"/>
      <c r="N398" s="133"/>
      <c r="O398" s="145"/>
      <c r="P398" s="233"/>
      <c r="Q398" s="222"/>
      <c r="R398" s="222"/>
      <c r="S398" s="222"/>
      <c r="T398" s="222"/>
      <c r="U398" s="222"/>
      <c r="V398" s="222"/>
      <c r="W398" s="222"/>
      <c r="X398" s="222"/>
      <c r="Y398" s="222"/>
      <c r="Z398" s="222"/>
      <c r="AA398" s="222"/>
      <c r="AB398" s="222"/>
      <c r="AC398" s="222"/>
      <c r="AD398" s="222"/>
      <c r="AE398" s="222"/>
      <c r="AF398" s="222"/>
      <c r="AG398" s="222"/>
      <c r="AH398" s="222"/>
      <c r="AI398" s="222"/>
      <c r="AJ398" s="222"/>
    </row>
    <row r="399" spans="1:36" ht="15.75" hidden="1" x14ac:dyDescent="0.25">
      <c r="A399" s="162"/>
      <c r="B399" s="136"/>
      <c r="C399" s="124"/>
      <c r="D399" s="124"/>
      <c r="E399" s="27" t="s">
        <v>69</v>
      </c>
      <c r="F399" s="28" t="s">
        <v>69</v>
      </c>
      <c r="G399" s="28" t="s">
        <v>69</v>
      </c>
      <c r="H399" s="28" t="s">
        <v>69</v>
      </c>
      <c r="I399" s="28" t="s">
        <v>69</v>
      </c>
      <c r="J399" s="28" t="s">
        <v>69</v>
      </c>
      <c r="K399" s="28" t="s">
        <v>69</v>
      </c>
      <c r="L399" s="28" t="s">
        <v>69</v>
      </c>
      <c r="M399" s="28" t="s">
        <v>69</v>
      </c>
      <c r="N399" s="28" t="s">
        <v>69</v>
      </c>
      <c r="O399" s="146"/>
      <c r="P399" s="233"/>
      <c r="Q399" s="222"/>
      <c r="R399" s="222"/>
      <c r="S399" s="222"/>
      <c r="T399" s="222"/>
      <c r="U399" s="222"/>
      <c r="V399" s="222"/>
      <c r="W399" s="222"/>
      <c r="X399" s="222"/>
      <c r="Y399" s="222"/>
      <c r="Z399" s="222"/>
      <c r="AA399" s="222"/>
      <c r="AB399" s="222"/>
      <c r="AC399" s="222"/>
      <c r="AD399" s="222"/>
      <c r="AE399" s="222"/>
      <c r="AF399" s="222"/>
      <c r="AG399" s="222"/>
      <c r="AH399" s="222"/>
      <c r="AI399" s="222"/>
      <c r="AJ399" s="222"/>
    </row>
    <row r="400" spans="1:36" ht="0.75" hidden="1" customHeight="1" x14ac:dyDescent="0.25">
      <c r="A400" s="160" t="s">
        <v>12</v>
      </c>
      <c r="B400" s="134" t="s">
        <v>269</v>
      </c>
      <c r="C400" s="101" t="s">
        <v>41</v>
      </c>
      <c r="D400" s="69" t="s">
        <v>4</v>
      </c>
      <c r="E400" s="40">
        <f t="shared" ref="E400:E402" si="56">SUM(F400:N400)</f>
        <v>0</v>
      </c>
      <c r="F400" s="41">
        <f>F401+F402</f>
        <v>0</v>
      </c>
      <c r="G400" s="41">
        <v>0</v>
      </c>
      <c r="H400" s="113">
        <f>SUM(H401:L402)</f>
        <v>0</v>
      </c>
      <c r="I400" s="114"/>
      <c r="J400" s="114"/>
      <c r="K400" s="114"/>
      <c r="L400" s="115"/>
      <c r="M400" s="40">
        <f>SUM(M401:M402)</f>
        <v>0</v>
      </c>
      <c r="N400" s="40">
        <f>SUM(N401:N402)</f>
        <v>0</v>
      </c>
      <c r="O400" s="130" t="s">
        <v>20</v>
      </c>
      <c r="P400" s="233"/>
      <c r="Q400" s="222"/>
      <c r="R400" s="222"/>
      <c r="S400" s="222"/>
      <c r="T400" s="222"/>
      <c r="U400" s="222"/>
      <c r="V400" s="222"/>
      <c r="W400" s="222"/>
      <c r="X400" s="222"/>
      <c r="Y400" s="222"/>
      <c r="Z400" s="222"/>
      <c r="AA400" s="222"/>
      <c r="AB400" s="222"/>
      <c r="AC400" s="222"/>
      <c r="AD400" s="222"/>
      <c r="AE400" s="222"/>
      <c r="AF400" s="222"/>
      <c r="AG400" s="222"/>
      <c r="AH400" s="222"/>
      <c r="AI400" s="222"/>
      <c r="AJ400" s="222"/>
    </row>
    <row r="401" spans="1:36" ht="31.5" hidden="1" x14ac:dyDescent="0.25">
      <c r="A401" s="161"/>
      <c r="B401" s="135"/>
      <c r="C401" s="102"/>
      <c r="D401" s="70" t="s">
        <v>17</v>
      </c>
      <c r="E401" s="40">
        <f t="shared" si="56"/>
        <v>0</v>
      </c>
      <c r="F401" s="42">
        <v>0</v>
      </c>
      <c r="G401" s="41">
        <v>0</v>
      </c>
      <c r="H401" s="110">
        <f>6006.76-300.96-5705.8</f>
        <v>0</v>
      </c>
      <c r="I401" s="111"/>
      <c r="J401" s="111"/>
      <c r="K401" s="111"/>
      <c r="L401" s="112"/>
      <c r="M401" s="43">
        <v>0</v>
      </c>
      <c r="N401" s="43">
        <v>0</v>
      </c>
      <c r="O401" s="145"/>
      <c r="P401" s="233"/>
      <c r="Q401" s="222"/>
      <c r="R401" s="222"/>
      <c r="S401" s="222"/>
      <c r="T401" s="222"/>
      <c r="U401" s="222"/>
      <c r="V401" s="222"/>
      <c r="W401" s="222"/>
      <c r="X401" s="222"/>
      <c r="Y401" s="222"/>
      <c r="Z401" s="222"/>
      <c r="AA401" s="222"/>
      <c r="AB401" s="222"/>
      <c r="AC401" s="222"/>
      <c r="AD401" s="222"/>
      <c r="AE401" s="222"/>
      <c r="AF401" s="222"/>
      <c r="AG401" s="222"/>
      <c r="AH401" s="222"/>
      <c r="AI401" s="222"/>
      <c r="AJ401" s="222"/>
    </row>
    <row r="402" spans="1:36" ht="47.25" hidden="1" x14ac:dyDescent="0.25">
      <c r="A402" s="161"/>
      <c r="B402" s="136"/>
      <c r="C402" s="103"/>
      <c r="D402" s="70" t="s">
        <v>6</v>
      </c>
      <c r="E402" s="40">
        <f t="shared" si="56"/>
        <v>0</v>
      </c>
      <c r="F402" s="42">
        <v>0</v>
      </c>
      <c r="G402" s="41">
        <v>0</v>
      </c>
      <c r="H402" s="110">
        <f>2574.32-128.98-2445.34</f>
        <v>0</v>
      </c>
      <c r="I402" s="111"/>
      <c r="J402" s="111"/>
      <c r="K402" s="111"/>
      <c r="L402" s="112"/>
      <c r="M402" s="43">
        <v>0</v>
      </c>
      <c r="N402" s="43">
        <f>976.42-976.42</f>
        <v>0</v>
      </c>
      <c r="O402" s="145"/>
      <c r="P402" s="233"/>
      <c r="Q402" s="222"/>
      <c r="R402" s="222"/>
      <c r="S402" s="222"/>
      <c r="T402" s="222"/>
      <c r="U402" s="222"/>
      <c r="V402" s="222"/>
      <c r="W402" s="222"/>
      <c r="X402" s="222"/>
      <c r="Y402" s="222"/>
      <c r="Z402" s="222"/>
      <c r="AA402" s="222"/>
      <c r="AB402" s="222"/>
      <c r="AC402" s="222"/>
      <c r="AD402" s="222"/>
      <c r="AE402" s="222"/>
      <c r="AF402" s="222"/>
      <c r="AG402" s="222"/>
      <c r="AH402" s="222"/>
      <c r="AI402" s="222"/>
      <c r="AJ402" s="222"/>
    </row>
    <row r="403" spans="1:36" ht="15.75" hidden="1" x14ac:dyDescent="0.25">
      <c r="A403" s="161"/>
      <c r="B403" s="134" t="s">
        <v>270</v>
      </c>
      <c r="C403" s="122" t="s">
        <v>69</v>
      </c>
      <c r="D403" s="122" t="s">
        <v>69</v>
      </c>
      <c r="E403" s="125" t="s">
        <v>70</v>
      </c>
      <c r="F403" s="125" t="s">
        <v>2</v>
      </c>
      <c r="G403" s="125" t="s">
        <v>3</v>
      </c>
      <c r="H403" s="125" t="s">
        <v>215</v>
      </c>
      <c r="I403" s="127" t="s">
        <v>163</v>
      </c>
      <c r="J403" s="128"/>
      <c r="K403" s="128"/>
      <c r="L403" s="129"/>
      <c r="M403" s="133" t="s">
        <v>39</v>
      </c>
      <c r="N403" s="133" t="s">
        <v>40</v>
      </c>
      <c r="O403" s="145"/>
      <c r="P403" s="221"/>
      <c r="Q403" s="222"/>
      <c r="R403" s="222"/>
      <c r="S403" s="222"/>
      <c r="T403" s="222"/>
      <c r="U403" s="222"/>
      <c r="V403" s="222"/>
      <c r="W403" s="222"/>
      <c r="X403" s="222"/>
      <c r="Y403" s="222"/>
      <c r="Z403" s="222"/>
      <c r="AA403" s="222"/>
      <c r="AB403" s="222"/>
      <c r="AC403" s="222"/>
      <c r="AD403" s="222"/>
      <c r="AE403" s="222"/>
      <c r="AF403" s="222"/>
      <c r="AG403" s="222"/>
      <c r="AH403" s="222"/>
      <c r="AI403" s="222"/>
      <c r="AJ403" s="222"/>
    </row>
    <row r="404" spans="1:36" ht="31.5" hidden="1" x14ac:dyDescent="0.25">
      <c r="A404" s="161"/>
      <c r="B404" s="135"/>
      <c r="C404" s="123"/>
      <c r="D404" s="123"/>
      <c r="E404" s="126"/>
      <c r="F404" s="126"/>
      <c r="G404" s="126"/>
      <c r="H404" s="126"/>
      <c r="I404" s="93" t="s">
        <v>151</v>
      </c>
      <c r="J404" s="93" t="s">
        <v>156</v>
      </c>
      <c r="K404" s="93" t="s">
        <v>152</v>
      </c>
      <c r="L404" s="93" t="s">
        <v>153</v>
      </c>
      <c r="M404" s="133"/>
      <c r="N404" s="133"/>
      <c r="O404" s="145"/>
      <c r="P404" s="221"/>
      <c r="Q404" s="222"/>
      <c r="R404" s="222"/>
      <c r="S404" s="222"/>
      <c r="T404" s="222"/>
      <c r="U404" s="222"/>
      <c r="V404" s="222"/>
      <c r="W404" s="222"/>
      <c r="X404" s="222"/>
      <c r="Y404" s="222"/>
      <c r="Z404" s="222"/>
      <c r="AA404" s="222"/>
      <c r="AB404" s="222"/>
      <c r="AC404" s="222"/>
      <c r="AD404" s="222"/>
      <c r="AE404" s="222"/>
      <c r="AF404" s="222"/>
      <c r="AG404" s="222"/>
      <c r="AH404" s="222"/>
      <c r="AI404" s="222"/>
      <c r="AJ404" s="222"/>
    </row>
    <row r="405" spans="1:36" ht="18.75" hidden="1" customHeight="1" x14ac:dyDescent="0.25">
      <c r="A405" s="162"/>
      <c r="B405" s="136"/>
      <c r="C405" s="124"/>
      <c r="D405" s="124"/>
      <c r="E405" s="27" t="s">
        <v>69</v>
      </c>
      <c r="F405" s="28" t="s">
        <v>69</v>
      </c>
      <c r="G405" s="28" t="s">
        <v>69</v>
      </c>
      <c r="H405" s="28" t="s">
        <v>69</v>
      </c>
      <c r="I405" s="28" t="s">
        <v>69</v>
      </c>
      <c r="J405" s="28" t="s">
        <v>69</v>
      </c>
      <c r="K405" s="28" t="s">
        <v>69</v>
      </c>
      <c r="L405" s="28" t="s">
        <v>69</v>
      </c>
      <c r="M405" s="28" t="s">
        <v>69</v>
      </c>
      <c r="N405" s="28" t="s">
        <v>69</v>
      </c>
      <c r="O405" s="146"/>
      <c r="P405" s="221"/>
      <c r="Q405" s="222"/>
      <c r="R405" s="222"/>
      <c r="S405" s="222"/>
      <c r="T405" s="222"/>
      <c r="U405" s="222"/>
      <c r="V405" s="222"/>
      <c r="W405" s="222"/>
      <c r="X405" s="222"/>
      <c r="Y405" s="222"/>
      <c r="Z405" s="222"/>
      <c r="AA405" s="222"/>
      <c r="AB405" s="222"/>
      <c r="AC405" s="222"/>
      <c r="AD405" s="222"/>
      <c r="AE405" s="222"/>
      <c r="AF405" s="222"/>
      <c r="AG405" s="222"/>
      <c r="AH405" s="222"/>
      <c r="AI405" s="222"/>
      <c r="AJ405" s="222"/>
    </row>
    <row r="406" spans="1:36" ht="15.75" hidden="1" x14ac:dyDescent="0.25">
      <c r="A406" s="151" t="s">
        <v>23</v>
      </c>
      <c r="B406" s="167" t="s">
        <v>105</v>
      </c>
      <c r="C406" s="151" t="s">
        <v>198</v>
      </c>
      <c r="D406" s="69" t="s">
        <v>4</v>
      </c>
      <c r="E406" s="40">
        <f t="shared" ref="E406:E413" si="57">SUM(F406:N406)</f>
        <v>0</v>
      </c>
      <c r="F406" s="41">
        <f>F407+F408+F409</f>
        <v>0</v>
      </c>
      <c r="G406" s="41">
        <v>0</v>
      </c>
      <c r="H406" s="113">
        <f>SUM(L407:L409)</f>
        <v>0</v>
      </c>
      <c r="I406" s="114"/>
      <c r="J406" s="114"/>
      <c r="K406" s="114"/>
      <c r="L406" s="115"/>
      <c r="M406" s="40">
        <f>SUM(M407:M409)</f>
        <v>0</v>
      </c>
      <c r="N406" s="40">
        <f>SUM(N407:N409)</f>
        <v>0</v>
      </c>
      <c r="O406" s="147" t="s">
        <v>20</v>
      </c>
      <c r="P406" s="221"/>
      <c r="Q406" s="222"/>
      <c r="R406" s="222"/>
      <c r="S406" s="222"/>
      <c r="T406" s="222"/>
      <c r="U406" s="222"/>
      <c r="V406" s="222"/>
      <c r="W406" s="222"/>
      <c r="X406" s="222"/>
      <c r="Y406" s="222"/>
      <c r="Z406" s="222"/>
      <c r="AA406" s="222"/>
      <c r="AB406" s="222"/>
      <c r="AC406" s="222"/>
      <c r="AD406" s="222"/>
      <c r="AE406" s="222"/>
      <c r="AF406" s="222"/>
      <c r="AG406" s="222"/>
      <c r="AH406" s="222"/>
      <c r="AI406" s="222"/>
      <c r="AJ406" s="222"/>
    </row>
    <row r="407" spans="1:36" ht="31.5" hidden="1" outlineLevel="1" x14ac:dyDescent="0.25">
      <c r="A407" s="151"/>
      <c r="B407" s="167"/>
      <c r="C407" s="151"/>
      <c r="D407" s="69" t="s">
        <v>21</v>
      </c>
      <c r="E407" s="40">
        <f t="shared" si="57"/>
        <v>0</v>
      </c>
      <c r="F407" s="41">
        <f>F411</f>
        <v>0</v>
      </c>
      <c r="G407" s="41">
        <v>0</v>
      </c>
      <c r="H407" s="113">
        <f>H411</f>
        <v>0</v>
      </c>
      <c r="I407" s="114"/>
      <c r="J407" s="114"/>
      <c r="K407" s="114"/>
      <c r="L407" s="115"/>
      <c r="M407" s="40">
        <f t="shared" ref="M407:N409" si="58">M411</f>
        <v>0</v>
      </c>
      <c r="N407" s="40">
        <f t="shared" si="58"/>
        <v>0</v>
      </c>
      <c r="O407" s="147"/>
      <c r="P407" s="221"/>
      <c r="Q407" s="222"/>
      <c r="R407" s="222"/>
      <c r="S407" s="222"/>
      <c r="T407" s="222"/>
      <c r="U407" s="222"/>
      <c r="V407" s="222"/>
      <c r="W407" s="222"/>
      <c r="X407" s="222"/>
      <c r="Y407" s="222"/>
      <c r="Z407" s="222"/>
      <c r="AA407" s="222"/>
      <c r="AB407" s="222"/>
      <c r="AC407" s="222"/>
      <c r="AD407" s="222"/>
      <c r="AE407" s="222"/>
      <c r="AF407" s="222"/>
      <c r="AG407" s="222"/>
      <c r="AH407" s="222"/>
      <c r="AI407" s="222"/>
      <c r="AJ407" s="222"/>
    </row>
    <row r="408" spans="1:36" ht="31.5" hidden="1" outlineLevel="1" x14ac:dyDescent="0.25">
      <c r="A408" s="151"/>
      <c r="B408" s="167"/>
      <c r="C408" s="151"/>
      <c r="D408" s="69" t="s">
        <v>17</v>
      </c>
      <c r="E408" s="40">
        <f t="shared" si="57"/>
        <v>0</v>
      </c>
      <c r="F408" s="41">
        <f>F412</f>
        <v>0</v>
      </c>
      <c r="G408" s="41">
        <v>0</v>
      </c>
      <c r="H408" s="113">
        <f>H412</f>
        <v>0</v>
      </c>
      <c r="I408" s="114"/>
      <c r="J408" s="114"/>
      <c r="K408" s="114"/>
      <c r="L408" s="115"/>
      <c r="M408" s="40">
        <f t="shared" si="58"/>
        <v>0</v>
      </c>
      <c r="N408" s="40">
        <f t="shared" si="58"/>
        <v>0</v>
      </c>
      <c r="O408" s="147"/>
      <c r="P408" s="221"/>
      <c r="Q408" s="222"/>
      <c r="R408" s="222"/>
      <c r="S408" s="222"/>
      <c r="T408" s="222"/>
      <c r="U408" s="222"/>
      <c r="V408" s="222"/>
      <c r="W408" s="222"/>
      <c r="X408" s="222"/>
      <c r="Y408" s="222"/>
      <c r="Z408" s="222"/>
      <c r="AA408" s="222"/>
      <c r="AB408" s="222"/>
      <c r="AC408" s="222"/>
      <c r="AD408" s="222"/>
      <c r="AE408" s="222"/>
      <c r="AF408" s="222"/>
      <c r="AG408" s="222"/>
      <c r="AH408" s="222"/>
      <c r="AI408" s="222"/>
      <c r="AJ408" s="222"/>
    </row>
    <row r="409" spans="1:36" ht="63" hidden="1" x14ac:dyDescent="0.25">
      <c r="A409" s="151"/>
      <c r="B409" s="167"/>
      <c r="C409" s="151"/>
      <c r="D409" s="69" t="s">
        <v>6</v>
      </c>
      <c r="E409" s="40">
        <f t="shared" si="57"/>
        <v>0</v>
      </c>
      <c r="F409" s="41">
        <f>F413</f>
        <v>0</v>
      </c>
      <c r="G409" s="41">
        <v>0</v>
      </c>
      <c r="H409" s="113">
        <f>H413</f>
        <v>0</v>
      </c>
      <c r="I409" s="114"/>
      <c r="J409" s="114"/>
      <c r="K409" s="114"/>
      <c r="L409" s="115"/>
      <c r="M409" s="40">
        <f t="shared" si="58"/>
        <v>0</v>
      </c>
      <c r="N409" s="40">
        <f t="shared" si="58"/>
        <v>0</v>
      </c>
      <c r="O409" s="147"/>
      <c r="P409" s="230"/>
      <c r="Q409" s="222"/>
      <c r="R409" s="222"/>
      <c r="S409" s="222"/>
      <c r="T409" s="222"/>
      <c r="U409" s="222"/>
      <c r="V409" s="222"/>
      <c r="W409" s="222"/>
      <c r="X409" s="222"/>
      <c r="Y409" s="222"/>
      <c r="Z409" s="222"/>
      <c r="AA409" s="222"/>
      <c r="AB409" s="222"/>
      <c r="AC409" s="222"/>
      <c r="AD409" s="222"/>
      <c r="AE409" s="222"/>
      <c r="AF409" s="222"/>
      <c r="AG409" s="222"/>
      <c r="AH409" s="222"/>
      <c r="AI409" s="222"/>
      <c r="AJ409" s="222"/>
    </row>
    <row r="410" spans="1:36" ht="15.75" hidden="1" x14ac:dyDescent="0.25">
      <c r="A410" s="160" t="s">
        <v>24</v>
      </c>
      <c r="B410" s="143" t="s">
        <v>77</v>
      </c>
      <c r="C410" s="144" t="s">
        <v>198</v>
      </c>
      <c r="D410" s="69" t="s">
        <v>4</v>
      </c>
      <c r="E410" s="40">
        <f t="shared" si="57"/>
        <v>0</v>
      </c>
      <c r="F410" s="41">
        <f>F411+F412+F413</f>
        <v>0</v>
      </c>
      <c r="G410" s="41">
        <v>0</v>
      </c>
      <c r="H410" s="113">
        <f>SUM(L411:L413)</f>
        <v>0</v>
      </c>
      <c r="I410" s="114"/>
      <c r="J410" s="114"/>
      <c r="K410" s="114"/>
      <c r="L410" s="115"/>
      <c r="M410" s="40">
        <f>SUM(M411:M413)</f>
        <v>0</v>
      </c>
      <c r="N410" s="40">
        <f>SUM(N411:N413)</f>
        <v>0</v>
      </c>
      <c r="O410" s="147" t="s">
        <v>20</v>
      </c>
      <c r="P410" s="230"/>
      <c r="Q410" s="222"/>
      <c r="R410" s="222"/>
      <c r="S410" s="222"/>
      <c r="T410" s="222"/>
      <c r="U410" s="222"/>
      <c r="V410" s="222"/>
      <c r="W410" s="222"/>
      <c r="X410" s="222"/>
      <c r="Y410" s="222"/>
      <c r="Z410" s="222"/>
      <c r="AA410" s="222"/>
      <c r="AB410" s="222"/>
      <c r="AC410" s="222"/>
      <c r="AD410" s="222"/>
      <c r="AE410" s="222"/>
      <c r="AF410" s="222"/>
      <c r="AG410" s="222"/>
      <c r="AH410" s="222"/>
      <c r="AI410" s="222"/>
      <c r="AJ410" s="222"/>
    </row>
    <row r="411" spans="1:36" ht="31.5" hidden="1" outlineLevel="1" x14ac:dyDescent="0.25">
      <c r="A411" s="161"/>
      <c r="B411" s="143"/>
      <c r="C411" s="144"/>
      <c r="D411" s="70" t="s">
        <v>21</v>
      </c>
      <c r="E411" s="40">
        <f t="shared" si="57"/>
        <v>0</v>
      </c>
      <c r="F411" s="42">
        <v>0</v>
      </c>
      <c r="G411" s="41">
        <v>0</v>
      </c>
      <c r="H411" s="110">
        <v>0</v>
      </c>
      <c r="I411" s="111"/>
      <c r="J411" s="111"/>
      <c r="K411" s="111"/>
      <c r="L411" s="112"/>
      <c r="M411" s="43">
        <v>0</v>
      </c>
      <c r="N411" s="43">
        <v>0</v>
      </c>
      <c r="O411" s="147"/>
      <c r="P411" s="230"/>
      <c r="Q411" s="222"/>
      <c r="R411" s="222"/>
      <c r="S411" s="222"/>
      <c r="T411" s="222"/>
      <c r="U411" s="222"/>
      <c r="V411" s="222"/>
      <c r="W411" s="222"/>
      <c r="X411" s="222"/>
      <c r="Y411" s="222"/>
      <c r="Z411" s="222"/>
      <c r="AA411" s="222"/>
      <c r="AB411" s="222"/>
      <c r="AC411" s="222"/>
      <c r="AD411" s="222"/>
      <c r="AE411" s="222"/>
      <c r="AF411" s="222"/>
      <c r="AG411" s="222"/>
      <c r="AH411" s="222"/>
      <c r="AI411" s="222"/>
      <c r="AJ411" s="222"/>
    </row>
    <row r="412" spans="1:36" ht="31.5" hidden="1" outlineLevel="1" x14ac:dyDescent="0.25">
      <c r="A412" s="161"/>
      <c r="B412" s="143"/>
      <c r="C412" s="144"/>
      <c r="D412" s="70" t="s">
        <v>17</v>
      </c>
      <c r="E412" s="40">
        <f t="shared" si="57"/>
        <v>0</v>
      </c>
      <c r="F412" s="42">
        <v>0</v>
      </c>
      <c r="G412" s="41">
        <v>0</v>
      </c>
      <c r="H412" s="110">
        <v>0</v>
      </c>
      <c r="I412" s="111"/>
      <c r="J412" s="111"/>
      <c r="K412" s="111"/>
      <c r="L412" s="112"/>
      <c r="M412" s="43">
        <v>0</v>
      </c>
      <c r="N412" s="43">
        <v>0</v>
      </c>
      <c r="O412" s="147"/>
      <c r="P412" s="230"/>
      <c r="Q412" s="222"/>
      <c r="R412" s="222"/>
      <c r="S412" s="222"/>
      <c r="T412" s="222"/>
      <c r="U412" s="222"/>
      <c r="V412" s="222"/>
      <c r="W412" s="222"/>
      <c r="X412" s="222"/>
      <c r="Y412" s="222"/>
      <c r="Z412" s="222"/>
      <c r="AA412" s="222"/>
      <c r="AB412" s="222"/>
      <c r="AC412" s="222"/>
      <c r="AD412" s="222"/>
      <c r="AE412" s="222"/>
      <c r="AF412" s="222"/>
      <c r="AG412" s="222"/>
      <c r="AH412" s="222"/>
      <c r="AI412" s="222"/>
      <c r="AJ412" s="222"/>
    </row>
    <row r="413" spans="1:36" ht="47.25" hidden="1" x14ac:dyDescent="0.25">
      <c r="A413" s="161"/>
      <c r="B413" s="143"/>
      <c r="C413" s="144"/>
      <c r="D413" s="70" t="s">
        <v>6</v>
      </c>
      <c r="E413" s="40">
        <f t="shared" si="57"/>
        <v>0</v>
      </c>
      <c r="F413" s="42">
        <v>0</v>
      </c>
      <c r="G413" s="41">
        <v>0</v>
      </c>
      <c r="H413" s="110">
        <v>0</v>
      </c>
      <c r="I413" s="111"/>
      <c r="J413" s="111"/>
      <c r="K413" s="111"/>
      <c r="L413" s="112"/>
      <c r="M413" s="43">
        <v>0</v>
      </c>
      <c r="N413" s="43">
        <v>0</v>
      </c>
      <c r="O413" s="147"/>
      <c r="P413" s="230"/>
      <c r="Q413" s="222"/>
      <c r="R413" s="222"/>
      <c r="S413" s="222"/>
      <c r="T413" s="222"/>
      <c r="U413" s="222"/>
      <c r="V413" s="222"/>
      <c r="W413" s="222"/>
      <c r="X413" s="222"/>
      <c r="Y413" s="222"/>
      <c r="Z413" s="222"/>
      <c r="AA413" s="222"/>
      <c r="AB413" s="222"/>
      <c r="AC413" s="222"/>
      <c r="AD413" s="222"/>
      <c r="AE413" s="222"/>
      <c r="AF413" s="222"/>
      <c r="AG413" s="222"/>
      <c r="AH413" s="222"/>
      <c r="AI413" s="222"/>
      <c r="AJ413" s="222"/>
    </row>
    <row r="414" spans="1:36" ht="15.75" hidden="1" x14ac:dyDescent="0.25">
      <c r="A414" s="161"/>
      <c r="B414" s="134" t="s">
        <v>133</v>
      </c>
      <c r="C414" s="122" t="s">
        <v>69</v>
      </c>
      <c r="D414" s="122" t="s">
        <v>69</v>
      </c>
      <c r="E414" s="125" t="s">
        <v>70</v>
      </c>
      <c r="F414" s="125" t="s">
        <v>2</v>
      </c>
      <c r="G414" s="125" t="s">
        <v>3</v>
      </c>
      <c r="H414" s="125" t="s">
        <v>215</v>
      </c>
      <c r="I414" s="127" t="s">
        <v>163</v>
      </c>
      <c r="J414" s="128"/>
      <c r="K414" s="128"/>
      <c r="L414" s="129"/>
      <c r="M414" s="133" t="s">
        <v>39</v>
      </c>
      <c r="N414" s="133" t="s">
        <v>40</v>
      </c>
      <c r="O414" s="147"/>
      <c r="P414" s="221"/>
      <c r="Q414" s="222"/>
      <c r="R414" s="222"/>
      <c r="S414" s="222"/>
      <c r="T414" s="222"/>
      <c r="U414" s="222"/>
      <c r="V414" s="222"/>
      <c r="W414" s="222"/>
      <c r="X414" s="222"/>
      <c r="Y414" s="222"/>
      <c r="Z414" s="222"/>
      <c r="AA414" s="222"/>
      <c r="AB414" s="222"/>
      <c r="AC414" s="222"/>
      <c r="AD414" s="222"/>
      <c r="AE414" s="222"/>
      <c r="AF414" s="222"/>
      <c r="AG414" s="222"/>
      <c r="AH414" s="222"/>
      <c r="AI414" s="222"/>
      <c r="AJ414" s="222"/>
    </row>
    <row r="415" spans="1:36" ht="31.5" hidden="1" x14ac:dyDescent="0.25">
      <c r="A415" s="161"/>
      <c r="B415" s="135"/>
      <c r="C415" s="123"/>
      <c r="D415" s="123"/>
      <c r="E415" s="126"/>
      <c r="F415" s="126"/>
      <c r="G415" s="126"/>
      <c r="H415" s="126"/>
      <c r="I415" s="93" t="s">
        <v>151</v>
      </c>
      <c r="J415" s="93" t="s">
        <v>156</v>
      </c>
      <c r="K415" s="93" t="s">
        <v>152</v>
      </c>
      <c r="L415" s="93" t="s">
        <v>153</v>
      </c>
      <c r="M415" s="133"/>
      <c r="N415" s="133"/>
      <c r="O415" s="147"/>
      <c r="P415" s="221"/>
      <c r="Q415" s="222"/>
      <c r="R415" s="222"/>
      <c r="S415" s="222"/>
      <c r="T415" s="222"/>
      <c r="U415" s="222"/>
      <c r="V415" s="222"/>
      <c r="W415" s="222"/>
      <c r="X415" s="222"/>
      <c r="Y415" s="222"/>
      <c r="Z415" s="222"/>
      <c r="AA415" s="222"/>
      <c r="AB415" s="222"/>
      <c r="AC415" s="222"/>
      <c r="AD415" s="222"/>
      <c r="AE415" s="222"/>
      <c r="AF415" s="222"/>
      <c r="AG415" s="222"/>
      <c r="AH415" s="222"/>
      <c r="AI415" s="222"/>
      <c r="AJ415" s="222"/>
    </row>
    <row r="416" spans="1:36" ht="21" hidden="1" customHeight="1" x14ac:dyDescent="0.25">
      <c r="A416" s="162"/>
      <c r="B416" s="136"/>
      <c r="C416" s="124"/>
      <c r="D416" s="124"/>
      <c r="E416" s="20" t="s">
        <v>69</v>
      </c>
      <c r="F416" s="21" t="s">
        <v>69</v>
      </c>
      <c r="G416" s="21" t="s">
        <v>69</v>
      </c>
      <c r="H416" s="21" t="s">
        <v>69</v>
      </c>
      <c r="I416" s="21" t="s">
        <v>69</v>
      </c>
      <c r="J416" s="21" t="s">
        <v>69</v>
      </c>
      <c r="K416" s="21" t="s">
        <v>69</v>
      </c>
      <c r="L416" s="21" t="s">
        <v>69</v>
      </c>
      <c r="M416" s="21" t="s">
        <v>69</v>
      </c>
      <c r="N416" s="21" t="s">
        <v>69</v>
      </c>
      <c r="O416" s="147"/>
      <c r="P416" s="221"/>
      <c r="Q416" s="222"/>
      <c r="R416" s="222"/>
      <c r="S416" s="222"/>
      <c r="T416" s="222"/>
      <c r="U416" s="222"/>
      <c r="V416" s="222"/>
      <c r="W416" s="222"/>
      <c r="X416" s="222"/>
      <c r="Y416" s="222"/>
      <c r="Z416" s="222"/>
      <c r="AA416" s="222"/>
      <c r="AB416" s="222"/>
      <c r="AC416" s="222"/>
      <c r="AD416" s="222"/>
      <c r="AE416" s="222"/>
      <c r="AF416" s="222"/>
      <c r="AG416" s="222"/>
      <c r="AH416" s="222"/>
      <c r="AI416" s="222"/>
      <c r="AJ416" s="222"/>
    </row>
    <row r="417" spans="1:36" ht="15.75" x14ac:dyDescent="0.25">
      <c r="A417" s="150" t="s">
        <v>15</v>
      </c>
      <c r="B417" s="150"/>
      <c r="C417" s="150"/>
      <c r="D417" s="69" t="s">
        <v>4</v>
      </c>
      <c r="E417" s="17">
        <f>SUM(F417:N417)</f>
        <v>1842.83</v>
      </c>
      <c r="F417" s="81">
        <f>F418+F419+F420</f>
        <v>1036.43</v>
      </c>
      <c r="G417" s="81">
        <v>0</v>
      </c>
      <c r="H417" s="107">
        <f>H418+H419+H420</f>
        <v>806.4</v>
      </c>
      <c r="I417" s="108"/>
      <c r="J417" s="108"/>
      <c r="K417" s="108"/>
      <c r="L417" s="109"/>
      <c r="M417" s="17">
        <f>SUM(M418:M420)</f>
        <v>0</v>
      </c>
      <c r="N417" s="17">
        <f>SUM(N418:N420)</f>
        <v>0</v>
      </c>
      <c r="O417" s="147"/>
      <c r="P417" s="221"/>
      <c r="Q417" s="222"/>
      <c r="R417" s="222"/>
      <c r="S417" s="222"/>
      <c r="T417" s="222"/>
      <c r="U417" s="222"/>
      <c r="V417" s="222"/>
      <c r="W417" s="222"/>
      <c r="X417" s="222"/>
      <c r="Y417" s="222"/>
      <c r="Z417" s="222"/>
      <c r="AA417" s="222"/>
      <c r="AB417" s="222"/>
      <c r="AC417" s="222"/>
      <c r="AD417" s="222"/>
      <c r="AE417" s="222"/>
      <c r="AF417" s="222"/>
      <c r="AG417" s="222"/>
      <c r="AH417" s="222"/>
      <c r="AI417" s="222"/>
      <c r="AJ417" s="222"/>
    </row>
    <row r="418" spans="1:36" ht="31.5" hidden="1" outlineLevel="1" x14ac:dyDescent="0.25">
      <c r="A418" s="150"/>
      <c r="B418" s="150"/>
      <c r="C418" s="150"/>
      <c r="D418" s="69" t="s">
        <v>21</v>
      </c>
      <c r="E418" s="17">
        <f>SUM(F418:N418)</f>
        <v>0</v>
      </c>
      <c r="F418" s="81">
        <f>F407</f>
        <v>0</v>
      </c>
      <c r="G418" s="81">
        <v>0</v>
      </c>
      <c r="H418" s="89">
        <f>H407</f>
        <v>0</v>
      </c>
      <c r="I418" s="88"/>
      <c r="J418" s="88"/>
      <c r="K418" s="88"/>
      <c r="L418" s="85">
        <f>L407</f>
        <v>0</v>
      </c>
      <c r="M418" s="17">
        <f t="shared" ref="M418:N418" si="59">M407</f>
        <v>0</v>
      </c>
      <c r="N418" s="17">
        <f t="shared" si="59"/>
        <v>0</v>
      </c>
      <c r="O418" s="147"/>
      <c r="P418" s="221"/>
      <c r="Q418" s="222"/>
      <c r="R418" s="222"/>
      <c r="S418" s="222"/>
      <c r="T418" s="222"/>
      <c r="U418" s="222"/>
      <c r="V418" s="222"/>
      <c r="W418" s="222"/>
      <c r="X418" s="222"/>
      <c r="Y418" s="222"/>
      <c r="Z418" s="222"/>
      <c r="AA418" s="222"/>
      <c r="AB418" s="222"/>
      <c r="AC418" s="222"/>
      <c r="AD418" s="222"/>
      <c r="AE418" s="222"/>
      <c r="AF418" s="222"/>
      <c r="AG418" s="222"/>
      <c r="AH418" s="222"/>
      <c r="AI418" s="222"/>
      <c r="AJ418" s="222"/>
    </row>
    <row r="419" spans="1:36" ht="31.5" collapsed="1" x14ac:dyDescent="0.25">
      <c r="A419" s="150"/>
      <c r="B419" s="150"/>
      <c r="C419" s="150"/>
      <c r="D419" s="69" t="s">
        <v>17</v>
      </c>
      <c r="E419" s="17">
        <f>SUM(F419:N419)</f>
        <v>725.5</v>
      </c>
      <c r="F419" s="81">
        <f>F383+F408</f>
        <v>725.5</v>
      </c>
      <c r="G419" s="81">
        <v>0</v>
      </c>
      <c r="H419" s="107">
        <f>H383+L408</f>
        <v>0</v>
      </c>
      <c r="I419" s="108"/>
      <c r="J419" s="108"/>
      <c r="K419" s="108"/>
      <c r="L419" s="109"/>
      <c r="M419" s="17">
        <f>M383+M408</f>
        <v>0</v>
      </c>
      <c r="N419" s="17">
        <f>N383+N408</f>
        <v>0</v>
      </c>
      <c r="O419" s="147"/>
      <c r="P419" s="221"/>
      <c r="Q419" s="222"/>
      <c r="R419" s="222"/>
      <c r="S419" s="222"/>
      <c r="T419" s="222"/>
      <c r="U419" s="222"/>
      <c r="V419" s="222"/>
      <c r="W419" s="222"/>
      <c r="X419" s="222"/>
      <c r="Y419" s="222"/>
      <c r="Z419" s="222"/>
      <c r="AA419" s="222"/>
      <c r="AB419" s="222"/>
      <c r="AC419" s="222"/>
      <c r="AD419" s="222"/>
      <c r="AE419" s="222"/>
      <c r="AF419" s="222"/>
      <c r="AG419" s="222"/>
      <c r="AH419" s="222"/>
      <c r="AI419" s="222"/>
      <c r="AJ419" s="222"/>
    </row>
    <row r="420" spans="1:36" ht="63" x14ac:dyDescent="0.25">
      <c r="A420" s="150"/>
      <c r="B420" s="150"/>
      <c r="C420" s="150"/>
      <c r="D420" s="69" t="s">
        <v>6</v>
      </c>
      <c r="E420" s="17">
        <f>SUM(F420:N420)</f>
        <v>1117.33</v>
      </c>
      <c r="F420" s="81">
        <f>F384+F409</f>
        <v>310.93</v>
      </c>
      <c r="G420" s="81">
        <v>0</v>
      </c>
      <c r="H420" s="107">
        <f>H384+H409</f>
        <v>806.4</v>
      </c>
      <c r="I420" s="108"/>
      <c r="J420" s="108"/>
      <c r="K420" s="108"/>
      <c r="L420" s="109"/>
      <c r="M420" s="17">
        <f>M384+M409</f>
        <v>0</v>
      </c>
      <c r="N420" s="17">
        <f>N384+N409</f>
        <v>0</v>
      </c>
      <c r="O420" s="147"/>
      <c r="P420" s="221"/>
      <c r="Q420" s="222"/>
      <c r="R420" s="222"/>
      <c r="S420" s="222"/>
      <c r="T420" s="222"/>
      <c r="U420" s="222"/>
      <c r="V420" s="222"/>
      <c r="W420" s="222"/>
      <c r="X420" s="222"/>
      <c r="Y420" s="222"/>
      <c r="Z420" s="222"/>
      <c r="AA420" s="222"/>
      <c r="AB420" s="222"/>
      <c r="AC420" s="222"/>
      <c r="AD420" s="222"/>
      <c r="AE420" s="222"/>
      <c r="AF420" s="222"/>
      <c r="AG420" s="222"/>
      <c r="AH420" s="222"/>
      <c r="AI420" s="222"/>
      <c r="AJ420" s="222"/>
    </row>
    <row r="421" spans="1:36" ht="18.75" x14ac:dyDescent="0.25">
      <c r="A421" s="148" t="s">
        <v>117</v>
      </c>
      <c r="B421" s="149"/>
      <c r="C421" s="149"/>
      <c r="D421" s="149"/>
      <c r="E421" s="149"/>
      <c r="F421" s="149"/>
      <c r="G421" s="149"/>
      <c r="H421" s="149"/>
      <c r="I421" s="149"/>
      <c r="J421" s="149"/>
      <c r="K421" s="149"/>
      <c r="L421" s="149"/>
      <c r="M421" s="149"/>
      <c r="N421" s="149"/>
      <c r="O421" s="149"/>
      <c r="P421" s="221"/>
      <c r="Q421" s="222"/>
      <c r="R421" s="222"/>
      <c r="S421" s="222"/>
      <c r="T421" s="222"/>
      <c r="U421" s="222"/>
      <c r="V421" s="222"/>
      <c r="W421" s="222"/>
      <c r="X421" s="222"/>
      <c r="Y421" s="222"/>
      <c r="Z421" s="222"/>
      <c r="AA421" s="222"/>
      <c r="AB421" s="222"/>
      <c r="AC421" s="222"/>
      <c r="AD421" s="222"/>
      <c r="AE421" s="222"/>
      <c r="AF421" s="222"/>
      <c r="AG421" s="222"/>
      <c r="AH421" s="222"/>
      <c r="AI421" s="222"/>
      <c r="AJ421" s="222"/>
    </row>
    <row r="422" spans="1:36" ht="14.25" customHeight="1" x14ac:dyDescent="0.25">
      <c r="A422" s="151" t="s">
        <v>33</v>
      </c>
      <c r="B422" s="167" t="s">
        <v>169</v>
      </c>
      <c r="C422" s="151" t="s">
        <v>41</v>
      </c>
      <c r="D422" s="85" t="s">
        <v>4</v>
      </c>
      <c r="E422" s="17">
        <f t="shared" ref="E422:E429" si="60">SUM(F422:N422)</f>
        <v>2560676.0088499999</v>
      </c>
      <c r="F422" s="81">
        <f>F425+F426</f>
        <v>484502.81920999999</v>
      </c>
      <c r="G422" s="81">
        <v>477431.05501000001</v>
      </c>
      <c r="H422" s="107">
        <f>H425+H426+H424+H423</f>
        <v>536390.94279</v>
      </c>
      <c r="I422" s="108"/>
      <c r="J422" s="108"/>
      <c r="K422" s="108"/>
      <c r="L422" s="109"/>
      <c r="M422" s="17">
        <f>SUM(M423:M426)</f>
        <v>531175.59591999999</v>
      </c>
      <c r="N422" s="17">
        <f>SUM(N423:N426)</f>
        <v>531175.59591999999</v>
      </c>
      <c r="O422" s="147" t="s">
        <v>34</v>
      </c>
      <c r="P422" s="221"/>
      <c r="Q422" s="222"/>
      <c r="R422" s="222"/>
      <c r="S422" s="222"/>
      <c r="T422" s="222"/>
      <c r="U422" s="222"/>
      <c r="V422" s="222"/>
      <c r="W422" s="222"/>
      <c r="X422" s="222"/>
      <c r="Y422" s="222"/>
      <c r="Z422" s="222"/>
      <c r="AA422" s="222"/>
      <c r="AB422" s="222"/>
      <c r="AC422" s="222"/>
      <c r="AD422" s="222"/>
      <c r="AE422" s="222"/>
      <c r="AF422" s="222"/>
      <c r="AG422" s="222"/>
      <c r="AH422" s="222"/>
      <c r="AI422" s="222"/>
      <c r="AJ422" s="222"/>
    </row>
    <row r="423" spans="1:36" ht="31.5" hidden="1" x14ac:dyDescent="0.25">
      <c r="A423" s="151"/>
      <c r="B423" s="167"/>
      <c r="C423" s="151"/>
      <c r="D423" s="85" t="s">
        <v>21</v>
      </c>
      <c r="E423" s="17">
        <f t="shared" si="60"/>
        <v>0</v>
      </c>
      <c r="F423" s="81">
        <v>0</v>
      </c>
      <c r="G423" s="81">
        <v>0</v>
      </c>
      <c r="H423" s="107">
        <v>0</v>
      </c>
      <c r="I423" s="108"/>
      <c r="J423" s="108"/>
      <c r="K423" s="108"/>
      <c r="L423" s="109"/>
      <c r="M423" s="17">
        <v>0</v>
      </c>
      <c r="N423" s="17">
        <v>0</v>
      </c>
      <c r="O423" s="147"/>
      <c r="P423" s="221"/>
      <c r="Q423" s="222"/>
      <c r="R423" s="222"/>
      <c r="S423" s="222"/>
      <c r="T423" s="222"/>
      <c r="U423" s="222"/>
      <c r="V423" s="222"/>
      <c r="W423" s="222"/>
      <c r="X423" s="222"/>
      <c r="Y423" s="222"/>
      <c r="Z423" s="222"/>
      <c r="AA423" s="222"/>
      <c r="AB423" s="222"/>
      <c r="AC423" s="222"/>
      <c r="AD423" s="222"/>
      <c r="AE423" s="222"/>
      <c r="AF423" s="222"/>
      <c r="AG423" s="222"/>
      <c r="AH423" s="222"/>
      <c r="AI423" s="222"/>
      <c r="AJ423" s="222"/>
    </row>
    <row r="424" spans="1:36" ht="31.5" hidden="1" x14ac:dyDescent="0.25">
      <c r="A424" s="151"/>
      <c r="B424" s="167"/>
      <c r="C424" s="151"/>
      <c r="D424" s="85" t="s">
        <v>17</v>
      </c>
      <c r="E424" s="17">
        <f t="shared" si="60"/>
        <v>0</v>
      </c>
      <c r="F424" s="81">
        <v>0</v>
      </c>
      <c r="G424" s="81">
        <v>0</v>
      </c>
      <c r="H424" s="107">
        <v>0</v>
      </c>
      <c r="I424" s="108"/>
      <c r="J424" s="108"/>
      <c r="K424" s="108"/>
      <c r="L424" s="109"/>
      <c r="M424" s="17">
        <v>0</v>
      </c>
      <c r="N424" s="17">
        <v>0</v>
      </c>
      <c r="O424" s="147"/>
      <c r="P424" s="221"/>
      <c r="Q424" s="222"/>
      <c r="R424" s="222"/>
      <c r="S424" s="222"/>
      <c r="T424" s="222"/>
      <c r="U424" s="222"/>
      <c r="V424" s="222"/>
      <c r="W424" s="222"/>
      <c r="X424" s="222"/>
      <c r="Y424" s="222"/>
      <c r="Z424" s="222"/>
      <c r="AA424" s="222"/>
      <c r="AB424" s="222"/>
      <c r="AC424" s="222"/>
      <c r="AD424" s="222"/>
      <c r="AE424" s="222"/>
      <c r="AF424" s="222"/>
      <c r="AG424" s="222"/>
      <c r="AH424" s="222"/>
      <c r="AI424" s="222"/>
      <c r="AJ424" s="222"/>
    </row>
    <row r="425" spans="1:36" ht="63" x14ac:dyDescent="0.25">
      <c r="A425" s="151"/>
      <c r="B425" s="167"/>
      <c r="C425" s="151"/>
      <c r="D425" s="85" t="s">
        <v>6</v>
      </c>
      <c r="E425" s="17">
        <f t="shared" si="60"/>
        <v>2146786.7247099997</v>
      </c>
      <c r="F425" s="81">
        <f>F428</f>
        <v>401353.44627999997</v>
      </c>
      <c r="G425" s="81">
        <v>409209.5368</v>
      </c>
      <c r="H425" s="107">
        <f>H428</f>
        <v>446035.74163</v>
      </c>
      <c r="I425" s="108"/>
      <c r="J425" s="108"/>
      <c r="K425" s="108"/>
      <c r="L425" s="109"/>
      <c r="M425" s="17">
        <f t="shared" ref="M425:N426" si="61">M428</f>
        <v>445094</v>
      </c>
      <c r="N425" s="17">
        <f t="shared" si="61"/>
        <v>445094</v>
      </c>
      <c r="O425" s="147"/>
      <c r="P425" s="221"/>
      <c r="Q425" s="222"/>
      <c r="R425" s="222"/>
      <c r="S425" s="222"/>
      <c r="T425" s="222"/>
      <c r="U425" s="222"/>
      <c r="V425" s="222"/>
      <c r="W425" s="222"/>
      <c r="X425" s="222"/>
      <c r="Y425" s="222"/>
      <c r="Z425" s="222"/>
      <c r="AA425" s="222"/>
      <c r="AB425" s="222"/>
      <c r="AC425" s="222"/>
      <c r="AD425" s="222"/>
      <c r="AE425" s="222"/>
      <c r="AF425" s="222"/>
      <c r="AG425" s="222"/>
      <c r="AH425" s="222"/>
      <c r="AI425" s="222"/>
      <c r="AJ425" s="222"/>
    </row>
    <row r="426" spans="1:36" ht="15.75" x14ac:dyDescent="0.25">
      <c r="A426" s="151"/>
      <c r="B426" s="167"/>
      <c r="C426" s="151"/>
      <c r="D426" s="86" t="s">
        <v>18</v>
      </c>
      <c r="E426" s="17">
        <f t="shared" si="60"/>
        <v>413889.28413999995</v>
      </c>
      <c r="F426" s="81">
        <f>F429</f>
        <v>83149.372929999983</v>
      </c>
      <c r="G426" s="81">
        <v>68221.518209999995</v>
      </c>
      <c r="H426" s="107">
        <f>H429</f>
        <v>90355.201159999997</v>
      </c>
      <c r="I426" s="108"/>
      <c r="J426" s="108"/>
      <c r="K426" s="108"/>
      <c r="L426" s="109"/>
      <c r="M426" s="17">
        <f t="shared" si="61"/>
        <v>86081.595920000007</v>
      </c>
      <c r="N426" s="17">
        <f t="shared" si="61"/>
        <v>86081.595920000007</v>
      </c>
      <c r="O426" s="147"/>
      <c r="P426" s="221"/>
      <c r="Q426" s="222"/>
      <c r="R426" s="222"/>
      <c r="S426" s="222"/>
      <c r="T426" s="222"/>
      <c r="U426" s="222"/>
      <c r="V426" s="222"/>
      <c r="W426" s="222"/>
      <c r="X426" s="222"/>
      <c r="Y426" s="222"/>
      <c r="Z426" s="222"/>
      <c r="AA426" s="222"/>
      <c r="AB426" s="222"/>
      <c r="AC426" s="222"/>
      <c r="AD426" s="222"/>
      <c r="AE426" s="222"/>
      <c r="AF426" s="222"/>
      <c r="AG426" s="222"/>
      <c r="AH426" s="222"/>
      <c r="AI426" s="222"/>
      <c r="AJ426" s="222"/>
    </row>
    <row r="427" spans="1:36" ht="15.75" x14ac:dyDescent="0.25">
      <c r="A427" s="160" t="s">
        <v>35</v>
      </c>
      <c r="B427" s="143" t="s">
        <v>37</v>
      </c>
      <c r="C427" s="144" t="s">
        <v>41</v>
      </c>
      <c r="D427" s="85" t="s">
        <v>4</v>
      </c>
      <c r="E427" s="17">
        <f t="shared" si="60"/>
        <v>2560676.0088499999</v>
      </c>
      <c r="F427" s="81">
        <f>F428+F429</f>
        <v>484502.81920999999</v>
      </c>
      <c r="G427" s="81">
        <v>477431.05501000001</v>
      </c>
      <c r="H427" s="107">
        <f>SUM(H428:L429)</f>
        <v>536390.94279</v>
      </c>
      <c r="I427" s="108"/>
      <c r="J427" s="108"/>
      <c r="K427" s="108"/>
      <c r="L427" s="109"/>
      <c r="M427" s="17">
        <f>SUM(M428:M429)</f>
        <v>531175.59591999999</v>
      </c>
      <c r="N427" s="17">
        <f>SUM(N428:N429)</f>
        <v>531175.59591999999</v>
      </c>
      <c r="O427" s="147" t="s">
        <v>34</v>
      </c>
      <c r="P427" s="221"/>
      <c r="Q427" s="222"/>
      <c r="R427" s="222"/>
      <c r="S427" s="222"/>
      <c r="T427" s="222"/>
      <c r="U427" s="222"/>
      <c r="V427" s="222"/>
      <c r="W427" s="222"/>
      <c r="X427" s="222"/>
      <c r="Y427" s="222"/>
      <c r="Z427" s="222"/>
      <c r="AA427" s="222"/>
      <c r="AB427" s="222"/>
      <c r="AC427" s="222"/>
      <c r="AD427" s="222"/>
      <c r="AE427" s="222"/>
      <c r="AF427" s="222"/>
      <c r="AG427" s="222"/>
      <c r="AH427" s="222"/>
      <c r="AI427" s="222"/>
      <c r="AJ427" s="222"/>
    </row>
    <row r="428" spans="1:36" ht="47.25" x14ac:dyDescent="0.25">
      <c r="A428" s="161"/>
      <c r="B428" s="143"/>
      <c r="C428" s="144"/>
      <c r="D428" s="33" t="s">
        <v>6</v>
      </c>
      <c r="E428" s="17">
        <f t="shared" si="60"/>
        <v>2146786.7247099997</v>
      </c>
      <c r="F428" s="83">
        <f>401696.50444+353.209-20.33-219.09005-102.04219-344.20865-10.59627</f>
        <v>401353.44627999997</v>
      </c>
      <c r="G428" s="83">
        <v>409209.5368</v>
      </c>
      <c r="H428" s="104">
        <v>446035.74163</v>
      </c>
      <c r="I428" s="105"/>
      <c r="J428" s="105"/>
      <c r="K428" s="105"/>
      <c r="L428" s="106"/>
      <c r="M428" s="18">
        <f>443894+1200</f>
        <v>445094</v>
      </c>
      <c r="N428" s="18">
        <f>443894+1200</f>
        <v>445094</v>
      </c>
      <c r="O428" s="147"/>
      <c r="P428" s="221"/>
      <c r="Q428" s="222"/>
      <c r="R428" s="222"/>
      <c r="S428" s="222"/>
      <c r="T428" s="222"/>
      <c r="U428" s="222"/>
      <c r="V428" s="222"/>
      <c r="W428" s="222"/>
      <c r="X428" s="222"/>
      <c r="Y428" s="222"/>
      <c r="Z428" s="222"/>
      <c r="AA428" s="222"/>
      <c r="AB428" s="222"/>
      <c r="AC428" s="222"/>
      <c r="AD428" s="222"/>
      <c r="AE428" s="222"/>
      <c r="AF428" s="222"/>
      <c r="AG428" s="222"/>
      <c r="AH428" s="222"/>
      <c r="AI428" s="222"/>
      <c r="AJ428" s="222"/>
    </row>
    <row r="429" spans="1:36" ht="16.5" customHeight="1" x14ac:dyDescent="0.25">
      <c r="A429" s="161"/>
      <c r="B429" s="143"/>
      <c r="C429" s="144"/>
      <c r="D429" s="87" t="s">
        <v>18</v>
      </c>
      <c r="E429" s="17">
        <f t="shared" si="60"/>
        <v>413889.28413999995</v>
      </c>
      <c r="F429" s="83">
        <f>68221.51821+4449.4665+10478.38822</f>
        <v>83149.372929999983</v>
      </c>
      <c r="G429" s="83">
        <v>68221.518209999995</v>
      </c>
      <c r="H429" s="104">
        <v>90355.201159999997</v>
      </c>
      <c r="I429" s="105"/>
      <c r="J429" s="105"/>
      <c r="K429" s="105"/>
      <c r="L429" s="106"/>
      <c r="M429" s="18">
        <v>86081.595920000007</v>
      </c>
      <c r="N429" s="18">
        <v>86081.595920000007</v>
      </c>
      <c r="O429" s="147"/>
      <c r="P429" s="221"/>
      <c r="Q429" s="222"/>
      <c r="R429" s="222"/>
      <c r="S429" s="222"/>
      <c r="T429" s="222"/>
      <c r="U429" s="222"/>
      <c r="V429" s="222"/>
      <c r="W429" s="222"/>
      <c r="X429" s="222"/>
      <c r="Y429" s="222"/>
      <c r="Z429" s="222"/>
      <c r="AA429" s="222"/>
      <c r="AB429" s="222"/>
      <c r="AC429" s="222"/>
      <c r="AD429" s="222"/>
      <c r="AE429" s="222"/>
      <c r="AF429" s="222"/>
      <c r="AG429" s="222"/>
      <c r="AH429" s="222"/>
      <c r="AI429" s="222"/>
      <c r="AJ429" s="222"/>
    </row>
    <row r="430" spans="1:36" ht="15.75" x14ac:dyDescent="0.25">
      <c r="A430" s="161"/>
      <c r="B430" s="134" t="s">
        <v>147</v>
      </c>
      <c r="C430" s="122" t="s">
        <v>69</v>
      </c>
      <c r="D430" s="122" t="s">
        <v>69</v>
      </c>
      <c r="E430" s="125" t="s">
        <v>70</v>
      </c>
      <c r="F430" s="125" t="s">
        <v>2</v>
      </c>
      <c r="G430" s="125" t="s">
        <v>3</v>
      </c>
      <c r="H430" s="125" t="s">
        <v>215</v>
      </c>
      <c r="I430" s="127" t="s">
        <v>163</v>
      </c>
      <c r="J430" s="128"/>
      <c r="K430" s="128"/>
      <c r="L430" s="129"/>
      <c r="M430" s="133" t="s">
        <v>39</v>
      </c>
      <c r="N430" s="133" t="s">
        <v>40</v>
      </c>
      <c r="O430" s="130"/>
      <c r="P430" s="221"/>
      <c r="Q430" s="222"/>
      <c r="R430" s="222"/>
      <c r="S430" s="222"/>
      <c r="T430" s="222"/>
      <c r="U430" s="222"/>
      <c r="V430" s="222"/>
      <c r="W430" s="222"/>
      <c r="X430" s="222"/>
      <c r="Y430" s="222"/>
      <c r="Z430" s="222"/>
      <c r="AA430" s="222"/>
      <c r="AB430" s="222"/>
      <c r="AC430" s="222"/>
      <c r="AD430" s="222"/>
      <c r="AE430" s="222"/>
      <c r="AF430" s="222"/>
      <c r="AG430" s="222"/>
      <c r="AH430" s="222"/>
      <c r="AI430" s="222"/>
      <c r="AJ430" s="222"/>
    </row>
    <row r="431" spans="1:36" ht="31.5" x14ac:dyDescent="0.25">
      <c r="A431" s="161"/>
      <c r="B431" s="135"/>
      <c r="C431" s="123"/>
      <c r="D431" s="123"/>
      <c r="E431" s="126"/>
      <c r="F431" s="126"/>
      <c r="G431" s="126"/>
      <c r="H431" s="126"/>
      <c r="I431" s="93" t="s">
        <v>151</v>
      </c>
      <c r="J431" s="93" t="s">
        <v>156</v>
      </c>
      <c r="K431" s="93" t="s">
        <v>152</v>
      </c>
      <c r="L431" s="93" t="s">
        <v>153</v>
      </c>
      <c r="M431" s="133"/>
      <c r="N431" s="133"/>
      <c r="O431" s="146"/>
      <c r="P431" s="221"/>
      <c r="Q431" s="222"/>
      <c r="R431" s="222"/>
      <c r="S431" s="222"/>
      <c r="T431" s="222"/>
      <c r="U431" s="222"/>
      <c r="V431" s="222"/>
      <c r="W431" s="222"/>
      <c r="X431" s="222"/>
      <c r="Y431" s="222"/>
      <c r="Z431" s="222"/>
      <c r="AA431" s="222"/>
      <c r="AB431" s="222"/>
      <c r="AC431" s="222"/>
      <c r="AD431" s="222"/>
      <c r="AE431" s="222"/>
      <c r="AF431" s="222"/>
      <c r="AG431" s="222"/>
      <c r="AH431" s="222"/>
      <c r="AI431" s="222"/>
      <c r="AJ431" s="222"/>
    </row>
    <row r="432" spans="1:36" ht="89.25" customHeight="1" x14ac:dyDescent="0.25">
      <c r="A432" s="162"/>
      <c r="B432" s="136"/>
      <c r="C432" s="124"/>
      <c r="D432" s="124"/>
      <c r="E432" s="27">
        <v>100</v>
      </c>
      <c r="F432" s="28">
        <v>100</v>
      </c>
      <c r="G432" s="28">
        <v>100</v>
      </c>
      <c r="H432" s="28">
        <v>100</v>
      </c>
      <c r="I432" s="28">
        <v>25</v>
      </c>
      <c r="J432" s="28">
        <v>50</v>
      </c>
      <c r="K432" s="28">
        <v>75</v>
      </c>
      <c r="L432" s="28">
        <v>100</v>
      </c>
      <c r="M432" s="28">
        <v>100</v>
      </c>
      <c r="N432" s="28">
        <v>100</v>
      </c>
      <c r="O432" s="6"/>
      <c r="P432" s="221"/>
      <c r="Q432" s="222"/>
      <c r="R432" s="222"/>
      <c r="S432" s="222"/>
      <c r="T432" s="222"/>
      <c r="U432" s="222"/>
      <c r="V432" s="222"/>
      <c r="W432" s="222"/>
      <c r="X432" s="222"/>
      <c r="Y432" s="222"/>
      <c r="Z432" s="222"/>
      <c r="AA432" s="222"/>
      <c r="AB432" s="222"/>
      <c r="AC432" s="222"/>
      <c r="AD432" s="222"/>
      <c r="AE432" s="222"/>
      <c r="AF432" s="222"/>
      <c r="AG432" s="222"/>
      <c r="AH432" s="222"/>
      <c r="AI432" s="222"/>
      <c r="AJ432" s="222"/>
    </row>
    <row r="433" spans="1:36" ht="15.75" x14ac:dyDescent="0.25">
      <c r="A433" s="157" t="s">
        <v>9</v>
      </c>
      <c r="B433" s="140" t="s">
        <v>168</v>
      </c>
      <c r="C433" s="157" t="s">
        <v>41</v>
      </c>
      <c r="D433" s="69" t="s">
        <v>4</v>
      </c>
      <c r="E433" s="17">
        <f t="shared" ref="E433:E439" si="62">SUM(F433:N433)</f>
        <v>163893.81717000002</v>
      </c>
      <c r="F433" s="81">
        <f>F434+F435+F436</f>
        <v>12164.30114</v>
      </c>
      <c r="G433" s="81">
        <v>15141.45499</v>
      </c>
      <c r="H433" s="107">
        <f>H434+H435+H436</f>
        <v>67539.849360000007</v>
      </c>
      <c r="I433" s="108"/>
      <c r="J433" s="108"/>
      <c r="K433" s="108"/>
      <c r="L433" s="109"/>
      <c r="M433" s="17">
        <f t="shared" ref="M433:N433" si="63">SUM(M434:M436)</f>
        <v>58809.105840000004</v>
      </c>
      <c r="N433" s="17">
        <f t="shared" si="63"/>
        <v>10239.10584</v>
      </c>
      <c r="O433" s="147" t="s">
        <v>34</v>
      </c>
      <c r="P433" s="221"/>
      <c r="Q433" s="222"/>
      <c r="R433" s="222"/>
      <c r="S433" s="222"/>
      <c r="T433" s="222"/>
      <c r="U433" s="222"/>
      <c r="V433" s="222"/>
      <c r="W433" s="222"/>
      <c r="X433" s="222"/>
      <c r="Y433" s="222"/>
      <c r="Z433" s="222"/>
      <c r="AA433" s="222"/>
      <c r="AB433" s="222"/>
      <c r="AC433" s="222"/>
      <c r="AD433" s="222"/>
      <c r="AE433" s="222"/>
      <c r="AF433" s="222"/>
      <c r="AG433" s="222"/>
      <c r="AH433" s="222"/>
      <c r="AI433" s="222"/>
      <c r="AJ433" s="222"/>
    </row>
    <row r="434" spans="1:36" ht="31.5" outlineLevel="1" x14ac:dyDescent="0.25">
      <c r="A434" s="158"/>
      <c r="B434" s="141"/>
      <c r="C434" s="158"/>
      <c r="D434" s="69" t="s">
        <v>17</v>
      </c>
      <c r="E434" s="17">
        <f t="shared" si="62"/>
        <v>52375.5</v>
      </c>
      <c r="F434" s="17">
        <f>F444</f>
        <v>0</v>
      </c>
      <c r="G434" s="82">
        <v>0</v>
      </c>
      <c r="H434" s="107">
        <f>H452</f>
        <v>28090.5</v>
      </c>
      <c r="I434" s="178"/>
      <c r="J434" s="178"/>
      <c r="K434" s="178"/>
      <c r="L434" s="179"/>
      <c r="M434" s="17">
        <f>M452</f>
        <v>24285</v>
      </c>
      <c r="N434" s="17">
        <f>N452</f>
        <v>0</v>
      </c>
      <c r="O434" s="147"/>
      <c r="P434" s="221"/>
      <c r="Q434" s="222"/>
      <c r="R434" s="222"/>
      <c r="S434" s="222"/>
      <c r="T434" s="222"/>
      <c r="U434" s="222"/>
      <c r="V434" s="222"/>
      <c r="W434" s="222"/>
      <c r="X434" s="222"/>
      <c r="Y434" s="222"/>
      <c r="Z434" s="222"/>
      <c r="AA434" s="222"/>
      <c r="AB434" s="222"/>
      <c r="AC434" s="222"/>
      <c r="AD434" s="222"/>
      <c r="AE434" s="222"/>
      <c r="AF434" s="222"/>
      <c r="AG434" s="222"/>
      <c r="AH434" s="222"/>
      <c r="AI434" s="222"/>
      <c r="AJ434" s="222"/>
    </row>
    <row r="435" spans="1:36" ht="57" customHeight="1" x14ac:dyDescent="0.25">
      <c r="A435" s="158"/>
      <c r="B435" s="141"/>
      <c r="C435" s="158"/>
      <c r="D435" s="69" t="s">
        <v>6</v>
      </c>
      <c r="E435" s="17">
        <f t="shared" si="62"/>
        <v>60575.171600000001</v>
      </c>
      <c r="F435" s="81">
        <f>F438+F445</f>
        <v>2550.3138499999995</v>
      </c>
      <c r="G435" s="81">
        <v>5300.1211999999996</v>
      </c>
      <c r="H435" s="107">
        <f>H438+H445+H453+H460</f>
        <v>28439.736550000001</v>
      </c>
      <c r="I435" s="108"/>
      <c r="J435" s="108"/>
      <c r="K435" s="108"/>
      <c r="L435" s="109"/>
      <c r="M435" s="17">
        <f>M438+M445+M453</f>
        <v>24285</v>
      </c>
      <c r="N435" s="17">
        <f>N438+N445+N453</f>
        <v>0</v>
      </c>
      <c r="O435" s="147"/>
      <c r="P435" s="221"/>
      <c r="Q435" s="222"/>
      <c r="R435" s="222"/>
      <c r="S435" s="222"/>
      <c r="T435" s="222"/>
      <c r="U435" s="222"/>
      <c r="V435" s="222"/>
      <c r="W435" s="222"/>
      <c r="X435" s="222"/>
      <c r="Y435" s="222"/>
      <c r="Z435" s="222"/>
      <c r="AA435" s="222"/>
      <c r="AB435" s="222"/>
      <c r="AC435" s="222"/>
      <c r="AD435" s="222"/>
      <c r="AE435" s="222"/>
      <c r="AF435" s="222"/>
      <c r="AG435" s="222"/>
      <c r="AH435" s="222"/>
      <c r="AI435" s="222"/>
      <c r="AJ435" s="222"/>
    </row>
    <row r="436" spans="1:36" ht="15.75" x14ac:dyDescent="0.25">
      <c r="A436" s="159"/>
      <c r="B436" s="142"/>
      <c r="C436" s="159"/>
      <c r="D436" s="73" t="s">
        <v>18</v>
      </c>
      <c r="E436" s="17">
        <f>SUM(F436:N436)</f>
        <v>50943.145570000008</v>
      </c>
      <c r="F436" s="81">
        <f>F439+F446</f>
        <v>9613.9872900000009</v>
      </c>
      <c r="G436" s="81">
        <v>9841.3337900000006</v>
      </c>
      <c r="H436" s="107">
        <f>H439+H446+H461</f>
        <v>11009.612810000001</v>
      </c>
      <c r="I436" s="108"/>
      <c r="J436" s="108"/>
      <c r="K436" s="108"/>
      <c r="L436" s="109"/>
      <c r="M436" s="17">
        <f>M439+M446+M461</f>
        <v>10239.10584</v>
      </c>
      <c r="N436" s="17">
        <f>N439+N446+N461</f>
        <v>10239.10584</v>
      </c>
      <c r="O436" s="5"/>
      <c r="P436" s="221"/>
      <c r="Q436" s="222"/>
      <c r="R436" s="222"/>
      <c r="S436" s="222"/>
      <c r="T436" s="222"/>
      <c r="U436" s="222"/>
      <c r="V436" s="222"/>
      <c r="W436" s="222"/>
      <c r="X436" s="222"/>
      <c r="Y436" s="222"/>
      <c r="Z436" s="222"/>
      <c r="AA436" s="222"/>
      <c r="AB436" s="222"/>
      <c r="AC436" s="222"/>
      <c r="AD436" s="222"/>
      <c r="AE436" s="222"/>
      <c r="AF436" s="222"/>
      <c r="AG436" s="222"/>
      <c r="AH436" s="222"/>
      <c r="AI436" s="222"/>
      <c r="AJ436" s="222"/>
    </row>
    <row r="437" spans="1:36" ht="15.75" x14ac:dyDescent="0.25">
      <c r="A437" s="160" t="s">
        <v>56</v>
      </c>
      <c r="B437" s="143" t="s">
        <v>78</v>
      </c>
      <c r="C437" s="144" t="s">
        <v>41</v>
      </c>
      <c r="D437" s="69" t="s">
        <v>4</v>
      </c>
      <c r="E437" s="17">
        <f t="shared" si="62"/>
        <v>29298.801799999994</v>
      </c>
      <c r="F437" s="81">
        <f>F438+F439</f>
        <v>4876.81059</v>
      </c>
      <c r="G437" s="81">
        <v>5508.8270899999998</v>
      </c>
      <c r="H437" s="107">
        <f>SUM(H438:L439)</f>
        <v>6958.3626800000002</v>
      </c>
      <c r="I437" s="108"/>
      <c r="J437" s="108"/>
      <c r="K437" s="108"/>
      <c r="L437" s="109"/>
      <c r="M437" s="17">
        <f>SUM(M438:M439)</f>
        <v>5977.4007199999996</v>
      </c>
      <c r="N437" s="17">
        <f>SUM(N438:N439)</f>
        <v>5977.4007199999996</v>
      </c>
      <c r="O437" s="130" t="s">
        <v>34</v>
      </c>
      <c r="P437" s="221"/>
      <c r="Q437" s="222"/>
      <c r="R437" s="222"/>
      <c r="S437" s="222"/>
      <c r="T437" s="222"/>
      <c r="U437" s="222"/>
      <c r="V437" s="222"/>
      <c r="W437" s="222"/>
      <c r="X437" s="222"/>
      <c r="Y437" s="222"/>
      <c r="Z437" s="222"/>
      <c r="AA437" s="222"/>
      <c r="AB437" s="222"/>
      <c r="AC437" s="222"/>
      <c r="AD437" s="222"/>
      <c r="AE437" s="222"/>
      <c r="AF437" s="222"/>
      <c r="AG437" s="222"/>
      <c r="AH437" s="222"/>
      <c r="AI437" s="222"/>
      <c r="AJ437" s="222"/>
    </row>
    <row r="438" spans="1:36" ht="47.25" x14ac:dyDescent="0.25">
      <c r="A438" s="161"/>
      <c r="B438" s="143"/>
      <c r="C438" s="144"/>
      <c r="D438" s="70" t="s">
        <v>6</v>
      </c>
      <c r="E438" s="17">
        <f t="shared" si="62"/>
        <v>420.33</v>
      </c>
      <c r="F438" s="83">
        <f>200+20.33</f>
        <v>220.32999999999998</v>
      </c>
      <c r="G438" s="83">
        <v>200</v>
      </c>
      <c r="H438" s="104">
        <v>0</v>
      </c>
      <c r="I438" s="105"/>
      <c r="J438" s="105"/>
      <c r="K438" s="105"/>
      <c r="L438" s="106"/>
      <c r="M438" s="18">
        <v>0</v>
      </c>
      <c r="N438" s="18">
        <v>0</v>
      </c>
      <c r="O438" s="145"/>
      <c r="P438" s="221"/>
      <c r="Q438" s="222"/>
      <c r="R438" s="222"/>
      <c r="S438" s="222"/>
      <c r="T438" s="222"/>
      <c r="U438" s="222"/>
      <c r="V438" s="222"/>
      <c r="W438" s="222"/>
      <c r="X438" s="222"/>
      <c r="Y438" s="222"/>
      <c r="Z438" s="222"/>
      <c r="AA438" s="222"/>
      <c r="AB438" s="222"/>
      <c r="AC438" s="222"/>
      <c r="AD438" s="222"/>
      <c r="AE438" s="222"/>
      <c r="AF438" s="222"/>
      <c r="AG438" s="222"/>
      <c r="AH438" s="222"/>
      <c r="AI438" s="222"/>
      <c r="AJ438" s="222"/>
    </row>
    <row r="439" spans="1:36" ht="18" customHeight="1" x14ac:dyDescent="0.25">
      <c r="A439" s="161"/>
      <c r="B439" s="143"/>
      <c r="C439" s="144"/>
      <c r="D439" s="74" t="s">
        <v>18</v>
      </c>
      <c r="E439" s="17">
        <f t="shared" si="62"/>
        <v>28878.471799999999</v>
      </c>
      <c r="F439" s="83">
        <f>5308.82709-652.3465</f>
        <v>4656.4805900000001</v>
      </c>
      <c r="G439" s="83">
        <v>5308.8270899999998</v>
      </c>
      <c r="H439" s="104">
        <v>6958.3626800000002</v>
      </c>
      <c r="I439" s="105"/>
      <c r="J439" s="105"/>
      <c r="K439" s="105"/>
      <c r="L439" s="106"/>
      <c r="M439" s="18">
        <v>5977.4007199999996</v>
      </c>
      <c r="N439" s="18">
        <v>5977.4007199999996</v>
      </c>
      <c r="O439" s="145"/>
      <c r="P439" s="221"/>
      <c r="Q439" s="222"/>
      <c r="R439" s="222"/>
      <c r="S439" s="222"/>
      <c r="T439" s="222"/>
      <c r="U439" s="222"/>
      <c r="V439" s="222"/>
      <c r="W439" s="222"/>
      <c r="X439" s="222"/>
      <c r="Y439" s="222"/>
      <c r="Z439" s="222"/>
      <c r="AA439" s="222"/>
      <c r="AB439" s="222"/>
      <c r="AC439" s="222"/>
      <c r="AD439" s="222"/>
      <c r="AE439" s="222"/>
      <c r="AF439" s="222"/>
      <c r="AG439" s="222"/>
      <c r="AH439" s="222"/>
      <c r="AI439" s="222"/>
      <c r="AJ439" s="222"/>
    </row>
    <row r="440" spans="1:36" ht="15.75" x14ac:dyDescent="0.25">
      <c r="A440" s="161"/>
      <c r="B440" s="134" t="s">
        <v>135</v>
      </c>
      <c r="C440" s="122" t="s">
        <v>69</v>
      </c>
      <c r="D440" s="122" t="s">
        <v>69</v>
      </c>
      <c r="E440" s="125" t="s">
        <v>70</v>
      </c>
      <c r="F440" s="125" t="s">
        <v>2</v>
      </c>
      <c r="G440" s="125" t="s">
        <v>3</v>
      </c>
      <c r="H440" s="125" t="s">
        <v>215</v>
      </c>
      <c r="I440" s="127" t="s">
        <v>163</v>
      </c>
      <c r="J440" s="128"/>
      <c r="K440" s="128"/>
      <c r="L440" s="129"/>
      <c r="M440" s="133" t="s">
        <v>39</v>
      </c>
      <c r="N440" s="133" t="s">
        <v>40</v>
      </c>
      <c r="O440" s="145"/>
      <c r="P440" s="221"/>
      <c r="Q440" s="222"/>
      <c r="R440" s="222"/>
      <c r="S440" s="222"/>
      <c r="T440" s="222"/>
      <c r="U440" s="222"/>
      <c r="V440" s="222"/>
      <c r="W440" s="222"/>
      <c r="X440" s="222"/>
      <c r="Y440" s="222"/>
      <c r="Z440" s="222"/>
      <c r="AA440" s="222"/>
      <c r="AB440" s="222"/>
      <c r="AC440" s="222"/>
      <c r="AD440" s="222"/>
      <c r="AE440" s="222"/>
      <c r="AF440" s="222"/>
      <c r="AG440" s="222"/>
      <c r="AH440" s="222"/>
      <c r="AI440" s="222"/>
      <c r="AJ440" s="222"/>
    </row>
    <row r="441" spans="1:36" ht="31.5" x14ac:dyDescent="0.25">
      <c r="A441" s="161"/>
      <c r="B441" s="135"/>
      <c r="C441" s="123"/>
      <c r="D441" s="123"/>
      <c r="E441" s="126"/>
      <c r="F441" s="126"/>
      <c r="G441" s="126"/>
      <c r="H441" s="126"/>
      <c r="I441" s="93" t="s">
        <v>151</v>
      </c>
      <c r="J441" s="93" t="s">
        <v>156</v>
      </c>
      <c r="K441" s="93" t="s">
        <v>152</v>
      </c>
      <c r="L441" s="93" t="s">
        <v>153</v>
      </c>
      <c r="M441" s="133"/>
      <c r="N441" s="133"/>
      <c r="O441" s="145"/>
      <c r="P441" s="221"/>
      <c r="Q441" s="222"/>
      <c r="R441" s="222"/>
      <c r="S441" s="222"/>
      <c r="T441" s="222"/>
      <c r="U441" s="222"/>
      <c r="V441" s="222"/>
      <c r="W441" s="222"/>
      <c r="X441" s="222"/>
      <c r="Y441" s="222"/>
      <c r="Z441" s="222"/>
      <c r="AA441" s="222"/>
      <c r="AB441" s="222"/>
      <c r="AC441" s="222"/>
      <c r="AD441" s="222"/>
      <c r="AE441" s="222"/>
      <c r="AF441" s="222"/>
      <c r="AG441" s="222"/>
      <c r="AH441" s="222"/>
      <c r="AI441" s="222"/>
      <c r="AJ441" s="222"/>
    </row>
    <row r="442" spans="1:36" ht="21.75" customHeight="1" x14ac:dyDescent="0.25">
      <c r="A442" s="162"/>
      <c r="B442" s="136"/>
      <c r="C442" s="124"/>
      <c r="D442" s="124"/>
      <c r="E442" s="27">
        <v>9</v>
      </c>
      <c r="F442" s="28">
        <v>8</v>
      </c>
      <c r="G442" s="28">
        <v>8</v>
      </c>
      <c r="H442" s="28">
        <v>9</v>
      </c>
      <c r="I442" s="28" t="s">
        <v>69</v>
      </c>
      <c r="J442" s="28" t="s">
        <v>69</v>
      </c>
      <c r="K442" s="28" t="s">
        <v>69</v>
      </c>
      <c r="L442" s="28">
        <v>9</v>
      </c>
      <c r="M442" s="28">
        <v>9</v>
      </c>
      <c r="N442" s="28">
        <v>9</v>
      </c>
      <c r="O442" s="146"/>
      <c r="P442" s="221"/>
      <c r="Q442" s="222"/>
      <c r="R442" s="222"/>
      <c r="S442" s="222"/>
      <c r="T442" s="222"/>
      <c r="U442" s="222"/>
      <c r="V442" s="222"/>
      <c r="W442" s="222"/>
      <c r="X442" s="222"/>
      <c r="Y442" s="222"/>
      <c r="Z442" s="222"/>
      <c r="AA442" s="222"/>
      <c r="AB442" s="222"/>
      <c r="AC442" s="222"/>
      <c r="AD442" s="222"/>
      <c r="AE442" s="222"/>
      <c r="AF442" s="222"/>
      <c r="AG442" s="222"/>
      <c r="AH442" s="222"/>
      <c r="AI442" s="222"/>
      <c r="AJ442" s="222"/>
    </row>
    <row r="443" spans="1:36" ht="14.25" customHeight="1" x14ac:dyDescent="0.25">
      <c r="A443" s="160" t="s">
        <v>57</v>
      </c>
      <c r="B443" s="134" t="s">
        <v>295</v>
      </c>
      <c r="C443" s="101" t="s">
        <v>198</v>
      </c>
      <c r="D443" s="69" t="s">
        <v>4</v>
      </c>
      <c r="E443" s="17">
        <f>SUM(F443:N443)</f>
        <v>16920.118449999998</v>
      </c>
      <c r="F443" s="81">
        <f>F444+F445+F446</f>
        <v>7287.4905499999995</v>
      </c>
      <c r="G443" s="81">
        <v>9632.6278999999995</v>
      </c>
      <c r="H443" s="107">
        <f>H445+H446</f>
        <v>0</v>
      </c>
      <c r="I443" s="108"/>
      <c r="J443" s="108"/>
      <c r="K443" s="108"/>
      <c r="L443" s="109"/>
      <c r="M443" s="17">
        <f t="shared" ref="M443:N443" si="64">SUM(M444:M446)</f>
        <v>0</v>
      </c>
      <c r="N443" s="17">
        <f t="shared" si="64"/>
        <v>0</v>
      </c>
      <c r="O443" s="130" t="s">
        <v>34</v>
      </c>
      <c r="P443" s="221"/>
      <c r="Q443" s="222"/>
      <c r="R443" s="222"/>
      <c r="S443" s="222"/>
      <c r="T443" s="222"/>
      <c r="U443" s="222"/>
      <c r="V443" s="222"/>
      <c r="W443" s="222"/>
      <c r="X443" s="222"/>
      <c r="Y443" s="222"/>
      <c r="Z443" s="222"/>
      <c r="AA443" s="222"/>
      <c r="AB443" s="222"/>
      <c r="AC443" s="222"/>
      <c r="AD443" s="222"/>
      <c r="AE443" s="222"/>
      <c r="AF443" s="222"/>
      <c r="AG443" s="222"/>
      <c r="AH443" s="222"/>
      <c r="AI443" s="222"/>
      <c r="AJ443" s="222"/>
    </row>
    <row r="444" spans="1:36" ht="31.5" hidden="1" outlineLevel="1" x14ac:dyDescent="0.25">
      <c r="A444" s="161"/>
      <c r="B444" s="135"/>
      <c r="C444" s="102"/>
      <c r="D444" s="70" t="s">
        <v>17</v>
      </c>
      <c r="E444" s="17">
        <f>SUM(F444:N444)</f>
        <v>0</v>
      </c>
      <c r="F444" s="83">
        <v>0</v>
      </c>
      <c r="G444" s="83"/>
      <c r="H444" s="104">
        <v>0</v>
      </c>
      <c r="I444" s="105"/>
      <c r="J444" s="105"/>
      <c r="K444" s="105"/>
      <c r="L444" s="106"/>
      <c r="M444" s="18">
        <v>0</v>
      </c>
      <c r="N444" s="18">
        <v>0</v>
      </c>
      <c r="O444" s="145"/>
      <c r="P444" s="221"/>
      <c r="Q444" s="222"/>
      <c r="R444" s="222"/>
      <c r="S444" s="222"/>
      <c r="T444" s="222"/>
      <c r="U444" s="222"/>
      <c r="V444" s="222"/>
      <c r="W444" s="222"/>
      <c r="X444" s="222"/>
      <c r="Y444" s="222"/>
      <c r="Z444" s="222"/>
      <c r="AA444" s="222"/>
      <c r="AB444" s="222"/>
      <c r="AC444" s="222"/>
      <c r="AD444" s="222"/>
      <c r="AE444" s="222"/>
      <c r="AF444" s="222"/>
      <c r="AG444" s="222"/>
      <c r="AH444" s="222"/>
      <c r="AI444" s="222"/>
      <c r="AJ444" s="222"/>
    </row>
    <row r="445" spans="1:36" ht="47.25" collapsed="1" x14ac:dyDescent="0.25">
      <c r="A445" s="161"/>
      <c r="B445" s="135"/>
      <c r="C445" s="102"/>
      <c r="D445" s="70" t="s">
        <v>6</v>
      </c>
      <c r="E445" s="17">
        <f>SUM(F445:N445)</f>
        <v>7430.1050499999992</v>
      </c>
      <c r="F445" s="83">
        <f>2110.8938+219.09005</f>
        <v>2329.9838499999996</v>
      </c>
      <c r="G445" s="83">
        <v>5100.1211999999996</v>
      </c>
      <c r="H445" s="104">
        <v>0</v>
      </c>
      <c r="I445" s="105"/>
      <c r="J445" s="105"/>
      <c r="K445" s="105"/>
      <c r="L445" s="106"/>
      <c r="M445" s="18">
        <v>0</v>
      </c>
      <c r="N445" s="18">
        <v>0</v>
      </c>
      <c r="O445" s="145"/>
      <c r="P445" s="227" t="s">
        <v>308</v>
      </c>
      <c r="Q445" s="222"/>
      <c r="R445" s="222"/>
      <c r="S445" s="222"/>
      <c r="T445" s="222"/>
      <c r="U445" s="222"/>
      <c r="V445" s="222"/>
      <c r="W445" s="222"/>
      <c r="X445" s="222"/>
      <c r="Y445" s="222"/>
      <c r="Z445" s="222"/>
      <c r="AA445" s="222"/>
      <c r="AB445" s="222"/>
      <c r="AC445" s="222"/>
      <c r="AD445" s="222"/>
      <c r="AE445" s="222"/>
      <c r="AF445" s="222"/>
      <c r="AG445" s="222"/>
      <c r="AH445" s="222"/>
      <c r="AI445" s="222"/>
      <c r="AJ445" s="222"/>
    </row>
    <row r="446" spans="1:36" ht="15.75" x14ac:dyDescent="0.25">
      <c r="A446" s="161"/>
      <c r="B446" s="136"/>
      <c r="C446" s="103"/>
      <c r="D446" s="74" t="s">
        <v>18</v>
      </c>
      <c r="E446" s="17">
        <f>SUM(F446:N446)</f>
        <v>9490.0133999999998</v>
      </c>
      <c r="F446" s="83">
        <f>4532.5067+425</f>
        <v>4957.5066999999999</v>
      </c>
      <c r="G446" s="83">
        <v>4532.5066999999999</v>
      </c>
      <c r="H446" s="104">
        <v>0</v>
      </c>
      <c r="I446" s="105"/>
      <c r="J446" s="105"/>
      <c r="K446" s="105"/>
      <c r="L446" s="106"/>
      <c r="M446" s="18">
        <v>0</v>
      </c>
      <c r="N446" s="18">
        <v>0</v>
      </c>
      <c r="O446" s="145"/>
      <c r="P446" s="221" t="s">
        <v>309</v>
      </c>
      <c r="Q446" s="222"/>
      <c r="R446" s="222"/>
      <c r="S446" s="222"/>
      <c r="T446" s="222"/>
      <c r="U446" s="222"/>
      <c r="V446" s="222"/>
      <c r="W446" s="222"/>
      <c r="X446" s="222"/>
      <c r="Y446" s="222"/>
      <c r="Z446" s="222"/>
      <c r="AA446" s="222"/>
      <c r="AB446" s="222"/>
      <c r="AC446" s="222"/>
      <c r="AD446" s="222"/>
      <c r="AE446" s="222"/>
      <c r="AF446" s="222"/>
      <c r="AG446" s="222"/>
      <c r="AH446" s="222"/>
      <c r="AI446" s="222"/>
      <c r="AJ446" s="222"/>
    </row>
    <row r="447" spans="1:36" ht="15.75" x14ac:dyDescent="0.25">
      <c r="A447" s="161"/>
      <c r="B447" s="134" t="s">
        <v>134</v>
      </c>
      <c r="C447" s="122" t="s">
        <v>69</v>
      </c>
      <c r="D447" s="122" t="s">
        <v>69</v>
      </c>
      <c r="E447" s="125" t="s">
        <v>70</v>
      </c>
      <c r="F447" s="125" t="s">
        <v>2</v>
      </c>
      <c r="G447" s="125" t="s">
        <v>3</v>
      </c>
      <c r="H447" s="125" t="s">
        <v>229</v>
      </c>
      <c r="I447" s="127" t="s">
        <v>163</v>
      </c>
      <c r="J447" s="128"/>
      <c r="K447" s="128"/>
      <c r="L447" s="129"/>
      <c r="M447" s="133" t="s">
        <v>39</v>
      </c>
      <c r="N447" s="133" t="s">
        <v>40</v>
      </c>
      <c r="O447" s="145"/>
      <c r="P447" s="221"/>
      <c r="Q447" s="222"/>
      <c r="R447" s="222"/>
      <c r="S447" s="222"/>
      <c r="T447" s="222"/>
      <c r="U447" s="222"/>
      <c r="V447" s="222"/>
      <c r="W447" s="222"/>
      <c r="X447" s="222"/>
      <c r="Y447" s="222"/>
      <c r="Z447" s="222"/>
      <c r="AA447" s="222"/>
      <c r="AB447" s="222"/>
      <c r="AC447" s="222"/>
      <c r="AD447" s="222"/>
      <c r="AE447" s="222"/>
      <c r="AF447" s="222"/>
      <c r="AG447" s="222"/>
      <c r="AH447" s="222"/>
      <c r="AI447" s="222"/>
      <c r="AJ447" s="222"/>
    </row>
    <row r="448" spans="1:36" ht="31.5" x14ac:dyDescent="0.25">
      <c r="A448" s="161"/>
      <c r="B448" s="135"/>
      <c r="C448" s="123"/>
      <c r="D448" s="123"/>
      <c r="E448" s="126"/>
      <c r="F448" s="126"/>
      <c r="G448" s="126"/>
      <c r="H448" s="126"/>
      <c r="I448" s="93" t="s">
        <v>151</v>
      </c>
      <c r="J448" s="93" t="s">
        <v>156</v>
      </c>
      <c r="K448" s="93" t="s">
        <v>152</v>
      </c>
      <c r="L448" s="93" t="s">
        <v>153</v>
      </c>
      <c r="M448" s="133"/>
      <c r="N448" s="133"/>
      <c r="O448" s="145"/>
      <c r="P448" s="221"/>
      <c r="Q448" s="222"/>
      <c r="R448" s="222"/>
      <c r="S448" s="222"/>
      <c r="T448" s="222"/>
      <c r="U448" s="222"/>
      <c r="V448" s="222"/>
      <c r="W448" s="222"/>
      <c r="X448" s="222"/>
      <c r="Y448" s="222"/>
      <c r="Z448" s="222"/>
      <c r="AA448" s="222"/>
      <c r="AB448" s="222"/>
      <c r="AC448" s="222"/>
      <c r="AD448" s="222"/>
      <c r="AE448" s="222"/>
      <c r="AF448" s="222"/>
      <c r="AG448" s="222"/>
      <c r="AH448" s="222"/>
      <c r="AI448" s="222"/>
      <c r="AJ448" s="222"/>
    </row>
    <row r="449" spans="1:36" ht="15.75" x14ac:dyDescent="0.25">
      <c r="A449" s="162"/>
      <c r="B449" s="136"/>
      <c r="C449" s="124"/>
      <c r="D449" s="124"/>
      <c r="E449" s="27">
        <v>2</v>
      </c>
      <c r="F449" s="28">
        <v>1</v>
      </c>
      <c r="G449" s="28">
        <v>1</v>
      </c>
      <c r="H449" s="28" t="s">
        <v>69</v>
      </c>
      <c r="I449" s="28" t="s">
        <v>69</v>
      </c>
      <c r="J449" s="28" t="s">
        <v>69</v>
      </c>
      <c r="K449" s="28" t="s">
        <v>69</v>
      </c>
      <c r="L449" s="28" t="s">
        <v>69</v>
      </c>
      <c r="M449" s="28" t="s">
        <v>69</v>
      </c>
      <c r="N449" s="28" t="s">
        <v>69</v>
      </c>
      <c r="O449" s="146"/>
      <c r="P449" s="221"/>
      <c r="Q449" s="222"/>
      <c r="R449" s="222"/>
      <c r="S449" s="222"/>
      <c r="T449" s="222"/>
      <c r="U449" s="222"/>
      <c r="V449" s="222"/>
      <c r="W449" s="222"/>
      <c r="X449" s="222"/>
      <c r="Y449" s="222"/>
      <c r="Z449" s="222"/>
      <c r="AA449" s="222"/>
      <c r="AB449" s="222"/>
      <c r="AC449" s="222"/>
      <c r="AD449" s="222"/>
      <c r="AE449" s="222"/>
      <c r="AF449" s="222"/>
      <c r="AG449" s="222"/>
      <c r="AH449" s="222"/>
      <c r="AI449" s="222"/>
      <c r="AJ449" s="222"/>
    </row>
    <row r="450" spans="1:36" ht="15.75" x14ac:dyDescent="0.25">
      <c r="A450" s="160" t="s">
        <v>191</v>
      </c>
      <c r="B450" s="143" t="s">
        <v>192</v>
      </c>
      <c r="C450" s="144" t="s">
        <v>199</v>
      </c>
      <c r="D450" s="69" t="s">
        <v>4</v>
      </c>
      <c r="E450" s="17">
        <f>SUM(F450:N450)</f>
        <v>104751</v>
      </c>
      <c r="F450" s="81">
        <f>SUM(F451:F453)</f>
        <v>0</v>
      </c>
      <c r="G450" s="81">
        <v>0</v>
      </c>
      <c r="H450" s="107">
        <f>SUM(H451:H453)</f>
        <v>56181</v>
      </c>
      <c r="I450" s="108"/>
      <c r="J450" s="108"/>
      <c r="K450" s="108"/>
      <c r="L450" s="109"/>
      <c r="M450" s="17">
        <f>SUM(M451:M453)</f>
        <v>48570</v>
      </c>
      <c r="N450" s="17">
        <f>SUM(N451:N453)</f>
        <v>0</v>
      </c>
      <c r="O450" s="130" t="s">
        <v>32</v>
      </c>
      <c r="P450" s="221"/>
      <c r="Q450" s="222"/>
      <c r="R450" s="222"/>
      <c r="S450" s="222"/>
      <c r="T450" s="222"/>
      <c r="U450" s="222"/>
      <c r="V450" s="222"/>
      <c r="W450" s="222"/>
      <c r="X450" s="222"/>
      <c r="Y450" s="222"/>
      <c r="Z450" s="222"/>
      <c r="AA450" s="222"/>
      <c r="AB450" s="222"/>
      <c r="AC450" s="222"/>
      <c r="AD450" s="222"/>
      <c r="AE450" s="222"/>
      <c r="AF450" s="222"/>
      <c r="AG450" s="222"/>
      <c r="AH450" s="222"/>
      <c r="AI450" s="222"/>
      <c r="AJ450" s="222"/>
    </row>
    <row r="451" spans="1:36" ht="31.5" hidden="1" outlineLevel="1" x14ac:dyDescent="0.25">
      <c r="A451" s="161"/>
      <c r="B451" s="143"/>
      <c r="C451" s="144"/>
      <c r="D451" s="70" t="s">
        <v>21</v>
      </c>
      <c r="E451" s="17">
        <f>SUM(F451:N451)</f>
        <v>0</v>
      </c>
      <c r="F451" s="83">
        <v>0</v>
      </c>
      <c r="G451" s="81">
        <v>0</v>
      </c>
      <c r="H451" s="104">
        <v>0</v>
      </c>
      <c r="I451" s="105"/>
      <c r="J451" s="105"/>
      <c r="K451" s="105"/>
      <c r="L451" s="106"/>
      <c r="M451" s="18">
        <v>0</v>
      </c>
      <c r="N451" s="18">
        <v>0</v>
      </c>
      <c r="O451" s="145"/>
      <c r="P451" s="221"/>
      <c r="Q451" s="222"/>
      <c r="R451" s="222"/>
      <c r="S451" s="222"/>
      <c r="T451" s="222"/>
      <c r="U451" s="222"/>
      <c r="V451" s="222"/>
      <c r="W451" s="222"/>
      <c r="X451" s="222"/>
      <c r="Y451" s="222"/>
      <c r="Z451" s="222"/>
      <c r="AA451" s="222"/>
      <c r="AB451" s="222"/>
      <c r="AC451" s="222"/>
      <c r="AD451" s="222"/>
      <c r="AE451" s="222"/>
      <c r="AF451" s="222"/>
      <c r="AG451" s="222"/>
      <c r="AH451" s="222"/>
      <c r="AI451" s="222"/>
      <c r="AJ451" s="222"/>
    </row>
    <row r="452" spans="1:36" ht="30" customHeight="1" collapsed="1" x14ac:dyDescent="0.25">
      <c r="A452" s="161"/>
      <c r="B452" s="143"/>
      <c r="C452" s="144"/>
      <c r="D452" s="70" t="s">
        <v>17</v>
      </c>
      <c r="E452" s="17">
        <f>SUM(F452:N452)</f>
        <v>52375.5</v>
      </c>
      <c r="F452" s="83">
        <v>0</v>
      </c>
      <c r="G452" s="83">
        <v>0</v>
      </c>
      <c r="H452" s="104">
        <v>28090.5</v>
      </c>
      <c r="I452" s="105"/>
      <c r="J452" s="105"/>
      <c r="K452" s="105"/>
      <c r="L452" s="106"/>
      <c r="M452" s="18">
        <v>24285</v>
      </c>
      <c r="N452" s="18">
        <v>0</v>
      </c>
      <c r="O452" s="145"/>
      <c r="P452" s="221"/>
      <c r="Q452" s="222"/>
      <c r="R452" s="222"/>
      <c r="S452" s="222"/>
      <c r="T452" s="222"/>
      <c r="U452" s="222"/>
      <c r="V452" s="222"/>
      <c r="W452" s="222"/>
      <c r="X452" s="222"/>
      <c r="Y452" s="222"/>
      <c r="Z452" s="222"/>
      <c r="AA452" s="222"/>
      <c r="AB452" s="222"/>
      <c r="AC452" s="222"/>
      <c r="AD452" s="222"/>
      <c r="AE452" s="222"/>
      <c r="AF452" s="222"/>
      <c r="AG452" s="222"/>
      <c r="AH452" s="222"/>
      <c r="AI452" s="222"/>
      <c r="AJ452" s="222"/>
    </row>
    <row r="453" spans="1:36" ht="47.25" x14ac:dyDescent="0.25">
      <c r="A453" s="161"/>
      <c r="B453" s="143"/>
      <c r="C453" s="144"/>
      <c r="D453" s="70" t="s">
        <v>6</v>
      </c>
      <c r="E453" s="17">
        <f>SUM(F453:N453)</f>
        <v>52375.5</v>
      </c>
      <c r="F453" s="83">
        <v>0</v>
      </c>
      <c r="G453" s="83">
        <v>0</v>
      </c>
      <c r="H453" s="104">
        <v>28090.5</v>
      </c>
      <c r="I453" s="105"/>
      <c r="J453" s="105"/>
      <c r="K453" s="105"/>
      <c r="L453" s="106"/>
      <c r="M453" s="18">
        <v>24285</v>
      </c>
      <c r="N453" s="18">
        <f>24285-24285</f>
        <v>0</v>
      </c>
      <c r="O453" s="145"/>
      <c r="P453" s="233"/>
      <c r="Q453" s="228"/>
      <c r="R453" s="228"/>
      <c r="S453" s="222"/>
      <c r="T453" s="222"/>
      <c r="U453" s="222"/>
      <c r="V453" s="222"/>
      <c r="W453" s="222"/>
      <c r="X453" s="222"/>
      <c r="Y453" s="222"/>
      <c r="Z453" s="222"/>
      <c r="AA453" s="222"/>
      <c r="AB453" s="222"/>
      <c r="AC453" s="222"/>
      <c r="AD453" s="222"/>
      <c r="AE453" s="222"/>
      <c r="AF453" s="222"/>
      <c r="AG453" s="222"/>
      <c r="AH453" s="222"/>
      <c r="AI453" s="222"/>
      <c r="AJ453" s="222"/>
    </row>
    <row r="454" spans="1:36" ht="15.75" x14ac:dyDescent="0.25">
      <c r="A454" s="161"/>
      <c r="B454" s="134" t="s">
        <v>231</v>
      </c>
      <c r="C454" s="122" t="s">
        <v>69</v>
      </c>
      <c r="D454" s="122" t="s">
        <v>69</v>
      </c>
      <c r="E454" s="125" t="s">
        <v>70</v>
      </c>
      <c r="F454" s="125" t="s">
        <v>2</v>
      </c>
      <c r="G454" s="125" t="s">
        <v>3</v>
      </c>
      <c r="H454" s="125" t="s">
        <v>230</v>
      </c>
      <c r="I454" s="127" t="s">
        <v>163</v>
      </c>
      <c r="J454" s="128"/>
      <c r="K454" s="128"/>
      <c r="L454" s="129"/>
      <c r="M454" s="133" t="s">
        <v>39</v>
      </c>
      <c r="N454" s="133" t="s">
        <v>40</v>
      </c>
      <c r="O454" s="145"/>
      <c r="P454" s="233"/>
      <c r="Q454" s="228"/>
      <c r="R454" s="228"/>
      <c r="S454" s="222"/>
      <c r="T454" s="222"/>
      <c r="U454" s="222"/>
      <c r="V454" s="222"/>
      <c r="W454" s="222"/>
      <c r="X454" s="222"/>
      <c r="Y454" s="222"/>
      <c r="Z454" s="222"/>
      <c r="AA454" s="222"/>
      <c r="AB454" s="222"/>
      <c r="AC454" s="222"/>
      <c r="AD454" s="222"/>
      <c r="AE454" s="222"/>
      <c r="AF454" s="222"/>
      <c r="AG454" s="222"/>
      <c r="AH454" s="222"/>
      <c r="AI454" s="222"/>
      <c r="AJ454" s="222"/>
    </row>
    <row r="455" spans="1:36" ht="31.5" x14ac:dyDescent="0.25">
      <c r="A455" s="161"/>
      <c r="B455" s="135"/>
      <c r="C455" s="123"/>
      <c r="D455" s="123"/>
      <c r="E455" s="126"/>
      <c r="F455" s="126"/>
      <c r="G455" s="126"/>
      <c r="H455" s="126"/>
      <c r="I455" s="93" t="s">
        <v>151</v>
      </c>
      <c r="J455" s="93" t="s">
        <v>156</v>
      </c>
      <c r="K455" s="93" t="s">
        <v>152</v>
      </c>
      <c r="L455" s="93" t="s">
        <v>153</v>
      </c>
      <c r="M455" s="133"/>
      <c r="N455" s="133"/>
      <c r="O455" s="145"/>
      <c r="P455" s="233"/>
      <c r="Q455" s="222"/>
      <c r="R455" s="222"/>
      <c r="S455" s="222"/>
      <c r="T455" s="222"/>
      <c r="U455" s="222"/>
      <c r="V455" s="222"/>
      <c r="W455" s="222"/>
      <c r="X455" s="222"/>
      <c r="Y455" s="222"/>
      <c r="Z455" s="222"/>
      <c r="AA455" s="222"/>
      <c r="AB455" s="222"/>
      <c r="AC455" s="222"/>
      <c r="AD455" s="222"/>
      <c r="AE455" s="222"/>
      <c r="AF455" s="222"/>
      <c r="AG455" s="222"/>
      <c r="AH455" s="222"/>
      <c r="AI455" s="222"/>
      <c r="AJ455" s="222"/>
    </row>
    <row r="456" spans="1:36" ht="27.75" customHeight="1" x14ac:dyDescent="0.25">
      <c r="A456" s="162"/>
      <c r="B456" s="136"/>
      <c r="C456" s="124"/>
      <c r="D456" s="124"/>
      <c r="E456" s="27">
        <v>9</v>
      </c>
      <c r="F456" s="21" t="s">
        <v>69</v>
      </c>
      <c r="G456" s="21" t="s">
        <v>69</v>
      </c>
      <c r="H456" s="32" t="s">
        <v>280</v>
      </c>
      <c r="I456" s="32" t="s">
        <v>69</v>
      </c>
      <c r="J456" s="32" t="s">
        <v>69</v>
      </c>
      <c r="K456" s="32" t="s">
        <v>69</v>
      </c>
      <c r="L456" s="32" t="s">
        <v>280</v>
      </c>
      <c r="M456" s="28">
        <v>5</v>
      </c>
      <c r="N456" s="21" t="s">
        <v>69</v>
      </c>
      <c r="O456" s="146"/>
      <c r="P456" s="221"/>
      <c r="Q456" s="222"/>
      <c r="R456" s="222"/>
      <c r="S456" s="222"/>
      <c r="T456" s="222"/>
      <c r="U456" s="222"/>
      <c r="V456" s="222"/>
      <c r="W456" s="222"/>
      <c r="X456" s="222"/>
      <c r="Y456" s="222"/>
      <c r="Z456" s="222"/>
      <c r="AA456" s="222"/>
      <c r="AB456" s="222"/>
      <c r="AC456" s="222"/>
      <c r="AD456" s="222"/>
      <c r="AE456" s="222"/>
      <c r="AF456" s="222"/>
      <c r="AG456" s="222"/>
      <c r="AH456" s="222"/>
      <c r="AI456" s="222"/>
      <c r="AJ456" s="222"/>
    </row>
    <row r="457" spans="1:36" ht="15.75" customHeight="1" x14ac:dyDescent="0.25">
      <c r="A457" s="160" t="s">
        <v>290</v>
      </c>
      <c r="B457" s="134" t="s">
        <v>291</v>
      </c>
      <c r="C457" s="101" t="s">
        <v>199</v>
      </c>
      <c r="D457" s="69" t="s">
        <v>4</v>
      </c>
      <c r="E457" s="17">
        <f>SUM(F457:N457)</f>
        <v>12923.896919999999</v>
      </c>
      <c r="F457" s="81">
        <f>SUM(F458:F460)</f>
        <v>0</v>
      </c>
      <c r="G457" s="81">
        <v>0</v>
      </c>
      <c r="H457" s="107">
        <f>SUM(H460+H461)</f>
        <v>4400.48668</v>
      </c>
      <c r="I457" s="108"/>
      <c r="J457" s="108"/>
      <c r="K457" s="108"/>
      <c r="L457" s="109"/>
      <c r="M457" s="17">
        <f>M460+M461</f>
        <v>4261.7051199999996</v>
      </c>
      <c r="N457" s="17">
        <f>N460+N461</f>
        <v>4261.7051199999996</v>
      </c>
      <c r="O457" s="130" t="s">
        <v>32</v>
      </c>
      <c r="P457" s="221"/>
      <c r="Q457" s="222"/>
      <c r="R457" s="222"/>
      <c r="S457" s="222"/>
      <c r="T457" s="222"/>
      <c r="U457" s="222"/>
      <c r="V457" s="222"/>
      <c r="W457" s="222"/>
      <c r="X457" s="222"/>
      <c r="Y457" s="222"/>
      <c r="Z457" s="222"/>
      <c r="AA457" s="222"/>
      <c r="AB457" s="222"/>
      <c r="AC457" s="222"/>
      <c r="AD457" s="222"/>
      <c r="AE457" s="222"/>
      <c r="AF457" s="222"/>
      <c r="AG457" s="222"/>
      <c r="AH457" s="222"/>
      <c r="AI457" s="222"/>
      <c r="AJ457" s="222"/>
    </row>
    <row r="458" spans="1:36" ht="31.5" hidden="1" customHeight="1" outlineLevel="1" x14ac:dyDescent="0.25">
      <c r="A458" s="161"/>
      <c r="B458" s="135"/>
      <c r="C458" s="102"/>
      <c r="D458" s="70" t="s">
        <v>21</v>
      </c>
      <c r="E458" s="17">
        <f>SUM(F458:N458)</f>
        <v>0</v>
      </c>
      <c r="F458" s="83">
        <v>0</v>
      </c>
      <c r="G458" s="81">
        <v>0</v>
      </c>
      <c r="H458" s="104">
        <v>0</v>
      </c>
      <c r="I458" s="105"/>
      <c r="J458" s="105"/>
      <c r="K458" s="105"/>
      <c r="L458" s="106"/>
      <c r="M458" s="18">
        <v>0</v>
      </c>
      <c r="N458" s="18">
        <v>0</v>
      </c>
      <c r="O458" s="145"/>
      <c r="P458" s="221"/>
      <c r="Q458" s="222"/>
      <c r="R458" s="222"/>
      <c r="S458" s="222"/>
      <c r="T458" s="222"/>
      <c r="U458" s="222"/>
      <c r="V458" s="222"/>
      <c r="W458" s="222"/>
      <c r="X458" s="222"/>
      <c r="Y458" s="222"/>
      <c r="Z458" s="222"/>
      <c r="AA458" s="222"/>
      <c r="AB458" s="222"/>
      <c r="AC458" s="222"/>
      <c r="AD458" s="222"/>
      <c r="AE458" s="222"/>
      <c r="AF458" s="222"/>
      <c r="AG458" s="222"/>
      <c r="AH458" s="222"/>
      <c r="AI458" s="222"/>
      <c r="AJ458" s="222"/>
    </row>
    <row r="459" spans="1:36" ht="31.5" hidden="1" customHeight="1" x14ac:dyDescent="0.25">
      <c r="A459" s="161"/>
      <c r="B459" s="135"/>
      <c r="C459" s="102"/>
      <c r="D459" s="70" t="s">
        <v>17</v>
      </c>
      <c r="E459" s="17">
        <f>SUM(F459:N459)</f>
        <v>0</v>
      </c>
      <c r="F459" s="83">
        <v>0</v>
      </c>
      <c r="G459" s="83">
        <v>0</v>
      </c>
      <c r="H459" s="104">
        <v>0</v>
      </c>
      <c r="I459" s="105"/>
      <c r="J459" s="105"/>
      <c r="K459" s="105"/>
      <c r="L459" s="106"/>
      <c r="M459" s="18">
        <v>0</v>
      </c>
      <c r="N459" s="18">
        <v>0</v>
      </c>
      <c r="O459" s="145"/>
      <c r="P459" s="221"/>
      <c r="Q459" s="222"/>
      <c r="R459" s="222"/>
      <c r="S459" s="222"/>
      <c r="T459" s="222"/>
      <c r="U459" s="222"/>
      <c r="V459" s="222"/>
      <c r="W459" s="222"/>
      <c r="X459" s="222"/>
      <c r="Y459" s="222"/>
      <c r="Z459" s="222"/>
      <c r="AA459" s="222"/>
      <c r="AB459" s="222"/>
      <c r="AC459" s="222"/>
      <c r="AD459" s="222"/>
      <c r="AE459" s="222"/>
      <c r="AF459" s="222"/>
      <c r="AG459" s="222"/>
      <c r="AH459" s="222"/>
      <c r="AI459" s="222"/>
      <c r="AJ459" s="222"/>
    </row>
    <row r="460" spans="1:36" ht="48.75" customHeight="1" x14ac:dyDescent="0.25">
      <c r="A460" s="161"/>
      <c r="B460" s="135"/>
      <c r="C460" s="102"/>
      <c r="D460" s="70" t="s">
        <v>6</v>
      </c>
      <c r="E460" s="17">
        <f>SUM(F460:N460)</f>
        <v>349.23655000000002</v>
      </c>
      <c r="F460" s="83">
        <v>0</v>
      </c>
      <c r="G460" s="83">
        <v>0</v>
      </c>
      <c r="H460" s="104">
        <v>349.23655000000002</v>
      </c>
      <c r="I460" s="105"/>
      <c r="J460" s="105"/>
      <c r="K460" s="105"/>
      <c r="L460" s="106"/>
      <c r="M460" s="18">
        <v>0</v>
      </c>
      <c r="N460" s="18">
        <v>0</v>
      </c>
      <c r="O460" s="145"/>
      <c r="P460" s="233"/>
      <c r="Q460" s="222"/>
      <c r="R460" s="222"/>
      <c r="S460" s="222"/>
      <c r="T460" s="222"/>
      <c r="U460" s="222"/>
      <c r="V460" s="222"/>
      <c r="W460" s="222"/>
      <c r="X460" s="222"/>
      <c r="Y460" s="222"/>
      <c r="Z460" s="222"/>
      <c r="AA460" s="222"/>
      <c r="AB460" s="222"/>
      <c r="AC460" s="222"/>
      <c r="AD460" s="222"/>
      <c r="AE460" s="222"/>
      <c r="AF460" s="222"/>
      <c r="AG460" s="222"/>
      <c r="AH460" s="222"/>
      <c r="AI460" s="222"/>
      <c r="AJ460" s="222"/>
    </row>
    <row r="461" spans="1:36" ht="19.5" customHeight="1" x14ac:dyDescent="0.25">
      <c r="A461" s="161"/>
      <c r="B461" s="136"/>
      <c r="C461" s="103"/>
      <c r="D461" s="74" t="s">
        <v>18</v>
      </c>
      <c r="E461" s="17">
        <f>SUM(F461:N461)</f>
        <v>12574.660369999998</v>
      </c>
      <c r="F461" s="83">
        <v>0</v>
      </c>
      <c r="G461" s="83">
        <v>0</v>
      </c>
      <c r="H461" s="104">
        <v>4051.2501299999999</v>
      </c>
      <c r="I461" s="105"/>
      <c r="J461" s="105"/>
      <c r="K461" s="105"/>
      <c r="L461" s="106"/>
      <c r="M461" s="18">
        <v>4261.7051199999996</v>
      </c>
      <c r="N461" s="18">
        <v>4261.7051199999996</v>
      </c>
      <c r="O461" s="145"/>
      <c r="P461" s="233"/>
      <c r="Q461" s="222"/>
      <c r="R461" s="222"/>
      <c r="S461" s="222"/>
      <c r="T461" s="222"/>
      <c r="U461" s="222"/>
      <c r="V461" s="222"/>
      <c r="W461" s="222"/>
      <c r="X461" s="222"/>
      <c r="Y461" s="222"/>
      <c r="Z461" s="222"/>
      <c r="AA461" s="222"/>
      <c r="AB461" s="222"/>
      <c r="AC461" s="222"/>
      <c r="AD461" s="222"/>
      <c r="AE461" s="222"/>
      <c r="AF461" s="222"/>
      <c r="AG461" s="222"/>
      <c r="AH461" s="222"/>
      <c r="AI461" s="222"/>
      <c r="AJ461" s="222"/>
    </row>
    <row r="462" spans="1:36" ht="15.75" x14ac:dyDescent="0.25">
      <c r="A462" s="161"/>
      <c r="B462" s="134" t="s">
        <v>292</v>
      </c>
      <c r="C462" s="122" t="s">
        <v>69</v>
      </c>
      <c r="D462" s="122" t="s">
        <v>69</v>
      </c>
      <c r="E462" s="125" t="s">
        <v>70</v>
      </c>
      <c r="F462" s="125" t="s">
        <v>2</v>
      </c>
      <c r="G462" s="125" t="s">
        <v>3</v>
      </c>
      <c r="H462" s="125" t="s">
        <v>230</v>
      </c>
      <c r="I462" s="127" t="s">
        <v>163</v>
      </c>
      <c r="J462" s="128"/>
      <c r="K462" s="128"/>
      <c r="L462" s="129"/>
      <c r="M462" s="133" t="s">
        <v>39</v>
      </c>
      <c r="N462" s="133" t="s">
        <v>40</v>
      </c>
      <c r="O462" s="145"/>
      <c r="P462" s="233"/>
      <c r="Q462" s="222"/>
      <c r="R462" s="222"/>
      <c r="S462" s="222"/>
      <c r="T462" s="222"/>
      <c r="U462" s="222"/>
      <c r="V462" s="222"/>
      <c r="W462" s="222"/>
      <c r="X462" s="222"/>
      <c r="Y462" s="222"/>
      <c r="Z462" s="222"/>
      <c r="AA462" s="222"/>
      <c r="AB462" s="222"/>
      <c r="AC462" s="222"/>
      <c r="AD462" s="222"/>
      <c r="AE462" s="222"/>
      <c r="AF462" s="222"/>
      <c r="AG462" s="222"/>
      <c r="AH462" s="222"/>
      <c r="AI462" s="222"/>
      <c r="AJ462" s="222"/>
    </row>
    <row r="463" spans="1:36" ht="31.5" x14ac:dyDescent="0.25">
      <c r="A463" s="161"/>
      <c r="B463" s="135"/>
      <c r="C463" s="123"/>
      <c r="D463" s="123"/>
      <c r="E463" s="126"/>
      <c r="F463" s="126"/>
      <c r="G463" s="126"/>
      <c r="H463" s="126"/>
      <c r="I463" s="93" t="s">
        <v>151</v>
      </c>
      <c r="J463" s="93" t="s">
        <v>156</v>
      </c>
      <c r="K463" s="93" t="s">
        <v>152</v>
      </c>
      <c r="L463" s="93" t="s">
        <v>153</v>
      </c>
      <c r="M463" s="133"/>
      <c r="N463" s="133"/>
      <c r="O463" s="145"/>
      <c r="P463" s="233"/>
      <c r="Q463" s="236"/>
      <c r="R463" s="236"/>
      <c r="S463" s="222"/>
      <c r="T463" s="222"/>
      <c r="U463" s="222"/>
      <c r="V463" s="222"/>
      <c r="W463" s="222"/>
      <c r="X463" s="222"/>
      <c r="Y463" s="222"/>
      <c r="Z463" s="222"/>
      <c r="AA463" s="222"/>
      <c r="AB463" s="222"/>
      <c r="AC463" s="222"/>
      <c r="AD463" s="222"/>
      <c r="AE463" s="222"/>
      <c r="AF463" s="222"/>
      <c r="AG463" s="222"/>
      <c r="AH463" s="222"/>
      <c r="AI463" s="222"/>
      <c r="AJ463" s="222"/>
    </row>
    <row r="464" spans="1:36" ht="15.75" x14ac:dyDescent="0.25">
      <c r="A464" s="162"/>
      <c r="B464" s="136"/>
      <c r="C464" s="124"/>
      <c r="D464" s="124"/>
      <c r="E464" s="27">
        <v>2</v>
      </c>
      <c r="F464" s="21" t="s">
        <v>69</v>
      </c>
      <c r="G464" s="21" t="s">
        <v>69</v>
      </c>
      <c r="H464" s="32" t="s">
        <v>43</v>
      </c>
      <c r="I464" s="32" t="s">
        <v>69</v>
      </c>
      <c r="J464" s="32" t="s">
        <v>69</v>
      </c>
      <c r="K464" s="32" t="s">
        <v>69</v>
      </c>
      <c r="L464" s="32" t="s">
        <v>43</v>
      </c>
      <c r="M464" s="28">
        <v>1</v>
      </c>
      <c r="N464" s="28">
        <v>1</v>
      </c>
      <c r="O464" s="146"/>
      <c r="P464" s="233"/>
      <c r="Q464" s="236"/>
      <c r="R464" s="236"/>
      <c r="S464" s="222"/>
      <c r="T464" s="222"/>
      <c r="U464" s="222"/>
      <c r="V464" s="222"/>
      <c r="W464" s="222"/>
      <c r="X464" s="222"/>
      <c r="Y464" s="222"/>
      <c r="Z464" s="222"/>
      <c r="AA464" s="222"/>
      <c r="AB464" s="222"/>
      <c r="AC464" s="222"/>
      <c r="AD464" s="222"/>
      <c r="AE464" s="222"/>
      <c r="AF464" s="222"/>
      <c r="AG464" s="222"/>
      <c r="AH464" s="222"/>
      <c r="AI464" s="222"/>
      <c r="AJ464" s="222"/>
    </row>
    <row r="465" spans="1:36" ht="15.75" x14ac:dyDescent="0.25">
      <c r="A465" s="151">
        <v>3</v>
      </c>
      <c r="B465" s="167" t="s">
        <v>105</v>
      </c>
      <c r="C465" s="151" t="s">
        <v>198</v>
      </c>
      <c r="D465" s="69" t="s">
        <v>4</v>
      </c>
      <c r="E465" s="17">
        <f>SUM(F465:N465)</f>
        <v>7058.83</v>
      </c>
      <c r="F465" s="81">
        <f>F466+F467+F468</f>
        <v>7058.83</v>
      </c>
      <c r="G465" s="81">
        <v>0</v>
      </c>
      <c r="H465" s="107">
        <f>H466+H467+H468</f>
        <v>0</v>
      </c>
      <c r="I465" s="108"/>
      <c r="J465" s="108"/>
      <c r="K465" s="108"/>
      <c r="L465" s="109"/>
      <c r="M465" s="17">
        <f>SUM(M466:M468)</f>
        <v>0</v>
      </c>
      <c r="N465" s="17">
        <f>SUM(N466:N468)</f>
        <v>0</v>
      </c>
      <c r="O465" s="147" t="s">
        <v>20</v>
      </c>
      <c r="P465" s="221"/>
      <c r="Q465" s="222"/>
      <c r="R465" s="222"/>
      <c r="S465" s="222"/>
      <c r="T465" s="222"/>
      <c r="U465" s="222"/>
      <c r="V465" s="222"/>
      <c r="W465" s="222"/>
      <c r="X465" s="222"/>
      <c r="Y465" s="222"/>
      <c r="Z465" s="222"/>
      <c r="AA465" s="222"/>
      <c r="AB465" s="222"/>
      <c r="AC465" s="222"/>
      <c r="AD465" s="222"/>
      <c r="AE465" s="222"/>
      <c r="AF465" s="222"/>
      <c r="AG465" s="222"/>
      <c r="AH465" s="222"/>
      <c r="AI465" s="222"/>
      <c r="AJ465" s="222"/>
    </row>
    <row r="466" spans="1:36" ht="31.5" x14ac:dyDescent="0.25">
      <c r="A466" s="151"/>
      <c r="B466" s="167"/>
      <c r="C466" s="151"/>
      <c r="D466" s="69" t="s">
        <v>21</v>
      </c>
      <c r="E466" s="17">
        <f t="shared" ref="E466:E472" si="65">SUM(F466:N466)</f>
        <v>3240</v>
      </c>
      <c r="F466" s="81">
        <f>F470+F477+F484</f>
        <v>3240</v>
      </c>
      <c r="G466" s="81">
        <v>0</v>
      </c>
      <c r="H466" s="107">
        <f>H470+L477+L484</f>
        <v>0</v>
      </c>
      <c r="I466" s="108"/>
      <c r="J466" s="108"/>
      <c r="K466" s="108"/>
      <c r="L466" s="109"/>
      <c r="M466" s="17">
        <f t="shared" ref="M466:N468" si="66">M470+M477+M484</f>
        <v>0</v>
      </c>
      <c r="N466" s="17">
        <f t="shared" si="66"/>
        <v>0</v>
      </c>
      <c r="O466" s="147"/>
      <c r="P466" s="221"/>
      <c r="Q466" s="222"/>
      <c r="R466" s="222"/>
      <c r="S466" s="222"/>
      <c r="T466" s="222"/>
      <c r="U466" s="222"/>
      <c r="V466" s="222"/>
      <c r="W466" s="222"/>
      <c r="X466" s="222"/>
      <c r="Y466" s="222"/>
      <c r="Z466" s="222"/>
      <c r="AA466" s="222"/>
      <c r="AB466" s="222"/>
      <c r="AC466" s="222"/>
      <c r="AD466" s="222"/>
      <c r="AE466" s="222"/>
      <c r="AF466" s="222"/>
      <c r="AG466" s="222"/>
      <c r="AH466" s="222"/>
      <c r="AI466" s="222"/>
      <c r="AJ466" s="222"/>
    </row>
    <row r="467" spans="1:36" ht="31.5" x14ac:dyDescent="0.25">
      <c r="A467" s="151"/>
      <c r="B467" s="167"/>
      <c r="C467" s="151"/>
      <c r="D467" s="69" t="s">
        <v>17</v>
      </c>
      <c r="E467" s="17">
        <f t="shared" si="65"/>
        <v>1080</v>
      </c>
      <c r="F467" s="81">
        <f>F471+F478+F485</f>
        <v>1080</v>
      </c>
      <c r="G467" s="81">
        <v>0</v>
      </c>
      <c r="H467" s="107">
        <f>H471+H478+L485</f>
        <v>0</v>
      </c>
      <c r="I467" s="108"/>
      <c r="J467" s="108"/>
      <c r="K467" s="108"/>
      <c r="L467" s="109"/>
      <c r="M467" s="17">
        <f t="shared" si="66"/>
        <v>0</v>
      </c>
      <c r="N467" s="17">
        <f t="shared" si="66"/>
        <v>0</v>
      </c>
      <c r="O467" s="147"/>
      <c r="P467" s="221"/>
      <c r="Q467" s="222"/>
      <c r="R467" s="222"/>
      <c r="S467" s="222"/>
      <c r="T467" s="222"/>
      <c r="U467" s="222"/>
      <c r="V467" s="222"/>
      <c r="W467" s="222"/>
      <c r="X467" s="222"/>
      <c r="Y467" s="222"/>
      <c r="Z467" s="222"/>
      <c r="AA467" s="222"/>
      <c r="AB467" s="222"/>
      <c r="AC467" s="222"/>
      <c r="AD467" s="222"/>
      <c r="AE467" s="222"/>
      <c r="AF467" s="222"/>
      <c r="AG467" s="222"/>
      <c r="AH467" s="222"/>
      <c r="AI467" s="222"/>
      <c r="AJ467" s="222"/>
    </row>
    <row r="468" spans="1:36" ht="57" customHeight="1" x14ac:dyDescent="0.25">
      <c r="A468" s="151"/>
      <c r="B468" s="167"/>
      <c r="C468" s="151"/>
      <c r="D468" s="69" t="s">
        <v>6</v>
      </c>
      <c r="E468" s="17">
        <f t="shared" si="65"/>
        <v>2738.83</v>
      </c>
      <c r="F468" s="81">
        <f>F472+F479+F486</f>
        <v>2738.83</v>
      </c>
      <c r="G468" s="81">
        <v>0</v>
      </c>
      <c r="H468" s="107">
        <f>H472+H479+H486</f>
        <v>0</v>
      </c>
      <c r="I468" s="108"/>
      <c r="J468" s="108"/>
      <c r="K468" s="108"/>
      <c r="L468" s="109"/>
      <c r="M468" s="17">
        <f t="shared" si="66"/>
        <v>0</v>
      </c>
      <c r="N468" s="17">
        <f t="shared" si="66"/>
        <v>0</v>
      </c>
      <c r="O468" s="147"/>
      <c r="P468" s="221"/>
      <c r="Q468" s="222"/>
      <c r="R468" s="222"/>
      <c r="S468" s="222"/>
      <c r="T468" s="222"/>
      <c r="U468" s="222"/>
      <c r="V468" s="222"/>
      <c r="W468" s="222"/>
      <c r="X468" s="222"/>
      <c r="Y468" s="222"/>
      <c r="Z468" s="222"/>
      <c r="AA468" s="222"/>
      <c r="AB468" s="222"/>
      <c r="AC468" s="222"/>
      <c r="AD468" s="222"/>
      <c r="AE468" s="222"/>
      <c r="AF468" s="222"/>
      <c r="AG468" s="222"/>
      <c r="AH468" s="222"/>
      <c r="AI468" s="222"/>
      <c r="AJ468" s="222"/>
    </row>
    <row r="469" spans="1:36" ht="15.75" x14ac:dyDescent="0.25">
      <c r="A469" s="152" t="s">
        <v>24</v>
      </c>
      <c r="B469" s="143" t="s">
        <v>106</v>
      </c>
      <c r="C469" s="144" t="s">
        <v>198</v>
      </c>
      <c r="D469" s="69" t="s">
        <v>4</v>
      </c>
      <c r="E469" s="17">
        <f t="shared" si="65"/>
        <v>7058.83</v>
      </c>
      <c r="F469" s="81">
        <f>F470+F471+F472</f>
        <v>7058.83</v>
      </c>
      <c r="G469" s="81">
        <v>0</v>
      </c>
      <c r="H469" s="107">
        <f>SUM(L470:L472)</f>
        <v>0</v>
      </c>
      <c r="I469" s="108"/>
      <c r="J469" s="108"/>
      <c r="K469" s="108"/>
      <c r="L469" s="109"/>
      <c r="M469" s="17">
        <f>SUM(M470:M472)</f>
        <v>0</v>
      </c>
      <c r="N469" s="17">
        <f>SUM(N470:N472)</f>
        <v>0</v>
      </c>
      <c r="O469" s="130" t="s">
        <v>32</v>
      </c>
      <c r="P469" s="221"/>
      <c r="Q469" s="222"/>
      <c r="R469" s="222"/>
      <c r="S469" s="222"/>
      <c r="T469" s="222"/>
      <c r="U469" s="222"/>
      <c r="V469" s="222"/>
      <c r="W469" s="222"/>
      <c r="X469" s="222"/>
      <c r="Y469" s="222"/>
      <c r="Z469" s="222"/>
      <c r="AA469" s="222"/>
      <c r="AB469" s="222"/>
      <c r="AC469" s="222"/>
      <c r="AD469" s="222"/>
      <c r="AE469" s="222"/>
      <c r="AF469" s="222"/>
      <c r="AG469" s="222"/>
      <c r="AH469" s="222"/>
      <c r="AI469" s="222"/>
      <c r="AJ469" s="222"/>
    </row>
    <row r="470" spans="1:36" ht="31.5" x14ac:dyDescent="0.25">
      <c r="A470" s="153"/>
      <c r="B470" s="143"/>
      <c r="C470" s="144"/>
      <c r="D470" s="70" t="s">
        <v>21</v>
      </c>
      <c r="E470" s="17">
        <f t="shared" si="65"/>
        <v>3240</v>
      </c>
      <c r="F470" s="83">
        <v>3240</v>
      </c>
      <c r="G470" s="83">
        <v>0</v>
      </c>
      <c r="H470" s="104">
        <v>0</v>
      </c>
      <c r="I470" s="105"/>
      <c r="J470" s="105"/>
      <c r="K470" s="105"/>
      <c r="L470" s="106"/>
      <c r="M470" s="18">
        <v>0</v>
      </c>
      <c r="N470" s="18">
        <v>0</v>
      </c>
      <c r="O470" s="145"/>
      <c r="P470" s="221"/>
      <c r="Q470" s="222"/>
      <c r="R470" s="222"/>
      <c r="S470" s="222"/>
      <c r="T470" s="222"/>
      <c r="U470" s="222"/>
      <c r="V470" s="222"/>
      <c r="W470" s="222"/>
      <c r="X470" s="222"/>
      <c r="Y470" s="222"/>
      <c r="Z470" s="222"/>
      <c r="AA470" s="222"/>
      <c r="AB470" s="222"/>
      <c r="AC470" s="222"/>
      <c r="AD470" s="222"/>
      <c r="AE470" s="222"/>
      <c r="AF470" s="222"/>
      <c r="AG470" s="222"/>
      <c r="AH470" s="222"/>
      <c r="AI470" s="222"/>
      <c r="AJ470" s="222"/>
    </row>
    <row r="471" spans="1:36" ht="31.5" x14ac:dyDescent="0.25">
      <c r="A471" s="153"/>
      <c r="B471" s="143"/>
      <c r="C471" s="144"/>
      <c r="D471" s="70" t="s">
        <v>17</v>
      </c>
      <c r="E471" s="17">
        <f t="shared" si="65"/>
        <v>1080</v>
      </c>
      <c r="F471" s="83">
        <v>1080</v>
      </c>
      <c r="G471" s="83">
        <v>0</v>
      </c>
      <c r="H471" s="104">
        <v>0</v>
      </c>
      <c r="I471" s="105"/>
      <c r="J471" s="105"/>
      <c r="K471" s="105"/>
      <c r="L471" s="106"/>
      <c r="M471" s="18">
        <v>0</v>
      </c>
      <c r="N471" s="18">
        <v>0</v>
      </c>
      <c r="O471" s="145"/>
      <c r="P471" s="221"/>
      <c r="Q471" s="222"/>
      <c r="R471" s="222"/>
      <c r="S471" s="222"/>
      <c r="T471" s="222"/>
      <c r="U471" s="222"/>
      <c r="V471" s="222"/>
      <c r="W471" s="222"/>
      <c r="X471" s="222"/>
      <c r="Y471" s="222"/>
      <c r="Z471" s="222"/>
      <c r="AA471" s="222"/>
      <c r="AB471" s="222"/>
      <c r="AC471" s="222"/>
      <c r="AD471" s="222"/>
      <c r="AE471" s="222"/>
      <c r="AF471" s="222"/>
      <c r="AG471" s="222"/>
      <c r="AH471" s="222"/>
      <c r="AI471" s="222"/>
      <c r="AJ471" s="222"/>
    </row>
    <row r="472" spans="1:36" ht="47.25" x14ac:dyDescent="0.25">
      <c r="A472" s="153"/>
      <c r="B472" s="143"/>
      <c r="C472" s="144"/>
      <c r="D472" s="70" t="s">
        <v>6</v>
      </c>
      <c r="E472" s="17">
        <f t="shared" si="65"/>
        <v>2738.83</v>
      </c>
      <c r="F472" s="83">
        <f>2738.83</f>
        <v>2738.83</v>
      </c>
      <c r="G472" s="83">
        <v>0</v>
      </c>
      <c r="H472" s="104">
        <v>0</v>
      </c>
      <c r="I472" s="105"/>
      <c r="J472" s="105"/>
      <c r="K472" s="105"/>
      <c r="L472" s="106"/>
      <c r="M472" s="18">
        <v>0</v>
      </c>
      <c r="N472" s="18">
        <v>0</v>
      </c>
      <c r="O472" s="145"/>
      <c r="P472" s="221"/>
      <c r="Q472" s="222"/>
      <c r="R472" s="222"/>
      <c r="S472" s="222"/>
      <c r="T472" s="222"/>
      <c r="U472" s="222"/>
      <c r="V472" s="222"/>
      <c r="W472" s="222"/>
      <c r="X472" s="222"/>
      <c r="Y472" s="222"/>
      <c r="Z472" s="222"/>
      <c r="AA472" s="222"/>
      <c r="AB472" s="222"/>
      <c r="AC472" s="222"/>
      <c r="AD472" s="222"/>
      <c r="AE472" s="222"/>
      <c r="AF472" s="222"/>
      <c r="AG472" s="222"/>
      <c r="AH472" s="222"/>
      <c r="AI472" s="222"/>
      <c r="AJ472" s="222"/>
    </row>
    <row r="473" spans="1:36" ht="15.75" x14ac:dyDescent="0.25">
      <c r="A473" s="153"/>
      <c r="B473" s="134" t="s">
        <v>136</v>
      </c>
      <c r="C473" s="122" t="s">
        <v>69</v>
      </c>
      <c r="D473" s="122" t="s">
        <v>69</v>
      </c>
      <c r="E473" s="125" t="s">
        <v>70</v>
      </c>
      <c r="F473" s="125" t="s">
        <v>2</v>
      </c>
      <c r="G473" s="125" t="s">
        <v>3</v>
      </c>
      <c r="H473" s="125" t="s">
        <v>232</v>
      </c>
      <c r="I473" s="127" t="s">
        <v>163</v>
      </c>
      <c r="J473" s="128"/>
      <c r="K473" s="128"/>
      <c r="L473" s="129"/>
      <c r="M473" s="133" t="s">
        <v>39</v>
      </c>
      <c r="N473" s="133" t="s">
        <v>40</v>
      </c>
      <c r="O473" s="145"/>
      <c r="P473" s="221"/>
      <c r="Q473" s="222"/>
      <c r="R473" s="222"/>
      <c r="S473" s="222"/>
      <c r="T473" s="222"/>
      <c r="U473" s="222"/>
      <c r="V473" s="222"/>
      <c r="W473" s="222"/>
      <c r="X473" s="222"/>
      <c r="Y473" s="222"/>
      <c r="Z473" s="222"/>
      <c r="AA473" s="222"/>
      <c r="AB473" s="222"/>
      <c r="AC473" s="222"/>
      <c r="AD473" s="222"/>
      <c r="AE473" s="222"/>
      <c r="AF473" s="222"/>
      <c r="AG473" s="222"/>
      <c r="AH473" s="222"/>
      <c r="AI473" s="222"/>
      <c r="AJ473" s="222"/>
    </row>
    <row r="474" spans="1:36" ht="31.5" x14ac:dyDescent="0.25">
      <c r="A474" s="153"/>
      <c r="B474" s="135"/>
      <c r="C474" s="123"/>
      <c r="D474" s="123"/>
      <c r="E474" s="126"/>
      <c r="F474" s="126"/>
      <c r="G474" s="126"/>
      <c r="H474" s="126"/>
      <c r="I474" s="93" t="s">
        <v>151</v>
      </c>
      <c r="J474" s="93" t="s">
        <v>156</v>
      </c>
      <c r="K474" s="93" t="s">
        <v>152</v>
      </c>
      <c r="L474" s="93" t="s">
        <v>153</v>
      </c>
      <c r="M474" s="133"/>
      <c r="N474" s="133"/>
      <c r="O474" s="145"/>
      <c r="P474" s="221"/>
      <c r="Q474" s="222"/>
      <c r="R474" s="222"/>
      <c r="S474" s="222"/>
      <c r="T474" s="222"/>
      <c r="U474" s="222"/>
      <c r="V474" s="222"/>
      <c r="W474" s="222"/>
      <c r="X474" s="222"/>
      <c r="Y474" s="222"/>
      <c r="Z474" s="222"/>
      <c r="AA474" s="222"/>
      <c r="AB474" s="222"/>
      <c r="AC474" s="222"/>
      <c r="AD474" s="222"/>
      <c r="AE474" s="222"/>
      <c r="AF474" s="222"/>
      <c r="AG474" s="222"/>
      <c r="AH474" s="222"/>
      <c r="AI474" s="222"/>
      <c r="AJ474" s="222"/>
    </row>
    <row r="475" spans="1:36" ht="38.25" customHeight="1" x14ac:dyDescent="0.25">
      <c r="A475" s="154"/>
      <c r="B475" s="136"/>
      <c r="C475" s="124"/>
      <c r="D475" s="124"/>
      <c r="E475" s="27">
        <v>1</v>
      </c>
      <c r="F475" s="28">
        <v>1</v>
      </c>
      <c r="G475" s="28" t="s">
        <v>69</v>
      </c>
      <c r="H475" s="28" t="s">
        <v>69</v>
      </c>
      <c r="I475" s="28" t="s">
        <v>69</v>
      </c>
      <c r="J475" s="28" t="s">
        <v>69</v>
      </c>
      <c r="K475" s="28" t="s">
        <v>69</v>
      </c>
      <c r="L475" s="28" t="s">
        <v>69</v>
      </c>
      <c r="M475" s="28" t="s">
        <v>69</v>
      </c>
      <c r="N475" s="28" t="s">
        <v>69</v>
      </c>
      <c r="O475" s="146"/>
      <c r="P475" s="221"/>
      <c r="Q475" s="222"/>
      <c r="R475" s="222"/>
      <c r="S475" s="222"/>
      <c r="T475" s="222"/>
      <c r="U475" s="222"/>
      <c r="V475" s="222"/>
      <c r="W475" s="222"/>
      <c r="X475" s="222"/>
      <c r="Y475" s="222"/>
      <c r="Z475" s="222"/>
      <c r="AA475" s="222"/>
      <c r="AB475" s="222"/>
      <c r="AC475" s="222"/>
      <c r="AD475" s="222"/>
      <c r="AE475" s="222"/>
      <c r="AF475" s="222"/>
      <c r="AG475" s="222"/>
      <c r="AH475" s="222"/>
      <c r="AI475" s="222"/>
      <c r="AJ475" s="222"/>
    </row>
    <row r="476" spans="1:36" ht="15.75" hidden="1" x14ac:dyDescent="0.25">
      <c r="A476" s="152" t="s">
        <v>48</v>
      </c>
      <c r="B476" s="143" t="s">
        <v>61</v>
      </c>
      <c r="C476" s="144" t="s">
        <v>198</v>
      </c>
      <c r="D476" s="69" t="s">
        <v>4</v>
      </c>
      <c r="E476" s="40">
        <f>SUM(F476:N476)</f>
        <v>0</v>
      </c>
      <c r="F476" s="41">
        <f>SUM(F477:F479)</f>
        <v>0</v>
      </c>
      <c r="G476" s="41">
        <v>0</v>
      </c>
      <c r="H476" s="113">
        <f>SUM(H477:H479)</f>
        <v>0</v>
      </c>
      <c r="I476" s="114"/>
      <c r="J476" s="114"/>
      <c r="K476" s="114"/>
      <c r="L476" s="115"/>
      <c r="M476" s="40">
        <f>SUM(M477:M479)</f>
        <v>0</v>
      </c>
      <c r="N476" s="40">
        <f>SUM(N477:N479)</f>
        <v>0</v>
      </c>
      <c r="O476" s="130" t="s">
        <v>32</v>
      </c>
      <c r="P476" s="221"/>
      <c r="Q476" s="222"/>
      <c r="R476" s="222"/>
      <c r="S476" s="222"/>
      <c r="T476" s="222"/>
      <c r="U476" s="222"/>
      <c r="V476" s="222"/>
      <c r="W476" s="222"/>
      <c r="X476" s="222"/>
      <c r="Y476" s="222"/>
      <c r="Z476" s="222"/>
      <c r="AA476" s="222"/>
      <c r="AB476" s="222"/>
      <c r="AC476" s="222"/>
      <c r="AD476" s="222"/>
      <c r="AE476" s="222"/>
      <c r="AF476" s="222"/>
      <c r="AG476" s="222"/>
      <c r="AH476" s="222"/>
      <c r="AI476" s="222"/>
      <c r="AJ476" s="222"/>
    </row>
    <row r="477" spans="1:36" ht="31.5" hidden="1" outlineLevel="1" x14ac:dyDescent="0.25">
      <c r="A477" s="153"/>
      <c r="B477" s="143"/>
      <c r="C477" s="144"/>
      <c r="D477" s="70" t="s">
        <v>21</v>
      </c>
      <c r="E477" s="40">
        <f>SUM(F477:N477)</f>
        <v>0</v>
      </c>
      <c r="F477" s="42">
        <v>0</v>
      </c>
      <c r="G477" s="41">
        <v>0</v>
      </c>
      <c r="H477" s="110">
        <v>0</v>
      </c>
      <c r="I477" s="111"/>
      <c r="J477" s="111"/>
      <c r="K477" s="111"/>
      <c r="L477" s="112"/>
      <c r="M477" s="43">
        <v>0</v>
      </c>
      <c r="N477" s="43">
        <v>0</v>
      </c>
      <c r="O477" s="145"/>
      <c r="P477" s="221"/>
      <c r="Q477" s="222"/>
      <c r="R477" s="222"/>
      <c r="S477" s="222"/>
      <c r="T477" s="222"/>
      <c r="U477" s="222"/>
      <c r="V477" s="222"/>
      <c r="W477" s="222"/>
      <c r="X477" s="222"/>
      <c r="Y477" s="222"/>
      <c r="Z477" s="222"/>
      <c r="AA477" s="222"/>
      <c r="AB477" s="222"/>
      <c r="AC477" s="222"/>
      <c r="AD477" s="222"/>
      <c r="AE477" s="222"/>
      <c r="AF477" s="222"/>
      <c r="AG477" s="222"/>
      <c r="AH477" s="222"/>
      <c r="AI477" s="222"/>
      <c r="AJ477" s="222"/>
    </row>
    <row r="478" spans="1:36" ht="31.5" hidden="1" x14ac:dyDescent="0.25">
      <c r="A478" s="153"/>
      <c r="B478" s="143"/>
      <c r="C478" s="144"/>
      <c r="D478" s="70" t="s">
        <v>17</v>
      </c>
      <c r="E478" s="40">
        <f>SUM(F478:N478)</f>
        <v>0</v>
      </c>
      <c r="F478" s="42">
        <v>0</v>
      </c>
      <c r="G478" s="42">
        <v>0</v>
      </c>
      <c r="H478" s="110">
        <v>0</v>
      </c>
      <c r="I478" s="111"/>
      <c r="J478" s="111"/>
      <c r="K478" s="111"/>
      <c r="L478" s="112"/>
      <c r="M478" s="43">
        <v>0</v>
      </c>
      <c r="N478" s="43">
        <v>0</v>
      </c>
      <c r="O478" s="145"/>
      <c r="P478" s="221"/>
      <c r="Q478" s="222"/>
      <c r="R478" s="222"/>
      <c r="S478" s="222"/>
      <c r="T478" s="222"/>
      <c r="U478" s="222"/>
      <c r="V478" s="222"/>
      <c r="W478" s="222"/>
      <c r="X478" s="222"/>
      <c r="Y478" s="222"/>
      <c r="Z478" s="222"/>
      <c r="AA478" s="222"/>
      <c r="AB478" s="222"/>
      <c r="AC478" s="222"/>
      <c r="AD478" s="222"/>
      <c r="AE478" s="222"/>
      <c r="AF478" s="222"/>
      <c r="AG478" s="222"/>
      <c r="AH478" s="222"/>
      <c r="AI478" s="222"/>
      <c r="AJ478" s="222"/>
    </row>
    <row r="479" spans="1:36" ht="47.25" hidden="1" x14ac:dyDescent="0.25">
      <c r="A479" s="153"/>
      <c r="B479" s="143"/>
      <c r="C479" s="144"/>
      <c r="D479" s="70" t="s">
        <v>6</v>
      </c>
      <c r="E479" s="40">
        <f>SUM(F479:N479)</f>
        <v>0</v>
      </c>
      <c r="F479" s="42">
        <v>0</v>
      </c>
      <c r="G479" s="42">
        <v>0</v>
      </c>
      <c r="H479" s="110">
        <v>0</v>
      </c>
      <c r="I479" s="111"/>
      <c r="J479" s="111"/>
      <c r="K479" s="111"/>
      <c r="L479" s="112"/>
      <c r="M479" s="43">
        <v>0</v>
      </c>
      <c r="N479" s="43">
        <f>24285-24285</f>
        <v>0</v>
      </c>
      <c r="O479" s="145"/>
      <c r="P479" s="233"/>
      <c r="Q479" s="222"/>
      <c r="R479" s="222"/>
      <c r="S479" s="222"/>
      <c r="T479" s="222"/>
      <c r="U479" s="222"/>
      <c r="V479" s="222"/>
      <c r="W479" s="222"/>
      <c r="X479" s="222"/>
      <c r="Y479" s="222"/>
      <c r="Z479" s="222"/>
      <c r="AA479" s="222"/>
      <c r="AB479" s="222"/>
      <c r="AC479" s="222"/>
      <c r="AD479" s="222"/>
      <c r="AE479" s="222"/>
      <c r="AF479" s="222"/>
      <c r="AG479" s="222"/>
      <c r="AH479" s="222"/>
      <c r="AI479" s="222"/>
      <c r="AJ479" s="222"/>
    </row>
    <row r="480" spans="1:36" ht="15.75" hidden="1" x14ac:dyDescent="0.25">
      <c r="A480" s="153"/>
      <c r="B480" s="134" t="s">
        <v>143</v>
      </c>
      <c r="C480" s="122" t="s">
        <v>69</v>
      </c>
      <c r="D480" s="122" t="s">
        <v>69</v>
      </c>
      <c r="E480" s="125" t="s">
        <v>70</v>
      </c>
      <c r="F480" s="125" t="s">
        <v>2</v>
      </c>
      <c r="G480" s="125" t="s">
        <v>3</v>
      </c>
      <c r="H480" s="125" t="s">
        <v>232</v>
      </c>
      <c r="I480" s="127" t="s">
        <v>163</v>
      </c>
      <c r="J480" s="128"/>
      <c r="K480" s="128"/>
      <c r="L480" s="129"/>
      <c r="M480" s="133" t="s">
        <v>39</v>
      </c>
      <c r="N480" s="133" t="s">
        <v>40</v>
      </c>
      <c r="O480" s="145"/>
      <c r="P480" s="233"/>
      <c r="Q480" s="222"/>
      <c r="R480" s="222"/>
      <c r="S480" s="222"/>
      <c r="T480" s="222"/>
      <c r="U480" s="222"/>
      <c r="V480" s="222"/>
      <c r="W480" s="222"/>
      <c r="X480" s="222"/>
      <c r="Y480" s="222"/>
      <c r="Z480" s="222"/>
      <c r="AA480" s="222"/>
      <c r="AB480" s="222"/>
      <c r="AC480" s="222"/>
      <c r="AD480" s="222"/>
      <c r="AE480" s="222"/>
      <c r="AF480" s="222"/>
      <c r="AG480" s="222"/>
      <c r="AH480" s="222"/>
      <c r="AI480" s="222"/>
      <c r="AJ480" s="222"/>
    </row>
    <row r="481" spans="1:36" ht="31.5" hidden="1" x14ac:dyDescent="0.25">
      <c r="A481" s="153"/>
      <c r="B481" s="135"/>
      <c r="C481" s="123"/>
      <c r="D481" s="123"/>
      <c r="E481" s="126"/>
      <c r="F481" s="126"/>
      <c r="G481" s="126"/>
      <c r="H481" s="126"/>
      <c r="I481" s="93" t="s">
        <v>151</v>
      </c>
      <c r="J481" s="93" t="s">
        <v>156</v>
      </c>
      <c r="K481" s="93" t="s">
        <v>152</v>
      </c>
      <c r="L481" s="93" t="s">
        <v>153</v>
      </c>
      <c r="M481" s="133"/>
      <c r="N481" s="133"/>
      <c r="O481" s="145"/>
      <c r="P481" s="233"/>
      <c r="Q481" s="222"/>
      <c r="R481" s="222"/>
      <c r="S481" s="222"/>
      <c r="T481" s="222"/>
      <c r="U481" s="222"/>
      <c r="V481" s="222"/>
      <c r="W481" s="222"/>
      <c r="X481" s="222"/>
      <c r="Y481" s="222"/>
      <c r="Z481" s="222"/>
      <c r="AA481" s="222"/>
      <c r="AB481" s="222"/>
      <c r="AC481" s="222"/>
      <c r="AD481" s="222"/>
      <c r="AE481" s="222"/>
      <c r="AF481" s="222"/>
      <c r="AG481" s="222"/>
      <c r="AH481" s="222"/>
      <c r="AI481" s="222"/>
      <c r="AJ481" s="222"/>
    </row>
    <row r="482" spans="1:36" ht="25.5" hidden="1" customHeight="1" x14ac:dyDescent="0.25">
      <c r="A482" s="154"/>
      <c r="B482" s="136"/>
      <c r="C482" s="124"/>
      <c r="D482" s="124"/>
      <c r="E482" s="21" t="s">
        <v>69</v>
      </c>
      <c r="F482" s="21" t="s">
        <v>69</v>
      </c>
      <c r="G482" s="21" t="s">
        <v>69</v>
      </c>
      <c r="H482" s="21" t="s">
        <v>69</v>
      </c>
      <c r="I482" s="21" t="s">
        <v>69</v>
      </c>
      <c r="J482" s="21" t="s">
        <v>69</v>
      </c>
      <c r="K482" s="21" t="s">
        <v>69</v>
      </c>
      <c r="L482" s="21" t="s">
        <v>69</v>
      </c>
      <c r="M482" s="21" t="s">
        <v>69</v>
      </c>
      <c r="N482" s="21" t="s">
        <v>69</v>
      </c>
      <c r="O482" s="146"/>
      <c r="P482" s="233"/>
      <c r="Q482" s="222"/>
      <c r="R482" s="222"/>
      <c r="S482" s="222"/>
      <c r="T482" s="222"/>
      <c r="U482" s="222"/>
      <c r="V482" s="222"/>
      <c r="W482" s="222"/>
      <c r="X482" s="222"/>
      <c r="Y482" s="222"/>
      <c r="Z482" s="222"/>
      <c r="AA482" s="222"/>
      <c r="AB482" s="222"/>
      <c r="AC482" s="222"/>
      <c r="AD482" s="222"/>
      <c r="AE482" s="222"/>
      <c r="AF482" s="222"/>
      <c r="AG482" s="222"/>
      <c r="AH482" s="222"/>
      <c r="AI482" s="222"/>
      <c r="AJ482" s="222"/>
    </row>
    <row r="483" spans="1:36" ht="15.75" hidden="1" x14ac:dyDescent="0.25">
      <c r="A483" s="152" t="s">
        <v>65</v>
      </c>
      <c r="B483" s="143" t="s">
        <v>60</v>
      </c>
      <c r="C483" s="144" t="s">
        <v>198</v>
      </c>
      <c r="D483" s="69" t="s">
        <v>4</v>
      </c>
      <c r="E483" s="40">
        <f>SUM(F483:N483)</f>
        <v>0</v>
      </c>
      <c r="F483" s="41">
        <f>F484+F485+F486</f>
        <v>0</v>
      </c>
      <c r="G483" s="41">
        <v>0</v>
      </c>
      <c r="H483" s="113">
        <f>H484+H485+H486</f>
        <v>0</v>
      </c>
      <c r="I483" s="114"/>
      <c r="J483" s="114"/>
      <c r="K483" s="114"/>
      <c r="L483" s="115"/>
      <c r="M483" s="40">
        <f>SUM(M484:M486)</f>
        <v>0</v>
      </c>
      <c r="N483" s="40">
        <f>SUM(N484:N486)</f>
        <v>0</v>
      </c>
      <c r="O483" s="130" t="s">
        <v>32</v>
      </c>
      <c r="P483" s="233"/>
      <c r="Q483" s="222"/>
      <c r="R483" s="222"/>
      <c r="S483" s="222"/>
      <c r="T483" s="222"/>
      <c r="U483" s="222"/>
      <c r="V483" s="222"/>
      <c r="W483" s="222"/>
      <c r="X483" s="222"/>
      <c r="Y483" s="222"/>
      <c r="Z483" s="222"/>
      <c r="AA483" s="222"/>
      <c r="AB483" s="222"/>
      <c r="AC483" s="222"/>
      <c r="AD483" s="222"/>
      <c r="AE483" s="222"/>
      <c r="AF483" s="222"/>
      <c r="AG483" s="222"/>
      <c r="AH483" s="222"/>
      <c r="AI483" s="222"/>
      <c r="AJ483" s="222"/>
    </row>
    <row r="484" spans="1:36" ht="31.5" hidden="1" outlineLevel="1" x14ac:dyDescent="0.25">
      <c r="A484" s="153"/>
      <c r="B484" s="143"/>
      <c r="C484" s="144"/>
      <c r="D484" s="70" t="s">
        <v>21</v>
      </c>
      <c r="E484" s="40">
        <f>SUM(F484:N484)</f>
        <v>0</v>
      </c>
      <c r="F484" s="42">
        <v>0</v>
      </c>
      <c r="G484" s="41">
        <v>0</v>
      </c>
      <c r="H484" s="110">
        <v>0</v>
      </c>
      <c r="I484" s="111"/>
      <c r="J484" s="111"/>
      <c r="K484" s="111"/>
      <c r="L484" s="112"/>
      <c r="M484" s="43">
        <v>0</v>
      </c>
      <c r="N484" s="43">
        <v>0</v>
      </c>
      <c r="O484" s="145"/>
      <c r="P484" s="233"/>
      <c r="Q484" s="222"/>
      <c r="R484" s="222"/>
      <c r="S484" s="222"/>
      <c r="T484" s="222"/>
      <c r="U484" s="222"/>
      <c r="V484" s="222"/>
      <c r="W484" s="222"/>
      <c r="X484" s="222"/>
      <c r="Y484" s="222"/>
      <c r="Z484" s="222"/>
      <c r="AA484" s="222"/>
      <c r="AB484" s="222"/>
      <c r="AC484" s="222"/>
      <c r="AD484" s="222"/>
      <c r="AE484" s="222"/>
      <c r="AF484" s="222"/>
      <c r="AG484" s="222"/>
      <c r="AH484" s="222"/>
      <c r="AI484" s="222"/>
      <c r="AJ484" s="222"/>
    </row>
    <row r="485" spans="1:36" ht="31.5" hidden="1" outlineLevel="1" x14ac:dyDescent="0.25">
      <c r="A485" s="153"/>
      <c r="B485" s="143"/>
      <c r="C485" s="144"/>
      <c r="D485" s="70" t="s">
        <v>17</v>
      </c>
      <c r="E485" s="40">
        <f>SUM(F485:N485)</f>
        <v>0</v>
      </c>
      <c r="F485" s="42">
        <v>0</v>
      </c>
      <c r="G485" s="41">
        <v>0</v>
      </c>
      <c r="H485" s="110">
        <v>0</v>
      </c>
      <c r="I485" s="111"/>
      <c r="J485" s="111"/>
      <c r="K485" s="111"/>
      <c r="L485" s="112"/>
      <c r="M485" s="43">
        <v>0</v>
      </c>
      <c r="N485" s="43">
        <v>0</v>
      </c>
      <c r="O485" s="145"/>
      <c r="P485" s="233"/>
      <c r="Q485" s="222"/>
      <c r="R485" s="222"/>
      <c r="S485" s="222"/>
      <c r="T485" s="222"/>
      <c r="U485" s="222"/>
      <c r="V485" s="222"/>
      <c r="W485" s="222"/>
      <c r="X485" s="222"/>
      <c r="Y485" s="222"/>
      <c r="Z485" s="222"/>
      <c r="AA485" s="222"/>
      <c r="AB485" s="222"/>
      <c r="AC485" s="222"/>
      <c r="AD485" s="222"/>
      <c r="AE485" s="222"/>
      <c r="AF485" s="222"/>
      <c r="AG485" s="222"/>
      <c r="AH485" s="222"/>
      <c r="AI485" s="222"/>
      <c r="AJ485" s="222"/>
    </row>
    <row r="486" spans="1:36" ht="47.25" hidden="1" x14ac:dyDescent="0.25">
      <c r="A486" s="153"/>
      <c r="B486" s="143"/>
      <c r="C486" s="144"/>
      <c r="D486" s="70" t="s">
        <v>6</v>
      </c>
      <c r="E486" s="40">
        <f>SUM(F486:N486)</f>
        <v>0</v>
      </c>
      <c r="F486" s="42">
        <v>0</v>
      </c>
      <c r="G486" s="42">
        <v>0</v>
      </c>
      <c r="H486" s="110">
        <v>0</v>
      </c>
      <c r="I486" s="111"/>
      <c r="J486" s="111"/>
      <c r="K486" s="111"/>
      <c r="L486" s="112"/>
      <c r="M486" s="43">
        <v>0</v>
      </c>
      <c r="N486" s="43">
        <v>0</v>
      </c>
      <c r="O486" s="145"/>
      <c r="P486" s="233"/>
      <c r="Q486" s="222"/>
      <c r="R486" s="222"/>
      <c r="S486" s="222"/>
      <c r="T486" s="222"/>
      <c r="U486" s="222"/>
      <c r="V486" s="222"/>
      <c r="W486" s="222"/>
      <c r="X486" s="222"/>
      <c r="Y486" s="222"/>
      <c r="Z486" s="222"/>
      <c r="AA486" s="222"/>
      <c r="AB486" s="222"/>
      <c r="AC486" s="222"/>
      <c r="AD486" s="222"/>
      <c r="AE486" s="222"/>
      <c r="AF486" s="222"/>
      <c r="AG486" s="222"/>
      <c r="AH486" s="222"/>
      <c r="AI486" s="222"/>
      <c r="AJ486" s="222"/>
    </row>
    <row r="487" spans="1:36" ht="15.75" hidden="1" x14ac:dyDescent="0.25">
      <c r="A487" s="153"/>
      <c r="B487" s="134" t="s">
        <v>142</v>
      </c>
      <c r="C487" s="122" t="s">
        <v>69</v>
      </c>
      <c r="D487" s="122" t="s">
        <v>69</v>
      </c>
      <c r="E487" s="125" t="s">
        <v>70</v>
      </c>
      <c r="F487" s="125" t="s">
        <v>2</v>
      </c>
      <c r="G487" s="125" t="s">
        <v>3</v>
      </c>
      <c r="H487" s="125" t="s">
        <v>215</v>
      </c>
      <c r="I487" s="127" t="s">
        <v>163</v>
      </c>
      <c r="J487" s="128"/>
      <c r="K487" s="128"/>
      <c r="L487" s="129"/>
      <c r="M487" s="133" t="s">
        <v>39</v>
      </c>
      <c r="N487" s="133" t="s">
        <v>40</v>
      </c>
      <c r="O487" s="145"/>
      <c r="P487" s="221"/>
      <c r="Q487" s="222"/>
      <c r="R487" s="222"/>
      <c r="S487" s="222"/>
      <c r="T487" s="222"/>
      <c r="U487" s="222"/>
      <c r="V487" s="222"/>
      <c r="W487" s="222"/>
      <c r="X487" s="222"/>
      <c r="Y487" s="222"/>
      <c r="Z487" s="222"/>
      <c r="AA487" s="222"/>
      <c r="AB487" s="222"/>
      <c r="AC487" s="222"/>
      <c r="AD487" s="222"/>
      <c r="AE487" s="222"/>
      <c r="AF487" s="222"/>
      <c r="AG487" s="222"/>
      <c r="AH487" s="222"/>
      <c r="AI487" s="222"/>
      <c r="AJ487" s="222"/>
    </row>
    <row r="488" spans="1:36" ht="31.5" hidden="1" x14ac:dyDescent="0.25">
      <c r="A488" s="153"/>
      <c r="B488" s="135"/>
      <c r="C488" s="123"/>
      <c r="D488" s="123"/>
      <c r="E488" s="126"/>
      <c r="F488" s="126"/>
      <c r="G488" s="126"/>
      <c r="H488" s="126"/>
      <c r="I488" s="93" t="s">
        <v>151</v>
      </c>
      <c r="J488" s="93" t="s">
        <v>156</v>
      </c>
      <c r="K488" s="93" t="s">
        <v>152</v>
      </c>
      <c r="L488" s="93" t="s">
        <v>153</v>
      </c>
      <c r="M488" s="133"/>
      <c r="N488" s="133"/>
      <c r="O488" s="145"/>
      <c r="P488" s="221"/>
      <c r="Q488" s="222"/>
      <c r="R488" s="222"/>
      <c r="S488" s="222"/>
      <c r="T488" s="222"/>
      <c r="U488" s="222"/>
      <c r="V488" s="222"/>
      <c r="W488" s="222"/>
      <c r="X488" s="222"/>
      <c r="Y488" s="222"/>
      <c r="Z488" s="222"/>
      <c r="AA488" s="222"/>
      <c r="AB488" s="222"/>
      <c r="AC488" s="222"/>
      <c r="AD488" s="222"/>
      <c r="AE488" s="222"/>
      <c r="AF488" s="222"/>
      <c r="AG488" s="222"/>
      <c r="AH488" s="222"/>
      <c r="AI488" s="222"/>
      <c r="AJ488" s="222"/>
    </row>
    <row r="489" spans="1:36" ht="27.75" hidden="1" customHeight="1" x14ac:dyDescent="0.25">
      <c r="A489" s="154"/>
      <c r="B489" s="136"/>
      <c r="C489" s="124"/>
      <c r="D489" s="124"/>
      <c r="E489" s="20" t="s">
        <v>69</v>
      </c>
      <c r="F489" s="21" t="s">
        <v>69</v>
      </c>
      <c r="G489" s="21" t="s">
        <v>69</v>
      </c>
      <c r="H489" s="21" t="s">
        <v>69</v>
      </c>
      <c r="I489" s="21" t="s">
        <v>69</v>
      </c>
      <c r="J489" s="21" t="s">
        <v>69</v>
      </c>
      <c r="K489" s="21" t="s">
        <v>69</v>
      </c>
      <c r="L489" s="21" t="s">
        <v>69</v>
      </c>
      <c r="M489" s="21" t="s">
        <v>69</v>
      </c>
      <c r="N489" s="21" t="s">
        <v>69</v>
      </c>
      <c r="O489" s="146"/>
      <c r="P489" s="221"/>
      <c r="Q489" s="222"/>
      <c r="R489" s="222"/>
      <c r="S489" s="222"/>
      <c r="T489" s="222"/>
      <c r="U489" s="222"/>
      <c r="V489" s="222"/>
      <c r="W489" s="222"/>
      <c r="X489" s="222"/>
      <c r="Y489" s="222"/>
      <c r="Z489" s="222"/>
      <c r="AA489" s="222"/>
      <c r="AB489" s="222"/>
      <c r="AC489" s="222"/>
      <c r="AD489" s="222"/>
      <c r="AE489" s="222"/>
      <c r="AF489" s="222"/>
      <c r="AG489" s="222"/>
      <c r="AH489" s="222"/>
      <c r="AI489" s="222"/>
      <c r="AJ489" s="222"/>
    </row>
    <row r="490" spans="1:36" ht="15.75" x14ac:dyDescent="0.25">
      <c r="A490" s="151" t="s">
        <v>25</v>
      </c>
      <c r="B490" s="167" t="s">
        <v>167</v>
      </c>
      <c r="C490" s="151" t="s">
        <v>41</v>
      </c>
      <c r="D490" s="69" t="s">
        <v>4</v>
      </c>
      <c r="E490" s="40">
        <f t="shared" ref="E490:E495" si="67">SUM(F490:N490)</f>
        <v>0</v>
      </c>
      <c r="F490" s="41">
        <f>F491+F492</f>
        <v>0</v>
      </c>
      <c r="G490" s="41">
        <v>0</v>
      </c>
      <c r="H490" s="113">
        <f>H491+H492</f>
        <v>0</v>
      </c>
      <c r="I490" s="114"/>
      <c r="J490" s="114"/>
      <c r="K490" s="114"/>
      <c r="L490" s="115"/>
      <c r="M490" s="40">
        <f>SUM(M491:M492)</f>
        <v>0</v>
      </c>
      <c r="N490" s="40">
        <f>SUM(N491:N492)</f>
        <v>0</v>
      </c>
      <c r="O490" s="147" t="s">
        <v>34</v>
      </c>
      <c r="P490" s="221"/>
      <c r="Q490" s="222"/>
      <c r="R490" s="222"/>
      <c r="S490" s="222"/>
      <c r="T490" s="222"/>
      <c r="U490" s="222"/>
      <c r="V490" s="222"/>
      <c r="W490" s="222"/>
      <c r="X490" s="222"/>
      <c r="Y490" s="222"/>
      <c r="Z490" s="222"/>
      <c r="AA490" s="222"/>
      <c r="AB490" s="222"/>
      <c r="AC490" s="222"/>
      <c r="AD490" s="222"/>
      <c r="AE490" s="222"/>
      <c r="AF490" s="222"/>
      <c r="AG490" s="222"/>
      <c r="AH490" s="222"/>
      <c r="AI490" s="222"/>
      <c r="AJ490" s="222"/>
    </row>
    <row r="491" spans="1:36" ht="31.5" hidden="1" outlineLevel="1" x14ac:dyDescent="0.25">
      <c r="A491" s="151"/>
      <c r="B491" s="167"/>
      <c r="C491" s="151"/>
      <c r="D491" s="69" t="s">
        <v>17</v>
      </c>
      <c r="E491" s="40">
        <f t="shared" si="67"/>
        <v>0</v>
      </c>
      <c r="F491" s="41">
        <f>F494+F500</f>
        <v>0</v>
      </c>
      <c r="G491" s="41">
        <v>0</v>
      </c>
      <c r="H491" s="113">
        <f>H494+H500</f>
        <v>0</v>
      </c>
      <c r="I491" s="114"/>
      <c r="J491" s="114"/>
      <c r="K491" s="114"/>
      <c r="L491" s="115"/>
      <c r="M491" s="40">
        <f t="shared" ref="M491:N492" si="68">M494+M500</f>
        <v>0</v>
      </c>
      <c r="N491" s="40">
        <f t="shared" si="68"/>
        <v>0</v>
      </c>
      <c r="O491" s="147"/>
      <c r="P491" s="221"/>
      <c r="Q491" s="222"/>
      <c r="R491" s="222"/>
      <c r="S491" s="222"/>
      <c r="T491" s="222"/>
      <c r="U491" s="222"/>
      <c r="V491" s="222"/>
      <c r="W491" s="222"/>
      <c r="X491" s="222"/>
      <c r="Y491" s="222"/>
      <c r="Z491" s="222"/>
      <c r="AA491" s="222"/>
      <c r="AB491" s="222"/>
      <c r="AC491" s="222"/>
      <c r="AD491" s="222"/>
      <c r="AE491" s="222"/>
      <c r="AF491" s="222"/>
      <c r="AG491" s="222"/>
      <c r="AH491" s="222"/>
      <c r="AI491" s="222"/>
      <c r="AJ491" s="222"/>
    </row>
    <row r="492" spans="1:36" ht="53.25" customHeight="1" collapsed="1" x14ac:dyDescent="0.25">
      <c r="A492" s="151"/>
      <c r="B492" s="167"/>
      <c r="C492" s="151"/>
      <c r="D492" s="69" t="s">
        <v>6</v>
      </c>
      <c r="E492" s="40">
        <f t="shared" si="67"/>
        <v>0</v>
      </c>
      <c r="F492" s="41">
        <f>F495+F501</f>
        <v>0</v>
      </c>
      <c r="G492" s="41">
        <v>0</v>
      </c>
      <c r="H492" s="113">
        <f>H495+H501</f>
        <v>0</v>
      </c>
      <c r="I492" s="114"/>
      <c r="J492" s="114"/>
      <c r="K492" s="114"/>
      <c r="L492" s="115"/>
      <c r="M492" s="40">
        <f t="shared" si="68"/>
        <v>0</v>
      </c>
      <c r="N492" s="40">
        <f t="shared" si="68"/>
        <v>0</v>
      </c>
      <c r="O492" s="147"/>
      <c r="P492" s="221"/>
      <c r="Q492" s="222"/>
      <c r="R492" s="222"/>
      <c r="S492" s="222"/>
      <c r="T492" s="222"/>
      <c r="U492" s="222"/>
      <c r="V492" s="222"/>
      <c r="W492" s="222"/>
      <c r="X492" s="222"/>
      <c r="Y492" s="222"/>
      <c r="Z492" s="222"/>
      <c r="AA492" s="222"/>
      <c r="AB492" s="222"/>
      <c r="AC492" s="222"/>
      <c r="AD492" s="222"/>
      <c r="AE492" s="222"/>
      <c r="AF492" s="222"/>
      <c r="AG492" s="222"/>
      <c r="AH492" s="222"/>
      <c r="AI492" s="222"/>
      <c r="AJ492" s="222"/>
    </row>
    <row r="493" spans="1:36" ht="15.75" x14ac:dyDescent="0.25">
      <c r="A493" s="160" t="s">
        <v>66</v>
      </c>
      <c r="B493" s="143" t="s">
        <v>58</v>
      </c>
      <c r="C493" s="144" t="s">
        <v>41</v>
      </c>
      <c r="D493" s="69" t="s">
        <v>4</v>
      </c>
      <c r="E493" s="40">
        <f t="shared" si="67"/>
        <v>0</v>
      </c>
      <c r="F493" s="41">
        <f>F494+F495</f>
        <v>0</v>
      </c>
      <c r="G493" s="41">
        <v>0</v>
      </c>
      <c r="H493" s="113">
        <f>H494+H495</f>
        <v>0</v>
      </c>
      <c r="I493" s="114"/>
      <c r="J493" s="114"/>
      <c r="K493" s="114"/>
      <c r="L493" s="115"/>
      <c r="M493" s="40">
        <f>SUM(M494:M495)</f>
        <v>0</v>
      </c>
      <c r="N493" s="40">
        <f>SUM(N494:N495)</f>
        <v>0</v>
      </c>
      <c r="O493" s="130" t="s">
        <v>34</v>
      </c>
      <c r="P493" s="221"/>
      <c r="Q493" s="222"/>
      <c r="R493" s="222"/>
      <c r="S493" s="222"/>
      <c r="T493" s="222"/>
      <c r="U493" s="222"/>
      <c r="V493" s="222"/>
      <c r="W493" s="222"/>
      <c r="X493" s="222"/>
      <c r="Y493" s="222"/>
      <c r="Z493" s="222"/>
      <c r="AA493" s="222"/>
      <c r="AB493" s="222"/>
      <c r="AC493" s="222"/>
      <c r="AD493" s="222"/>
      <c r="AE493" s="222"/>
      <c r="AF493" s="222"/>
      <c r="AG493" s="222"/>
      <c r="AH493" s="222"/>
      <c r="AI493" s="222"/>
      <c r="AJ493" s="222"/>
    </row>
    <row r="494" spans="1:36" ht="31.5" hidden="1" outlineLevel="1" x14ac:dyDescent="0.25">
      <c r="A494" s="161"/>
      <c r="B494" s="143"/>
      <c r="C494" s="144"/>
      <c r="D494" s="70" t="s">
        <v>17</v>
      </c>
      <c r="E494" s="40">
        <f t="shared" si="67"/>
        <v>0</v>
      </c>
      <c r="F494" s="42">
        <v>0</v>
      </c>
      <c r="G494" s="41">
        <v>0</v>
      </c>
      <c r="H494" s="110">
        <v>0</v>
      </c>
      <c r="I494" s="111"/>
      <c r="J494" s="111"/>
      <c r="K494" s="111"/>
      <c r="L494" s="112"/>
      <c r="M494" s="43">
        <v>0</v>
      </c>
      <c r="N494" s="43">
        <v>0</v>
      </c>
      <c r="O494" s="145"/>
      <c r="P494" s="221"/>
      <c r="Q494" s="222"/>
      <c r="R494" s="222"/>
      <c r="S494" s="222"/>
      <c r="T494" s="222"/>
      <c r="U494" s="222"/>
      <c r="V494" s="222"/>
      <c r="W494" s="222"/>
      <c r="X494" s="222"/>
      <c r="Y494" s="222"/>
      <c r="Z494" s="222"/>
      <c r="AA494" s="222"/>
      <c r="AB494" s="222"/>
      <c r="AC494" s="222"/>
      <c r="AD494" s="222"/>
      <c r="AE494" s="222"/>
      <c r="AF494" s="222"/>
      <c r="AG494" s="222"/>
      <c r="AH494" s="222"/>
      <c r="AI494" s="222"/>
      <c r="AJ494" s="222"/>
    </row>
    <row r="495" spans="1:36" ht="53.25" customHeight="1" collapsed="1" x14ac:dyDescent="0.25">
      <c r="A495" s="161"/>
      <c r="B495" s="143"/>
      <c r="C495" s="144"/>
      <c r="D495" s="70" t="s">
        <v>6</v>
      </c>
      <c r="E495" s="40">
        <f t="shared" si="67"/>
        <v>0</v>
      </c>
      <c r="F495" s="42">
        <v>0</v>
      </c>
      <c r="G495" s="42">
        <v>0</v>
      </c>
      <c r="H495" s="110">
        <v>0</v>
      </c>
      <c r="I495" s="111"/>
      <c r="J495" s="111"/>
      <c r="K495" s="111"/>
      <c r="L495" s="112"/>
      <c r="M495" s="43">
        <v>0</v>
      </c>
      <c r="N495" s="43">
        <v>0</v>
      </c>
      <c r="O495" s="145"/>
      <c r="P495" s="221"/>
      <c r="Q495" s="222"/>
      <c r="R495" s="222"/>
      <c r="S495" s="222"/>
      <c r="T495" s="222"/>
      <c r="U495" s="222"/>
      <c r="V495" s="222"/>
      <c r="W495" s="222"/>
      <c r="X495" s="222"/>
      <c r="Y495" s="222"/>
      <c r="Z495" s="222"/>
      <c r="AA495" s="222"/>
      <c r="AB495" s="222"/>
      <c r="AC495" s="222"/>
      <c r="AD495" s="222"/>
      <c r="AE495" s="222"/>
      <c r="AF495" s="222"/>
      <c r="AG495" s="222"/>
      <c r="AH495" s="222"/>
      <c r="AI495" s="222"/>
      <c r="AJ495" s="222"/>
    </row>
    <row r="496" spans="1:36" ht="15.75" x14ac:dyDescent="0.25">
      <c r="A496" s="161"/>
      <c r="B496" s="134" t="s">
        <v>137</v>
      </c>
      <c r="C496" s="122" t="s">
        <v>69</v>
      </c>
      <c r="D496" s="122" t="s">
        <v>69</v>
      </c>
      <c r="E496" s="125" t="s">
        <v>70</v>
      </c>
      <c r="F496" s="125" t="s">
        <v>2</v>
      </c>
      <c r="G496" s="125" t="s">
        <v>3</v>
      </c>
      <c r="H496" s="125" t="s">
        <v>215</v>
      </c>
      <c r="I496" s="127" t="s">
        <v>163</v>
      </c>
      <c r="J496" s="128"/>
      <c r="K496" s="128"/>
      <c r="L496" s="129"/>
      <c r="M496" s="133" t="s">
        <v>39</v>
      </c>
      <c r="N496" s="133" t="s">
        <v>40</v>
      </c>
      <c r="O496" s="145"/>
      <c r="P496" s="221"/>
      <c r="Q496" s="222"/>
      <c r="R496" s="222"/>
      <c r="S496" s="222"/>
      <c r="T496" s="222"/>
      <c r="U496" s="222"/>
      <c r="V496" s="222"/>
      <c r="W496" s="222"/>
      <c r="X496" s="222"/>
      <c r="Y496" s="222"/>
      <c r="Z496" s="222"/>
      <c r="AA496" s="222"/>
      <c r="AB496" s="222"/>
      <c r="AC496" s="222"/>
      <c r="AD496" s="222"/>
      <c r="AE496" s="222"/>
      <c r="AF496" s="222"/>
      <c r="AG496" s="222"/>
      <c r="AH496" s="222"/>
      <c r="AI496" s="222"/>
      <c r="AJ496" s="222"/>
    </row>
    <row r="497" spans="1:36" ht="31.5" x14ac:dyDescent="0.25">
      <c r="A497" s="161"/>
      <c r="B497" s="135"/>
      <c r="C497" s="123"/>
      <c r="D497" s="123"/>
      <c r="E497" s="126"/>
      <c r="F497" s="126"/>
      <c r="G497" s="126"/>
      <c r="H497" s="126"/>
      <c r="I497" s="93" t="s">
        <v>151</v>
      </c>
      <c r="J497" s="93" t="s">
        <v>156</v>
      </c>
      <c r="K497" s="93" t="s">
        <v>152</v>
      </c>
      <c r="L497" s="93" t="s">
        <v>153</v>
      </c>
      <c r="M497" s="133"/>
      <c r="N497" s="133"/>
      <c r="O497" s="145"/>
      <c r="P497" s="221"/>
      <c r="Q497" s="222"/>
      <c r="R497" s="222"/>
      <c r="S497" s="222"/>
      <c r="T497" s="222"/>
      <c r="U497" s="222"/>
      <c r="V497" s="222"/>
      <c r="W497" s="222"/>
      <c r="X497" s="222"/>
      <c r="Y497" s="222"/>
      <c r="Z497" s="222"/>
      <c r="AA497" s="222"/>
      <c r="AB497" s="222"/>
      <c r="AC497" s="222"/>
      <c r="AD497" s="222"/>
      <c r="AE497" s="222"/>
      <c r="AF497" s="222"/>
      <c r="AG497" s="222"/>
      <c r="AH497" s="222"/>
      <c r="AI497" s="222"/>
      <c r="AJ497" s="222"/>
    </row>
    <row r="498" spans="1:36" ht="26.25" customHeight="1" x14ac:dyDescent="0.25">
      <c r="A498" s="162"/>
      <c r="B498" s="136"/>
      <c r="C498" s="124"/>
      <c r="D498" s="124"/>
      <c r="E498" s="20" t="s">
        <v>69</v>
      </c>
      <c r="F498" s="21" t="s">
        <v>69</v>
      </c>
      <c r="G498" s="21"/>
      <c r="H498" s="21" t="s">
        <v>69</v>
      </c>
      <c r="I498" s="21" t="s">
        <v>69</v>
      </c>
      <c r="J498" s="21" t="s">
        <v>69</v>
      </c>
      <c r="K498" s="21" t="s">
        <v>69</v>
      </c>
      <c r="L498" s="21" t="s">
        <v>69</v>
      </c>
      <c r="M498" s="21" t="s">
        <v>69</v>
      </c>
      <c r="N498" s="21" t="s">
        <v>69</v>
      </c>
      <c r="O498" s="146"/>
      <c r="P498" s="221"/>
      <c r="Q498" s="222"/>
      <c r="R498" s="222"/>
      <c r="S498" s="222"/>
      <c r="T498" s="222"/>
      <c r="U498" s="222"/>
      <c r="V498" s="222"/>
      <c r="W498" s="222"/>
      <c r="X498" s="222"/>
      <c r="Y498" s="222"/>
      <c r="Z498" s="222"/>
      <c r="AA498" s="222"/>
      <c r="AB498" s="222"/>
      <c r="AC498" s="222"/>
      <c r="AD498" s="222"/>
      <c r="AE498" s="222"/>
      <c r="AF498" s="222"/>
      <c r="AG498" s="222"/>
      <c r="AH498" s="222"/>
      <c r="AI498" s="222"/>
      <c r="AJ498" s="222"/>
    </row>
    <row r="499" spans="1:36" ht="15.75" x14ac:dyDescent="0.25">
      <c r="A499" s="160" t="s">
        <v>67</v>
      </c>
      <c r="B499" s="143" t="s">
        <v>59</v>
      </c>
      <c r="C499" s="144" t="s">
        <v>41</v>
      </c>
      <c r="D499" s="69" t="s">
        <v>4</v>
      </c>
      <c r="E499" s="40">
        <f>SUM(F499:N499)</f>
        <v>0</v>
      </c>
      <c r="F499" s="41">
        <f>F500+F501</f>
        <v>0</v>
      </c>
      <c r="G499" s="41">
        <v>0</v>
      </c>
      <c r="H499" s="113">
        <f>H500+H501</f>
        <v>0</v>
      </c>
      <c r="I499" s="114"/>
      <c r="J499" s="114"/>
      <c r="K499" s="114"/>
      <c r="L499" s="115"/>
      <c r="M499" s="40">
        <f>SUM(M500:M501)</f>
        <v>0</v>
      </c>
      <c r="N499" s="40">
        <f>SUM(N500:N501)</f>
        <v>0</v>
      </c>
      <c r="O499" s="130" t="s">
        <v>34</v>
      </c>
      <c r="P499" s="221"/>
      <c r="Q499" s="222"/>
      <c r="R499" s="222"/>
      <c r="S499" s="222"/>
      <c r="T499" s="222"/>
      <c r="U499" s="222"/>
      <c r="V499" s="222"/>
      <c r="W499" s="222"/>
      <c r="X499" s="222"/>
      <c r="Y499" s="222"/>
      <c r="Z499" s="222"/>
      <c r="AA499" s="222"/>
      <c r="AB499" s="222"/>
      <c r="AC499" s="222"/>
      <c r="AD499" s="222"/>
      <c r="AE499" s="222"/>
      <c r="AF499" s="222"/>
      <c r="AG499" s="222"/>
      <c r="AH499" s="222"/>
      <c r="AI499" s="222"/>
      <c r="AJ499" s="222"/>
    </row>
    <row r="500" spans="1:36" ht="31.5" hidden="1" outlineLevel="1" x14ac:dyDescent="0.25">
      <c r="A500" s="161"/>
      <c r="B500" s="143"/>
      <c r="C500" s="144"/>
      <c r="D500" s="70" t="s">
        <v>17</v>
      </c>
      <c r="E500" s="40">
        <f>SUM(F500:N500)</f>
        <v>0</v>
      </c>
      <c r="F500" s="42">
        <v>0</v>
      </c>
      <c r="G500" s="41">
        <v>0</v>
      </c>
      <c r="H500" s="110">
        <v>0</v>
      </c>
      <c r="I500" s="111"/>
      <c r="J500" s="111"/>
      <c r="K500" s="111"/>
      <c r="L500" s="112"/>
      <c r="M500" s="43">
        <v>0</v>
      </c>
      <c r="N500" s="43">
        <v>0</v>
      </c>
      <c r="O500" s="145"/>
      <c r="P500" s="221"/>
      <c r="Q500" s="222"/>
      <c r="R500" s="222"/>
      <c r="S500" s="222"/>
      <c r="T500" s="222"/>
      <c r="U500" s="222"/>
      <c r="V500" s="222"/>
      <c r="W500" s="222"/>
      <c r="X500" s="222"/>
      <c r="Y500" s="222"/>
      <c r="Z500" s="222"/>
      <c r="AA500" s="222"/>
      <c r="AB500" s="222"/>
      <c r="AC500" s="222"/>
      <c r="AD500" s="222"/>
      <c r="AE500" s="222"/>
      <c r="AF500" s="222"/>
      <c r="AG500" s="222"/>
      <c r="AH500" s="222"/>
      <c r="AI500" s="222"/>
      <c r="AJ500" s="222"/>
    </row>
    <row r="501" spans="1:36" ht="56.25" customHeight="1" collapsed="1" x14ac:dyDescent="0.25">
      <c r="A501" s="161"/>
      <c r="B501" s="143"/>
      <c r="C501" s="144"/>
      <c r="D501" s="70" t="s">
        <v>6</v>
      </c>
      <c r="E501" s="40">
        <f>SUM(F501:N501)</f>
        <v>0</v>
      </c>
      <c r="F501" s="42">
        <v>0</v>
      </c>
      <c r="G501" s="42">
        <v>0</v>
      </c>
      <c r="H501" s="110">
        <v>0</v>
      </c>
      <c r="I501" s="111"/>
      <c r="J501" s="111"/>
      <c r="K501" s="111"/>
      <c r="L501" s="112"/>
      <c r="M501" s="43">
        <v>0</v>
      </c>
      <c r="N501" s="43">
        <v>0</v>
      </c>
      <c r="O501" s="145"/>
      <c r="P501" s="221"/>
      <c r="Q501" s="222"/>
      <c r="R501" s="222"/>
      <c r="S501" s="222"/>
      <c r="T501" s="222"/>
      <c r="U501" s="222"/>
      <c r="V501" s="222"/>
      <c r="W501" s="222"/>
      <c r="X501" s="222"/>
      <c r="Y501" s="222"/>
      <c r="Z501" s="222"/>
      <c r="AA501" s="222"/>
      <c r="AB501" s="222"/>
      <c r="AC501" s="222"/>
      <c r="AD501" s="222"/>
      <c r="AE501" s="222"/>
      <c r="AF501" s="222"/>
      <c r="AG501" s="222"/>
      <c r="AH501" s="222"/>
      <c r="AI501" s="222"/>
      <c r="AJ501" s="222"/>
    </row>
    <row r="502" spans="1:36" ht="15.75" x14ac:dyDescent="0.25">
      <c r="A502" s="161"/>
      <c r="B502" s="134" t="s">
        <v>138</v>
      </c>
      <c r="C502" s="122" t="s">
        <v>69</v>
      </c>
      <c r="D502" s="122" t="s">
        <v>69</v>
      </c>
      <c r="E502" s="125" t="s">
        <v>70</v>
      </c>
      <c r="F502" s="125" t="s">
        <v>2</v>
      </c>
      <c r="G502" s="125" t="s">
        <v>3</v>
      </c>
      <c r="H502" s="125" t="s">
        <v>215</v>
      </c>
      <c r="I502" s="127" t="s">
        <v>163</v>
      </c>
      <c r="J502" s="128"/>
      <c r="K502" s="128"/>
      <c r="L502" s="129"/>
      <c r="M502" s="133" t="s">
        <v>39</v>
      </c>
      <c r="N502" s="133" t="s">
        <v>40</v>
      </c>
      <c r="O502" s="145"/>
      <c r="P502" s="221"/>
      <c r="Q502" s="222"/>
      <c r="R502" s="222"/>
      <c r="S502" s="222"/>
      <c r="T502" s="222"/>
      <c r="U502" s="222"/>
      <c r="V502" s="222"/>
      <c r="W502" s="222"/>
      <c r="X502" s="222"/>
      <c r="Y502" s="222"/>
      <c r="Z502" s="222"/>
      <c r="AA502" s="222"/>
      <c r="AB502" s="222"/>
      <c r="AC502" s="222"/>
      <c r="AD502" s="222"/>
      <c r="AE502" s="222"/>
      <c r="AF502" s="222"/>
      <c r="AG502" s="222"/>
      <c r="AH502" s="222"/>
      <c r="AI502" s="222"/>
      <c r="AJ502" s="222"/>
    </row>
    <row r="503" spans="1:36" ht="31.5" x14ac:dyDescent="0.25">
      <c r="A503" s="161"/>
      <c r="B503" s="135"/>
      <c r="C503" s="123"/>
      <c r="D503" s="123"/>
      <c r="E503" s="126"/>
      <c r="F503" s="126"/>
      <c r="G503" s="126"/>
      <c r="H503" s="126"/>
      <c r="I503" s="93" t="s">
        <v>151</v>
      </c>
      <c r="J503" s="93" t="s">
        <v>156</v>
      </c>
      <c r="K503" s="93" t="s">
        <v>152</v>
      </c>
      <c r="L503" s="93" t="s">
        <v>153</v>
      </c>
      <c r="M503" s="133"/>
      <c r="N503" s="133"/>
      <c r="O503" s="145"/>
      <c r="P503" s="221"/>
      <c r="Q503" s="222"/>
      <c r="R503" s="222"/>
      <c r="S503" s="222"/>
      <c r="T503" s="222"/>
      <c r="U503" s="222"/>
      <c r="V503" s="222"/>
      <c r="W503" s="222"/>
      <c r="X503" s="222"/>
      <c r="Y503" s="222"/>
      <c r="Z503" s="222"/>
      <c r="AA503" s="222"/>
      <c r="AB503" s="222"/>
      <c r="AC503" s="222"/>
      <c r="AD503" s="222"/>
      <c r="AE503" s="222"/>
      <c r="AF503" s="222"/>
      <c r="AG503" s="222"/>
      <c r="AH503" s="222"/>
      <c r="AI503" s="222"/>
      <c r="AJ503" s="222"/>
    </row>
    <row r="504" spans="1:36" ht="42.75" customHeight="1" x14ac:dyDescent="0.25">
      <c r="A504" s="162"/>
      <c r="B504" s="136"/>
      <c r="C504" s="124"/>
      <c r="D504" s="124"/>
      <c r="E504" s="20" t="s">
        <v>69</v>
      </c>
      <c r="F504" s="21" t="s">
        <v>69</v>
      </c>
      <c r="G504" s="21" t="s">
        <v>69</v>
      </c>
      <c r="H504" s="21" t="s">
        <v>69</v>
      </c>
      <c r="I504" s="21" t="s">
        <v>69</v>
      </c>
      <c r="J504" s="21" t="s">
        <v>69</v>
      </c>
      <c r="K504" s="21" t="s">
        <v>69</v>
      </c>
      <c r="L504" s="21" t="s">
        <v>69</v>
      </c>
      <c r="M504" s="21" t="s">
        <v>69</v>
      </c>
      <c r="N504" s="21" t="s">
        <v>69</v>
      </c>
      <c r="O504" s="146"/>
      <c r="P504" s="221"/>
      <c r="Q504" s="222"/>
      <c r="R504" s="222"/>
      <c r="S504" s="222"/>
      <c r="T504" s="222"/>
      <c r="U504" s="222"/>
      <c r="V504" s="222"/>
      <c r="W504" s="222"/>
      <c r="X504" s="222"/>
      <c r="Y504" s="222"/>
      <c r="Z504" s="222"/>
      <c r="AA504" s="222"/>
      <c r="AB504" s="222"/>
      <c r="AC504" s="222"/>
      <c r="AD504" s="222"/>
      <c r="AE504" s="222"/>
      <c r="AF504" s="222"/>
      <c r="AG504" s="222"/>
      <c r="AH504" s="222"/>
      <c r="AI504" s="222"/>
      <c r="AJ504" s="222"/>
    </row>
    <row r="505" spans="1:36" ht="15.75" customHeight="1" x14ac:dyDescent="0.25">
      <c r="A505" s="157" t="s">
        <v>109</v>
      </c>
      <c r="B505" s="140" t="s">
        <v>166</v>
      </c>
      <c r="C505" s="101" t="s">
        <v>41</v>
      </c>
      <c r="D505" s="69" t="s">
        <v>4</v>
      </c>
      <c r="E505" s="17">
        <f t="shared" ref="E505:E512" si="69">SUM(F505:N505)</f>
        <v>43961.26698</v>
      </c>
      <c r="F505" s="16">
        <f>F506+F508</f>
        <v>0</v>
      </c>
      <c r="G505" s="16">
        <v>22821.41</v>
      </c>
      <c r="H505" s="107">
        <f>H506+H508</f>
        <v>21139.856979999997</v>
      </c>
      <c r="I505" s="108"/>
      <c r="J505" s="108"/>
      <c r="K505" s="108"/>
      <c r="L505" s="109"/>
      <c r="M505" s="17">
        <f>SUM(M506:M508)</f>
        <v>0</v>
      </c>
      <c r="N505" s="17">
        <f>SUM(N506:N508)</f>
        <v>0</v>
      </c>
      <c r="O505" s="147" t="s">
        <v>279</v>
      </c>
      <c r="P505" s="221"/>
      <c r="Q505" s="222"/>
      <c r="R505" s="222"/>
      <c r="S505" s="222"/>
      <c r="T505" s="222"/>
      <c r="U505" s="222"/>
      <c r="V505" s="222"/>
      <c r="W505" s="222"/>
      <c r="X505" s="222"/>
      <c r="Y505" s="222"/>
      <c r="Z505" s="222"/>
      <c r="AA505" s="222"/>
      <c r="AB505" s="222"/>
      <c r="AC505" s="222"/>
      <c r="AD505" s="222"/>
      <c r="AE505" s="222"/>
      <c r="AF505" s="222"/>
      <c r="AG505" s="222"/>
      <c r="AH505" s="222"/>
      <c r="AI505" s="222"/>
      <c r="AJ505" s="222"/>
    </row>
    <row r="506" spans="1:36" ht="35.25" customHeight="1" x14ac:dyDescent="0.25">
      <c r="A506" s="158"/>
      <c r="B506" s="141"/>
      <c r="C506" s="102"/>
      <c r="D506" s="69" t="s">
        <v>17</v>
      </c>
      <c r="E506" s="17">
        <f t="shared" si="69"/>
        <v>43961.26698</v>
      </c>
      <c r="F506" s="16">
        <v>0</v>
      </c>
      <c r="G506" s="16">
        <v>22821.41</v>
      </c>
      <c r="H506" s="107">
        <f>H511+H517+H523+H529</f>
        <v>21139.856979999997</v>
      </c>
      <c r="I506" s="108"/>
      <c r="J506" s="108"/>
      <c r="K506" s="108"/>
      <c r="L506" s="109"/>
      <c r="M506" s="17">
        <f>M511+M517</f>
        <v>0</v>
      </c>
      <c r="N506" s="17">
        <f>N511+N517</f>
        <v>0</v>
      </c>
      <c r="O506" s="147"/>
      <c r="P506" s="221"/>
      <c r="Q506" s="222"/>
      <c r="R506" s="222"/>
      <c r="S506" s="222"/>
      <c r="T506" s="222"/>
      <c r="U506" s="222"/>
      <c r="V506" s="222"/>
      <c r="W506" s="222"/>
      <c r="X506" s="222"/>
      <c r="Y506" s="222"/>
      <c r="Z506" s="222"/>
      <c r="AA506" s="222"/>
      <c r="AB506" s="222"/>
      <c r="AC506" s="222"/>
      <c r="AD506" s="222"/>
      <c r="AE506" s="222"/>
      <c r="AF506" s="222"/>
      <c r="AG506" s="222"/>
      <c r="AH506" s="222"/>
      <c r="AI506" s="222"/>
      <c r="AJ506" s="222"/>
    </row>
    <row r="507" spans="1:36" ht="26.25" hidden="1" customHeight="1" x14ac:dyDescent="0.25">
      <c r="A507" s="158"/>
      <c r="B507" s="141"/>
      <c r="C507" s="102"/>
      <c r="D507" s="69" t="s">
        <v>21</v>
      </c>
      <c r="E507" s="17">
        <f>SUM(F507:N507)</f>
        <v>0</v>
      </c>
      <c r="F507" s="16">
        <f>F511</f>
        <v>0</v>
      </c>
      <c r="G507" s="16">
        <v>0</v>
      </c>
      <c r="H507" s="107">
        <f>H530</f>
        <v>0</v>
      </c>
      <c r="I507" s="108"/>
      <c r="J507" s="108"/>
      <c r="K507" s="108"/>
      <c r="L507" s="109"/>
      <c r="M507" s="17">
        <f t="shared" ref="M507:N509" si="70">M511</f>
        <v>0</v>
      </c>
      <c r="N507" s="17">
        <f t="shared" si="70"/>
        <v>0</v>
      </c>
      <c r="O507" s="147"/>
      <c r="P507" s="221"/>
      <c r="Q507" s="222"/>
      <c r="R507" s="222"/>
      <c r="S507" s="222"/>
      <c r="T507" s="222"/>
      <c r="U507" s="222"/>
      <c r="V507" s="222"/>
      <c r="W507" s="222"/>
      <c r="X507" s="222"/>
      <c r="Y507" s="222"/>
      <c r="Z507" s="222"/>
      <c r="AA507" s="222"/>
      <c r="AB507" s="222"/>
      <c r="AC507" s="222"/>
      <c r="AD507" s="222"/>
      <c r="AE507" s="222"/>
      <c r="AF507" s="222"/>
      <c r="AG507" s="222"/>
      <c r="AH507" s="222"/>
      <c r="AI507" s="222"/>
      <c r="AJ507" s="222"/>
    </row>
    <row r="508" spans="1:36" ht="56.25" customHeight="1" x14ac:dyDescent="0.25">
      <c r="A508" s="158"/>
      <c r="B508" s="141"/>
      <c r="C508" s="102"/>
      <c r="D508" s="69" t="s">
        <v>6</v>
      </c>
      <c r="E508" s="17">
        <f>SUM(F508:N508)</f>
        <v>0</v>
      </c>
      <c r="F508" s="16">
        <f>F512</f>
        <v>0</v>
      </c>
      <c r="G508" s="16">
        <v>0</v>
      </c>
      <c r="H508" s="107">
        <f>H512+H518+H524+H531</f>
        <v>0</v>
      </c>
      <c r="I508" s="108"/>
      <c r="J508" s="108"/>
      <c r="K508" s="108"/>
      <c r="L508" s="109"/>
      <c r="M508" s="17">
        <f t="shared" si="70"/>
        <v>0</v>
      </c>
      <c r="N508" s="17">
        <f t="shared" si="70"/>
        <v>0</v>
      </c>
      <c r="O508" s="147"/>
      <c r="P508" s="221"/>
      <c r="Q508" s="222"/>
      <c r="R508" s="222"/>
      <c r="S508" s="222"/>
      <c r="T508" s="222"/>
      <c r="U508" s="222"/>
      <c r="V508" s="222"/>
      <c r="W508" s="222"/>
      <c r="X508" s="222"/>
      <c r="Y508" s="222"/>
      <c r="Z508" s="222"/>
      <c r="AA508" s="222"/>
      <c r="AB508" s="222"/>
      <c r="AC508" s="222"/>
      <c r="AD508" s="222"/>
      <c r="AE508" s="222"/>
      <c r="AF508" s="222"/>
      <c r="AG508" s="222"/>
      <c r="AH508" s="222"/>
      <c r="AI508" s="222"/>
      <c r="AJ508" s="222"/>
    </row>
    <row r="509" spans="1:36" ht="10.5" hidden="1" customHeight="1" x14ac:dyDescent="0.25">
      <c r="A509" s="159"/>
      <c r="B509" s="142"/>
      <c r="C509" s="103"/>
      <c r="D509" s="69" t="s">
        <v>18</v>
      </c>
      <c r="E509" s="17">
        <f>SUM(F509:N509)</f>
        <v>0</v>
      </c>
      <c r="F509" s="16">
        <v>0</v>
      </c>
      <c r="G509" s="16">
        <v>0</v>
      </c>
      <c r="H509" s="107">
        <f>H532</f>
        <v>0</v>
      </c>
      <c r="I509" s="108"/>
      <c r="J509" s="108"/>
      <c r="K509" s="108"/>
      <c r="L509" s="109"/>
      <c r="M509" s="17" t="str">
        <f t="shared" si="70"/>
        <v>2026 год</v>
      </c>
      <c r="N509" s="17" t="str">
        <f t="shared" si="70"/>
        <v>2027 год</v>
      </c>
      <c r="O509" s="5"/>
      <c r="P509" s="221"/>
      <c r="Q509" s="222"/>
      <c r="R509" s="222"/>
      <c r="S509" s="222"/>
      <c r="T509" s="222"/>
      <c r="U509" s="222"/>
      <c r="V509" s="222"/>
      <c r="W509" s="222"/>
      <c r="X509" s="222"/>
      <c r="Y509" s="222"/>
      <c r="Z509" s="222"/>
      <c r="AA509" s="222"/>
      <c r="AB509" s="222"/>
      <c r="AC509" s="222"/>
      <c r="AD509" s="222"/>
      <c r="AE509" s="222"/>
      <c r="AF509" s="222"/>
      <c r="AG509" s="222"/>
      <c r="AH509" s="222"/>
      <c r="AI509" s="222"/>
      <c r="AJ509" s="222"/>
    </row>
    <row r="510" spans="1:36" ht="15.75" x14ac:dyDescent="0.25">
      <c r="A510" s="101" t="s">
        <v>30</v>
      </c>
      <c r="B510" s="134" t="s">
        <v>144</v>
      </c>
      <c r="C510" s="144" t="s">
        <v>41</v>
      </c>
      <c r="D510" s="69" t="s">
        <v>4</v>
      </c>
      <c r="E510" s="17">
        <f t="shared" si="69"/>
        <v>11878.14</v>
      </c>
      <c r="F510" s="16">
        <f>F511+F512</f>
        <v>0</v>
      </c>
      <c r="G510" s="16">
        <v>6668.41</v>
      </c>
      <c r="H510" s="107">
        <f>H511</f>
        <v>5209.7299999999996</v>
      </c>
      <c r="I510" s="108"/>
      <c r="J510" s="108"/>
      <c r="K510" s="108"/>
      <c r="L510" s="109"/>
      <c r="M510" s="17">
        <f>SUM(M511:M512)</f>
        <v>0</v>
      </c>
      <c r="N510" s="17">
        <f>SUM(N511:N512)</f>
        <v>0</v>
      </c>
      <c r="O510" s="130" t="s">
        <v>145</v>
      </c>
      <c r="P510" s="221"/>
      <c r="Q510" s="222"/>
      <c r="R510" s="222"/>
      <c r="S510" s="222"/>
      <c r="T510" s="222"/>
      <c r="U510" s="222"/>
      <c r="V510" s="222"/>
      <c r="W510" s="222"/>
      <c r="X510" s="222"/>
      <c r="Y510" s="222"/>
      <c r="Z510" s="222"/>
      <c r="AA510" s="222"/>
      <c r="AB510" s="222"/>
      <c r="AC510" s="222"/>
      <c r="AD510" s="222"/>
      <c r="AE510" s="222"/>
      <c r="AF510" s="222"/>
      <c r="AG510" s="222"/>
      <c r="AH510" s="222"/>
      <c r="AI510" s="222"/>
      <c r="AJ510" s="222"/>
    </row>
    <row r="511" spans="1:36" ht="42" customHeight="1" x14ac:dyDescent="0.25">
      <c r="A511" s="102"/>
      <c r="B511" s="135"/>
      <c r="C511" s="144"/>
      <c r="D511" s="69" t="s">
        <v>17</v>
      </c>
      <c r="E511" s="17">
        <f t="shared" si="69"/>
        <v>11878.14</v>
      </c>
      <c r="F511" s="19">
        <v>0</v>
      </c>
      <c r="G511" s="19">
        <v>6668.41</v>
      </c>
      <c r="H511" s="104">
        <v>5209.7299999999996</v>
      </c>
      <c r="I511" s="105"/>
      <c r="J511" s="105"/>
      <c r="K511" s="105"/>
      <c r="L511" s="106"/>
      <c r="M511" s="18">
        <v>0</v>
      </c>
      <c r="N511" s="18">
        <v>0</v>
      </c>
      <c r="O511" s="145"/>
      <c r="P511" s="221"/>
      <c r="Q511" s="222"/>
      <c r="R511" s="222"/>
      <c r="S511" s="222"/>
      <c r="T511" s="222"/>
      <c r="U511" s="222"/>
      <c r="V511" s="222"/>
      <c r="W511" s="222"/>
      <c r="X511" s="222"/>
      <c r="Y511" s="222"/>
      <c r="Z511" s="222"/>
      <c r="AA511" s="222"/>
      <c r="AB511" s="222"/>
      <c r="AC511" s="222"/>
      <c r="AD511" s="222"/>
      <c r="AE511" s="222"/>
      <c r="AF511" s="222"/>
      <c r="AG511" s="222"/>
      <c r="AH511" s="222"/>
      <c r="AI511" s="222"/>
      <c r="AJ511" s="222"/>
    </row>
    <row r="512" spans="1:36" ht="74.25" customHeight="1" x14ac:dyDescent="0.25">
      <c r="A512" s="102"/>
      <c r="B512" s="136"/>
      <c r="C512" s="144"/>
      <c r="D512" s="69" t="s">
        <v>6</v>
      </c>
      <c r="E512" s="17">
        <f t="shared" si="69"/>
        <v>0</v>
      </c>
      <c r="F512" s="19">
        <v>0</v>
      </c>
      <c r="G512" s="19">
        <v>0</v>
      </c>
      <c r="H512" s="104">
        <v>0</v>
      </c>
      <c r="I512" s="105"/>
      <c r="J512" s="105"/>
      <c r="K512" s="105"/>
      <c r="L512" s="106"/>
      <c r="M512" s="18">
        <v>0</v>
      </c>
      <c r="N512" s="18">
        <v>0</v>
      </c>
      <c r="O512" s="145"/>
      <c r="P512" s="221"/>
      <c r="Q512" s="222"/>
      <c r="R512" s="222"/>
      <c r="S512" s="222"/>
      <c r="T512" s="222"/>
      <c r="U512" s="222"/>
      <c r="V512" s="222"/>
      <c r="W512" s="222"/>
      <c r="X512" s="222"/>
      <c r="Y512" s="222"/>
      <c r="Z512" s="222"/>
      <c r="AA512" s="222"/>
      <c r="AB512" s="222"/>
      <c r="AC512" s="222"/>
      <c r="AD512" s="222"/>
      <c r="AE512" s="222"/>
      <c r="AF512" s="222"/>
      <c r="AG512" s="222"/>
      <c r="AH512" s="222"/>
      <c r="AI512" s="222"/>
      <c r="AJ512" s="222"/>
    </row>
    <row r="513" spans="1:36" ht="15.75" x14ac:dyDescent="0.25">
      <c r="A513" s="102"/>
      <c r="B513" s="134" t="s">
        <v>304</v>
      </c>
      <c r="C513" s="122" t="s">
        <v>69</v>
      </c>
      <c r="D513" s="122" t="s">
        <v>69</v>
      </c>
      <c r="E513" s="125" t="s">
        <v>70</v>
      </c>
      <c r="F513" s="125" t="s">
        <v>2</v>
      </c>
      <c r="G513" s="125" t="s">
        <v>3</v>
      </c>
      <c r="H513" s="125" t="s">
        <v>233</v>
      </c>
      <c r="I513" s="127" t="s">
        <v>163</v>
      </c>
      <c r="J513" s="128"/>
      <c r="K513" s="128"/>
      <c r="L513" s="129"/>
      <c r="M513" s="133" t="s">
        <v>39</v>
      </c>
      <c r="N513" s="133" t="s">
        <v>40</v>
      </c>
      <c r="O513" s="145"/>
      <c r="P513" s="221"/>
      <c r="Q513" s="222"/>
      <c r="R513" s="222"/>
      <c r="S513" s="222"/>
      <c r="T513" s="222"/>
      <c r="U513" s="222"/>
      <c r="V513" s="222"/>
      <c r="W513" s="222"/>
      <c r="X513" s="222"/>
      <c r="Y513" s="222"/>
      <c r="Z513" s="222"/>
      <c r="AA513" s="222"/>
      <c r="AB513" s="222"/>
      <c r="AC513" s="222"/>
      <c r="AD513" s="222"/>
      <c r="AE513" s="222"/>
      <c r="AF513" s="222"/>
      <c r="AG513" s="222"/>
      <c r="AH513" s="222"/>
      <c r="AI513" s="222"/>
      <c r="AJ513" s="222"/>
    </row>
    <row r="514" spans="1:36" ht="31.5" x14ac:dyDescent="0.25">
      <c r="A514" s="102"/>
      <c r="B514" s="135"/>
      <c r="C514" s="123"/>
      <c r="D514" s="123"/>
      <c r="E514" s="126"/>
      <c r="F514" s="126"/>
      <c r="G514" s="126"/>
      <c r="H514" s="126"/>
      <c r="I514" s="93" t="s">
        <v>151</v>
      </c>
      <c r="J514" s="93" t="s">
        <v>156</v>
      </c>
      <c r="K514" s="93" t="s">
        <v>152</v>
      </c>
      <c r="L514" s="93" t="s">
        <v>153</v>
      </c>
      <c r="M514" s="133"/>
      <c r="N514" s="133"/>
      <c r="O514" s="145"/>
      <c r="P514" s="221"/>
      <c r="Q514" s="222"/>
      <c r="R514" s="222"/>
      <c r="S514" s="222"/>
      <c r="T514" s="222"/>
      <c r="U514" s="222"/>
      <c r="V514" s="222"/>
      <c r="W514" s="222"/>
      <c r="X514" s="222"/>
      <c r="Y514" s="222"/>
      <c r="Z514" s="222"/>
      <c r="AA514" s="222"/>
      <c r="AB514" s="222"/>
      <c r="AC514" s="222"/>
      <c r="AD514" s="222"/>
      <c r="AE514" s="222"/>
      <c r="AF514" s="222"/>
      <c r="AG514" s="222"/>
      <c r="AH514" s="222"/>
      <c r="AI514" s="222"/>
      <c r="AJ514" s="222"/>
    </row>
    <row r="515" spans="1:36" ht="114" customHeight="1" x14ac:dyDescent="0.25">
      <c r="A515" s="103"/>
      <c r="B515" s="136"/>
      <c r="C515" s="124"/>
      <c r="D515" s="124"/>
      <c r="E515" s="15">
        <v>100</v>
      </c>
      <c r="F515" s="29" t="s">
        <v>69</v>
      </c>
      <c r="G515" s="29">
        <v>100</v>
      </c>
      <c r="H515" s="29">
        <v>100</v>
      </c>
      <c r="I515" s="29">
        <v>100</v>
      </c>
      <c r="J515" s="29">
        <v>100</v>
      </c>
      <c r="K515" s="29">
        <v>100</v>
      </c>
      <c r="L515" s="29">
        <v>100</v>
      </c>
      <c r="M515" s="21" t="s">
        <v>69</v>
      </c>
      <c r="N515" s="21" t="s">
        <v>69</v>
      </c>
      <c r="O515" s="146"/>
      <c r="P515" s="221"/>
      <c r="Q515" s="222"/>
      <c r="R515" s="222"/>
      <c r="S515" s="222"/>
      <c r="T515" s="222"/>
      <c r="U515" s="222"/>
      <c r="V515" s="222"/>
      <c r="W515" s="222"/>
      <c r="X515" s="222"/>
      <c r="Y515" s="222"/>
      <c r="Z515" s="222"/>
      <c r="AA515" s="222"/>
      <c r="AB515" s="222"/>
      <c r="AC515" s="222"/>
      <c r="AD515" s="222"/>
      <c r="AE515" s="222"/>
      <c r="AF515" s="222"/>
      <c r="AG515" s="222"/>
      <c r="AH515" s="222"/>
      <c r="AI515" s="222"/>
      <c r="AJ515" s="222"/>
    </row>
    <row r="516" spans="1:36" ht="15.75" x14ac:dyDescent="0.25">
      <c r="A516" s="160" t="s">
        <v>195</v>
      </c>
      <c r="B516" s="134" t="s">
        <v>274</v>
      </c>
      <c r="C516" s="101" t="s">
        <v>199</v>
      </c>
      <c r="D516" s="69" t="s">
        <v>4</v>
      </c>
      <c r="E516" s="17">
        <f t="shared" ref="E516:E539" si="71">SUM(F516:N516)</f>
        <v>15467.76</v>
      </c>
      <c r="F516" s="36">
        <v>0</v>
      </c>
      <c r="G516" s="36">
        <v>0</v>
      </c>
      <c r="H516" s="215">
        <f>H517+H518</f>
        <v>15467.76</v>
      </c>
      <c r="I516" s="216"/>
      <c r="J516" s="216"/>
      <c r="K516" s="216"/>
      <c r="L516" s="217"/>
      <c r="M516" s="36">
        <f t="shared" ref="M516:N516" si="72">M517+M518</f>
        <v>0</v>
      </c>
      <c r="N516" s="36">
        <f t="shared" si="72"/>
        <v>0</v>
      </c>
      <c r="O516" s="7"/>
      <c r="P516" s="221"/>
      <c r="Q516" s="222"/>
      <c r="R516" s="222"/>
      <c r="S516" s="222"/>
      <c r="T516" s="222"/>
      <c r="U516" s="222"/>
      <c r="V516" s="222"/>
      <c r="W516" s="222"/>
      <c r="X516" s="222"/>
      <c r="Y516" s="222"/>
      <c r="Z516" s="222"/>
      <c r="AA516" s="222"/>
      <c r="AB516" s="222"/>
      <c r="AC516" s="222"/>
      <c r="AD516" s="222"/>
      <c r="AE516" s="222"/>
      <c r="AF516" s="222"/>
      <c r="AG516" s="222"/>
      <c r="AH516" s="222"/>
      <c r="AI516" s="222"/>
      <c r="AJ516" s="222"/>
    </row>
    <row r="517" spans="1:36" ht="31.5" x14ac:dyDescent="0.25">
      <c r="A517" s="161"/>
      <c r="B517" s="135"/>
      <c r="C517" s="102"/>
      <c r="D517" s="69" t="s">
        <v>17</v>
      </c>
      <c r="E517" s="17">
        <f t="shared" si="71"/>
        <v>15467.76</v>
      </c>
      <c r="F517" s="37">
        <v>0</v>
      </c>
      <c r="G517" s="37">
        <v>0</v>
      </c>
      <c r="H517" s="188">
        <v>15467.76</v>
      </c>
      <c r="I517" s="189"/>
      <c r="J517" s="189"/>
      <c r="K517" s="189"/>
      <c r="L517" s="190"/>
      <c r="M517" s="38">
        <v>0</v>
      </c>
      <c r="N517" s="38">
        <v>0</v>
      </c>
      <c r="O517" s="7"/>
      <c r="P517" s="221"/>
      <c r="Q517" s="222"/>
      <c r="R517" s="222"/>
      <c r="S517" s="222"/>
      <c r="T517" s="222"/>
      <c r="U517" s="222"/>
      <c r="V517" s="222"/>
      <c r="W517" s="222"/>
      <c r="X517" s="222"/>
      <c r="Y517" s="222"/>
      <c r="Z517" s="222"/>
      <c r="AA517" s="222"/>
      <c r="AB517" s="222"/>
      <c r="AC517" s="222"/>
      <c r="AD517" s="222"/>
      <c r="AE517" s="222"/>
      <c r="AF517" s="222"/>
      <c r="AG517" s="222"/>
      <c r="AH517" s="222"/>
      <c r="AI517" s="222"/>
      <c r="AJ517" s="222"/>
    </row>
    <row r="518" spans="1:36" ht="51" customHeight="1" x14ac:dyDescent="0.25">
      <c r="A518" s="161"/>
      <c r="B518" s="136"/>
      <c r="C518" s="103"/>
      <c r="D518" s="69" t="s">
        <v>6</v>
      </c>
      <c r="E518" s="17">
        <f t="shared" si="71"/>
        <v>0</v>
      </c>
      <c r="F518" s="37">
        <v>0</v>
      </c>
      <c r="G518" s="37">
        <v>0</v>
      </c>
      <c r="H518" s="188">
        <v>0</v>
      </c>
      <c r="I518" s="189"/>
      <c r="J518" s="189"/>
      <c r="K518" s="189"/>
      <c r="L518" s="190"/>
      <c r="M518" s="38">
        <v>0</v>
      </c>
      <c r="N518" s="38">
        <v>0</v>
      </c>
      <c r="O518" s="7" t="s">
        <v>272</v>
      </c>
      <c r="P518" s="221"/>
      <c r="Q518" s="222"/>
      <c r="R518" s="222"/>
      <c r="S518" s="222"/>
      <c r="T518" s="222"/>
      <c r="U518" s="222"/>
      <c r="V518" s="222"/>
      <c r="W518" s="222"/>
      <c r="X518" s="222"/>
      <c r="Y518" s="222"/>
      <c r="Z518" s="222"/>
      <c r="AA518" s="222"/>
      <c r="AB518" s="222"/>
      <c r="AC518" s="222"/>
      <c r="AD518" s="222"/>
      <c r="AE518" s="222"/>
      <c r="AF518" s="222"/>
      <c r="AG518" s="222"/>
      <c r="AH518" s="222"/>
      <c r="AI518" s="222"/>
      <c r="AJ518" s="222"/>
    </row>
    <row r="519" spans="1:36" ht="15.75" x14ac:dyDescent="0.25">
      <c r="A519" s="161"/>
      <c r="B519" s="134" t="s">
        <v>271</v>
      </c>
      <c r="C519" s="122" t="s">
        <v>69</v>
      </c>
      <c r="D519" s="122" t="s">
        <v>69</v>
      </c>
      <c r="E519" s="125" t="s">
        <v>70</v>
      </c>
      <c r="F519" s="125" t="s">
        <v>2</v>
      </c>
      <c r="G519" s="125" t="s">
        <v>3</v>
      </c>
      <c r="H519" s="125" t="s">
        <v>233</v>
      </c>
      <c r="I519" s="127" t="s">
        <v>163</v>
      </c>
      <c r="J519" s="128"/>
      <c r="K519" s="128"/>
      <c r="L519" s="129"/>
      <c r="M519" s="133" t="s">
        <v>39</v>
      </c>
      <c r="N519" s="133" t="s">
        <v>40</v>
      </c>
      <c r="O519" s="7"/>
      <c r="P519" s="221"/>
      <c r="Q519" s="222"/>
      <c r="R519" s="222"/>
      <c r="S519" s="222"/>
      <c r="T519" s="222"/>
      <c r="U519" s="222"/>
      <c r="V519" s="222"/>
      <c r="W519" s="222"/>
      <c r="X519" s="222"/>
      <c r="Y519" s="222"/>
      <c r="Z519" s="222"/>
      <c r="AA519" s="222"/>
      <c r="AB519" s="222"/>
      <c r="AC519" s="222"/>
      <c r="AD519" s="222"/>
      <c r="AE519" s="222"/>
      <c r="AF519" s="222"/>
      <c r="AG519" s="222"/>
      <c r="AH519" s="222"/>
      <c r="AI519" s="222"/>
      <c r="AJ519" s="222"/>
    </row>
    <row r="520" spans="1:36" ht="31.5" x14ac:dyDescent="0.25">
      <c r="A520" s="161"/>
      <c r="B520" s="135"/>
      <c r="C520" s="123"/>
      <c r="D520" s="123"/>
      <c r="E520" s="126"/>
      <c r="F520" s="126"/>
      <c r="G520" s="126"/>
      <c r="H520" s="126"/>
      <c r="I520" s="93" t="s">
        <v>151</v>
      </c>
      <c r="J520" s="93" t="s">
        <v>156</v>
      </c>
      <c r="K520" s="93" t="s">
        <v>152</v>
      </c>
      <c r="L520" s="93" t="s">
        <v>153</v>
      </c>
      <c r="M520" s="133"/>
      <c r="N520" s="133"/>
      <c r="O520" s="7"/>
      <c r="P520" s="221"/>
      <c r="Q520" s="222"/>
      <c r="R520" s="222"/>
      <c r="S520" s="222"/>
      <c r="T520" s="222"/>
      <c r="U520" s="222"/>
      <c r="V520" s="222"/>
      <c r="W520" s="222"/>
      <c r="X520" s="222"/>
      <c r="Y520" s="222"/>
      <c r="Z520" s="222"/>
      <c r="AA520" s="222"/>
      <c r="AB520" s="222"/>
      <c r="AC520" s="222"/>
      <c r="AD520" s="222"/>
      <c r="AE520" s="222"/>
      <c r="AF520" s="222"/>
      <c r="AG520" s="222"/>
      <c r="AH520" s="222"/>
      <c r="AI520" s="222"/>
      <c r="AJ520" s="222"/>
    </row>
    <row r="521" spans="1:36" ht="85.5" customHeight="1" x14ac:dyDescent="0.25">
      <c r="A521" s="162"/>
      <c r="B521" s="136"/>
      <c r="C521" s="124"/>
      <c r="D521" s="124"/>
      <c r="E521" s="29">
        <v>100</v>
      </c>
      <c r="F521" s="29" t="s">
        <v>69</v>
      </c>
      <c r="G521" s="29" t="s">
        <v>69</v>
      </c>
      <c r="H521" s="29">
        <v>100</v>
      </c>
      <c r="I521" s="29">
        <v>100</v>
      </c>
      <c r="J521" s="29">
        <v>100</v>
      </c>
      <c r="K521" s="29">
        <v>100</v>
      </c>
      <c r="L521" s="29">
        <v>100</v>
      </c>
      <c r="M521" s="21" t="s">
        <v>69</v>
      </c>
      <c r="N521" s="21" t="s">
        <v>69</v>
      </c>
      <c r="O521" s="7"/>
      <c r="P521" s="221"/>
      <c r="Q521" s="222"/>
      <c r="R521" s="222"/>
      <c r="S521" s="222"/>
      <c r="T521" s="222"/>
      <c r="U521" s="222"/>
      <c r="V521" s="222"/>
      <c r="W521" s="222"/>
      <c r="X521" s="222"/>
      <c r="Y521" s="222"/>
      <c r="Z521" s="222"/>
      <c r="AA521" s="222"/>
      <c r="AB521" s="222"/>
      <c r="AC521" s="222"/>
      <c r="AD521" s="222"/>
      <c r="AE521" s="222"/>
      <c r="AF521" s="222"/>
      <c r="AG521" s="222"/>
      <c r="AH521" s="222"/>
      <c r="AI521" s="222"/>
      <c r="AJ521" s="222"/>
    </row>
    <row r="522" spans="1:36" ht="15.75" x14ac:dyDescent="0.25">
      <c r="A522" s="160" t="s">
        <v>196</v>
      </c>
      <c r="B522" s="134" t="s">
        <v>275</v>
      </c>
      <c r="C522" s="144" t="s">
        <v>198</v>
      </c>
      <c r="D522" s="69" t="s">
        <v>4</v>
      </c>
      <c r="E522" s="17">
        <f t="shared" si="71"/>
        <v>16153</v>
      </c>
      <c r="F522" s="16">
        <f>F523+F524</f>
        <v>0</v>
      </c>
      <c r="G522" s="16">
        <v>16153</v>
      </c>
      <c r="H522" s="107">
        <f>H523</f>
        <v>0</v>
      </c>
      <c r="I522" s="108"/>
      <c r="J522" s="108"/>
      <c r="K522" s="108"/>
      <c r="L522" s="109"/>
      <c r="M522" s="17">
        <f>SUM(M523:M524)</f>
        <v>0</v>
      </c>
      <c r="N522" s="17">
        <f>SUM(N523:N524)</f>
        <v>0</v>
      </c>
      <c r="O522" s="130" t="s">
        <v>276</v>
      </c>
      <c r="P522" s="221"/>
      <c r="Q522" s="222"/>
      <c r="R522" s="222"/>
      <c r="S522" s="222"/>
      <c r="T522" s="222"/>
      <c r="U522" s="222"/>
      <c r="V522" s="222"/>
      <c r="W522" s="222"/>
      <c r="X522" s="222"/>
      <c r="Y522" s="222"/>
      <c r="Z522" s="222"/>
      <c r="AA522" s="222"/>
      <c r="AB522" s="222"/>
      <c r="AC522" s="222"/>
      <c r="AD522" s="222"/>
      <c r="AE522" s="222"/>
      <c r="AF522" s="222"/>
      <c r="AG522" s="222"/>
      <c r="AH522" s="222"/>
      <c r="AI522" s="222"/>
      <c r="AJ522" s="222"/>
    </row>
    <row r="523" spans="1:36" ht="31.5" x14ac:dyDescent="0.25">
      <c r="A523" s="161"/>
      <c r="B523" s="135"/>
      <c r="C523" s="144"/>
      <c r="D523" s="69" t="s">
        <v>17</v>
      </c>
      <c r="E523" s="17">
        <f t="shared" si="71"/>
        <v>16153</v>
      </c>
      <c r="F523" s="19">
        <v>0</v>
      </c>
      <c r="G523" s="19">
        <v>16153</v>
      </c>
      <c r="H523" s="104">
        <v>0</v>
      </c>
      <c r="I523" s="105"/>
      <c r="J523" s="105"/>
      <c r="K523" s="105"/>
      <c r="L523" s="106"/>
      <c r="M523" s="18">
        <v>0</v>
      </c>
      <c r="N523" s="18">
        <v>0</v>
      </c>
      <c r="O523" s="131"/>
      <c r="P523" s="221"/>
      <c r="Q523" s="222"/>
      <c r="R523" s="222"/>
      <c r="S523" s="222"/>
      <c r="T523" s="222"/>
      <c r="U523" s="222"/>
      <c r="V523" s="222"/>
      <c r="W523" s="222"/>
      <c r="X523" s="222"/>
      <c r="Y523" s="222"/>
      <c r="Z523" s="222"/>
      <c r="AA523" s="222"/>
      <c r="AB523" s="222"/>
      <c r="AC523" s="222"/>
      <c r="AD523" s="222"/>
      <c r="AE523" s="222"/>
      <c r="AF523" s="222"/>
      <c r="AG523" s="222"/>
      <c r="AH523" s="222"/>
      <c r="AI523" s="222"/>
      <c r="AJ523" s="222"/>
    </row>
    <row r="524" spans="1:36" ht="50.25" customHeight="1" x14ac:dyDescent="0.25">
      <c r="A524" s="161"/>
      <c r="B524" s="136"/>
      <c r="C524" s="144"/>
      <c r="D524" s="69" t="s">
        <v>6</v>
      </c>
      <c r="E524" s="17">
        <f t="shared" si="71"/>
        <v>0</v>
      </c>
      <c r="F524" s="19">
        <v>0</v>
      </c>
      <c r="G524" s="19">
        <v>0</v>
      </c>
      <c r="H524" s="104">
        <v>0</v>
      </c>
      <c r="I524" s="105"/>
      <c r="J524" s="105"/>
      <c r="K524" s="105"/>
      <c r="L524" s="106"/>
      <c r="M524" s="18">
        <v>0</v>
      </c>
      <c r="N524" s="18">
        <v>0</v>
      </c>
      <c r="O524" s="131"/>
      <c r="P524" s="221"/>
      <c r="Q524" s="222"/>
      <c r="R524" s="222"/>
      <c r="S524" s="222"/>
      <c r="T524" s="222"/>
      <c r="U524" s="222"/>
      <c r="V524" s="222"/>
      <c r="W524" s="222"/>
      <c r="X524" s="222"/>
      <c r="Y524" s="222"/>
      <c r="Z524" s="222"/>
      <c r="AA524" s="222"/>
      <c r="AB524" s="222"/>
      <c r="AC524" s="222"/>
      <c r="AD524" s="222"/>
      <c r="AE524" s="222"/>
      <c r="AF524" s="222"/>
      <c r="AG524" s="222"/>
      <c r="AH524" s="222"/>
      <c r="AI524" s="222"/>
      <c r="AJ524" s="222"/>
    </row>
    <row r="525" spans="1:36" ht="15.75" x14ac:dyDescent="0.25">
      <c r="A525" s="161"/>
      <c r="B525" s="134" t="s">
        <v>319</v>
      </c>
      <c r="C525" s="122" t="s">
        <v>69</v>
      </c>
      <c r="D525" s="122" t="s">
        <v>69</v>
      </c>
      <c r="E525" s="125" t="s">
        <v>70</v>
      </c>
      <c r="F525" s="125" t="s">
        <v>2</v>
      </c>
      <c r="G525" s="125" t="s">
        <v>3</v>
      </c>
      <c r="H525" s="125" t="s">
        <v>233</v>
      </c>
      <c r="I525" s="127" t="s">
        <v>163</v>
      </c>
      <c r="J525" s="128"/>
      <c r="K525" s="128"/>
      <c r="L525" s="129"/>
      <c r="M525" s="133" t="s">
        <v>39</v>
      </c>
      <c r="N525" s="133" t="s">
        <v>40</v>
      </c>
      <c r="O525" s="131"/>
      <c r="P525" s="221"/>
      <c r="Q525" s="222"/>
      <c r="R525" s="222"/>
      <c r="S525" s="222"/>
      <c r="T525" s="222"/>
      <c r="U525" s="222"/>
      <c r="V525" s="222"/>
      <c r="W525" s="222"/>
      <c r="X525" s="222"/>
      <c r="Y525" s="222"/>
      <c r="Z525" s="222"/>
      <c r="AA525" s="222"/>
      <c r="AB525" s="222"/>
      <c r="AC525" s="222"/>
      <c r="AD525" s="222"/>
      <c r="AE525" s="222"/>
      <c r="AF525" s="222"/>
      <c r="AG525" s="222"/>
      <c r="AH525" s="222"/>
      <c r="AI525" s="222"/>
      <c r="AJ525" s="222"/>
    </row>
    <row r="526" spans="1:36" ht="31.5" x14ac:dyDescent="0.25">
      <c r="A526" s="161"/>
      <c r="B526" s="135"/>
      <c r="C526" s="123"/>
      <c r="D526" s="123"/>
      <c r="E526" s="126"/>
      <c r="F526" s="126"/>
      <c r="G526" s="126"/>
      <c r="H526" s="126"/>
      <c r="I526" s="93" t="s">
        <v>151</v>
      </c>
      <c r="J526" s="93" t="s">
        <v>156</v>
      </c>
      <c r="K526" s="93" t="s">
        <v>152</v>
      </c>
      <c r="L526" s="93" t="s">
        <v>153</v>
      </c>
      <c r="M526" s="133"/>
      <c r="N526" s="133"/>
      <c r="O526" s="131"/>
      <c r="P526" s="221"/>
      <c r="Q526" s="222"/>
      <c r="R526" s="222"/>
      <c r="S526" s="222"/>
      <c r="T526" s="222"/>
      <c r="U526" s="222"/>
      <c r="V526" s="222"/>
      <c r="W526" s="222"/>
      <c r="X526" s="222"/>
      <c r="Y526" s="222"/>
      <c r="Z526" s="222"/>
      <c r="AA526" s="222"/>
      <c r="AB526" s="222"/>
      <c r="AC526" s="222"/>
      <c r="AD526" s="222"/>
      <c r="AE526" s="222"/>
      <c r="AF526" s="222"/>
      <c r="AG526" s="222"/>
      <c r="AH526" s="222"/>
      <c r="AI526" s="222"/>
      <c r="AJ526" s="222"/>
    </row>
    <row r="527" spans="1:36" ht="54" customHeight="1" x14ac:dyDescent="0.25">
      <c r="A527" s="162"/>
      <c r="B527" s="136"/>
      <c r="C527" s="124"/>
      <c r="D527" s="124"/>
      <c r="E527" s="29">
        <v>95.89</v>
      </c>
      <c r="F527" s="29" t="s">
        <v>69</v>
      </c>
      <c r="G527" s="29">
        <v>95.89</v>
      </c>
      <c r="H527" s="29" t="s">
        <v>69</v>
      </c>
      <c r="I527" s="29" t="s">
        <v>69</v>
      </c>
      <c r="J527" s="29" t="s">
        <v>69</v>
      </c>
      <c r="K527" s="29" t="s">
        <v>69</v>
      </c>
      <c r="L527" s="29" t="s">
        <v>69</v>
      </c>
      <c r="M527" s="29" t="s">
        <v>69</v>
      </c>
      <c r="N527" s="29" t="s">
        <v>69</v>
      </c>
      <c r="O527" s="131"/>
      <c r="P527" s="221"/>
      <c r="Q527" s="222"/>
      <c r="R527" s="222"/>
      <c r="S527" s="222"/>
      <c r="T527" s="222"/>
      <c r="U527" s="222"/>
      <c r="V527" s="222"/>
      <c r="W527" s="222"/>
      <c r="X527" s="222"/>
      <c r="Y527" s="222"/>
      <c r="Z527" s="222"/>
      <c r="AA527" s="222"/>
      <c r="AB527" s="222"/>
      <c r="AC527" s="222"/>
      <c r="AD527" s="222"/>
      <c r="AE527" s="222"/>
      <c r="AF527" s="222"/>
      <c r="AG527" s="222"/>
      <c r="AH527" s="222"/>
      <c r="AI527" s="222"/>
      <c r="AJ527" s="222"/>
    </row>
    <row r="528" spans="1:36" ht="15.75" customHeight="1" x14ac:dyDescent="0.25">
      <c r="A528" s="218" t="s">
        <v>317</v>
      </c>
      <c r="B528" s="134" t="s">
        <v>325</v>
      </c>
      <c r="C528" s="101" t="s">
        <v>316</v>
      </c>
      <c r="D528" s="69" t="s">
        <v>4</v>
      </c>
      <c r="E528" s="20">
        <f>E529+E530+E531+E532</f>
        <v>462.36698000000001</v>
      </c>
      <c r="F528" s="20">
        <f t="shared" ref="F528:G528" si="73">F529+F530+F531+F532</f>
        <v>0</v>
      </c>
      <c r="G528" s="20">
        <f t="shared" si="73"/>
        <v>0</v>
      </c>
      <c r="H528" s="127">
        <f>H529+H530+H531+H532</f>
        <v>462.36698000000001</v>
      </c>
      <c r="I528" s="155"/>
      <c r="J528" s="155"/>
      <c r="K528" s="155"/>
      <c r="L528" s="156"/>
      <c r="M528" s="20">
        <f>M529+M530+M531+M532</f>
        <v>0</v>
      </c>
      <c r="N528" s="20">
        <f>N529+N530+N531+N532</f>
        <v>0</v>
      </c>
      <c r="O528" s="130" t="s">
        <v>276</v>
      </c>
      <c r="P528" s="221"/>
      <c r="Q528" s="222"/>
      <c r="R528" s="222"/>
      <c r="S528" s="222"/>
      <c r="T528" s="222"/>
      <c r="U528" s="222"/>
      <c r="V528" s="222"/>
      <c r="W528" s="222"/>
      <c r="X528" s="222"/>
      <c r="Y528" s="222"/>
      <c r="Z528" s="222"/>
      <c r="AA528" s="222"/>
      <c r="AB528" s="222"/>
      <c r="AC528" s="222"/>
      <c r="AD528" s="222"/>
      <c r="AE528" s="222"/>
      <c r="AF528" s="222"/>
      <c r="AG528" s="222"/>
      <c r="AH528" s="222"/>
      <c r="AI528" s="222"/>
      <c r="AJ528" s="222"/>
    </row>
    <row r="529" spans="1:36" ht="47.25" customHeight="1" x14ac:dyDescent="0.25">
      <c r="A529" s="219"/>
      <c r="B529" s="135"/>
      <c r="C529" s="102"/>
      <c r="D529" s="70" t="s">
        <v>17</v>
      </c>
      <c r="E529" s="20">
        <f>SUM(F529:N529)</f>
        <v>462.36698000000001</v>
      </c>
      <c r="F529" s="24">
        <v>0</v>
      </c>
      <c r="G529" s="24">
        <v>0</v>
      </c>
      <c r="H529" s="137">
        <v>462.36698000000001</v>
      </c>
      <c r="I529" s="138"/>
      <c r="J529" s="138"/>
      <c r="K529" s="138"/>
      <c r="L529" s="139"/>
      <c r="M529" s="21">
        <v>0</v>
      </c>
      <c r="N529" s="21">
        <v>0</v>
      </c>
      <c r="O529" s="131"/>
      <c r="P529" s="221"/>
      <c r="Q529" s="222"/>
      <c r="R529" s="222"/>
      <c r="S529" s="222"/>
      <c r="T529" s="222"/>
      <c r="U529" s="222"/>
      <c r="V529" s="222"/>
      <c r="W529" s="222"/>
      <c r="X529" s="222"/>
      <c r="Y529" s="222"/>
      <c r="Z529" s="222"/>
      <c r="AA529" s="222"/>
      <c r="AB529" s="222"/>
      <c r="AC529" s="222"/>
      <c r="AD529" s="222"/>
      <c r="AE529" s="222"/>
      <c r="AF529" s="222"/>
      <c r="AG529" s="222"/>
      <c r="AH529" s="222"/>
      <c r="AI529" s="222"/>
      <c r="AJ529" s="222"/>
    </row>
    <row r="530" spans="1:36" ht="15" hidden="1" customHeight="1" x14ac:dyDescent="0.25">
      <c r="A530" s="219"/>
      <c r="B530" s="135"/>
      <c r="C530" s="102"/>
      <c r="D530" s="70" t="s">
        <v>21</v>
      </c>
      <c r="E530" s="20">
        <f t="shared" ref="E530:E531" si="74">SUM(F530:N530)</f>
        <v>0</v>
      </c>
      <c r="F530" s="24">
        <v>0</v>
      </c>
      <c r="G530" s="24">
        <v>0</v>
      </c>
      <c r="H530" s="137">
        <v>0</v>
      </c>
      <c r="I530" s="138"/>
      <c r="J530" s="138"/>
      <c r="K530" s="138"/>
      <c r="L530" s="139"/>
      <c r="M530" s="21">
        <v>0</v>
      </c>
      <c r="N530" s="21">
        <v>0</v>
      </c>
      <c r="O530" s="131"/>
      <c r="P530" s="221"/>
      <c r="Q530" s="222"/>
      <c r="R530" s="222"/>
      <c r="S530" s="222"/>
      <c r="T530" s="222"/>
      <c r="U530" s="222"/>
      <c r="V530" s="222"/>
      <c r="W530" s="222"/>
      <c r="X530" s="222"/>
      <c r="Y530" s="222"/>
      <c r="Z530" s="222"/>
      <c r="AA530" s="222"/>
      <c r="AB530" s="222"/>
      <c r="AC530" s="222"/>
      <c r="AD530" s="222"/>
      <c r="AE530" s="222"/>
      <c r="AF530" s="222"/>
      <c r="AG530" s="222"/>
      <c r="AH530" s="222"/>
      <c r="AI530" s="222"/>
      <c r="AJ530" s="222"/>
    </row>
    <row r="531" spans="1:36" ht="84" customHeight="1" x14ac:dyDescent="0.25">
      <c r="A531" s="219"/>
      <c r="B531" s="135"/>
      <c r="C531" s="102"/>
      <c r="D531" s="70" t="s">
        <v>6</v>
      </c>
      <c r="E531" s="20">
        <f t="shared" si="74"/>
        <v>0</v>
      </c>
      <c r="F531" s="24">
        <v>0</v>
      </c>
      <c r="G531" s="24">
        <v>0</v>
      </c>
      <c r="H531" s="137">
        <v>0</v>
      </c>
      <c r="I531" s="138"/>
      <c r="J531" s="138"/>
      <c r="K531" s="138"/>
      <c r="L531" s="139"/>
      <c r="M531" s="21">
        <v>0</v>
      </c>
      <c r="N531" s="21">
        <v>0</v>
      </c>
      <c r="O531" s="131"/>
      <c r="P531" s="221"/>
      <c r="Q531" s="222"/>
      <c r="R531" s="222"/>
      <c r="S531" s="222"/>
      <c r="T531" s="222"/>
      <c r="U531" s="222"/>
      <c r="V531" s="222"/>
      <c r="W531" s="222"/>
      <c r="X531" s="222"/>
      <c r="Y531" s="222"/>
      <c r="Z531" s="222"/>
      <c r="AA531" s="222"/>
      <c r="AB531" s="222"/>
      <c r="AC531" s="222"/>
      <c r="AD531" s="222"/>
      <c r="AE531" s="222"/>
      <c r="AF531" s="222"/>
      <c r="AG531" s="222"/>
      <c r="AH531" s="222"/>
      <c r="AI531" s="222"/>
      <c r="AJ531" s="222"/>
    </row>
    <row r="532" spans="1:36" ht="20.25" hidden="1" customHeight="1" x14ac:dyDescent="0.25">
      <c r="A532" s="219"/>
      <c r="B532" s="136"/>
      <c r="C532" s="103"/>
      <c r="D532" s="77" t="s">
        <v>18</v>
      </c>
      <c r="E532" s="20">
        <f t="shared" ref="E532" si="75">SUM(F532:N532)</f>
        <v>0</v>
      </c>
      <c r="F532" s="24">
        <v>0</v>
      </c>
      <c r="G532" s="24">
        <v>0</v>
      </c>
      <c r="H532" s="137">
        <v>0</v>
      </c>
      <c r="I532" s="138"/>
      <c r="J532" s="138"/>
      <c r="K532" s="138"/>
      <c r="L532" s="139"/>
      <c r="M532" s="21">
        <v>0</v>
      </c>
      <c r="N532" s="21">
        <v>0</v>
      </c>
      <c r="O532" s="131"/>
      <c r="P532" s="221"/>
      <c r="Q532" s="222"/>
      <c r="R532" s="222"/>
      <c r="S532" s="222"/>
      <c r="T532" s="222"/>
      <c r="U532" s="222"/>
      <c r="V532" s="222"/>
      <c r="W532" s="222"/>
      <c r="X532" s="222"/>
      <c r="Y532" s="222"/>
      <c r="Z532" s="222"/>
      <c r="AA532" s="222"/>
      <c r="AB532" s="222"/>
      <c r="AC532" s="222"/>
      <c r="AD532" s="222"/>
      <c r="AE532" s="222"/>
      <c r="AF532" s="222"/>
      <c r="AG532" s="222"/>
      <c r="AH532" s="222"/>
      <c r="AI532" s="222"/>
      <c r="AJ532" s="222"/>
    </row>
    <row r="533" spans="1:36" ht="15.75" x14ac:dyDescent="0.25">
      <c r="A533" s="219"/>
      <c r="B533" s="134" t="s">
        <v>318</v>
      </c>
      <c r="C533" s="122" t="s">
        <v>69</v>
      </c>
      <c r="D533" s="122" t="s">
        <v>69</v>
      </c>
      <c r="E533" s="125" t="s">
        <v>70</v>
      </c>
      <c r="F533" s="125" t="s">
        <v>2</v>
      </c>
      <c r="G533" s="125" t="s">
        <v>3</v>
      </c>
      <c r="H533" s="132" t="s">
        <v>233</v>
      </c>
      <c r="I533" s="132" t="s">
        <v>163</v>
      </c>
      <c r="J533" s="132"/>
      <c r="K533" s="132"/>
      <c r="L533" s="132"/>
      <c r="M533" s="133" t="s">
        <v>39</v>
      </c>
      <c r="N533" s="133" t="s">
        <v>40</v>
      </c>
      <c r="O533" s="131"/>
      <c r="P533" s="221"/>
      <c r="Q533" s="222"/>
      <c r="R533" s="222"/>
      <c r="S533" s="222"/>
      <c r="T533" s="222"/>
      <c r="U533" s="222"/>
      <c r="V533" s="222"/>
      <c r="W533" s="222"/>
      <c r="X533" s="222"/>
      <c r="Y533" s="222"/>
      <c r="Z533" s="222"/>
      <c r="AA533" s="222"/>
      <c r="AB533" s="222"/>
      <c r="AC533" s="222"/>
      <c r="AD533" s="222"/>
      <c r="AE533" s="222"/>
      <c r="AF533" s="222"/>
      <c r="AG533" s="222"/>
      <c r="AH533" s="222"/>
      <c r="AI533" s="222"/>
      <c r="AJ533" s="222"/>
    </row>
    <row r="534" spans="1:36" ht="31.5" x14ac:dyDescent="0.25">
      <c r="A534" s="219"/>
      <c r="B534" s="135"/>
      <c r="C534" s="123"/>
      <c r="D534" s="123"/>
      <c r="E534" s="126"/>
      <c r="F534" s="126"/>
      <c r="G534" s="126"/>
      <c r="H534" s="132"/>
      <c r="I534" s="93" t="s">
        <v>151</v>
      </c>
      <c r="J534" s="93" t="s">
        <v>156</v>
      </c>
      <c r="K534" s="93" t="s">
        <v>152</v>
      </c>
      <c r="L534" s="93" t="s">
        <v>153</v>
      </c>
      <c r="M534" s="133"/>
      <c r="N534" s="133"/>
      <c r="O534" s="131"/>
      <c r="P534" s="221"/>
      <c r="Q534" s="222"/>
      <c r="R534" s="222"/>
      <c r="S534" s="222"/>
      <c r="T534" s="222"/>
      <c r="U534" s="222"/>
      <c r="V534" s="222"/>
      <c r="W534" s="222"/>
      <c r="X534" s="222"/>
      <c r="Y534" s="222"/>
      <c r="Z534" s="222"/>
      <c r="AA534" s="222"/>
      <c r="AB534" s="222"/>
      <c r="AC534" s="222"/>
      <c r="AD534" s="222"/>
      <c r="AE534" s="222"/>
      <c r="AF534" s="222"/>
      <c r="AG534" s="222"/>
      <c r="AH534" s="222"/>
      <c r="AI534" s="222"/>
      <c r="AJ534" s="222"/>
    </row>
    <row r="535" spans="1:36" ht="66.75" customHeight="1" x14ac:dyDescent="0.25">
      <c r="A535" s="220"/>
      <c r="B535" s="136"/>
      <c r="C535" s="124"/>
      <c r="D535" s="124"/>
      <c r="E535" s="31">
        <v>14</v>
      </c>
      <c r="F535" s="24" t="s">
        <v>69</v>
      </c>
      <c r="G535" s="24" t="s">
        <v>69</v>
      </c>
      <c r="H535" s="29">
        <v>14</v>
      </c>
      <c r="I535" s="94" t="s">
        <v>69</v>
      </c>
      <c r="J535" s="94" t="s">
        <v>69</v>
      </c>
      <c r="K535" s="47">
        <v>14</v>
      </c>
      <c r="L535" s="29">
        <v>14</v>
      </c>
      <c r="M535" s="21" t="s">
        <v>69</v>
      </c>
      <c r="N535" s="21" t="s">
        <v>69</v>
      </c>
      <c r="O535" s="131"/>
      <c r="P535" s="221"/>
      <c r="Q535" s="222"/>
      <c r="R535" s="222"/>
      <c r="S535" s="222"/>
      <c r="T535" s="222"/>
      <c r="U535" s="222"/>
      <c r="V535" s="222"/>
      <c r="W535" s="222"/>
      <c r="X535" s="222"/>
      <c r="Y535" s="222"/>
      <c r="Z535" s="222"/>
      <c r="AA535" s="222"/>
      <c r="AB535" s="222"/>
      <c r="AC535" s="222"/>
      <c r="AD535" s="222"/>
      <c r="AE535" s="222"/>
      <c r="AF535" s="222"/>
      <c r="AG535" s="222"/>
      <c r="AH535" s="222"/>
      <c r="AI535" s="222"/>
      <c r="AJ535" s="222"/>
    </row>
    <row r="536" spans="1:36" ht="15.75" customHeight="1" x14ac:dyDescent="0.25">
      <c r="A536" s="163" t="s">
        <v>51</v>
      </c>
      <c r="B536" s="140" t="s">
        <v>277</v>
      </c>
      <c r="C536" s="144" t="s">
        <v>199</v>
      </c>
      <c r="D536" s="69" t="s">
        <v>4</v>
      </c>
      <c r="E536" s="17">
        <f t="shared" si="71"/>
        <v>23646.21</v>
      </c>
      <c r="F536" s="48">
        <f>F538+F539+F537</f>
        <v>0</v>
      </c>
      <c r="G536" s="48">
        <f>G538+G539+G537</f>
        <v>0</v>
      </c>
      <c r="H536" s="107">
        <f>H538+H539+H537</f>
        <v>0</v>
      </c>
      <c r="I536" s="108"/>
      <c r="J536" s="108"/>
      <c r="K536" s="108"/>
      <c r="L536" s="109"/>
      <c r="M536" s="17">
        <f>M538+M539+M537</f>
        <v>0</v>
      </c>
      <c r="N536" s="17">
        <f>N538+N539+N537</f>
        <v>23646.21</v>
      </c>
      <c r="O536" s="145" t="s">
        <v>289</v>
      </c>
      <c r="P536" s="221"/>
      <c r="Q536" s="222"/>
      <c r="R536" s="222"/>
      <c r="S536" s="222"/>
      <c r="T536" s="222"/>
      <c r="U536" s="222"/>
      <c r="V536" s="222"/>
      <c r="W536" s="222"/>
      <c r="X536" s="222"/>
      <c r="Y536" s="222"/>
      <c r="Z536" s="222"/>
      <c r="AA536" s="222"/>
      <c r="AB536" s="222"/>
      <c r="AC536" s="222"/>
      <c r="AD536" s="222"/>
      <c r="AE536" s="222"/>
      <c r="AF536" s="222"/>
      <c r="AG536" s="222"/>
      <c r="AH536" s="222"/>
      <c r="AI536" s="222"/>
      <c r="AJ536" s="222"/>
    </row>
    <row r="537" spans="1:36" ht="31.5" x14ac:dyDescent="0.25">
      <c r="A537" s="164"/>
      <c r="B537" s="135"/>
      <c r="C537" s="144"/>
      <c r="D537" s="69" t="s">
        <v>21</v>
      </c>
      <c r="E537" s="17">
        <f t="shared" si="71"/>
        <v>9660.42</v>
      </c>
      <c r="F537" s="48">
        <v>0</v>
      </c>
      <c r="G537" s="48">
        <v>0</v>
      </c>
      <c r="H537" s="107">
        <v>0</v>
      </c>
      <c r="I537" s="108"/>
      <c r="J537" s="108"/>
      <c r="K537" s="108"/>
      <c r="L537" s="109"/>
      <c r="M537" s="17">
        <v>0</v>
      </c>
      <c r="N537" s="17">
        <v>9660.42</v>
      </c>
      <c r="O537" s="131"/>
      <c r="P537" s="221"/>
      <c r="Q537" s="222"/>
      <c r="R537" s="222"/>
      <c r="S537" s="222"/>
      <c r="T537" s="222"/>
      <c r="U537" s="222"/>
      <c r="V537" s="222"/>
      <c r="W537" s="222"/>
      <c r="X537" s="222"/>
      <c r="Y537" s="222"/>
      <c r="Z537" s="222"/>
      <c r="AA537" s="222"/>
      <c r="AB537" s="222"/>
      <c r="AC537" s="222"/>
      <c r="AD537" s="222"/>
      <c r="AE537" s="222"/>
      <c r="AF537" s="222"/>
      <c r="AG537" s="222"/>
      <c r="AH537" s="222"/>
      <c r="AI537" s="222"/>
      <c r="AJ537" s="222"/>
    </row>
    <row r="538" spans="1:36" ht="31.5" x14ac:dyDescent="0.25">
      <c r="A538" s="164"/>
      <c r="B538" s="135"/>
      <c r="C538" s="144"/>
      <c r="D538" s="69" t="s">
        <v>17</v>
      </c>
      <c r="E538" s="17">
        <f t="shared" si="71"/>
        <v>4976.58</v>
      </c>
      <c r="F538" s="48">
        <v>0</v>
      </c>
      <c r="G538" s="48">
        <v>0</v>
      </c>
      <c r="H538" s="107">
        <v>0</v>
      </c>
      <c r="I538" s="108"/>
      <c r="J538" s="108"/>
      <c r="K538" s="108"/>
      <c r="L538" s="109"/>
      <c r="M538" s="17">
        <v>0</v>
      </c>
      <c r="N538" s="17">
        <v>4976.58</v>
      </c>
      <c r="O538" s="131"/>
      <c r="P538" s="221"/>
      <c r="Q538" s="222"/>
      <c r="R538" s="222"/>
      <c r="S538" s="222"/>
      <c r="T538" s="222"/>
      <c r="U538" s="222"/>
      <c r="V538" s="222"/>
      <c r="W538" s="222"/>
      <c r="X538" s="222"/>
      <c r="Y538" s="222"/>
      <c r="Z538" s="222"/>
      <c r="AA538" s="222"/>
      <c r="AB538" s="222"/>
      <c r="AC538" s="222"/>
      <c r="AD538" s="222"/>
      <c r="AE538" s="222"/>
      <c r="AF538" s="222"/>
      <c r="AG538" s="222"/>
      <c r="AH538" s="222"/>
      <c r="AI538" s="222"/>
      <c r="AJ538" s="222"/>
    </row>
    <row r="539" spans="1:36" ht="63" x14ac:dyDescent="0.25">
      <c r="A539" s="164"/>
      <c r="B539" s="136"/>
      <c r="C539" s="144"/>
      <c r="D539" s="69" t="s">
        <v>6</v>
      </c>
      <c r="E539" s="17">
        <f t="shared" si="71"/>
        <v>9009.2099999999991</v>
      </c>
      <c r="F539" s="48">
        <v>0</v>
      </c>
      <c r="G539" s="48">
        <v>0</v>
      </c>
      <c r="H539" s="107">
        <v>0</v>
      </c>
      <c r="I539" s="108"/>
      <c r="J539" s="108"/>
      <c r="K539" s="108"/>
      <c r="L539" s="109"/>
      <c r="M539" s="17">
        <v>0</v>
      </c>
      <c r="N539" s="17">
        <v>9009.2099999999991</v>
      </c>
      <c r="O539" s="131"/>
      <c r="P539" s="221"/>
      <c r="Q539" s="222"/>
      <c r="R539" s="222"/>
      <c r="S539" s="222"/>
      <c r="T539" s="222"/>
      <c r="U539" s="222"/>
      <c r="V539" s="222"/>
      <c r="W539" s="222"/>
      <c r="X539" s="222"/>
      <c r="Y539" s="222"/>
      <c r="Z539" s="222"/>
      <c r="AA539" s="222"/>
      <c r="AB539" s="222"/>
      <c r="AC539" s="222"/>
      <c r="AD539" s="222"/>
      <c r="AE539" s="222"/>
      <c r="AF539" s="222"/>
      <c r="AG539" s="222"/>
      <c r="AH539" s="222"/>
      <c r="AI539" s="222"/>
      <c r="AJ539" s="222"/>
    </row>
    <row r="540" spans="1:36" ht="15.75" x14ac:dyDescent="0.25">
      <c r="A540" s="160" t="s">
        <v>299</v>
      </c>
      <c r="B540" s="134" t="s">
        <v>278</v>
      </c>
      <c r="C540" s="144" t="s">
        <v>199</v>
      </c>
      <c r="D540" s="69" t="s">
        <v>4</v>
      </c>
      <c r="E540" s="17">
        <f t="shared" ref="E540:E543" si="76">SUM(F540:N540)</f>
        <v>23646.21</v>
      </c>
      <c r="F540" s="48">
        <f>F542+F543+F541</f>
        <v>0</v>
      </c>
      <c r="G540" s="48">
        <f>G542+G543+G541</f>
        <v>0</v>
      </c>
      <c r="H540" s="107">
        <f>H542+H543+H541</f>
        <v>0</v>
      </c>
      <c r="I540" s="108"/>
      <c r="J540" s="108"/>
      <c r="K540" s="108"/>
      <c r="L540" s="109"/>
      <c r="M540" s="17">
        <f>M542+M543+M541</f>
        <v>0</v>
      </c>
      <c r="N540" s="17">
        <f>N542+N543+N541</f>
        <v>23646.21</v>
      </c>
      <c r="O540" s="131"/>
      <c r="P540" s="221"/>
      <c r="Q540" s="222"/>
      <c r="R540" s="222"/>
      <c r="S540" s="222"/>
      <c r="T540" s="222"/>
      <c r="U540" s="222"/>
      <c r="V540" s="222"/>
      <c r="W540" s="222"/>
      <c r="X540" s="222"/>
      <c r="Y540" s="222"/>
      <c r="Z540" s="222"/>
      <c r="AA540" s="222"/>
      <c r="AB540" s="222"/>
      <c r="AC540" s="222"/>
      <c r="AD540" s="222"/>
      <c r="AE540" s="222"/>
      <c r="AF540" s="222"/>
      <c r="AG540" s="222"/>
      <c r="AH540" s="222"/>
      <c r="AI540" s="222"/>
      <c r="AJ540" s="222"/>
    </row>
    <row r="541" spans="1:36" ht="31.5" x14ac:dyDescent="0.25">
      <c r="A541" s="161"/>
      <c r="B541" s="135"/>
      <c r="C541" s="144"/>
      <c r="D541" s="70" t="s">
        <v>21</v>
      </c>
      <c r="E541" s="18">
        <f t="shared" si="76"/>
        <v>9660.42</v>
      </c>
      <c r="F541" s="49">
        <v>0</v>
      </c>
      <c r="G541" s="49">
        <v>0</v>
      </c>
      <c r="H541" s="104">
        <v>0</v>
      </c>
      <c r="I541" s="105"/>
      <c r="J541" s="105"/>
      <c r="K541" s="105"/>
      <c r="L541" s="106"/>
      <c r="M541" s="18">
        <v>0</v>
      </c>
      <c r="N541" s="18">
        <v>9660.42</v>
      </c>
      <c r="O541" s="131"/>
      <c r="P541" s="221"/>
      <c r="Q541" s="222"/>
      <c r="R541" s="222"/>
      <c r="S541" s="222"/>
      <c r="T541" s="222"/>
      <c r="U541" s="222"/>
      <c r="V541" s="222"/>
      <c r="W541" s="222"/>
      <c r="X541" s="222"/>
      <c r="Y541" s="222"/>
      <c r="Z541" s="222"/>
      <c r="AA541" s="222"/>
      <c r="AB541" s="222"/>
      <c r="AC541" s="222"/>
      <c r="AD541" s="222"/>
      <c r="AE541" s="222"/>
      <c r="AF541" s="222"/>
      <c r="AG541" s="222"/>
      <c r="AH541" s="222"/>
      <c r="AI541" s="222"/>
      <c r="AJ541" s="222"/>
    </row>
    <row r="542" spans="1:36" ht="31.5" x14ac:dyDescent="0.25">
      <c r="A542" s="161"/>
      <c r="B542" s="135"/>
      <c r="C542" s="144"/>
      <c r="D542" s="70" t="s">
        <v>17</v>
      </c>
      <c r="E542" s="18">
        <f t="shared" si="76"/>
        <v>4976.58</v>
      </c>
      <c r="F542" s="49">
        <v>0</v>
      </c>
      <c r="G542" s="49">
        <v>0</v>
      </c>
      <c r="H542" s="104">
        <v>0</v>
      </c>
      <c r="I542" s="105"/>
      <c r="J542" s="105"/>
      <c r="K542" s="105"/>
      <c r="L542" s="106"/>
      <c r="M542" s="18">
        <v>0</v>
      </c>
      <c r="N542" s="18">
        <v>4976.58</v>
      </c>
      <c r="O542" s="131"/>
      <c r="P542" s="221"/>
      <c r="Q542" s="222"/>
      <c r="R542" s="222"/>
      <c r="S542" s="222"/>
      <c r="T542" s="222"/>
      <c r="U542" s="222"/>
      <c r="V542" s="222"/>
      <c r="W542" s="222"/>
      <c r="X542" s="222"/>
      <c r="Y542" s="222"/>
      <c r="Z542" s="222"/>
      <c r="AA542" s="222"/>
      <c r="AB542" s="222"/>
      <c r="AC542" s="222"/>
      <c r="AD542" s="222"/>
      <c r="AE542" s="222"/>
      <c r="AF542" s="222"/>
      <c r="AG542" s="222"/>
      <c r="AH542" s="222"/>
      <c r="AI542" s="222"/>
      <c r="AJ542" s="222"/>
    </row>
    <row r="543" spans="1:36" ht="47.25" x14ac:dyDescent="0.25">
      <c r="A543" s="161"/>
      <c r="B543" s="136"/>
      <c r="C543" s="144"/>
      <c r="D543" s="70" t="s">
        <v>6</v>
      </c>
      <c r="E543" s="18">
        <f t="shared" si="76"/>
        <v>9009.2099999999991</v>
      </c>
      <c r="F543" s="49">
        <v>0</v>
      </c>
      <c r="G543" s="49">
        <v>0</v>
      </c>
      <c r="H543" s="104">
        <v>0</v>
      </c>
      <c r="I543" s="105"/>
      <c r="J543" s="105"/>
      <c r="K543" s="105"/>
      <c r="L543" s="106"/>
      <c r="M543" s="18">
        <v>0</v>
      </c>
      <c r="N543" s="18">
        <v>9009.2099999999991</v>
      </c>
      <c r="O543" s="131"/>
      <c r="P543" s="221"/>
      <c r="Q543" s="222"/>
      <c r="R543" s="222"/>
      <c r="S543" s="222"/>
      <c r="T543" s="222"/>
      <c r="U543" s="222"/>
      <c r="V543" s="222"/>
      <c r="W543" s="222"/>
      <c r="X543" s="222"/>
      <c r="Y543" s="222"/>
      <c r="Z543" s="222"/>
      <c r="AA543" s="222"/>
      <c r="AB543" s="222"/>
      <c r="AC543" s="222"/>
      <c r="AD543" s="222"/>
      <c r="AE543" s="222"/>
      <c r="AF543" s="222"/>
      <c r="AG543" s="222"/>
      <c r="AH543" s="222"/>
      <c r="AI543" s="222"/>
      <c r="AJ543" s="222"/>
    </row>
    <row r="544" spans="1:36" ht="15.75" x14ac:dyDescent="0.25">
      <c r="A544" s="186"/>
      <c r="B544" s="134" t="s">
        <v>305</v>
      </c>
      <c r="C544" s="144" t="s">
        <v>69</v>
      </c>
      <c r="D544" s="122" t="s">
        <v>69</v>
      </c>
      <c r="E544" s="125" t="s">
        <v>70</v>
      </c>
      <c r="F544" s="125" t="s">
        <v>2</v>
      </c>
      <c r="G544" s="125" t="s">
        <v>3</v>
      </c>
      <c r="H544" s="125" t="s">
        <v>234</v>
      </c>
      <c r="I544" s="127" t="s">
        <v>163</v>
      </c>
      <c r="J544" s="128"/>
      <c r="K544" s="128"/>
      <c r="L544" s="129"/>
      <c r="M544" s="133" t="s">
        <v>39</v>
      </c>
      <c r="N544" s="133" t="s">
        <v>40</v>
      </c>
      <c r="O544" s="131"/>
      <c r="P544" s="221"/>
      <c r="Q544" s="222"/>
      <c r="R544" s="222"/>
      <c r="S544" s="222"/>
      <c r="T544" s="222"/>
      <c r="U544" s="222"/>
      <c r="V544" s="222"/>
      <c r="W544" s="222"/>
      <c r="X544" s="222"/>
      <c r="Y544" s="222"/>
      <c r="Z544" s="222"/>
      <c r="AA544" s="222"/>
      <c r="AB544" s="222"/>
      <c r="AC544" s="222"/>
      <c r="AD544" s="222"/>
      <c r="AE544" s="222"/>
      <c r="AF544" s="222"/>
      <c r="AG544" s="222"/>
      <c r="AH544" s="222"/>
      <c r="AI544" s="222"/>
      <c r="AJ544" s="222"/>
    </row>
    <row r="545" spans="1:36" ht="31.5" x14ac:dyDescent="0.25">
      <c r="A545" s="186"/>
      <c r="B545" s="135"/>
      <c r="C545" s="144"/>
      <c r="D545" s="123"/>
      <c r="E545" s="126"/>
      <c r="F545" s="126"/>
      <c r="G545" s="126"/>
      <c r="H545" s="126"/>
      <c r="I545" s="93" t="s">
        <v>151</v>
      </c>
      <c r="J545" s="93" t="s">
        <v>156</v>
      </c>
      <c r="K545" s="93" t="s">
        <v>152</v>
      </c>
      <c r="L545" s="93" t="s">
        <v>153</v>
      </c>
      <c r="M545" s="133"/>
      <c r="N545" s="133"/>
      <c r="O545" s="131"/>
      <c r="P545" s="221"/>
      <c r="Q545" s="222"/>
      <c r="R545" s="222"/>
      <c r="S545" s="222"/>
      <c r="T545" s="222"/>
      <c r="U545" s="222"/>
      <c r="V545" s="222"/>
      <c r="W545" s="222"/>
      <c r="X545" s="222"/>
      <c r="Y545" s="222"/>
      <c r="Z545" s="222"/>
      <c r="AA545" s="222"/>
      <c r="AB545" s="222"/>
      <c r="AC545" s="222"/>
      <c r="AD545" s="222"/>
      <c r="AE545" s="222"/>
      <c r="AF545" s="222"/>
      <c r="AG545" s="222"/>
      <c r="AH545" s="222"/>
      <c r="AI545" s="222"/>
      <c r="AJ545" s="222"/>
    </row>
    <row r="546" spans="1:36" ht="23.25" customHeight="1" x14ac:dyDescent="0.25">
      <c r="A546" s="186"/>
      <c r="B546" s="136"/>
      <c r="C546" s="144"/>
      <c r="D546" s="124"/>
      <c r="E546" s="29">
        <v>3</v>
      </c>
      <c r="F546" s="29" t="s">
        <v>69</v>
      </c>
      <c r="G546" s="29" t="s">
        <v>69</v>
      </c>
      <c r="H546" s="29" t="s">
        <v>69</v>
      </c>
      <c r="I546" s="29" t="s">
        <v>69</v>
      </c>
      <c r="J546" s="29" t="s">
        <v>69</v>
      </c>
      <c r="K546" s="29" t="s">
        <v>69</v>
      </c>
      <c r="L546" s="29" t="s">
        <v>69</v>
      </c>
      <c r="M546" s="38" t="s">
        <v>69</v>
      </c>
      <c r="N546" s="30">
        <v>3</v>
      </c>
      <c r="O546" s="187"/>
      <c r="P546" s="221"/>
      <c r="Q546" s="222"/>
      <c r="R546" s="222"/>
      <c r="S546" s="222"/>
      <c r="T546" s="222"/>
      <c r="U546" s="222"/>
      <c r="V546" s="222"/>
      <c r="W546" s="222"/>
      <c r="X546" s="222"/>
      <c r="Y546" s="222"/>
      <c r="Z546" s="222"/>
      <c r="AA546" s="222"/>
      <c r="AB546" s="222"/>
      <c r="AC546" s="222"/>
      <c r="AD546" s="222"/>
      <c r="AE546" s="222"/>
      <c r="AF546" s="222"/>
      <c r="AG546" s="222"/>
      <c r="AH546" s="222"/>
      <c r="AI546" s="222"/>
      <c r="AJ546" s="222"/>
    </row>
    <row r="547" spans="1:36" ht="15.75" x14ac:dyDescent="0.25">
      <c r="A547" s="150" t="s">
        <v>15</v>
      </c>
      <c r="B547" s="150"/>
      <c r="C547" s="150"/>
      <c r="D547" s="69" t="s">
        <v>4</v>
      </c>
      <c r="E547" s="17">
        <f>SUM(F547:N547)</f>
        <v>2799236.1329999999</v>
      </c>
      <c r="F547" s="89">
        <f>F548+F549+F550+F551</f>
        <v>503725.95034999994</v>
      </c>
      <c r="G547" s="89">
        <v>515393.92</v>
      </c>
      <c r="H547" s="107">
        <f>H548+H549+H550+H551</f>
        <v>625070.64912999992</v>
      </c>
      <c r="I547" s="108"/>
      <c r="J547" s="108"/>
      <c r="K547" s="108"/>
      <c r="L547" s="109"/>
      <c r="M547" s="17">
        <f>SUM(M548:M551)</f>
        <v>589984.70175999997</v>
      </c>
      <c r="N547" s="17">
        <f t="shared" ref="N547" si="77">SUM(N548:N551)</f>
        <v>565060.91176000005</v>
      </c>
      <c r="O547" s="147"/>
      <c r="P547" s="221"/>
      <c r="Q547" s="222"/>
      <c r="R547" s="222"/>
      <c r="S547" s="222"/>
      <c r="T547" s="222"/>
      <c r="U547" s="222"/>
      <c r="V547" s="222"/>
      <c r="W547" s="222"/>
      <c r="X547" s="222"/>
      <c r="Y547" s="222"/>
      <c r="Z547" s="222"/>
      <c r="AA547" s="222"/>
      <c r="AB547" s="222"/>
      <c r="AC547" s="222"/>
      <c r="AD547" s="222"/>
      <c r="AE547" s="222"/>
      <c r="AF547" s="222"/>
      <c r="AG547" s="222"/>
      <c r="AH547" s="222"/>
      <c r="AI547" s="222"/>
      <c r="AJ547" s="222"/>
    </row>
    <row r="548" spans="1:36" ht="31.5" x14ac:dyDescent="0.25">
      <c r="A548" s="150"/>
      <c r="B548" s="150"/>
      <c r="C548" s="150"/>
      <c r="D548" s="69" t="s">
        <v>21</v>
      </c>
      <c r="E548" s="17">
        <f>SUM(F548:N548)</f>
        <v>12900.42</v>
      </c>
      <c r="F548" s="89">
        <f>F466</f>
        <v>3240</v>
      </c>
      <c r="G548" s="89">
        <v>0</v>
      </c>
      <c r="H548" s="107">
        <f>H537+H507+H466+H423</f>
        <v>0</v>
      </c>
      <c r="I548" s="108"/>
      <c r="J548" s="108"/>
      <c r="K548" s="108"/>
      <c r="L548" s="109"/>
      <c r="M548" s="17">
        <f>M537</f>
        <v>0</v>
      </c>
      <c r="N548" s="17">
        <f>N537</f>
        <v>9660.42</v>
      </c>
      <c r="O548" s="147"/>
      <c r="P548" s="221"/>
      <c r="Q548" s="222"/>
      <c r="R548" s="222"/>
      <c r="S548" s="222"/>
      <c r="T548" s="222"/>
      <c r="U548" s="222"/>
      <c r="V548" s="222"/>
      <c r="W548" s="222"/>
      <c r="X548" s="222"/>
      <c r="Y548" s="222"/>
      <c r="Z548" s="222"/>
      <c r="AA548" s="222"/>
      <c r="AB548" s="222"/>
      <c r="AC548" s="222"/>
      <c r="AD548" s="222"/>
      <c r="AE548" s="222"/>
      <c r="AF548" s="222"/>
      <c r="AG548" s="222"/>
      <c r="AH548" s="222"/>
      <c r="AI548" s="222"/>
      <c r="AJ548" s="222"/>
    </row>
    <row r="549" spans="1:36" ht="31.5" x14ac:dyDescent="0.25">
      <c r="A549" s="150"/>
      <c r="B549" s="150"/>
      <c r="C549" s="150"/>
      <c r="D549" s="69" t="s">
        <v>17</v>
      </c>
      <c r="E549" s="17">
        <f>SUM(F549:N549)</f>
        <v>102393.34698</v>
      </c>
      <c r="F549" s="89">
        <f>F434+F467+F491</f>
        <v>1080</v>
      </c>
      <c r="G549" s="89">
        <v>22821.41</v>
      </c>
      <c r="H549" s="107">
        <f>H424+H434+H467+H506</f>
        <v>49230.356979999997</v>
      </c>
      <c r="I549" s="108"/>
      <c r="J549" s="108"/>
      <c r="K549" s="108"/>
      <c r="L549" s="109"/>
      <c r="M549" s="17">
        <f>M424+M434+M467+M506</f>
        <v>24285</v>
      </c>
      <c r="N549" s="17">
        <f>N424+N434+N467+N506+N538</f>
        <v>4976.58</v>
      </c>
      <c r="O549" s="147"/>
      <c r="P549" s="221"/>
      <c r="Q549" s="222"/>
      <c r="R549" s="222"/>
      <c r="S549" s="222"/>
      <c r="T549" s="222"/>
      <c r="U549" s="222"/>
      <c r="V549" s="222"/>
      <c r="W549" s="222"/>
      <c r="X549" s="222"/>
      <c r="Y549" s="222"/>
      <c r="Z549" s="222"/>
      <c r="AA549" s="222"/>
      <c r="AB549" s="222"/>
      <c r="AC549" s="222"/>
      <c r="AD549" s="222"/>
      <c r="AE549" s="222"/>
      <c r="AF549" s="222"/>
      <c r="AG549" s="222"/>
      <c r="AH549" s="222"/>
      <c r="AI549" s="222"/>
      <c r="AJ549" s="222"/>
    </row>
    <row r="550" spans="1:36" ht="63" x14ac:dyDescent="0.25">
      <c r="A550" s="150"/>
      <c r="B550" s="150"/>
      <c r="C550" s="150"/>
      <c r="D550" s="69" t="s">
        <v>6</v>
      </c>
      <c r="E550" s="17">
        <f>SUM(F550:N550)</f>
        <v>2219109.9363099998</v>
      </c>
      <c r="F550" s="89">
        <f>F425+F435+F468+F492</f>
        <v>406642.59012999997</v>
      </c>
      <c r="G550" s="89">
        <v>414509.658</v>
      </c>
      <c r="H550" s="107">
        <f>H425+H435+H468+H492+H508</f>
        <v>474475.47817999998</v>
      </c>
      <c r="I550" s="108"/>
      <c r="J550" s="108"/>
      <c r="K550" s="108"/>
      <c r="L550" s="109"/>
      <c r="M550" s="17">
        <f>M425+M435+M468+M492</f>
        <v>469379</v>
      </c>
      <c r="N550" s="17">
        <f>N425+N435+N468+N492+N539</f>
        <v>454103.21</v>
      </c>
      <c r="O550" s="147"/>
      <c r="P550" s="221"/>
      <c r="Q550" s="222"/>
      <c r="R550" s="222"/>
      <c r="S550" s="222"/>
      <c r="T550" s="222"/>
      <c r="U550" s="222"/>
      <c r="V550" s="222"/>
      <c r="W550" s="222"/>
      <c r="X550" s="222"/>
      <c r="Y550" s="222"/>
      <c r="Z550" s="222"/>
      <c r="AA550" s="222"/>
      <c r="AB550" s="222"/>
      <c r="AC550" s="222"/>
      <c r="AD550" s="222"/>
      <c r="AE550" s="222"/>
      <c r="AF550" s="222"/>
      <c r="AG550" s="222"/>
      <c r="AH550" s="222"/>
      <c r="AI550" s="222"/>
      <c r="AJ550" s="222"/>
    </row>
    <row r="551" spans="1:36" ht="15.75" x14ac:dyDescent="0.25">
      <c r="A551" s="150"/>
      <c r="B551" s="150"/>
      <c r="C551" s="150"/>
      <c r="D551" s="73" t="s">
        <v>18</v>
      </c>
      <c r="E551" s="17">
        <f>SUM(F551:N551)</f>
        <v>464832.42971000005</v>
      </c>
      <c r="F551" s="89">
        <f>F426+F436</f>
        <v>92763.360219999988</v>
      </c>
      <c r="G551" s="89">
        <v>78062.851999999999</v>
      </c>
      <c r="H551" s="107">
        <f>H426+H436+H509</f>
        <v>101364.81397</v>
      </c>
      <c r="I551" s="108"/>
      <c r="J551" s="108"/>
      <c r="K551" s="108"/>
      <c r="L551" s="109"/>
      <c r="M551" s="17">
        <f>M426+M436</f>
        <v>96320.701760000011</v>
      </c>
      <c r="N551" s="17">
        <f>N426+N436</f>
        <v>96320.701760000011</v>
      </c>
      <c r="O551" s="147"/>
      <c r="P551" s="221"/>
      <c r="Q551" s="222"/>
      <c r="R551" s="222"/>
      <c r="S551" s="222"/>
      <c r="T551" s="222"/>
      <c r="U551" s="222"/>
      <c r="V551" s="222"/>
      <c r="W551" s="222"/>
      <c r="X551" s="222"/>
      <c r="Y551" s="222"/>
      <c r="Z551" s="222"/>
      <c r="AA551" s="222"/>
      <c r="AB551" s="222"/>
      <c r="AC551" s="222"/>
      <c r="AD551" s="222"/>
      <c r="AE551" s="222"/>
      <c r="AF551" s="222"/>
      <c r="AG551" s="222"/>
      <c r="AH551" s="222"/>
      <c r="AI551" s="222"/>
      <c r="AJ551" s="222"/>
    </row>
    <row r="552" spans="1:36" ht="18.75" x14ac:dyDescent="0.25">
      <c r="A552" s="148" t="s">
        <v>187</v>
      </c>
      <c r="B552" s="149"/>
      <c r="C552" s="149"/>
      <c r="D552" s="149"/>
      <c r="E552" s="149"/>
      <c r="F552" s="149"/>
      <c r="G552" s="149"/>
      <c r="H552" s="149"/>
      <c r="I552" s="149"/>
      <c r="J552" s="149"/>
      <c r="K552" s="149"/>
      <c r="L552" s="149"/>
      <c r="M552" s="149"/>
      <c r="N552" s="149"/>
      <c r="O552" s="149"/>
      <c r="P552" s="221"/>
      <c r="Q552" s="222"/>
      <c r="R552" s="222"/>
      <c r="S552" s="222"/>
      <c r="T552" s="222"/>
      <c r="U552" s="222"/>
      <c r="V552" s="222"/>
      <c r="W552" s="222"/>
      <c r="X552" s="222"/>
      <c r="Y552" s="222"/>
      <c r="Z552" s="222"/>
      <c r="AA552" s="222"/>
      <c r="AB552" s="222"/>
      <c r="AC552" s="222"/>
      <c r="AD552" s="222"/>
      <c r="AE552" s="222"/>
      <c r="AF552" s="222"/>
      <c r="AG552" s="222"/>
      <c r="AH552" s="222"/>
      <c r="AI552" s="222"/>
      <c r="AJ552" s="222"/>
    </row>
    <row r="553" spans="1:36" ht="15.75" x14ac:dyDescent="0.25">
      <c r="A553" s="151" t="s">
        <v>33</v>
      </c>
      <c r="B553" s="167" t="s">
        <v>165</v>
      </c>
      <c r="C553" s="151" t="s">
        <v>41</v>
      </c>
      <c r="D553" s="69" t="s">
        <v>4</v>
      </c>
      <c r="E553" s="17">
        <f>SUM(F553:N553)</f>
        <v>11000</v>
      </c>
      <c r="F553" s="89">
        <f>F554</f>
        <v>3000</v>
      </c>
      <c r="G553" s="89">
        <v>1500</v>
      </c>
      <c r="H553" s="107">
        <f>SUM(H554:H554)</f>
        <v>3500</v>
      </c>
      <c r="I553" s="108"/>
      <c r="J553" s="108"/>
      <c r="K553" s="108"/>
      <c r="L553" s="109"/>
      <c r="M553" s="17">
        <f>SUM(M554:M554)</f>
        <v>1500</v>
      </c>
      <c r="N553" s="17">
        <f>SUM(N554:N554)</f>
        <v>1500</v>
      </c>
      <c r="O553" s="147" t="s">
        <v>62</v>
      </c>
      <c r="P553" s="221"/>
      <c r="Q553" s="222"/>
      <c r="R553" s="222"/>
      <c r="S553" s="222"/>
      <c r="T553" s="222"/>
      <c r="U553" s="222"/>
      <c r="V553" s="222"/>
      <c r="W553" s="222"/>
      <c r="X553" s="222"/>
      <c r="Y553" s="222"/>
      <c r="Z553" s="222"/>
      <c r="AA553" s="222"/>
      <c r="AB553" s="222"/>
      <c r="AC553" s="222"/>
      <c r="AD553" s="222"/>
      <c r="AE553" s="222"/>
      <c r="AF553" s="222"/>
      <c r="AG553" s="222"/>
      <c r="AH553" s="222"/>
      <c r="AI553" s="222"/>
      <c r="AJ553" s="222"/>
    </row>
    <row r="554" spans="1:36" ht="63" x14ac:dyDescent="0.25">
      <c r="A554" s="151"/>
      <c r="B554" s="167"/>
      <c r="C554" s="151"/>
      <c r="D554" s="69" t="s">
        <v>6</v>
      </c>
      <c r="E554" s="17">
        <f>SUM(F554:N554)</f>
        <v>11000</v>
      </c>
      <c r="F554" s="89">
        <f>F556</f>
        <v>3000</v>
      </c>
      <c r="G554" s="89">
        <v>1500</v>
      </c>
      <c r="H554" s="107">
        <f>H556</f>
        <v>3500</v>
      </c>
      <c r="I554" s="108"/>
      <c r="J554" s="108"/>
      <c r="K554" s="108"/>
      <c r="L554" s="109"/>
      <c r="M554" s="17">
        <f t="shared" ref="M554:N554" si="78">M556</f>
        <v>1500</v>
      </c>
      <c r="N554" s="17">
        <f t="shared" si="78"/>
        <v>1500</v>
      </c>
      <c r="O554" s="147"/>
      <c r="P554" s="221"/>
      <c r="Q554" s="222"/>
      <c r="R554" s="222"/>
      <c r="S554" s="222"/>
      <c r="T554" s="222"/>
      <c r="U554" s="222"/>
      <c r="V554" s="222"/>
      <c r="W554" s="222"/>
      <c r="X554" s="222"/>
      <c r="Y554" s="222"/>
      <c r="Z554" s="222"/>
      <c r="AA554" s="222"/>
      <c r="AB554" s="222"/>
      <c r="AC554" s="222"/>
      <c r="AD554" s="222"/>
      <c r="AE554" s="222"/>
      <c r="AF554" s="222"/>
      <c r="AG554" s="222"/>
      <c r="AH554" s="222"/>
      <c r="AI554" s="222"/>
      <c r="AJ554" s="222"/>
    </row>
    <row r="555" spans="1:36" ht="15.75" x14ac:dyDescent="0.25">
      <c r="A555" s="160" t="s">
        <v>7</v>
      </c>
      <c r="B555" s="134" t="s">
        <v>63</v>
      </c>
      <c r="C555" s="144" t="s">
        <v>41</v>
      </c>
      <c r="D555" s="69" t="s">
        <v>4</v>
      </c>
      <c r="E555" s="17">
        <f>SUM(F555:N555)</f>
        <v>11000</v>
      </c>
      <c r="F555" s="89">
        <f>F556</f>
        <v>3000</v>
      </c>
      <c r="G555" s="89">
        <v>1500</v>
      </c>
      <c r="H555" s="107">
        <f>SUM(H556:H556)</f>
        <v>3500</v>
      </c>
      <c r="I555" s="108"/>
      <c r="J555" s="108"/>
      <c r="K555" s="108"/>
      <c r="L555" s="109"/>
      <c r="M555" s="17">
        <f>SUM(M556:M556)</f>
        <v>1500</v>
      </c>
      <c r="N555" s="17">
        <f>SUM(N556:N556)</f>
        <v>1500</v>
      </c>
      <c r="O555" s="183" t="s">
        <v>62</v>
      </c>
      <c r="P555" s="221"/>
      <c r="Q555" s="222"/>
      <c r="R555" s="222"/>
      <c r="S555" s="222"/>
      <c r="T555" s="222"/>
      <c r="U555" s="222"/>
      <c r="V555" s="222"/>
      <c r="W555" s="222"/>
      <c r="X555" s="222"/>
      <c r="Y555" s="222"/>
      <c r="Z555" s="222"/>
      <c r="AA555" s="222"/>
      <c r="AB555" s="222"/>
      <c r="AC555" s="222"/>
      <c r="AD555" s="222"/>
      <c r="AE555" s="222"/>
      <c r="AF555" s="222"/>
      <c r="AG555" s="222"/>
      <c r="AH555" s="222"/>
      <c r="AI555" s="222"/>
      <c r="AJ555" s="222"/>
    </row>
    <row r="556" spans="1:36" ht="58.5" customHeight="1" x14ac:dyDescent="0.25">
      <c r="A556" s="161"/>
      <c r="B556" s="136"/>
      <c r="C556" s="144"/>
      <c r="D556" s="70" t="s">
        <v>6</v>
      </c>
      <c r="E556" s="17">
        <f>SUM(F556:N556)</f>
        <v>11000</v>
      </c>
      <c r="F556" s="92">
        <f>2500+500</f>
        <v>3000</v>
      </c>
      <c r="G556" s="89">
        <v>1500</v>
      </c>
      <c r="H556" s="104">
        <v>3500</v>
      </c>
      <c r="I556" s="105"/>
      <c r="J556" s="105"/>
      <c r="K556" s="105"/>
      <c r="L556" s="106"/>
      <c r="M556" s="18">
        <v>1500</v>
      </c>
      <c r="N556" s="18">
        <v>1500</v>
      </c>
      <c r="O556" s="184"/>
      <c r="P556" s="221"/>
      <c r="Q556" s="222"/>
      <c r="R556" s="222"/>
      <c r="S556" s="222"/>
      <c r="T556" s="222"/>
      <c r="U556" s="222"/>
      <c r="V556" s="222"/>
      <c r="W556" s="222"/>
      <c r="X556" s="222"/>
      <c r="Y556" s="222"/>
      <c r="Z556" s="222"/>
      <c r="AA556" s="222"/>
      <c r="AB556" s="222"/>
      <c r="AC556" s="222"/>
      <c r="AD556" s="222"/>
      <c r="AE556" s="222"/>
      <c r="AF556" s="222"/>
      <c r="AG556" s="222"/>
      <c r="AH556" s="222"/>
      <c r="AI556" s="222"/>
      <c r="AJ556" s="222"/>
    </row>
    <row r="557" spans="1:36" ht="15.75" x14ac:dyDescent="0.25">
      <c r="A557" s="161"/>
      <c r="B557" s="134" t="s">
        <v>139</v>
      </c>
      <c r="C557" s="122" t="s">
        <v>69</v>
      </c>
      <c r="D557" s="122" t="s">
        <v>69</v>
      </c>
      <c r="E557" s="125" t="s">
        <v>70</v>
      </c>
      <c r="F557" s="125" t="s">
        <v>2</v>
      </c>
      <c r="G557" s="125" t="s">
        <v>3</v>
      </c>
      <c r="H557" s="125" t="s">
        <v>234</v>
      </c>
      <c r="I557" s="127" t="s">
        <v>163</v>
      </c>
      <c r="J557" s="128"/>
      <c r="K557" s="128"/>
      <c r="L557" s="129"/>
      <c r="M557" s="133" t="s">
        <v>39</v>
      </c>
      <c r="N557" s="133" t="s">
        <v>40</v>
      </c>
      <c r="O557" s="184"/>
      <c r="P557" s="221"/>
      <c r="Q557" s="222"/>
      <c r="R557" s="222"/>
      <c r="S557" s="222"/>
      <c r="T557" s="222"/>
      <c r="U557" s="222"/>
      <c r="V557" s="222"/>
      <c r="W557" s="222"/>
      <c r="X557" s="222"/>
      <c r="Y557" s="222"/>
      <c r="Z557" s="222"/>
      <c r="AA557" s="222"/>
      <c r="AB557" s="222"/>
      <c r="AC557" s="222"/>
      <c r="AD557" s="222"/>
      <c r="AE557" s="222"/>
      <c r="AF557" s="222"/>
      <c r="AG557" s="222"/>
      <c r="AH557" s="222"/>
      <c r="AI557" s="222"/>
      <c r="AJ557" s="222"/>
    </row>
    <row r="558" spans="1:36" ht="31.5" x14ac:dyDescent="0.25">
      <c r="A558" s="161"/>
      <c r="B558" s="135"/>
      <c r="C558" s="123"/>
      <c r="D558" s="123"/>
      <c r="E558" s="126"/>
      <c r="F558" s="126"/>
      <c r="G558" s="126"/>
      <c r="H558" s="126"/>
      <c r="I558" s="93" t="s">
        <v>151</v>
      </c>
      <c r="J558" s="93" t="s">
        <v>156</v>
      </c>
      <c r="K558" s="93" t="s">
        <v>152</v>
      </c>
      <c r="L558" s="93" t="s">
        <v>153</v>
      </c>
      <c r="M558" s="133"/>
      <c r="N558" s="133"/>
      <c r="O558" s="184"/>
      <c r="P558" s="230" t="s">
        <v>301</v>
      </c>
      <c r="Q558" s="222"/>
      <c r="R558" s="222"/>
      <c r="S558" s="222"/>
      <c r="T558" s="222"/>
      <c r="U558" s="222"/>
      <c r="V558" s="222"/>
      <c r="W558" s="222"/>
      <c r="X558" s="222"/>
      <c r="Y558" s="222"/>
      <c r="Z558" s="222"/>
      <c r="AA558" s="222"/>
      <c r="AB558" s="222"/>
      <c r="AC558" s="222"/>
      <c r="AD558" s="222"/>
      <c r="AE558" s="222"/>
      <c r="AF558" s="222"/>
      <c r="AG558" s="222"/>
      <c r="AH558" s="222"/>
      <c r="AI558" s="222"/>
      <c r="AJ558" s="222"/>
    </row>
    <row r="559" spans="1:36" ht="15.75" x14ac:dyDescent="0.25">
      <c r="A559" s="162"/>
      <c r="B559" s="136"/>
      <c r="C559" s="124"/>
      <c r="D559" s="124"/>
      <c r="E559" s="27">
        <v>32</v>
      </c>
      <c r="F559" s="28">
        <v>12</v>
      </c>
      <c r="G559" s="28">
        <v>5</v>
      </c>
      <c r="H559" s="28">
        <v>5</v>
      </c>
      <c r="I559" s="28">
        <v>2</v>
      </c>
      <c r="J559" s="28">
        <v>0</v>
      </c>
      <c r="K559" s="28">
        <v>2</v>
      </c>
      <c r="L559" s="28">
        <v>1</v>
      </c>
      <c r="M559" s="28">
        <v>5</v>
      </c>
      <c r="N559" s="28">
        <v>5</v>
      </c>
      <c r="O559" s="185"/>
      <c r="P559" s="230"/>
      <c r="Q559" s="222"/>
      <c r="R559" s="222"/>
      <c r="S559" s="222"/>
      <c r="T559" s="222"/>
      <c r="U559" s="222"/>
      <c r="V559" s="222"/>
      <c r="W559" s="222"/>
      <c r="X559" s="222"/>
      <c r="Y559" s="222"/>
      <c r="Z559" s="222"/>
      <c r="AA559" s="222"/>
      <c r="AB559" s="222"/>
      <c r="AC559" s="222"/>
      <c r="AD559" s="222"/>
      <c r="AE559" s="222"/>
      <c r="AF559" s="222"/>
      <c r="AG559" s="222"/>
      <c r="AH559" s="222"/>
      <c r="AI559" s="222"/>
      <c r="AJ559" s="222"/>
    </row>
    <row r="560" spans="1:36" ht="15.75" x14ac:dyDescent="0.25">
      <c r="A560" s="150" t="s">
        <v>15</v>
      </c>
      <c r="B560" s="150"/>
      <c r="C560" s="150"/>
      <c r="D560" s="69" t="s">
        <v>4</v>
      </c>
      <c r="E560" s="17">
        <f>SUM(F560:N560)</f>
        <v>11000</v>
      </c>
      <c r="F560" s="89">
        <f>F561</f>
        <v>3000</v>
      </c>
      <c r="G560" s="89">
        <v>1500</v>
      </c>
      <c r="H560" s="107">
        <f>SUM(H561:H561)</f>
        <v>3500</v>
      </c>
      <c r="I560" s="108"/>
      <c r="J560" s="108"/>
      <c r="K560" s="108"/>
      <c r="L560" s="109"/>
      <c r="M560" s="17">
        <f>SUM(M561:M561)</f>
        <v>1500</v>
      </c>
      <c r="N560" s="17">
        <f>SUM(N561:N561)</f>
        <v>1500</v>
      </c>
      <c r="O560" s="147"/>
      <c r="P560" s="221"/>
      <c r="Q560" s="222"/>
      <c r="R560" s="222"/>
      <c r="S560" s="222"/>
      <c r="T560" s="222"/>
      <c r="U560" s="222"/>
      <c r="V560" s="222"/>
      <c r="W560" s="222"/>
      <c r="X560" s="222"/>
      <c r="Y560" s="222"/>
      <c r="Z560" s="222"/>
      <c r="AA560" s="222"/>
      <c r="AB560" s="222"/>
      <c r="AC560" s="222"/>
      <c r="AD560" s="222"/>
      <c r="AE560" s="222"/>
      <c r="AF560" s="222"/>
      <c r="AG560" s="222"/>
      <c r="AH560" s="222"/>
      <c r="AI560" s="222"/>
      <c r="AJ560" s="222"/>
    </row>
    <row r="561" spans="1:36" ht="63" x14ac:dyDescent="0.25">
      <c r="A561" s="150"/>
      <c r="B561" s="150"/>
      <c r="C561" s="150"/>
      <c r="D561" s="69" t="s">
        <v>6</v>
      </c>
      <c r="E561" s="17">
        <f>SUM(F561:N561)</f>
        <v>11000</v>
      </c>
      <c r="F561" s="89">
        <f>F554</f>
        <v>3000</v>
      </c>
      <c r="G561" s="89">
        <v>1500</v>
      </c>
      <c r="H561" s="107">
        <f>H554</f>
        <v>3500</v>
      </c>
      <c r="I561" s="108"/>
      <c r="J561" s="108"/>
      <c r="K561" s="108"/>
      <c r="L561" s="109"/>
      <c r="M561" s="17">
        <f t="shared" ref="M561:N561" si="79">M554</f>
        <v>1500</v>
      </c>
      <c r="N561" s="17">
        <f t="shared" si="79"/>
        <v>1500</v>
      </c>
      <c r="O561" s="147"/>
      <c r="P561" s="221"/>
      <c r="Q561" s="222"/>
      <c r="R561" s="222"/>
      <c r="S561" s="222"/>
      <c r="T561" s="222"/>
      <c r="U561" s="222"/>
      <c r="V561" s="222"/>
      <c r="W561" s="222"/>
      <c r="X561" s="222"/>
      <c r="Y561" s="222"/>
      <c r="Z561" s="222"/>
      <c r="AA561" s="222"/>
      <c r="AB561" s="222"/>
      <c r="AC561" s="222"/>
      <c r="AD561" s="222"/>
      <c r="AE561" s="222"/>
      <c r="AF561" s="222"/>
      <c r="AG561" s="222"/>
      <c r="AH561" s="222"/>
      <c r="AI561" s="222"/>
      <c r="AJ561" s="222"/>
    </row>
    <row r="562" spans="1:36" ht="18.75" x14ac:dyDescent="0.25">
      <c r="A562" s="180" t="s">
        <v>118</v>
      </c>
      <c r="B562" s="181"/>
      <c r="C562" s="181"/>
      <c r="D562" s="181"/>
      <c r="E562" s="181"/>
      <c r="F562" s="181"/>
      <c r="G562" s="181"/>
      <c r="H562" s="181"/>
      <c r="I562" s="181"/>
      <c r="J562" s="181"/>
      <c r="K562" s="181"/>
      <c r="L562" s="181"/>
      <c r="M562" s="181"/>
      <c r="N562" s="181"/>
      <c r="O562" s="182"/>
      <c r="P562" s="221"/>
      <c r="Q562" s="222"/>
      <c r="R562" s="222"/>
      <c r="S562" s="222"/>
      <c r="T562" s="222"/>
      <c r="U562" s="222"/>
      <c r="V562" s="222"/>
      <c r="W562" s="222"/>
      <c r="X562" s="222"/>
      <c r="Y562" s="222"/>
      <c r="Z562" s="222"/>
      <c r="AA562" s="222"/>
      <c r="AB562" s="222"/>
      <c r="AC562" s="222"/>
      <c r="AD562" s="222"/>
      <c r="AE562" s="222"/>
      <c r="AF562" s="222"/>
      <c r="AG562" s="222"/>
      <c r="AH562" s="222"/>
      <c r="AI562" s="222"/>
      <c r="AJ562" s="222"/>
    </row>
    <row r="563" spans="1:36" ht="15.75" x14ac:dyDescent="0.25">
      <c r="A563" s="151">
        <v>1</v>
      </c>
      <c r="B563" s="167" t="s">
        <v>164</v>
      </c>
      <c r="C563" s="151" t="s">
        <v>41</v>
      </c>
      <c r="D563" s="85" t="s">
        <v>4</v>
      </c>
      <c r="E563" s="17">
        <f t="shared" ref="E563:E568" si="80">SUM(F563:N563)</f>
        <v>403268.79801999999</v>
      </c>
      <c r="F563" s="89">
        <f>F565</f>
        <v>50288.388330000002</v>
      </c>
      <c r="G563" s="89">
        <v>62427.348480000001</v>
      </c>
      <c r="H563" s="107">
        <f>SUM(H564:H565)</f>
        <v>104987.45751000001</v>
      </c>
      <c r="I563" s="108"/>
      <c r="J563" s="108"/>
      <c r="K563" s="108"/>
      <c r="L563" s="109"/>
      <c r="M563" s="17">
        <f>SUM(M565:M565)</f>
        <v>92782.802360000001</v>
      </c>
      <c r="N563" s="17">
        <f>SUM(N565:N565)</f>
        <v>92782.801340000005</v>
      </c>
      <c r="O563" s="147" t="s">
        <v>5</v>
      </c>
      <c r="P563" s="221"/>
      <c r="Q563" s="222"/>
      <c r="R563" s="222"/>
      <c r="S563" s="222"/>
      <c r="T563" s="222"/>
      <c r="U563" s="222"/>
      <c r="V563" s="222"/>
      <c r="W563" s="222"/>
      <c r="X563" s="222"/>
      <c r="Y563" s="222"/>
      <c r="Z563" s="222"/>
      <c r="AA563" s="222"/>
      <c r="AB563" s="222"/>
      <c r="AC563" s="222"/>
      <c r="AD563" s="222"/>
      <c r="AE563" s="222"/>
      <c r="AF563" s="222"/>
      <c r="AG563" s="222"/>
      <c r="AH563" s="222"/>
      <c r="AI563" s="222"/>
      <c r="AJ563" s="222"/>
    </row>
    <row r="564" spans="1:36" ht="31.5" x14ac:dyDescent="0.25">
      <c r="A564" s="151"/>
      <c r="B564" s="167"/>
      <c r="C564" s="151"/>
      <c r="D564" s="85" t="s">
        <v>17</v>
      </c>
      <c r="E564" s="17">
        <f t="shared" si="80"/>
        <v>459.83000000000004</v>
      </c>
      <c r="F564" s="89">
        <v>0</v>
      </c>
      <c r="G564" s="89">
        <v>214.83</v>
      </c>
      <c r="H564" s="107">
        <f>H567</f>
        <v>245</v>
      </c>
      <c r="I564" s="178"/>
      <c r="J564" s="178"/>
      <c r="K564" s="178"/>
      <c r="L564" s="179"/>
      <c r="M564" s="17">
        <v>0</v>
      </c>
      <c r="N564" s="17">
        <v>0</v>
      </c>
      <c r="O564" s="147"/>
      <c r="P564" s="221"/>
      <c r="Q564" s="222"/>
      <c r="R564" s="222"/>
      <c r="S564" s="222"/>
      <c r="T564" s="222"/>
      <c r="U564" s="222"/>
      <c r="V564" s="222"/>
      <c r="W564" s="222"/>
      <c r="X564" s="222"/>
      <c r="Y564" s="222"/>
      <c r="Z564" s="222"/>
      <c r="AA564" s="222"/>
      <c r="AB564" s="222"/>
      <c r="AC564" s="222"/>
      <c r="AD564" s="222"/>
      <c r="AE564" s="222"/>
      <c r="AF564" s="222"/>
      <c r="AG564" s="222"/>
      <c r="AH564" s="222"/>
      <c r="AI564" s="222"/>
      <c r="AJ564" s="222"/>
    </row>
    <row r="565" spans="1:36" ht="52.5" customHeight="1" x14ac:dyDescent="0.25">
      <c r="A565" s="151"/>
      <c r="B565" s="167"/>
      <c r="C565" s="151"/>
      <c r="D565" s="85" t="s">
        <v>6</v>
      </c>
      <c r="E565" s="17">
        <f t="shared" si="80"/>
        <v>402808.96802000003</v>
      </c>
      <c r="F565" s="89">
        <f>F568+F573</f>
        <v>50288.388330000002</v>
      </c>
      <c r="G565" s="89">
        <v>62212.518479999999</v>
      </c>
      <c r="H565" s="107">
        <f>H568+H573</f>
        <v>104742.45751000001</v>
      </c>
      <c r="I565" s="108"/>
      <c r="J565" s="108"/>
      <c r="K565" s="108"/>
      <c r="L565" s="109"/>
      <c r="M565" s="17">
        <f t="shared" ref="M565:N565" si="81">M568+M573</f>
        <v>92782.802360000001</v>
      </c>
      <c r="N565" s="17">
        <f t="shared" si="81"/>
        <v>92782.801340000005</v>
      </c>
      <c r="O565" s="147"/>
      <c r="P565" s="221"/>
      <c r="Q565" s="222"/>
      <c r="R565" s="222"/>
      <c r="S565" s="222"/>
      <c r="T565" s="222"/>
      <c r="U565" s="222"/>
      <c r="V565" s="222"/>
      <c r="W565" s="222"/>
      <c r="X565" s="222"/>
      <c r="Y565" s="222"/>
      <c r="Z565" s="222"/>
      <c r="AA565" s="222"/>
      <c r="AB565" s="222"/>
      <c r="AC565" s="222"/>
      <c r="AD565" s="222"/>
      <c r="AE565" s="222"/>
      <c r="AF565" s="222"/>
      <c r="AG565" s="222"/>
      <c r="AH565" s="222"/>
      <c r="AI565" s="222"/>
      <c r="AJ565" s="222"/>
    </row>
    <row r="566" spans="1:36" ht="15.75" x14ac:dyDescent="0.25">
      <c r="A566" s="160" t="s">
        <v>7</v>
      </c>
      <c r="B566" s="143" t="s">
        <v>107</v>
      </c>
      <c r="C566" s="144" t="s">
        <v>41</v>
      </c>
      <c r="D566" s="85" t="s">
        <v>4</v>
      </c>
      <c r="E566" s="17">
        <f t="shared" si="80"/>
        <v>189897.79527</v>
      </c>
      <c r="F566" s="89">
        <f>F568</f>
        <v>31268.046600000001</v>
      </c>
      <c r="G566" s="89">
        <v>33407.348480000001</v>
      </c>
      <c r="H566" s="107">
        <f>SUM(H567:H568)</f>
        <v>41830.796490000001</v>
      </c>
      <c r="I566" s="108"/>
      <c r="J566" s="108"/>
      <c r="K566" s="108"/>
      <c r="L566" s="109"/>
      <c r="M566" s="17">
        <f>SUM(M568:M568)</f>
        <v>41695.802360000001</v>
      </c>
      <c r="N566" s="17">
        <f>SUM(N568:N568)</f>
        <v>41695.801339999998</v>
      </c>
      <c r="O566" s="130" t="s">
        <v>5</v>
      </c>
      <c r="P566" s="221"/>
      <c r="Q566" s="222" t="s">
        <v>38</v>
      </c>
      <c r="R566" s="222" t="s">
        <v>39</v>
      </c>
      <c r="S566" s="222" t="s">
        <v>40</v>
      </c>
      <c r="T566" s="222"/>
      <c r="U566" s="222"/>
      <c r="V566" s="222"/>
      <c r="W566" s="222"/>
      <c r="X566" s="222"/>
      <c r="Y566" s="222"/>
      <c r="Z566" s="222"/>
      <c r="AA566" s="222"/>
      <c r="AB566" s="222"/>
      <c r="AC566" s="222"/>
      <c r="AD566" s="222"/>
      <c r="AE566" s="222"/>
      <c r="AF566" s="222"/>
      <c r="AG566" s="222"/>
      <c r="AH566" s="222"/>
      <c r="AI566" s="222"/>
      <c r="AJ566" s="222"/>
    </row>
    <row r="567" spans="1:36" ht="31.5" x14ac:dyDescent="0.25">
      <c r="A567" s="161"/>
      <c r="B567" s="143"/>
      <c r="C567" s="144"/>
      <c r="D567" s="33" t="s">
        <v>17</v>
      </c>
      <c r="E567" s="17">
        <f t="shared" si="80"/>
        <v>459.83000000000004</v>
      </c>
      <c r="F567" s="92">
        <v>0</v>
      </c>
      <c r="G567" s="92">
        <v>214.83</v>
      </c>
      <c r="H567" s="104">
        <v>245</v>
      </c>
      <c r="I567" s="178"/>
      <c r="J567" s="178"/>
      <c r="K567" s="178"/>
      <c r="L567" s="179"/>
      <c r="M567" s="18">
        <v>0</v>
      </c>
      <c r="N567" s="18">
        <v>0</v>
      </c>
      <c r="O567" s="145"/>
      <c r="P567" s="237" t="s">
        <v>313</v>
      </c>
      <c r="Q567" s="232">
        <v>245</v>
      </c>
      <c r="R567" s="232">
        <v>0</v>
      </c>
      <c r="S567" s="232">
        <v>0</v>
      </c>
      <c r="T567" s="222"/>
      <c r="U567" s="222"/>
      <c r="V567" s="222"/>
      <c r="W567" s="222"/>
      <c r="X567" s="222"/>
      <c r="Y567" s="222"/>
      <c r="Z567" s="222"/>
      <c r="AA567" s="222"/>
      <c r="AB567" s="222"/>
      <c r="AC567" s="222"/>
      <c r="AD567" s="222"/>
      <c r="AE567" s="222"/>
      <c r="AF567" s="222"/>
      <c r="AG567" s="222"/>
      <c r="AH567" s="222"/>
      <c r="AI567" s="222"/>
      <c r="AJ567" s="222"/>
    </row>
    <row r="568" spans="1:36" ht="54.75" customHeight="1" x14ac:dyDescent="0.25">
      <c r="A568" s="161"/>
      <c r="B568" s="143"/>
      <c r="C568" s="144"/>
      <c r="D568" s="33" t="s">
        <v>6</v>
      </c>
      <c r="E568" s="17">
        <f t="shared" si="80"/>
        <v>189437.96527000002</v>
      </c>
      <c r="F568" s="92">
        <f>29558.0466+1313+397</f>
        <v>31268.046600000001</v>
      </c>
      <c r="G568" s="92">
        <v>33192.518479999999</v>
      </c>
      <c r="H568" s="104">
        <f>32334+0.00649+9251.79</f>
        <v>41585.796490000001</v>
      </c>
      <c r="I568" s="105"/>
      <c r="J568" s="105"/>
      <c r="K568" s="105"/>
      <c r="L568" s="106"/>
      <c r="M568" s="18">
        <f>32444-2607.61+0.01236+2607.61+9251.79</f>
        <v>41695.802360000001</v>
      </c>
      <c r="N568" s="18">
        <f>41695.80134</f>
        <v>41695.801339999998</v>
      </c>
      <c r="O568" s="145"/>
      <c r="P568" s="237" t="s">
        <v>314</v>
      </c>
      <c r="Q568" s="232">
        <v>9251.7900000000009</v>
      </c>
      <c r="R568" s="232">
        <v>9251.7900000000009</v>
      </c>
      <c r="S568" s="238">
        <v>9251.7900000000009</v>
      </c>
      <c r="T568" s="222"/>
      <c r="U568" s="222"/>
      <c r="V568" s="222"/>
      <c r="W568" s="222"/>
      <c r="X568" s="222"/>
      <c r="Y568" s="222"/>
      <c r="Z568" s="222"/>
      <c r="AA568" s="222"/>
      <c r="AB568" s="222"/>
      <c r="AC568" s="222"/>
      <c r="AD568" s="222"/>
      <c r="AE568" s="222"/>
      <c r="AF568" s="222"/>
      <c r="AG568" s="222"/>
      <c r="AH568" s="222"/>
      <c r="AI568" s="222"/>
      <c r="AJ568" s="222"/>
    </row>
    <row r="569" spans="1:36" ht="15.75" hidden="1" x14ac:dyDescent="0.25">
      <c r="A569" s="161"/>
      <c r="B569" s="134" t="s">
        <v>140</v>
      </c>
      <c r="C569" s="122" t="s">
        <v>41</v>
      </c>
      <c r="D569" s="175" t="s">
        <v>69</v>
      </c>
      <c r="E569" s="125" t="s">
        <v>70</v>
      </c>
      <c r="F569" s="125" t="s">
        <v>71</v>
      </c>
      <c r="G569" s="90"/>
      <c r="H569" s="125" t="s">
        <v>71</v>
      </c>
      <c r="I569" s="127" t="s">
        <v>72</v>
      </c>
      <c r="J569" s="128"/>
      <c r="K569" s="128"/>
      <c r="L569" s="129"/>
      <c r="M569" s="132" t="s">
        <v>39</v>
      </c>
      <c r="N569" s="132" t="s">
        <v>40</v>
      </c>
      <c r="O569" s="145"/>
      <c r="P569" s="221"/>
      <c r="Q569" s="222"/>
      <c r="R569" s="222"/>
      <c r="S569" s="222"/>
      <c r="T569" s="222"/>
      <c r="U569" s="222"/>
      <c r="V569" s="222"/>
      <c r="W569" s="222"/>
      <c r="X569" s="222"/>
      <c r="Y569" s="222"/>
      <c r="Z569" s="222"/>
      <c r="AA569" s="222"/>
      <c r="AB569" s="222"/>
      <c r="AC569" s="222"/>
      <c r="AD569" s="222"/>
      <c r="AE569" s="222"/>
      <c r="AF569" s="222"/>
      <c r="AG569" s="222"/>
      <c r="AH569" s="222"/>
      <c r="AI569" s="222"/>
      <c r="AJ569" s="222"/>
    </row>
    <row r="570" spans="1:36" ht="15.75" hidden="1" x14ac:dyDescent="0.25">
      <c r="A570" s="161"/>
      <c r="B570" s="135"/>
      <c r="C570" s="123"/>
      <c r="D570" s="176"/>
      <c r="E570" s="126"/>
      <c r="F570" s="126"/>
      <c r="G570" s="91"/>
      <c r="H570" s="126"/>
      <c r="I570" s="93" t="s">
        <v>73</v>
      </c>
      <c r="J570" s="93" t="s">
        <v>74</v>
      </c>
      <c r="K570" s="93" t="s">
        <v>75</v>
      </c>
      <c r="L570" s="93" t="s">
        <v>76</v>
      </c>
      <c r="M570" s="132"/>
      <c r="N570" s="132"/>
      <c r="O570" s="145"/>
      <c r="P570" s="221"/>
      <c r="Q570" s="222"/>
      <c r="R570" s="222"/>
      <c r="S570" s="222"/>
      <c r="T570" s="222"/>
      <c r="U570" s="222"/>
      <c r="V570" s="222"/>
      <c r="W570" s="222"/>
      <c r="X570" s="222"/>
      <c r="Y570" s="222"/>
      <c r="Z570" s="222"/>
      <c r="AA570" s="222"/>
      <c r="AB570" s="222"/>
      <c r="AC570" s="222"/>
      <c r="AD570" s="222"/>
      <c r="AE570" s="222"/>
      <c r="AF570" s="222"/>
      <c r="AG570" s="222"/>
      <c r="AH570" s="222"/>
      <c r="AI570" s="222"/>
      <c r="AJ570" s="222"/>
    </row>
    <row r="571" spans="1:36" ht="22.5" hidden="1" customHeight="1" x14ac:dyDescent="0.25">
      <c r="A571" s="162"/>
      <c r="B571" s="136"/>
      <c r="C571" s="124"/>
      <c r="D571" s="177"/>
      <c r="E571" s="93">
        <v>1</v>
      </c>
      <c r="F571" s="21">
        <v>1</v>
      </c>
      <c r="G571" s="21"/>
      <c r="H571" s="21">
        <v>1</v>
      </c>
      <c r="I571" s="21">
        <v>1</v>
      </c>
      <c r="J571" s="21">
        <v>1</v>
      </c>
      <c r="K571" s="21">
        <v>1</v>
      </c>
      <c r="L571" s="21">
        <v>1</v>
      </c>
      <c r="M571" s="21">
        <v>1</v>
      </c>
      <c r="N571" s="21">
        <v>1</v>
      </c>
      <c r="O571" s="146"/>
      <c r="P571" s="221"/>
      <c r="Q571" s="222"/>
      <c r="R571" s="222"/>
      <c r="S571" s="222"/>
      <c r="T571" s="222"/>
      <c r="U571" s="222"/>
      <c r="V571" s="222"/>
      <c r="W571" s="222"/>
      <c r="X571" s="222"/>
      <c r="Y571" s="222"/>
      <c r="Z571" s="222"/>
      <c r="AA571" s="222"/>
      <c r="AB571" s="222"/>
      <c r="AC571" s="222"/>
      <c r="AD571" s="222"/>
      <c r="AE571" s="222"/>
      <c r="AF571" s="222"/>
      <c r="AG571" s="222"/>
      <c r="AH571" s="222"/>
      <c r="AI571" s="222"/>
      <c r="AJ571" s="222"/>
    </row>
    <row r="572" spans="1:36" ht="15.75" x14ac:dyDescent="0.25">
      <c r="A572" s="101" t="s">
        <v>8</v>
      </c>
      <c r="B572" s="143" t="s">
        <v>108</v>
      </c>
      <c r="C572" s="144" t="s">
        <v>41</v>
      </c>
      <c r="D572" s="85" t="s">
        <v>4</v>
      </c>
      <c r="E572" s="17">
        <f>SUM(F572:N572)</f>
        <v>213371.00274999999</v>
      </c>
      <c r="F572" s="89">
        <f>F573</f>
        <v>19020.34173</v>
      </c>
      <c r="G572" s="89">
        <v>29020</v>
      </c>
      <c r="H572" s="107">
        <f>SUM(H573:H573)</f>
        <v>63156.66102</v>
      </c>
      <c r="I572" s="108"/>
      <c r="J572" s="108"/>
      <c r="K572" s="108"/>
      <c r="L572" s="109"/>
      <c r="M572" s="17">
        <f>SUM(M573:M573)</f>
        <v>51087</v>
      </c>
      <c r="N572" s="17">
        <f>SUM(N573:N573)</f>
        <v>51087</v>
      </c>
      <c r="O572" s="130" t="s">
        <v>5</v>
      </c>
      <c r="P572" s="221"/>
      <c r="Q572" s="222"/>
      <c r="R572" s="222"/>
      <c r="S572" s="222"/>
      <c r="T572" s="222"/>
      <c r="U572" s="222"/>
      <c r="V572" s="222"/>
      <c r="W572" s="222"/>
      <c r="X572" s="222"/>
      <c r="Y572" s="222"/>
      <c r="Z572" s="222"/>
      <c r="AA572" s="222"/>
      <c r="AB572" s="222"/>
      <c r="AC572" s="222"/>
      <c r="AD572" s="222"/>
      <c r="AE572" s="222"/>
      <c r="AF572" s="222"/>
      <c r="AG572" s="222"/>
      <c r="AH572" s="222"/>
      <c r="AI572" s="222"/>
      <c r="AJ572" s="222"/>
    </row>
    <row r="573" spans="1:36" ht="53.25" customHeight="1" x14ac:dyDescent="0.25">
      <c r="A573" s="102"/>
      <c r="B573" s="143"/>
      <c r="C573" s="144"/>
      <c r="D573" s="33" t="s">
        <v>6</v>
      </c>
      <c r="E573" s="17">
        <f>SUM(F573:N573)</f>
        <v>213371.00274999999</v>
      </c>
      <c r="F573" s="92">
        <f>20627-1606.65827</f>
        <v>19020.34173</v>
      </c>
      <c r="G573" s="89">
        <v>29020</v>
      </c>
      <c r="H573" s="104">
        <v>63156.66102</v>
      </c>
      <c r="I573" s="105"/>
      <c r="J573" s="105"/>
      <c r="K573" s="105"/>
      <c r="L573" s="106"/>
      <c r="M573" s="18">
        <v>51087</v>
      </c>
      <c r="N573" s="18">
        <v>51087</v>
      </c>
      <c r="O573" s="145"/>
      <c r="P573" s="221"/>
      <c r="Q573" s="222"/>
      <c r="R573" s="222"/>
      <c r="S573" s="222"/>
      <c r="T573" s="222"/>
      <c r="U573" s="222"/>
      <c r="V573" s="222"/>
      <c r="W573" s="222"/>
      <c r="X573" s="222"/>
      <c r="Y573" s="222"/>
      <c r="Z573" s="222"/>
      <c r="AA573" s="222"/>
      <c r="AB573" s="222"/>
      <c r="AC573" s="222"/>
      <c r="AD573" s="222"/>
      <c r="AE573" s="222"/>
      <c r="AF573" s="222"/>
      <c r="AG573" s="222"/>
      <c r="AH573" s="222"/>
      <c r="AI573" s="222"/>
      <c r="AJ573" s="222"/>
    </row>
    <row r="574" spans="1:36" ht="12.75" hidden="1" customHeight="1" x14ac:dyDescent="0.25">
      <c r="A574" s="102"/>
      <c r="B574" s="134" t="s">
        <v>141</v>
      </c>
      <c r="C574" s="122" t="s">
        <v>41</v>
      </c>
      <c r="D574" s="175" t="s">
        <v>69</v>
      </c>
      <c r="E574" s="125" t="s">
        <v>70</v>
      </c>
      <c r="F574" s="125" t="s">
        <v>71</v>
      </c>
      <c r="G574" s="89">
        <v>29020</v>
      </c>
      <c r="H574" s="125" t="s">
        <v>71</v>
      </c>
      <c r="I574" s="127" t="s">
        <v>72</v>
      </c>
      <c r="J574" s="128"/>
      <c r="K574" s="128"/>
      <c r="L574" s="129"/>
      <c r="M574" s="132" t="s">
        <v>39</v>
      </c>
      <c r="N574" s="132" t="s">
        <v>40</v>
      </c>
      <c r="O574" s="145"/>
      <c r="P574" s="221"/>
      <c r="Q574" s="222"/>
      <c r="R574" s="222"/>
      <c r="S574" s="222"/>
      <c r="T574" s="222"/>
      <c r="U574" s="222"/>
      <c r="V574" s="222"/>
      <c r="W574" s="222"/>
      <c r="X574" s="222"/>
      <c r="Y574" s="222"/>
      <c r="Z574" s="222"/>
      <c r="AA574" s="222"/>
      <c r="AB574" s="222"/>
      <c r="AC574" s="222"/>
      <c r="AD574" s="222"/>
      <c r="AE574" s="222"/>
      <c r="AF574" s="222"/>
      <c r="AG574" s="222"/>
      <c r="AH574" s="222"/>
      <c r="AI574" s="222"/>
      <c r="AJ574" s="222"/>
    </row>
    <row r="575" spans="1:36" ht="14.25" hidden="1" customHeight="1" x14ac:dyDescent="0.25">
      <c r="A575" s="102"/>
      <c r="B575" s="135"/>
      <c r="C575" s="123"/>
      <c r="D575" s="176"/>
      <c r="E575" s="126"/>
      <c r="F575" s="126"/>
      <c r="G575" s="89">
        <v>29020</v>
      </c>
      <c r="H575" s="126"/>
      <c r="I575" s="93" t="s">
        <v>73</v>
      </c>
      <c r="J575" s="93" t="s">
        <v>74</v>
      </c>
      <c r="K575" s="93" t="s">
        <v>75</v>
      </c>
      <c r="L575" s="93" t="s">
        <v>76</v>
      </c>
      <c r="M575" s="132"/>
      <c r="N575" s="132"/>
      <c r="O575" s="145"/>
      <c r="P575" s="221"/>
      <c r="Q575" s="222"/>
      <c r="R575" s="222"/>
      <c r="S575" s="222"/>
      <c r="T575" s="222"/>
      <c r="U575" s="222"/>
      <c r="V575" s="222"/>
      <c r="W575" s="222"/>
      <c r="X575" s="222"/>
      <c r="Y575" s="222"/>
      <c r="Z575" s="222"/>
      <c r="AA575" s="222"/>
      <c r="AB575" s="222"/>
      <c r="AC575" s="222"/>
      <c r="AD575" s="222"/>
      <c r="AE575" s="222"/>
      <c r="AF575" s="222"/>
      <c r="AG575" s="222"/>
      <c r="AH575" s="222"/>
      <c r="AI575" s="222"/>
      <c r="AJ575" s="222"/>
    </row>
    <row r="576" spans="1:36" ht="12" hidden="1" customHeight="1" x14ac:dyDescent="0.25">
      <c r="A576" s="103"/>
      <c r="B576" s="136"/>
      <c r="C576" s="124"/>
      <c r="D576" s="177"/>
      <c r="E576" s="93">
        <v>55</v>
      </c>
      <c r="F576" s="21">
        <v>11</v>
      </c>
      <c r="G576" s="89">
        <v>29020</v>
      </c>
      <c r="H576" s="21">
        <v>11</v>
      </c>
      <c r="I576" s="21">
        <v>2</v>
      </c>
      <c r="J576" s="21">
        <v>7</v>
      </c>
      <c r="K576" s="21">
        <v>1</v>
      </c>
      <c r="L576" s="21">
        <v>1</v>
      </c>
      <c r="M576" s="21">
        <v>11</v>
      </c>
      <c r="N576" s="21">
        <v>11</v>
      </c>
      <c r="O576" s="146"/>
      <c r="P576" s="221"/>
      <c r="Q576" s="222"/>
      <c r="R576" s="222"/>
      <c r="S576" s="222"/>
      <c r="T576" s="222"/>
      <c r="U576" s="222"/>
      <c r="V576" s="222"/>
      <c r="W576" s="222"/>
      <c r="X576" s="222"/>
      <c r="Y576" s="222"/>
      <c r="Z576" s="222"/>
      <c r="AA576" s="222"/>
      <c r="AB576" s="222"/>
      <c r="AC576" s="222"/>
      <c r="AD576" s="222"/>
      <c r="AE576" s="222"/>
      <c r="AF576" s="222"/>
      <c r="AG576" s="222"/>
      <c r="AH576" s="222"/>
      <c r="AI576" s="222"/>
      <c r="AJ576" s="222"/>
    </row>
    <row r="577" spans="1:36" ht="15.75" x14ac:dyDescent="0.25">
      <c r="A577" s="150" t="s">
        <v>15</v>
      </c>
      <c r="B577" s="150"/>
      <c r="C577" s="150"/>
      <c r="D577" s="85" t="s">
        <v>4</v>
      </c>
      <c r="E577" s="17">
        <f t="shared" ref="E577:E584" si="82">SUM(F577:N577)</f>
        <v>403268.79801999999</v>
      </c>
      <c r="F577" s="89">
        <f>F579</f>
        <v>50288.388330000002</v>
      </c>
      <c r="G577" s="89">
        <v>62427.348480000001</v>
      </c>
      <c r="H577" s="107">
        <f>SUM(H578:H579)</f>
        <v>104987.45751000001</v>
      </c>
      <c r="I577" s="108"/>
      <c r="J577" s="108"/>
      <c r="K577" s="108"/>
      <c r="L577" s="109"/>
      <c r="M577" s="17">
        <f>SUM(M579:M579)</f>
        <v>92782.802360000001</v>
      </c>
      <c r="N577" s="17">
        <f>SUM(N579:N579)</f>
        <v>92782.801340000005</v>
      </c>
      <c r="O577" s="147"/>
      <c r="P577" s="221"/>
      <c r="Q577" s="222"/>
      <c r="R577" s="222"/>
      <c r="S577" s="222"/>
      <c r="T577" s="222"/>
      <c r="U577" s="222"/>
      <c r="V577" s="222"/>
      <c r="W577" s="222"/>
      <c r="X577" s="222"/>
      <c r="Y577" s="222"/>
      <c r="Z577" s="222"/>
      <c r="AA577" s="222"/>
      <c r="AB577" s="222"/>
      <c r="AC577" s="222"/>
      <c r="AD577" s="222"/>
      <c r="AE577" s="222"/>
      <c r="AF577" s="222"/>
      <c r="AG577" s="222"/>
      <c r="AH577" s="222"/>
      <c r="AI577" s="222"/>
      <c r="AJ577" s="222"/>
    </row>
    <row r="578" spans="1:36" ht="31.5" x14ac:dyDescent="0.25">
      <c r="A578" s="150"/>
      <c r="B578" s="150"/>
      <c r="C578" s="150"/>
      <c r="D578" s="85" t="s">
        <v>17</v>
      </c>
      <c r="E578" s="17">
        <f t="shared" si="82"/>
        <v>459.83000000000004</v>
      </c>
      <c r="F578" s="89">
        <v>0</v>
      </c>
      <c r="G578" s="89">
        <v>214.83</v>
      </c>
      <c r="H578" s="107">
        <f>H564</f>
        <v>245</v>
      </c>
      <c r="I578" s="108"/>
      <c r="J578" s="108"/>
      <c r="K578" s="108"/>
      <c r="L578" s="109"/>
      <c r="M578" s="17">
        <f>M189+M374+M415+M545</f>
        <v>0</v>
      </c>
      <c r="N578" s="17">
        <f>N189+N374+N415+N545</f>
        <v>0</v>
      </c>
      <c r="O578" s="147"/>
      <c r="P578" s="221"/>
      <c r="Q578" s="222"/>
      <c r="R578" s="222"/>
      <c r="S578" s="222"/>
      <c r="T578" s="222"/>
      <c r="U578" s="222"/>
      <c r="V578" s="222"/>
      <c r="W578" s="222"/>
      <c r="X578" s="222"/>
      <c r="Y578" s="222"/>
      <c r="Z578" s="222"/>
      <c r="AA578" s="222"/>
      <c r="AB578" s="222"/>
      <c r="AC578" s="222"/>
      <c r="AD578" s="222"/>
      <c r="AE578" s="222"/>
      <c r="AF578" s="222"/>
      <c r="AG578" s="222"/>
      <c r="AH578" s="222"/>
      <c r="AI578" s="222"/>
      <c r="AJ578" s="222"/>
    </row>
    <row r="579" spans="1:36" ht="51" customHeight="1" x14ac:dyDescent="0.25">
      <c r="A579" s="150"/>
      <c r="B579" s="150"/>
      <c r="C579" s="150"/>
      <c r="D579" s="85" t="s">
        <v>6</v>
      </c>
      <c r="E579" s="17">
        <f t="shared" si="82"/>
        <v>402808.96802000003</v>
      </c>
      <c r="F579" s="89">
        <f>F565</f>
        <v>50288.388330000002</v>
      </c>
      <c r="G579" s="89">
        <v>62212.518479999999</v>
      </c>
      <c r="H579" s="107">
        <f>H565</f>
        <v>104742.45751000001</v>
      </c>
      <c r="I579" s="108"/>
      <c r="J579" s="108"/>
      <c r="K579" s="108"/>
      <c r="L579" s="109"/>
      <c r="M579" s="17">
        <f t="shared" ref="M579:N579" si="83">M565</f>
        <v>92782.802360000001</v>
      </c>
      <c r="N579" s="17">
        <f t="shared" si="83"/>
        <v>92782.801340000005</v>
      </c>
      <c r="O579" s="147"/>
      <c r="P579" s="221"/>
      <c r="Q579" s="222"/>
      <c r="R579" s="222"/>
      <c r="S579" s="222"/>
      <c r="T579" s="222"/>
      <c r="U579" s="222"/>
      <c r="V579" s="222"/>
      <c r="W579" s="222"/>
      <c r="X579" s="222"/>
      <c r="Y579" s="222"/>
      <c r="Z579" s="222"/>
      <c r="AA579" s="222"/>
      <c r="AB579" s="222"/>
      <c r="AC579" s="222"/>
      <c r="AD579" s="222"/>
      <c r="AE579" s="222"/>
      <c r="AF579" s="222"/>
      <c r="AG579" s="222"/>
      <c r="AH579" s="222"/>
      <c r="AI579" s="222"/>
      <c r="AJ579" s="222"/>
    </row>
    <row r="580" spans="1:36" ht="15.75" x14ac:dyDescent="0.25">
      <c r="A580" s="150" t="s">
        <v>36</v>
      </c>
      <c r="B580" s="150"/>
      <c r="C580" s="150"/>
      <c r="D580" s="85" t="s">
        <v>4</v>
      </c>
      <c r="E580" s="17">
        <f>SUM(F580:N580)</f>
        <v>10422338.331660001</v>
      </c>
      <c r="F580" s="17">
        <f>F581+F582+F583+F584</f>
        <v>1887982.0549899996</v>
      </c>
      <c r="G580" s="17">
        <f>G581+G582+G583+G584</f>
        <v>1976068.81069</v>
      </c>
      <c r="H580" s="174">
        <f>H581+H582+H583+H584</f>
        <v>2264433.1171000004</v>
      </c>
      <c r="I580" s="174"/>
      <c r="J580" s="174"/>
      <c r="K580" s="174"/>
      <c r="L580" s="174"/>
      <c r="M580" s="17">
        <f>SUM(M581:M584)</f>
        <v>2159468.3901300002</v>
      </c>
      <c r="N580" s="17">
        <f>SUM(N581:N584)</f>
        <v>2134385.9587499998</v>
      </c>
      <c r="O580" s="147"/>
      <c r="P580" s="221"/>
      <c r="Q580" s="222"/>
      <c r="R580" s="222"/>
      <c r="S580" s="222"/>
      <c r="T580" s="222"/>
      <c r="U580" s="222"/>
      <c r="V580" s="222"/>
      <c r="W580" s="222"/>
      <c r="X580" s="222"/>
      <c r="Y580" s="222"/>
      <c r="Z580" s="222"/>
      <c r="AA580" s="222"/>
      <c r="AB580" s="222"/>
      <c r="AC580" s="222"/>
      <c r="AD580" s="222"/>
      <c r="AE580" s="222"/>
      <c r="AF580" s="222"/>
      <c r="AG580" s="222"/>
      <c r="AH580" s="222"/>
      <c r="AI580" s="222"/>
      <c r="AJ580" s="222"/>
    </row>
    <row r="581" spans="1:36" ht="31.5" x14ac:dyDescent="0.25">
      <c r="A581" s="150"/>
      <c r="B581" s="150"/>
      <c r="C581" s="150"/>
      <c r="D581" s="85" t="s">
        <v>21</v>
      </c>
      <c r="E581" s="17">
        <f t="shared" si="82"/>
        <v>20629.564009999998</v>
      </c>
      <c r="F581" s="17">
        <f>F203+F377+F418+F548</f>
        <v>3944.029</v>
      </c>
      <c r="G581" s="17">
        <v>1016.7988</v>
      </c>
      <c r="H581" s="174">
        <f>H203+H377+H548</f>
        <v>3311.0006399999997</v>
      </c>
      <c r="I581" s="174"/>
      <c r="J581" s="174"/>
      <c r="K581" s="174"/>
      <c r="L581" s="174"/>
      <c r="M581" s="17">
        <f>M203+M377+M418+M548</f>
        <v>1385.03666</v>
      </c>
      <c r="N581" s="17">
        <f>N203+N377+N418+N548</f>
        <v>10972.698909999999</v>
      </c>
      <c r="O581" s="147"/>
      <c r="P581" s="221"/>
      <c r="Q581" s="222"/>
      <c r="R581" s="222"/>
      <c r="S581" s="222"/>
      <c r="T581" s="222"/>
      <c r="U581" s="222"/>
      <c r="V581" s="222"/>
      <c r="W581" s="222"/>
      <c r="X581" s="222"/>
      <c r="Y581" s="222"/>
      <c r="Z581" s="222"/>
      <c r="AA581" s="222"/>
      <c r="AB581" s="222"/>
      <c r="AC581" s="222"/>
      <c r="AD581" s="222"/>
      <c r="AE581" s="222"/>
      <c r="AF581" s="222"/>
      <c r="AG581" s="222"/>
      <c r="AH581" s="222"/>
      <c r="AI581" s="222"/>
      <c r="AJ581" s="222"/>
    </row>
    <row r="582" spans="1:36" ht="31.5" x14ac:dyDescent="0.25">
      <c r="A582" s="150"/>
      <c r="B582" s="150"/>
      <c r="C582" s="150"/>
      <c r="D582" s="85" t="s">
        <v>17</v>
      </c>
      <c r="E582" s="17">
        <f t="shared" si="82"/>
        <v>256624.55272000001</v>
      </c>
      <c r="F582" s="17">
        <f>F115+F204+F378+F419+F549</f>
        <v>65620.66565000001</v>
      </c>
      <c r="G582" s="17">
        <f>G115+G204+G378+G419+G549+G564</f>
        <v>105975.91525000001</v>
      </c>
      <c r="H582" s="174">
        <f>H115+H204+H378+H419+H549+H578</f>
        <v>52927.79752</v>
      </c>
      <c r="I582" s="174"/>
      <c r="J582" s="174"/>
      <c r="K582" s="174"/>
      <c r="L582" s="174"/>
      <c r="M582" s="17">
        <f>M115+M204+M378+M419+M549+M578</f>
        <v>25811.31539</v>
      </c>
      <c r="N582" s="17">
        <f>N115+N204+N378+N419+N549+N578</f>
        <v>6288.8589099999999</v>
      </c>
      <c r="O582" s="147"/>
      <c r="P582" s="221"/>
      <c r="Q582" s="222"/>
      <c r="R582" s="222"/>
      <c r="S582" s="222"/>
      <c r="T582" s="222"/>
      <c r="U582" s="222"/>
      <c r="V582" s="222"/>
      <c r="W582" s="222"/>
      <c r="X582" s="222"/>
      <c r="Y582" s="222"/>
      <c r="Z582" s="222"/>
      <c r="AA582" s="222"/>
      <c r="AB582" s="222"/>
      <c r="AC582" s="222"/>
      <c r="AD582" s="222"/>
      <c r="AE582" s="222"/>
      <c r="AF582" s="222"/>
      <c r="AG582" s="222"/>
      <c r="AH582" s="222"/>
      <c r="AI582" s="222"/>
      <c r="AJ582" s="222"/>
    </row>
    <row r="583" spans="1:36" ht="52.5" customHeight="1" x14ac:dyDescent="0.25">
      <c r="A583" s="150"/>
      <c r="B583" s="150"/>
      <c r="C583" s="150"/>
      <c r="D583" s="85" t="s">
        <v>6</v>
      </c>
      <c r="E583" s="17">
        <f t="shared" si="82"/>
        <v>8714409.65876</v>
      </c>
      <c r="F583" s="17">
        <f>F47+F116+F205+F379+F420+F550+F561+F579</f>
        <v>1546805.2361499998</v>
      </c>
      <c r="G583" s="17">
        <v>1661800.4401799999</v>
      </c>
      <c r="H583" s="174">
        <f>H47+H116+H205+H379+H420+H550+H561+H579</f>
        <v>1875705.3024300002</v>
      </c>
      <c r="I583" s="174"/>
      <c r="J583" s="174"/>
      <c r="K583" s="174"/>
      <c r="L583" s="174"/>
      <c r="M583" s="17">
        <f>M47+M116+M205+M379+M420+M550+M561+M579</f>
        <v>1822699.23</v>
      </c>
      <c r="N583" s="17">
        <f>N47+N116+N205+N379+N420+N550+N561+N579</f>
        <v>1807399.45</v>
      </c>
      <c r="O583" s="147"/>
      <c r="P583" s="221"/>
      <c r="Q583" s="222"/>
      <c r="R583" s="222"/>
      <c r="S583" s="222"/>
      <c r="T583" s="222"/>
      <c r="U583" s="222"/>
      <c r="V583" s="222"/>
      <c r="W583" s="222"/>
      <c r="X583" s="222"/>
      <c r="Y583" s="222"/>
      <c r="Z583" s="222"/>
      <c r="AA583" s="222"/>
      <c r="AB583" s="222"/>
      <c r="AC583" s="222"/>
      <c r="AD583" s="222"/>
      <c r="AE583" s="222"/>
      <c r="AF583" s="222"/>
      <c r="AG583" s="222"/>
      <c r="AH583" s="222"/>
      <c r="AI583" s="222"/>
      <c r="AJ583" s="222"/>
    </row>
    <row r="584" spans="1:36" ht="15.75" x14ac:dyDescent="0.25">
      <c r="A584" s="150"/>
      <c r="B584" s="150"/>
      <c r="C584" s="150"/>
      <c r="D584" s="86" t="s">
        <v>18</v>
      </c>
      <c r="E584" s="17">
        <f t="shared" si="82"/>
        <v>1430674.55617</v>
      </c>
      <c r="F584" s="17">
        <f>F117+F206+F380+F551</f>
        <v>271612.12419</v>
      </c>
      <c r="G584" s="17">
        <f>G117+G206+G380+G551</f>
        <v>207275.65646000003</v>
      </c>
      <c r="H584" s="174">
        <f>H117+H206+H380+H551</f>
        <v>332489.01650999999</v>
      </c>
      <c r="I584" s="174"/>
      <c r="J584" s="174"/>
      <c r="K584" s="174"/>
      <c r="L584" s="174"/>
      <c r="M584" s="17">
        <f>M117+M206+M380+M551</f>
        <v>309572.80807999999</v>
      </c>
      <c r="N584" s="17">
        <f>N117+N206+N380+N551</f>
        <v>309724.95092999999</v>
      </c>
      <c r="O584" s="147"/>
      <c r="P584" s="221"/>
      <c r="Q584" s="222"/>
      <c r="R584" s="222"/>
      <c r="S584" s="222"/>
      <c r="T584" s="222"/>
      <c r="U584" s="222"/>
      <c r="V584" s="222"/>
      <c r="W584" s="222"/>
      <c r="X584" s="222"/>
      <c r="Y584" s="222"/>
      <c r="Z584" s="222"/>
      <c r="AA584" s="222"/>
      <c r="AB584" s="222"/>
      <c r="AC584" s="222"/>
      <c r="AD584" s="222"/>
      <c r="AE584" s="222"/>
      <c r="AF584" s="222"/>
      <c r="AG584" s="222"/>
      <c r="AH584" s="222"/>
      <c r="AI584" s="222"/>
      <c r="AJ584" s="222"/>
    </row>
    <row r="585" spans="1:36" ht="15.75" x14ac:dyDescent="0.25">
      <c r="A585" s="78"/>
      <c r="B585" s="79"/>
      <c r="C585" s="65"/>
      <c r="D585" s="52"/>
      <c r="E585" s="50"/>
      <c r="F585" s="51"/>
      <c r="G585" s="51"/>
      <c r="H585" s="52"/>
      <c r="I585" s="52"/>
      <c r="J585" s="52"/>
      <c r="K585" s="52"/>
      <c r="L585" s="52"/>
      <c r="M585" s="51"/>
      <c r="N585" s="53" t="s">
        <v>112</v>
      </c>
      <c r="O585" s="8"/>
      <c r="P585" s="221"/>
      <c r="Q585" s="222"/>
      <c r="R585" s="222"/>
      <c r="S585" s="222"/>
      <c r="T585" s="222"/>
      <c r="U585" s="222"/>
      <c r="V585" s="222"/>
      <c r="W585" s="222"/>
      <c r="X585" s="222"/>
      <c r="Y585" s="222"/>
      <c r="Z585" s="222"/>
      <c r="AA585" s="222"/>
      <c r="AB585" s="222"/>
      <c r="AC585" s="222"/>
      <c r="AD585" s="222"/>
      <c r="AE585" s="222"/>
      <c r="AF585" s="222"/>
      <c r="AG585" s="222"/>
      <c r="AH585" s="222"/>
      <c r="AI585" s="222"/>
      <c r="AJ585" s="222"/>
    </row>
    <row r="586" spans="1:36" ht="20.25" x14ac:dyDescent="0.3">
      <c r="B586" s="80" t="s">
        <v>188</v>
      </c>
      <c r="C586" s="66"/>
      <c r="D586" s="57"/>
      <c r="E586" s="54"/>
      <c r="F586" s="55"/>
      <c r="G586" s="55"/>
      <c r="H586" s="56"/>
      <c r="I586" s="56"/>
      <c r="J586" s="56"/>
      <c r="K586" s="56"/>
      <c r="L586" s="57" t="s">
        <v>235</v>
      </c>
      <c r="P586" s="221"/>
      <c r="Q586" s="222"/>
      <c r="R586" s="222"/>
      <c r="S586" s="222"/>
      <c r="T586" s="222"/>
      <c r="U586" s="222"/>
      <c r="V586" s="222"/>
      <c r="W586" s="222"/>
      <c r="X586" s="222"/>
      <c r="Y586" s="222"/>
      <c r="Z586" s="222"/>
      <c r="AA586" s="222"/>
      <c r="AB586" s="222"/>
      <c r="AC586" s="222"/>
      <c r="AD586" s="222"/>
      <c r="AE586" s="222"/>
      <c r="AF586" s="222"/>
      <c r="AG586" s="222"/>
      <c r="AH586" s="222"/>
      <c r="AI586" s="222"/>
      <c r="AJ586" s="222"/>
    </row>
    <row r="587" spans="1:36" ht="15.75" x14ac:dyDescent="0.25">
      <c r="F587" s="58"/>
      <c r="G587" s="58"/>
      <c r="H587" s="59"/>
      <c r="I587" s="59"/>
      <c r="J587" s="59"/>
      <c r="K587" s="59"/>
      <c r="L587" s="60"/>
    </row>
    <row r="588" spans="1:36" ht="15.75" x14ac:dyDescent="0.25">
      <c r="F588" s="58"/>
      <c r="G588" s="58"/>
      <c r="H588" s="59"/>
      <c r="I588" s="59"/>
      <c r="J588" s="59"/>
      <c r="K588" s="59"/>
    </row>
    <row r="589" spans="1:36" ht="15.75" x14ac:dyDescent="0.25">
      <c r="F589" s="58"/>
      <c r="G589" s="58"/>
      <c r="H589" s="59"/>
      <c r="I589" s="59"/>
      <c r="J589" s="59"/>
      <c r="K589" s="59"/>
    </row>
    <row r="590" spans="1:36" ht="15.75" outlineLevel="1" x14ac:dyDescent="0.25">
      <c r="F590" s="58"/>
      <c r="G590" s="58"/>
      <c r="H590" s="59"/>
      <c r="I590" s="59"/>
      <c r="J590" s="59"/>
      <c r="K590" s="59"/>
      <c r="L590" s="60"/>
      <c r="M590" s="61"/>
      <c r="N590" s="61"/>
    </row>
    <row r="591" spans="1:36" outlineLevel="1" x14ac:dyDescent="0.25">
      <c r="F591" s="61"/>
      <c r="G591" s="61"/>
      <c r="H591" s="61"/>
      <c r="I591" s="60"/>
      <c r="J591" s="60"/>
      <c r="K591" s="60"/>
      <c r="L591" s="60"/>
    </row>
    <row r="592" spans="1:36" outlineLevel="1" x14ac:dyDescent="0.25">
      <c r="L592" s="60"/>
      <c r="M592" s="61"/>
      <c r="N592" s="61"/>
    </row>
    <row r="593" spans="9:14" outlineLevel="1" x14ac:dyDescent="0.25">
      <c r="L593" s="60"/>
      <c r="M593" s="61"/>
      <c r="N593" s="61"/>
    </row>
    <row r="594" spans="9:14" outlineLevel="1" x14ac:dyDescent="0.25">
      <c r="I594" s="60"/>
      <c r="J594" s="60"/>
      <c r="K594" s="60"/>
      <c r="L594" s="60"/>
    </row>
    <row r="595" spans="9:14" outlineLevel="1" x14ac:dyDescent="0.25"/>
    <row r="596" spans="9:14" outlineLevel="1" x14ac:dyDescent="0.25">
      <c r="N596" s="61"/>
    </row>
    <row r="597" spans="9:14" outlineLevel="1" x14ac:dyDescent="0.25"/>
    <row r="598" spans="9:14" outlineLevel="1" x14ac:dyDescent="0.25">
      <c r="I598" s="62"/>
      <c r="J598" s="62"/>
      <c r="K598" s="62"/>
    </row>
    <row r="599" spans="9:14" outlineLevel="1" x14ac:dyDescent="0.25">
      <c r="I599" s="60"/>
      <c r="J599" s="60"/>
      <c r="K599" s="60"/>
    </row>
  </sheetData>
  <mergeCells count="1538">
    <mergeCell ref="P249:P251"/>
    <mergeCell ref="P558:P559"/>
    <mergeCell ref="H246:L246"/>
    <mergeCell ref="H247:L247"/>
    <mergeCell ref="H47:L47"/>
    <mergeCell ref="A48:O48"/>
    <mergeCell ref="C24:C26"/>
    <mergeCell ref="D24:D26"/>
    <mergeCell ref="D17:D19"/>
    <mergeCell ref="E17:E18"/>
    <mergeCell ref="P106:P108"/>
    <mergeCell ref="P460:P462"/>
    <mergeCell ref="P453:P455"/>
    <mergeCell ref="P152:P154"/>
    <mergeCell ref="P397:P402"/>
    <mergeCell ref="P409:P413"/>
    <mergeCell ref="P479:P486"/>
    <mergeCell ref="O22:O26"/>
    <mergeCell ref="H23:L23"/>
    <mergeCell ref="B32:B33"/>
    <mergeCell ref="C32:C33"/>
    <mergeCell ref="H516:L516"/>
    <mergeCell ref="H517:L517"/>
    <mergeCell ref="O27:O31"/>
    <mergeCell ref="H28:L28"/>
    <mergeCell ref="B29:B31"/>
    <mergeCell ref="C29:C31"/>
    <mergeCell ref="F24:F25"/>
    <mergeCell ref="A516:A521"/>
    <mergeCell ref="A522:A527"/>
    <mergeCell ref="A528:A535"/>
    <mergeCell ref="H24:H25"/>
    <mergeCell ref="I24:L24"/>
    <mergeCell ref="M24:M25"/>
    <mergeCell ref="N24:N25"/>
    <mergeCell ref="C8:C9"/>
    <mergeCell ref="H8:L8"/>
    <mergeCell ref="O8:O9"/>
    <mergeCell ref="H9:L9"/>
    <mergeCell ref="A15:A19"/>
    <mergeCell ref="B15:B16"/>
    <mergeCell ref="C15:C16"/>
    <mergeCell ref="H15:L15"/>
    <mergeCell ref="N17:N18"/>
    <mergeCell ref="A10:A14"/>
    <mergeCell ref="B10:B11"/>
    <mergeCell ref="C10:C11"/>
    <mergeCell ref="H10:L10"/>
    <mergeCell ref="O10:O14"/>
    <mergeCell ref="H11:L11"/>
    <mergeCell ref="H16:L16"/>
    <mergeCell ref="B17:B19"/>
    <mergeCell ref="F17:F18"/>
    <mergeCell ref="H17:H18"/>
    <mergeCell ref="F12:F13"/>
    <mergeCell ref="B8:B9"/>
    <mergeCell ref="B12:B14"/>
    <mergeCell ref="C12:C14"/>
    <mergeCell ref="D12:D14"/>
    <mergeCell ref="E12:E13"/>
    <mergeCell ref="E24:E25"/>
    <mergeCell ref="G29:G30"/>
    <mergeCell ref="F34:F35"/>
    <mergeCell ref="H34:H35"/>
    <mergeCell ref="I34:L34"/>
    <mergeCell ref="M34:M35"/>
    <mergeCell ref="N34:N35"/>
    <mergeCell ref="N43:N44"/>
    <mergeCell ref="A46:C47"/>
    <mergeCell ref="H46:L46"/>
    <mergeCell ref="O46:O47"/>
    <mergeCell ref="I12:L12"/>
    <mergeCell ref="H22:L22"/>
    <mergeCell ref="C34:C36"/>
    <mergeCell ref="D34:D36"/>
    <mergeCell ref="E34:E35"/>
    <mergeCell ref="D29:D31"/>
    <mergeCell ref="E29:E30"/>
    <mergeCell ref="F29:F30"/>
    <mergeCell ref="H29:H30"/>
    <mergeCell ref="I29:L29"/>
    <mergeCell ref="M29:M30"/>
    <mergeCell ref="A27:A31"/>
    <mergeCell ref="B27:B28"/>
    <mergeCell ref="C27:C28"/>
    <mergeCell ref="H27:L27"/>
    <mergeCell ref="N29:N30"/>
    <mergeCell ref="A22:A26"/>
    <mergeCell ref="B22:B23"/>
    <mergeCell ref="C22:C23"/>
    <mergeCell ref="I17:L17"/>
    <mergeCell ref="M17:M18"/>
    <mergeCell ref="I43:L43"/>
    <mergeCell ref="M43:M44"/>
    <mergeCell ref="O39:O40"/>
    <mergeCell ref="H40:L40"/>
    <mergeCell ref="A41:A45"/>
    <mergeCell ref="B41:B42"/>
    <mergeCell ref="C41:C42"/>
    <mergeCell ref="H41:L41"/>
    <mergeCell ref="O41:O45"/>
    <mergeCell ref="H42:L42"/>
    <mergeCell ref="B43:B45"/>
    <mergeCell ref="C43:C45"/>
    <mergeCell ref="A39:A40"/>
    <mergeCell ref="B39:B40"/>
    <mergeCell ref="C39:C40"/>
    <mergeCell ref="H39:L39"/>
    <mergeCell ref="E43:E44"/>
    <mergeCell ref="F43:F44"/>
    <mergeCell ref="H43:H44"/>
    <mergeCell ref="D43:D45"/>
    <mergeCell ref="M1:O1"/>
    <mergeCell ref="A2:O2"/>
    <mergeCell ref="A3:O3"/>
    <mergeCell ref="A4:A5"/>
    <mergeCell ref="B4:B5"/>
    <mergeCell ref="C4:C5"/>
    <mergeCell ref="D4:D5"/>
    <mergeCell ref="E4:E5"/>
    <mergeCell ref="F4:N4"/>
    <mergeCell ref="O4:O5"/>
    <mergeCell ref="G12:G13"/>
    <mergeCell ref="A20:A21"/>
    <mergeCell ref="B20:B21"/>
    <mergeCell ref="C20:C21"/>
    <mergeCell ref="H20:L20"/>
    <mergeCell ref="O20:O21"/>
    <mergeCell ref="H32:L32"/>
    <mergeCell ref="O32:O36"/>
    <mergeCell ref="H33:L33"/>
    <mergeCell ref="B34:B36"/>
    <mergeCell ref="B24:B26"/>
    <mergeCell ref="A32:A36"/>
    <mergeCell ref="C17:C19"/>
    <mergeCell ref="H21:L21"/>
    <mergeCell ref="O15:O19"/>
    <mergeCell ref="M12:M13"/>
    <mergeCell ref="N12:N13"/>
    <mergeCell ref="H5:L5"/>
    <mergeCell ref="H6:L6"/>
    <mergeCell ref="A7:O7"/>
    <mergeCell ref="A8:A9"/>
    <mergeCell ref="H12:H13"/>
    <mergeCell ref="E56:E57"/>
    <mergeCell ref="F56:F57"/>
    <mergeCell ref="H56:H57"/>
    <mergeCell ref="I56:L56"/>
    <mergeCell ref="M56:M57"/>
    <mergeCell ref="N56:N57"/>
    <mergeCell ref="A53:A58"/>
    <mergeCell ref="B53:B55"/>
    <mergeCell ref="C53:C55"/>
    <mergeCell ref="H53:L53"/>
    <mergeCell ref="O53:O58"/>
    <mergeCell ref="H54:L54"/>
    <mergeCell ref="H55:L55"/>
    <mergeCell ref="B56:B58"/>
    <mergeCell ref="C56:C58"/>
    <mergeCell ref="D56:D58"/>
    <mergeCell ref="A49:A52"/>
    <mergeCell ref="B49:B52"/>
    <mergeCell ref="C49:C52"/>
    <mergeCell ref="H49:L49"/>
    <mergeCell ref="O49:O52"/>
    <mergeCell ref="H50:L50"/>
    <mergeCell ref="H51:L51"/>
    <mergeCell ref="H52:L52"/>
    <mergeCell ref="G56:G57"/>
    <mergeCell ref="O64:O68"/>
    <mergeCell ref="H65:L65"/>
    <mergeCell ref="B66:B68"/>
    <mergeCell ref="C66:C68"/>
    <mergeCell ref="D66:D68"/>
    <mergeCell ref="E66:E67"/>
    <mergeCell ref="F66:F67"/>
    <mergeCell ref="H66:H67"/>
    <mergeCell ref="I66:L66"/>
    <mergeCell ref="M66:M67"/>
    <mergeCell ref="F61:F62"/>
    <mergeCell ref="H61:H62"/>
    <mergeCell ref="I61:L61"/>
    <mergeCell ref="M61:M62"/>
    <mergeCell ref="N61:N62"/>
    <mergeCell ref="A64:A68"/>
    <mergeCell ref="B64:B65"/>
    <mergeCell ref="C64:C65"/>
    <mergeCell ref="H64:L64"/>
    <mergeCell ref="N66:N67"/>
    <mergeCell ref="A59:A63"/>
    <mergeCell ref="B59:B60"/>
    <mergeCell ref="C59:C60"/>
    <mergeCell ref="H59:L59"/>
    <mergeCell ref="O59:O63"/>
    <mergeCell ref="H60:L60"/>
    <mergeCell ref="B61:B63"/>
    <mergeCell ref="C61:C63"/>
    <mergeCell ref="D61:D63"/>
    <mergeCell ref="E61:E62"/>
    <mergeCell ref="G61:G62"/>
    <mergeCell ref="G66:G67"/>
    <mergeCell ref="A75:A77"/>
    <mergeCell ref="B75:B77"/>
    <mergeCell ref="C75:C77"/>
    <mergeCell ref="H75:L75"/>
    <mergeCell ref="O75:O77"/>
    <mergeCell ref="H76:L76"/>
    <mergeCell ref="H77:L77"/>
    <mergeCell ref="E72:E73"/>
    <mergeCell ref="F72:F73"/>
    <mergeCell ref="H72:H73"/>
    <mergeCell ref="I72:L72"/>
    <mergeCell ref="M72:M73"/>
    <mergeCell ref="N72:N73"/>
    <mergeCell ref="A69:A74"/>
    <mergeCell ref="B69:B71"/>
    <mergeCell ref="H69:L69"/>
    <mergeCell ref="O69:O74"/>
    <mergeCell ref="H70:L70"/>
    <mergeCell ref="H71:L71"/>
    <mergeCell ref="B72:B74"/>
    <mergeCell ref="C72:C74"/>
    <mergeCell ref="D72:D74"/>
    <mergeCell ref="C69:C71"/>
    <mergeCell ref="G72:G73"/>
    <mergeCell ref="E81:E82"/>
    <mergeCell ref="F81:F82"/>
    <mergeCell ref="H81:H82"/>
    <mergeCell ref="I81:L81"/>
    <mergeCell ref="M81:M82"/>
    <mergeCell ref="N81:N82"/>
    <mergeCell ref="A78:A83"/>
    <mergeCell ref="B78:B80"/>
    <mergeCell ref="C78:C80"/>
    <mergeCell ref="H78:L78"/>
    <mergeCell ref="O78:O83"/>
    <mergeCell ref="H79:L79"/>
    <mergeCell ref="H80:L80"/>
    <mergeCell ref="B81:B83"/>
    <mergeCell ref="C81:C83"/>
    <mergeCell ref="D81:D83"/>
    <mergeCell ref="G81:G82"/>
    <mergeCell ref="F86:F87"/>
    <mergeCell ref="H86:H87"/>
    <mergeCell ref="I86:L86"/>
    <mergeCell ref="M86:M87"/>
    <mergeCell ref="N86:N87"/>
    <mergeCell ref="A94:A98"/>
    <mergeCell ref="B94:B95"/>
    <mergeCell ref="C94:C95"/>
    <mergeCell ref="H94:L94"/>
    <mergeCell ref="N96:N97"/>
    <mergeCell ref="A84:A88"/>
    <mergeCell ref="B84:B85"/>
    <mergeCell ref="C84:C85"/>
    <mergeCell ref="H84:L84"/>
    <mergeCell ref="O84:O88"/>
    <mergeCell ref="H85:L85"/>
    <mergeCell ref="B86:B88"/>
    <mergeCell ref="C86:C88"/>
    <mergeCell ref="D86:D88"/>
    <mergeCell ref="E86:E87"/>
    <mergeCell ref="G86:G87"/>
    <mergeCell ref="A89:A93"/>
    <mergeCell ref="B89:B90"/>
    <mergeCell ref="C89:C90"/>
    <mergeCell ref="H89:L89"/>
    <mergeCell ref="O89:O93"/>
    <mergeCell ref="H90:L90"/>
    <mergeCell ref="B91:B93"/>
    <mergeCell ref="C91:C93"/>
    <mergeCell ref="D91:D93"/>
    <mergeCell ref="E91:E92"/>
    <mergeCell ref="F91:F92"/>
    <mergeCell ref="A118:O118"/>
    <mergeCell ref="A119:A123"/>
    <mergeCell ref="B119:B123"/>
    <mergeCell ref="C119:C123"/>
    <mergeCell ref="H119:L119"/>
    <mergeCell ref="O119:O123"/>
    <mergeCell ref="H120:L120"/>
    <mergeCell ref="H121:L121"/>
    <mergeCell ref="H122:L122"/>
    <mergeCell ref="H123:L123"/>
    <mergeCell ref="A114:C117"/>
    <mergeCell ref="H114:L114"/>
    <mergeCell ref="O114:O117"/>
    <mergeCell ref="H115:L115"/>
    <mergeCell ref="H116:L116"/>
    <mergeCell ref="H117:L117"/>
    <mergeCell ref="O94:O98"/>
    <mergeCell ref="H95:L95"/>
    <mergeCell ref="B96:B98"/>
    <mergeCell ref="C96:C98"/>
    <mergeCell ref="D96:D98"/>
    <mergeCell ref="E96:E97"/>
    <mergeCell ref="F96:F97"/>
    <mergeCell ref="H96:H97"/>
    <mergeCell ref="I96:L96"/>
    <mergeCell ref="M96:M97"/>
    <mergeCell ref="G96:G97"/>
    <mergeCell ref="H104:L104"/>
    <mergeCell ref="H105:L105"/>
    <mergeCell ref="H106:L106"/>
    <mergeCell ref="H107:L107"/>
    <mergeCell ref="H108:L108"/>
    <mergeCell ref="E127:E128"/>
    <mergeCell ref="F127:F128"/>
    <mergeCell ref="H127:H128"/>
    <mergeCell ref="I127:L127"/>
    <mergeCell ref="M127:M128"/>
    <mergeCell ref="N127:N128"/>
    <mergeCell ref="A124:A129"/>
    <mergeCell ref="B124:B126"/>
    <mergeCell ref="C124:C126"/>
    <mergeCell ref="H124:L124"/>
    <mergeCell ref="O124:O129"/>
    <mergeCell ref="H125:L125"/>
    <mergeCell ref="H126:L126"/>
    <mergeCell ref="B127:B129"/>
    <mergeCell ref="C127:C129"/>
    <mergeCell ref="D127:D129"/>
    <mergeCell ref="A130:A135"/>
    <mergeCell ref="B130:B132"/>
    <mergeCell ref="C130:C132"/>
    <mergeCell ref="H130:L130"/>
    <mergeCell ref="G127:G128"/>
    <mergeCell ref="F133:F134"/>
    <mergeCell ref="H133:H134"/>
    <mergeCell ref="I133:L133"/>
    <mergeCell ref="M133:M134"/>
    <mergeCell ref="H145:L145"/>
    <mergeCell ref="B146:B148"/>
    <mergeCell ref="C146:C148"/>
    <mergeCell ref="D146:D148"/>
    <mergeCell ref="E146:E147"/>
    <mergeCell ref="E162:E163"/>
    <mergeCell ref="F162:F163"/>
    <mergeCell ref="H162:H163"/>
    <mergeCell ref="I162:L162"/>
    <mergeCell ref="O130:O135"/>
    <mergeCell ref="H132:L132"/>
    <mergeCell ref="B133:B135"/>
    <mergeCell ref="C133:C135"/>
    <mergeCell ref="D133:D135"/>
    <mergeCell ref="E133:E134"/>
    <mergeCell ref="M140:M141"/>
    <mergeCell ref="N140:N141"/>
    <mergeCell ref="G133:G134"/>
    <mergeCell ref="O136:O142"/>
    <mergeCell ref="H137:L137"/>
    <mergeCell ref="H138:L138"/>
    <mergeCell ref="H139:L139"/>
    <mergeCell ref="B140:B142"/>
    <mergeCell ref="C140:C142"/>
    <mergeCell ref="D140:D142"/>
    <mergeCell ref="E140:E141"/>
    <mergeCell ref="N153:N154"/>
    <mergeCell ref="F146:F147"/>
    <mergeCell ref="H146:H147"/>
    <mergeCell ref="G140:G141"/>
    <mergeCell ref="N133:N134"/>
    <mergeCell ref="B143:B145"/>
    <mergeCell ref="A143:A148"/>
    <mergeCell ref="H143:L143"/>
    <mergeCell ref="M146:M147"/>
    <mergeCell ref="N146:N147"/>
    <mergeCell ref="G146:G147"/>
    <mergeCell ref="G162:G163"/>
    <mergeCell ref="A156:A158"/>
    <mergeCell ref="B156:B158"/>
    <mergeCell ref="C156:C158"/>
    <mergeCell ref="H156:L156"/>
    <mergeCell ref="O156:O158"/>
    <mergeCell ref="H157:L157"/>
    <mergeCell ref="H158:L158"/>
    <mergeCell ref="O143:O148"/>
    <mergeCell ref="A136:A142"/>
    <mergeCell ref="B136:B139"/>
    <mergeCell ref="C136:C139"/>
    <mergeCell ref="H136:L136"/>
    <mergeCell ref="I140:L140"/>
    <mergeCell ref="F140:F141"/>
    <mergeCell ref="I146:L146"/>
    <mergeCell ref="B153:B155"/>
    <mergeCell ref="C153:C155"/>
    <mergeCell ref="D153:D155"/>
    <mergeCell ref="E153:E154"/>
    <mergeCell ref="F153:F154"/>
    <mergeCell ref="G153:G154"/>
    <mergeCell ref="H153:H154"/>
    <mergeCell ref="I153:L153"/>
    <mergeCell ref="M153:M154"/>
    <mergeCell ref="H140:H141"/>
    <mergeCell ref="H144:L144"/>
    <mergeCell ref="O165:O169"/>
    <mergeCell ref="H166:L166"/>
    <mergeCell ref="B167:B169"/>
    <mergeCell ref="C167:C169"/>
    <mergeCell ref="D167:D169"/>
    <mergeCell ref="E167:E168"/>
    <mergeCell ref="M162:M163"/>
    <mergeCell ref="N162:N163"/>
    <mergeCell ref="A159:A164"/>
    <mergeCell ref="B159:B161"/>
    <mergeCell ref="C159:C161"/>
    <mergeCell ref="H159:L159"/>
    <mergeCell ref="O159:O164"/>
    <mergeCell ref="H160:L160"/>
    <mergeCell ref="H161:L161"/>
    <mergeCell ref="B162:B164"/>
    <mergeCell ref="C162:C164"/>
    <mergeCell ref="D162:D164"/>
    <mergeCell ref="D177:D179"/>
    <mergeCell ref="E177:E178"/>
    <mergeCell ref="F177:F178"/>
    <mergeCell ref="G177:G178"/>
    <mergeCell ref="H177:H178"/>
    <mergeCell ref="I177:L177"/>
    <mergeCell ref="M177:M178"/>
    <mergeCell ref="N177:N178"/>
    <mergeCell ref="A180:A183"/>
    <mergeCell ref="B180:B183"/>
    <mergeCell ref="F167:F168"/>
    <mergeCell ref="H167:H168"/>
    <mergeCell ref="M167:M168"/>
    <mergeCell ref="N167:N168"/>
    <mergeCell ref="A170:A174"/>
    <mergeCell ref="B170:B171"/>
    <mergeCell ref="C170:C171"/>
    <mergeCell ref="H170:L170"/>
    <mergeCell ref="N172:N173"/>
    <mergeCell ref="A165:A169"/>
    <mergeCell ref="B165:B166"/>
    <mergeCell ref="C165:C166"/>
    <mergeCell ref="H165:L165"/>
    <mergeCell ref="H180:L180"/>
    <mergeCell ref="I167:L167"/>
    <mergeCell ref="A213:A218"/>
    <mergeCell ref="B213:B215"/>
    <mergeCell ref="C213:C215"/>
    <mergeCell ref="H213:L213"/>
    <mergeCell ref="O213:O218"/>
    <mergeCell ref="H214:L214"/>
    <mergeCell ref="H215:L215"/>
    <mergeCell ref="B216:B218"/>
    <mergeCell ref="C216:C218"/>
    <mergeCell ref="D216:D218"/>
    <mergeCell ref="O180:O183"/>
    <mergeCell ref="H183:L183"/>
    <mergeCell ref="O170:O174"/>
    <mergeCell ref="H171:L171"/>
    <mergeCell ref="B172:B174"/>
    <mergeCell ref="C172:C174"/>
    <mergeCell ref="D172:D174"/>
    <mergeCell ref="E172:E173"/>
    <mergeCell ref="F172:F173"/>
    <mergeCell ref="H172:H173"/>
    <mergeCell ref="I172:L172"/>
    <mergeCell ref="M172:M173"/>
    <mergeCell ref="G172:G173"/>
    <mergeCell ref="G188:G189"/>
    <mergeCell ref="A175:A179"/>
    <mergeCell ref="B175:B176"/>
    <mergeCell ref="C175:C176"/>
    <mergeCell ref="H175:L175"/>
    <mergeCell ref="O175:O179"/>
    <mergeCell ref="H176:L176"/>
    <mergeCell ref="B177:B179"/>
    <mergeCell ref="C177:C179"/>
    <mergeCell ref="A224:A230"/>
    <mergeCell ref="B224:B227"/>
    <mergeCell ref="C224:C227"/>
    <mergeCell ref="H224:L224"/>
    <mergeCell ref="N228:N229"/>
    <mergeCell ref="A219:A223"/>
    <mergeCell ref="B219:B220"/>
    <mergeCell ref="C219:C220"/>
    <mergeCell ref="H219:L219"/>
    <mergeCell ref="O219:O223"/>
    <mergeCell ref="H220:L220"/>
    <mergeCell ref="B221:B223"/>
    <mergeCell ref="C221:C223"/>
    <mergeCell ref="D221:D223"/>
    <mergeCell ref="E221:E222"/>
    <mergeCell ref="G221:G222"/>
    <mergeCell ref="F228:F229"/>
    <mergeCell ref="H228:H229"/>
    <mergeCell ref="I228:L228"/>
    <mergeCell ref="M228:M229"/>
    <mergeCell ref="F221:F222"/>
    <mergeCell ref="H225:L225"/>
    <mergeCell ref="H226:L226"/>
    <mergeCell ref="G228:G229"/>
    <mergeCell ref="O224:O230"/>
    <mergeCell ref="H227:L227"/>
    <mergeCell ref="B228:B230"/>
    <mergeCell ref="C228:C230"/>
    <mergeCell ref="D228:D230"/>
    <mergeCell ref="E228:E229"/>
    <mergeCell ref="A231:A234"/>
    <mergeCell ref="B231:B234"/>
    <mergeCell ref="C231:C234"/>
    <mergeCell ref="H231:L231"/>
    <mergeCell ref="O231:O234"/>
    <mergeCell ref="H234:L234"/>
    <mergeCell ref="H235:L235"/>
    <mergeCell ref="O235:O239"/>
    <mergeCell ref="B237:B239"/>
    <mergeCell ref="C237:C239"/>
    <mergeCell ref="D237:D239"/>
    <mergeCell ref="E237:E238"/>
    <mergeCell ref="H237:H238"/>
    <mergeCell ref="I237:L237"/>
    <mergeCell ref="M237:M238"/>
    <mergeCell ref="N237:N238"/>
    <mergeCell ref="A235:A239"/>
    <mergeCell ref="B235:B236"/>
    <mergeCell ref="C235:C236"/>
    <mergeCell ref="G237:G238"/>
    <mergeCell ref="H236:L236"/>
    <mergeCell ref="O255:O260"/>
    <mergeCell ref="H256:L256"/>
    <mergeCell ref="H257:L257"/>
    <mergeCell ref="G263:G264"/>
    <mergeCell ref="A252:A254"/>
    <mergeCell ref="B252:B254"/>
    <mergeCell ref="C252:C254"/>
    <mergeCell ref="H252:L252"/>
    <mergeCell ref="I258:L258"/>
    <mergeCell ref="A245:A251"/>
    <mergeCell ref="B245:B248"/>
    <mergeCell ref="C245:C248"/>
    <mergeCell ref="O245:O251"/>
    <mergeCell ref="B249:B251"/>
    <mergeCell ref="C249:C251"/>
    <mergeCell ref="D249:D251"/>
    <mergeCell ref="E249:E250"/>
    <mergeCell ref="F249:F250"/>
    <mergeCell ref="G249:G250"/>
    <mergeCell ref="H249:H250"/>
    <mergeCell ref="I249:L249"/>
    <mergeCell ref="M249:M250"/>
    <mergeCell ref="F263:F264"/>
    <mergeCell ref="H263:H264"/>
    <mergeCell ref="I263:L263"/>
    <mergeCell ref="A261:A265"/>
    <mergeCell ref="B261:B262"/>
    <mergeCell ref="C261:C262"/>
    <mergeCell ref="H261:L261"/>
    <mergeCell ref="N263:N264"/>
    <mergeCell ref="B258:B260"/>
    <mergeCell ref="C258:C260"/>
    <mergeCell ref="H258:H259"/>
    <mergeCell ref="A269:A274"/>
    <mergeCell ref="B269:B271"/>
    <mergeCell ref="C269:C271"/>
    <mergeCell ref="H269:L269"/>
    <mergeCell ref="G258:G259"/>
    <mergeCell ref="G272:G273"/>
    <mergeCell ref="A255:A260"/>
    <mergeCell ref="B255:B257"/>
    <mergeCell ref="C255:C257"/>
    <mergeCell ref="H255:L255"/>
    <mergeCell ref="A266:A268"/>
    <mergeCell ref="B266:B268"/>
    <mergeCell ref="C266:C268"/>
    <mergeCell ref="H266:L266"/>
    <mergeCell ref="B263:B265"/>
    <mergeCell ref="C263:C265"/>
    <mergeCell ref="D263:D265"/>
    <mergeCell ref="A281:A285"/>
    <mergeCell ref="B281:B282"/>
    <mergeCell ref="C281:C282"/>
    <mergeCell ref="H281:L281"/>
    <mergeCell ref="O281:O285"/>
    <mergeCell ref="H282:L282"/>
    <mergeCell ref="B283:B285"/>
    <mergeCell ref="C283:C285"/>
    <mergeCell ref="D283:D285"/>
    <mergeCell ref="O275:O280"/>
    <mergeCell ref="H276:L276"/>
    <mergeCell ref="H277:L277"/>
    <mergeCell ref="B278:B280"/>
    <mergeCell ref="C278:C280"/>
    <mergeCell ref="D278:D280"/>
    <mergeCell ref="E278:E279"/>
    <mergeCell ref="F278:F279"/>
    <mergeCell ref="H278:H279"/>
    <mergeCell ref="A275:A280"/>
    <mergeCell ref="B275:B277"/>
    <mergeCell ref="C275:C277"/>
    <mergeCell ref="H275:L275"/>
    <mergeCell ref="M278:M279"/>
    <mergeCell ref="A292:A296"/>
    <mergeCell ref="B292:B293"/>
    <mergeCell ref="C292:C293"/>
    <mergeCell ref="H292:L292"/>
    <mergeCell ref="N294:N295"/>
    <mergeCell ref="A286:A291"/>
    <mergeCell ref="H286:L286"/>
    <mergeCell ref="O286:O291"/>
    <mergeCell ref="H287:L287"/>
    <mergeCell ref="B289:B291"/>
    <mergeCell ref="C289:C291"/>
    <mergeCell ref="D289:D291"/>
    <mergeCell ref="E289:E290"/>
    <mergeCell ref="G289:G290"/>
    <mergeCell ref="G294:G295"/>
    <mergeCell ref="E294:E295"/>
    <mergeCell ref="F294:F295"/>
    <mergeCell ref="H294:H295"/>
    <mergeCell ref="I294:L294"/>
    <mergeCell ref="M294:M295"/>
    <mergeCell ref="F289:F290"/>
    <mergeCell ref="H289:H290"/>
    <mergeCell ref="I289:L289"/>
    <mergeCell ref="M289:M290"/>
    <mergeCell ref="N289:N290"/>
    <mergeCell ref="D294:D296"/>
    <mergeCell ref="B286:B288"/>
    <mergeCell ref="H288:L288"/>
    <mergeCell ref="H318:L318"/>
    <mergeCell ref="F299:F300"/>
    <mergeCell ref="H299:H300"/>
    <mergeCell ref="I299:L299"/>
    <mergeCell ref="M299:M300"/>
    <mergeCell ref="N299:N300"/>
    <mergeCell ref="A313:A315"/>
    <mergeCell ref="B313:B315"/>
    <mergeCell ref="C313:C315"/>
    <mergeCell ref="H313:L313"/>
    <mergeCell ref="A297:A301"/>
    <mergeCell ref="B297:B298"/>
    <mergeCell ref="C297:C298"/>
    <mergeCell ref="H297:L297"/>
    <mergeCell ref="O297:O301"/>
    <mergeCell ref="H298:L298"/>
    <mergeCell ref="B299:B301"/>
    <mergeCell ref="C299:C301"/>
    <mergeCell ref="D299:D301"/>
    <mergeCell ref="A307:A312"/>
    <mergeCell ref="G310:G311"/>
    <mergeCell ref="H310:H311"/>
    <mergeCell ref="I310:L310"/>
    <mergeCell ref="O313:O315"/>
    <mergeCell ref="H314:L314"/>
    <mergeCell ref="H307:L307"/>
    <mergeCell ref="B307:B309"/>
    <mergeCell ref="C307:C309"/>
    <mergeCell ref="H309:L309"/>
    <mergeCell ref="O307:O312"/>
    <mergeCell ref="H308:L308"/>
    <mergeCell ref="B310:B312"/>
    <mergeCell ref="O322:O326"/>
    <mergeCell ref="H323:L323"/>
    <mergeCell ref="B324:B326"/>
    <mergeCell ref="C324:C326"/>
    <mergeCell ref="D324:D326"/>
    <mergeCell ref="E324:E325"/>
    <mergeCell ref="F324:F325"/>
    <mergeCell ref="H324:H325"/>
    <mergeCell ref="I324:L324"/>
    <mergeCell ref="M324:M325"/>
    <mergeCell ref="I319:L319"/>
    <mergeCell ref="M319:M320"/>
    <mergeCell ref="N319:N320"/>
    <mergeCell ref="A322:A326"/>
    <mergeCell ref="B322:B323"/>
    <mergeCell ref="C322:C323"/>
    <mergeCell ref="H322:L322"/>
    <mergeCell ref="N324:N325"/>
    <mergeCell ref="B319:B321"/>
    <mergeCell ref="C319:C321"/>
    <mergeCell ref="D319:D321"/>
    <mergeCell ref="E319:E320"/>
    <mergeCell ref="F319:F320"/>
    <mergeCell ref="H319:H320"/>
    <mergeCell ref="G319:G320"/>
    <mergeCell ref="G324:G325"/>
    <mergeCell ref="A316:A321"/>
    <mergeCell ref="B316:B318"/>
    <mergeCell ref="C316:C318"/>
    <mergeCell ref="H316:L316"/>
    <mergeCell ref="O316:O321"/>
    <mergeCell ref="H317:L317"/>
    <mergeCell ref="A336:A341"/>
    <mergeCell ref="B336:B338"/>
    <mergeCell ref="H336:L336"/>
    <mergeCell ref="O336:O341"/>
    <mergeCell ref="H337:L337"/>
    <mergeCell ref="H338:L338"/>
    <mergeCell ref="B339:B341"/>
    <mergeCell ref="C339:C341"/>
    <mergeCell ref="D333:D335"/>
    <mergeCell ref="E333:E334"/>
    <mergeCell ref="F333:F334"/>
    <mergeCell ref="H333:H334"/>
    <mergeCell ref="I333:L333"/>
    <mergeCell ref="M333:M334"/>
    <mergeCell ref="H329:L329"/>
    <mergeCell ref="A330:A335"/>
    <mergeCell ref="B330:B332"/>
    <mergeCell ref="H330:L330"/>
    <mergeCell ref="O330:O335"/>
    <mergeCell ref="H331:L331"/>
    <mergeCell ref="H332:L332"/>
    <mergeCell ref="B333:B335"/>
    <mergeCell ref="C333:C335"/>
    <mergeCell ref="G333:G334"/>
    <mergeCell ref="C327:C329"/>
    <mergeCell ref="C330:C332"/>
    <mergeCell ref="A327:A329"/>
    <mergeCell ref="B327:B329"/>
    <mergeCell ref="H327:L327"/>
    <mergeCell ref="O327:O328"/>
    <mergeCell ref="H328:L328"/>
    <mergeCell ref="O359:O362"/>
    <mergeCell ref="H360:L360"/>
    <mergeCell ref="H361:L361"/>
    <mergeCell ref="H362:L362"/>
    <mergeCell ref="N345:N346"/>
    <mergeCell ref="A348:A351"/>
    <mergeCell ref="B348:B351"/>
    <mergeCell ref="C348:C351"/>
    <mergeCell ref="H348:L348"/>
    <mergeCell ref="O348:O351"/>
    <mergeCell ref="H351:L351"/>
    <mergeCell ref="G345:G346"/>
    <mergeCell ref="D345:D347"/>
    <mergeCell ref="E345:E346"/>
    <mergeCell ref="F345:F346"/>
    <mergeCell ref="H345:H346"/>
    <mergeCell ref="I345:L345"/>
    <mergeCell ref="M345:M346"/>
    <mergeCell ref="A359:A362"/>
    <mergeCell ref="A352:A358"/>
    <mergeCell ref="A342:A347"/>
    <mergeCell ref="B342:B344"/>
    <mergeCell ref="H342:L342"/>
    <mergeCell ref="O342:O347"/>
    <mergeCell ref="H343:L343"/>
    <mergeCell ref="H344:L344"/>
    <mergeCell ref="B345:B347"/>
    <mergeCell ref="C345:C347"/>
    <mergeCell ref="A391:A393"/>
    <mergeCell ref="B391:B393"/>
    <mergeCell ref="C391:C393"/>
    <mergeCell ref="H391:L391"/>
    <mergeCell ref="O391:O393"/>
    <mergeCell ref="H392:L392"/>
    <mergeCell ref="H393:L393"/>
    <mergeCell ref="A394:A399"/>
    <mergeCell ref="B394:B396"/>
    <mergeCell ref="N397:N398"/>
    <mergeCell ref="E388:E389"/>
    <mergeCell ref="F388:F389"/>
    <mergeCell ref="H388:H389"/>
    <mergeCell ref="I388:L388"/>
    <mergeCell ref="M388:M389"/>
    <mergeCell ref="N388:N389"/>
    <mergeCell ref="G388:G389"/>
    <mergeCell ref="A385:A390"/>
    <mergeCell ref="B385:B387"/>
    <mergeCell ref="M397:M398"/>
    <mergeCell ref="C385:C387"/>
    <mergeCell ref="H385:L385"/>
    <mergeCell ref="O385:O390"/>
    <mergeCell ref="H386:L386"/>
    <mergeCell ref="H387:L387"/>
    <mergeCell ref="B388:B390"/>
    <mergeCell ref="C388:C390"/>
    <mergeCell ref="D388:D390"/>
    <mergeCell ref="B397:B399"/>
    <mergeCell ref="C397:C399"/>
    <mergeCell ref="D397:D399"/>
    <mergeCell ref="A417:C420"/>
    <mergeCell ref="H417:L417"/>
    <mergeCell ref="G414:G415"/>
    <mergeCell ref="A410:A416"/>
    <mergeCell ref="B410:B413"/>
    <mergeCell ref="C410:C413"/>
    <mergeCell ref="H410:L410"/>
    <mergeCell ref="O410:O416"/>
    <mergeCell ref="H413:L413"/>
    <mergeCell ref="B414:B416"/>
    <mergeCell ref="C414:C416"/>
    <mergeCell ref="D414:D416"/>
    <mergeCell ref="E414:E415"/>
    <mergeCell ref="O417:O420"/>
    <mergeCell ref="H419:L419"/>
    <mergeCell ref="H420:L420"/>
    <mergeCell ref="A406:A409"/>
    <mergeCell ref="B406:B409"/>
    <mergeCell ref="C406:C409"/>
    <mergeCell ref="H406:L406"/>
    <mergeCell ref="O406:O409"/>
    <mergeCell ref="H409:L409"/>
    <mergeCell ref="O422:O426"/>
    <mergeCell ref="H425:L425"/>
    <mergeCell ref="N430:N431"/>
    <mergeCell ref="O430:O431"/>
    <mergeCell ref="D430:D432"/>
    <mergeCell ref="E430:E431"/>
    <mergeCell ref="F430:F431"/>
    <mergeCell ref="H430:H431"/>
    <mergeCell ref="I430:L430"/>
    <mergeCell ref="M430:M431"/>
    <mergeCell ref="G430:G431"/>
    <mergeCell ref="A437:A442"/>
    <mergeCell ref="B437:B439"/>
    <mergeCell ref="C437:C439"/>
    <mergeCell ref="H437:L437"/>
    <mergeCell ref="H438:L438"/>
    <mergeCell ref="H439:L439"/>
    <mergeCell ref="B440:B442"/>
    <mergeCell ref="C440:C442"/>
    <mergeCell ref="D440:D442"/>
    <mergeCell ref="A427:A432"/>
    <mergeCell ref="B427:B429"/>
    <mergeCell ref="C427:C429"/>
    <mergeCell ref="H427:L427"/>
    <mergeCell ref="O427:O429"/>
    <mergeCell ref="H428:L428"/>
    <mergeCell ref="H429:L429"/>
    <mergeCell ref="C430:C432"/>
    <mergeCell ref="H426:L426"/>
    <mergeCell ref="A422:A426"/>
    <mergeCell ref="B422:B426"/>
    <mergeCell ref="B430:B432"/>
    <mergeCell ref="M447:M448"/>
    <mergeCell ref="N447:N448"/>
    <mergeCell ref="G447:G448"/>
    <mergeCell ref="A443:A449"/>
    <mergeCell ref="B443:B446"/>
    <mergeCell ref="C443:C446"/>
    <mergeCell ref="H443:L443"/>
    <mergeCell ref="O443:O449"/>
    <mergeCell ref="H445:L445"/>
    <mergeCell ref="H446:L446"/>
    <mergeCell ref="B447:B449"/>
    <mergeCell ref="C447:C449"/>
    <mergeCell ref="D447:D449"/>
    <mergeCell ref="A433:A436"/>
    <mergeCell ref="B433:B436"/>
    <mergeCell ref="C433:C436"/>
    <mergeCell ref="H433:L433"/>
    <mergeCell ref="O433:O435"/>
    <mergeCell ref="H434:L434"/>
    <mergeCell ref="H435:L435"/>
    <mergeCell ref="H436:L436"/>
    <mergeCell ref="O437:O442"/>
    <mergeCell ref="E440:E441"/>
    <mergeCell ref="F440:F441"/>
    <mergeCell ref="H440:H441"/>
    <mergeCell ref="I440:L440"/>
    <mergeCell ref="M440:M441"/>
    <mergeCell ref="N440:N441"/>
    <mergeCell ref="G440:G441"/>
    <mergeCell ref="E447:E448"/>
    <mergeCell ref="O465:O468"/>
    <mergeCell ref="H466:L466"/>
    <mergeCell ref="H467:L467"/>
    <mergeCell ref="H468:L468"/>
    <mergeCell ref="E454:E455"/>
    <mergeCell ref="F454:F455"/>
    <mergeCell ref="H454:H455"/>
    <mergeCell ref="I454:L454"/>
    <mergeCell ref="M454:M455"/>
    <mergeCell ref="N454:N455"/>
    <mergeCell ref="G454:G455"/>
    <mergeCell ref="A450:A456"/>
    <mergeCell ref="B450:B453"/>
    <mergeCell ref="C450:C453"/>
    <mergeCell ref="H450:L450"/>
    <mergeCell ref="O450:O456"/>
    <mergeCell ref="H452:L452"/>
    <mergeCell ref="H453:L453"/>
    <mergeCell ref="B454:B456"/>
    <mergeCell ref="C454:C456"/>
    <mergeCell ref="D454:D456"/>
    <mergeCell ref="H457:L457"/>
    <mergeCell ref="O457:O464"/>
    <mergeCell ref="H459:L459"/>
    <mergeCell ref="H460:L460"/>
    <mergeCell ref="B462:B464"/>
    <mergeCell ref="C462:C464"/>
    <mergeCell ref="D462:D464"/>
    <mergeCell ref="E462:E463"/>
    <mergeCell ref="F462:F463"/>
    <mergeCell ref="G462:G463"/>
    <mergeCell ref="H491:L491"/>
    <mergeCell ref="H484:L484"/>
    <mergeCell ref="H485:L485"/>
    <mergeCell ref="N473:N474"/>
    <mergeCell ref="A476:A482"/>
    <mergeCell ref="B476:B479"/>
    <mergeCell ref="C476:C479"/>
    <mergeCell ref="H476:L476"/>
    <mergeCell ref="O476:O482"/>
    <mergeCell ref="H478:L478"/>
    <mergeCell ref="H479:L479"/>
    <mergeCell ref="B480:B482"/>
    <mergeCell ref="C480:C482"/>
    <mergeCell ref="D473:D475"/>
    <mergeCell ref="E473:E474"/>
    <mergeCell ref="F473:F474"/>
    <mergeCell ref="H473:H474"/>
    <mergeCell ref="I473:L473"/>
    <mergeCell ref="M473:M474"/>
    <mergeCell ref="G473:G474"/>
    <mergeCell ref="A469:A475"/>
    <mergeCell ref="B469:B472"/>
    <mergeCell ref="C469:C472"/>
    <mergeCell ref="H469:L469"/>
    <mergeCell ref="O469:O475"/>
    <mergeCell ref="H470:L470"/>
    <mergeCell ref="H471:L471"/>
    <mergeCell ref="H472:L472"/>
    <mergeCell ref="B473:B475"/>
    <mergeCell ref="C473:C475"/>
    <mergeCell ref="H477:L477"/>
    <mergeCell ref="O505:O508"/>
    <mergeCell ref="H506:L506"/>
    <mergeCell ref="H508:L508"/>
    <mergeCell ref="G513:G514"/>
    <mergeCell ref="O499:O504"/>
    <mergeCell ref="H501:L501"/>
    <mergeCell ref="B502:B504"/>
    <mergeCell ref="C502:C504"/>
    <mergeCell ref="D502:D504"/>
    <mergeCell ref="E502:E503"/>
    <mergeCell ref="F502:F503"/>
    <mergeCell ref="H502:H503"/>
    <mergeCell ref="I502:L502"/>
    <mergeCell ref="M502:M503"/>
    <mergeCell ref="H509:L509"/>
    <mergeCell ref="H500:L500"/>
    <mergeCell ref="M496:M497"/>
    <mergeCell ref="N496:N497"/>
    <mergeCell ref="B499:B501"/>
    <mergeCell ref="C499:C501"/>
    <mergeCell ref="H499:L499"/>
    <mergeCell ref="N502:N503"/>
    <mergeCell ref="O493:O498"/>
    <mergeCell ref="H495:L495"/>
    <mergeCell ref="B496:B498"/>
    <mergeCell ref="C496:C498"/>
    <mergeCell ref="D496:D498"/>
    <mergeCell ref="E496:E497"/>
    <mergeCell ref="G496:G497"/>
    <mergeCell ref="G502:G503"/>
    <mergeCell ref="H494:L494"/>
    <mergeCell ref="F496:F497"/>
    <mergeCell ref="O522:O527"/>
    <mergeCell ref="M513:M514"/>
    <mergeCell ref="N513:N514"/>
    <mergeCell ref="A510:A515"/>
    <mergeCell ref="B510:B512"/>
    <mergeCell ref="C510:C512"/>
    <mergeCell ref="H510:L510"/>
    <mergeCell ref="O510:O515"/>
    <mergeCell ref="H511:L511"/>
    <mergeCell ref="H512:L512"/>
    <mergeCell ref="B513:B515"/>
    <mergeCell ref="C513:C515"/>
    <mergeCell ref="D513:D515"/>
    <mergeCell ref="H518:L518"/>
    <mergeCell ref="B516:B518"/>
    <mergeCell ref="C516:C518"/>
    <mergeCell ref="B525:B527"/>
    <mergeCell ref="C525:C527"/>
    <mergeCell ref="D525:D527"/>
    <mergeCell ref="E525:E526"/>
    <mergeCell ref="F525:F526"/>
    <mergeCell ref="G525:G526"/>
    <mergeCell ref="B519:B521"/>
    <mergeCell ref="C519:C521"/>
    <mergeCell ref="D519:D521"/>
    <mergeCell ref="E519:E520"/>
    <mergeCell ref="F519:F520"/>
    <mergeCell ref="G519:G520"/>
    <mergeCell ref="H519:H520"/>
    <mergeCell ref="N525:N526"/>
    <mergeCell ref="A552:O552"/>
    <mergeCell ref="A553:A554"/>
    <mergeCell ref="B553:B554"/>
    <mergeCell ref="C553:C554"/>
    <mergeCell ref="H553:L553"/>
    <mergeCell ref="O553:O554"/>
    <mergeCell ref="H554:L554"/>
    <mergeCell ref="A547:C551"/>
    <mergeCell ref="H547:L547"/>
    <mergeCell ref="O547:O551"/>
    <mergeCell ref="H548:L548"/>
    <mergeCell ref="H549:L549"/>
    <mergeCell ref="H550:L550"/>
    <mergeCell ref="H551:L551"/>
    <mergeCell ref="E544:E545"/>
    <mergeCell ref="F544:F545"/>
    <mergeCell ref="H544:H545"/>
    <mergeCell ref="I544:L544"/>
    <mergeCell ref="M544:M545"/>
    <mergeCell ref="N544:N545"/>
    <mergeCell ref="B544:B546"/>
    <mergeCell ref="C544:C546"/>
    <mergeCell ref="D544:D546"/>
    <mergeCell ref="G544:G545"/>
    <mergeCell ref="A544:A546"/>
    <mergeCell ref="O536:O546"/>
    <mergeCell ref="H536:L536"/>
    <mergeCell ref="H537:L537"/>
    <mergeCell ref="H538:L538"/>
    <mergeCell ref="H539:L539"/>
    <mergeCell ref="H540:L540"/>
    <mergeCell ref="H541:L541"/>
    <mergeCell ref="O560:O561"/>
    <mergeCell ref="H561:L561"/>
    <mergeCell ref="A562:O562"/>
    <mergeCell ref="A563:A565"/>
    <mergeCell ref="B563:B565"/>
    <mergeCell ref="C563:C565"/>
    <mergeCell ref="H563:L563"/>
    <mergeCell ref="O563:O565"/>
    <mergeCell ref="H564:L564"/>
    <mergeCell ref="H565:L565"/>
    <mergeCell ref="F557:F558"/>
    <mergeCell ref="H557:H558"/>
    <mergeCell ref="I557:L557"/>
    <mergeCell ref="M557:M558"/>
    <mergeCell ref="N557:N558"/>
    <mergeCell ref="A560:C561"/>
    <mergeCell ref="H560:L560"/>
    <mergeCell ref="A555:A559"/>
    <mergeCell ref="B555:B556"/>
    <mergeCell ref="C555:C556"/>
    <mergeCell ref="H555:L555"/>
    <mergeCell ref="O555:O559"/>
    <mergeCell ref="H556:L556"/>
    <mergeCell ref="B557:B559"/>
    <mergeCell ref="C557:C559"/>
    <mergeCell ref="D557:D559"/>
    <mergeCell ref="E557:E558"/>
    <mergeCell ref="G557:G558"/>
    <mergeCell ref="O572:O576"/>
    <mergeCell ref="H573:L573"/>
    <mergeCell ref="B574:B576"/>
    <mergeCell ref="C574:C576"/>
    <mergeCell ref="D574:D576"/>
    <mergeCell ref="E574:E575"/>
    <mergeCell ref="E569:E570"/>
    <mergeCell ref="F569:F570"/>
    <mergeCell ref="H569:H570"/>
    <mergeCell ref="I569:L569"/>
    <mergeCell ref="M569:M570"/>
    <mergeCell ref="N569:N570"/>
    <mergeCell ref="A566:A571"/>
    <mergeCell ref="B566:B568"/>
    <mergeCell ref="C566:C568"/>
    <mergeCell ref="H566:L566"/>
    <mergeCell ref="O566:O571"/>
    <mergeCell ref="H567:L567"/>
    <mergeCell ref="H568:L568"/>
    <mergeCell ref="B569:B571"/>
    <mergeCell ref="C569:C571"/>
    <mergeCell ref="D569:D571"/>
    <mergeCell ref="A149:A155"/>
    <mergeCell ref="B149:B152"/>
    <mergeCell ref="C149:C152"/>
    <mergeCell ref="H149:L149"/>
    <mergeCell ref="O149:O155"/>
    <mergeCell ref="H150:L150"/>
    <mergeCell ref="H151:L151"/>
    <mergeCell ref="H152:L152"/>
    <mergeCell ref="I414:L414"/>
    <mergeCell ref="M414:M415"/>
    <mergeCell ref="N414:N415"/>
    <mergeCell ref="O577:O579"/>
    <mergeCell ref="H578:L578"/>
    <mergeCell ref="H579:L579"/>
    <mergeCell ref="A580:C584"/>
    <mergeCell ref="H580:L580"/>
    <mergeCell ref="O580:O584"/>
    <mergeCell ref="H581:L581"/>
    <mergeCell ref="H582:L582"/>
    <mergeCell ref="H583:L583"/>
    <mergeCell ref="H584:L584"/>
    <mergeCell ref="F574:F575"/>
    <mergeCell ref="H574:H575"/>
    <mergeCell ref="I574:L574"/>
    <mergeCell ref="M574:M575"/>
    <mergeCell ref="N574:N575"/>
    <mergeCell ref="A577:C579"/>
    <mergeCell ref="H577:L577"/>
    <mergeCell ref="A572:A576"/>
    <mergeCell ref="B572:B573"/>
    <mergeCell ref="C572:C573"/>
    <mergeCell ref="H572:L572"/>
    <mergeCell ref="A104:A107"/>
    <mergeCell ref="B104:B107"/>
    <mergeCell ref="C104:C107"/>
    <mergeCell ref="O104:O107"/>
    <mergeCell ref="A108:A113"/>
    <mergeCell ref="B108:B110"/>
    <mergeCell ref="C108:C110"/>
    <mergeCell ref="O108:O113"/>
    <mergeCell ref="H109:L109"/>
    <mergeCell ref="H110:L110"/>
    <mergeCell ref="B111:B113"/>
    <mergeCell ref="C111:C113"/>
    <mergeCell ref="D111:D113"/>
    <mergeCell ref="E111:E112"/>
    <mergeCell ref="F111:F112"/>
    <mergeCell ref="G111:G112"/>
    <mergeCell ref="H111:H112"/>
    <mergeCell ref="I111:L111"/>
    <mergeCell ref="M111:M112"/>
    <mergeCell ref="N111:N112"/>
    <mergeCell ref="I496:L496"/>
    <mergeCell ref="F447:F448"/>
    <mergeCell ref="H447:H448"/>
    <mergeCell ref="I447:L447"/>
    <mergeCell ref="C422:C426"/>
    <mergeCell ref="H422:L422"/>
    <mergeCell ref="F414:F415"/>
    <mergeCell ref="H414:H415"/>
    <mergeCell ref="A421:O421"/>
    <mergeCell ref="O490:O492"/>
    <mergeCell ref="H492:L492"/>
    <mergeCell ref="E487:E488"/>
    <mergeCell ref="F487:F488"/>
    <mergeCell ref="H487:H488"/>
    <mergeCell ref="I487:L487"/>
    <mergeCell ref="M487:M488"/>
    <mergeCell ref="N487:N488"/>
    <mergeCell ref="G487:G488"/>
    <mergeCell ref="N480:N481"/>
    <mergeCell ref="A483:A489"/>
    <mergeCell ref="B483:B486"/>
    <mergeCell ref="H486:L486"/>
    <mergeCell ref="B487:B489"/>
    <mergeCell ref="C487:C489"/>
    <mergeCell ref="D487:D489"/>
    <mergeCell ref="D480:D482"/>
    <mergeCell ref="E480:E481"/>
    <mergeCell ref="F480:F481"/>
    <mergeCell ref="H480:H481"/>
    <mergeCell ref="I480:L480"/>
    <mergeCell ref="M480:M481"/>
    <mergeCell ref="G480:G481"/>
    <mergeCell ref="A363:A369"/>
    <mergeCell ref="C493:C495"/>
    <mergeCell ref="H493:L493"/>
    <mergeCell ref="C483:C486"/>
    <mergeCell ref="H483:L483"/>
    <mergeCell ref="O483:O489"/>
    <mergeCell ref="G91:G92"/>
    <mergeCell ref="H91:H92"/>
    <mergeCell ref="I91:L91"/>
    <mergeCell ref="M91:M92"/>
    <mergeCell ref="N91:N92"/>
    <mergeCell ref="A99:A103"/>
    <mergeCell ref="B99:B100"/>
    <mergeCell ref="C99:C100"/>
    <mergeCell ref="H99:L99"/>
    <mergeCell ref="O99:O103"/>
    <mergeCell ref="H100:L100"/>
    <mergeCell ref="B101:B103"/>
    <mergeCell ref="C101:C103"/>
    <mergeCell ref="D101:D103"/>
    <mergeCell ref="E101:E102"/>
    <mergeCell ref="F101:F102"/>
    <mergeCell ref="G101:G102"/>
    <mergeCell ref="H101:H102"/>
    <mergeCell ref="I101:L101"/>
    <mergeCell ref="M101:M102"/>
    <mergeCell ref="N101:N102"/>
    <mergeCell ref="A191:A194"/>
    <mergeCell ref="B191:B194"/>
    <mergeCell ref="C191:C194"/>
    <mergeCell ref="H191:L191"/>
    <mergeCell ref="O191:O194"/>
    <mergeCell ref="H194:L194"/>
    <mergeCell ref="F188:F189"/>
    <mergeCell ref="H188:H189"/>
    <mergeCell ref="I188:L188"/>
    <mergeCell ref="M188:M189"/>
    <mergeCell ref="N188:N189"/>
    <mergeCell ref="A184:A190"/>
    <mergeCell ref="B184:B187"/>
    <mergeCell ref="C184:C187"/>
    <mergeCell ref="H184:L184"/>
    <mergeCell ref="O184:O190"/>
    <mergeCell ref="H187:L187"/>
    <mergeCell ref="B188:B190"/>
    <mergeCell ref="C188:C190"/>
    <mergeCell ref="D188:D190"/>
    <mergeCell ref="E188:E189"/>
    <mergeCell ref="N199:N200"/>
    <mergeCell ref="M199:M200"/>
    <mergeCell ref="H210:L210"/>
    <mergeCell ref="H221:H222"/>
    <mergeCell ref="I221:L221"/>
    <mergeCell ref="M221:M222"/>
    <mergeCell ref="N221:N222"/>
    <mergeCell ref="E216:E217"/>
    <mergeCell ref="F216:F217"/>
    <mergeCell ref="H216:H217"/>
    <mergeCell ref="I216:L216"/>
    <mergeCell ref="M216:M217"/>
    <mergeCell ref="N216:N217"/>
    <mergeCell ref="G216:G217"/>
    <mergeCell ref="H211:L211"/>
    <mergeCell ref="H232:L232"/>
    <mergeCell ref="H233:L233"/>
    <mergeCell ref="B208:B212"/>
    <mergeCell ref="C208:C212"/>
    <mergeCell ref="H208:L208"/>
    <mergeCell ref="O208:O212"/>
    <mergeCell ref="O195:O201"/>
    <mergeCell ref="H198:L198"/>
    <mergeCell ref="H209:L209"/>
    <mergeCell ref="H212:L212"/>
    <mergeCell ref="G199:G200"/>
    <mergeCell ref="F237:F238"/>
    <mergeCell ref="E283:E284"/>
    <mergeCell ref="F283:F284"/>
    <mergeCell ref="H283:H284"/>
    <mergeCell ref="I283:L283"/>
    <mergeCell ref="M283:M284"/>
    <mergeCell ref="N283:N284"/>
    <mergeCell ref="G283:G284"/>
    <mergeCell ref="N278:N279"/>
    <mergeCell ref="F272:F273"/>
    <mergeCell ref="H272:H273"/>
    <mergeCell ref="I272:L272"/>
    <mergeCell ref="M272:M273"/>
    <mergeCell ref="N272:N273"/>
    <mergeCell ref="O261:O265"/>
    <mergeCell ref="H262:L262"/>
    <mergeCell ref="E263:E264"/>
    <mergeCell ref="G278:G279"/>
    <mergeCell ref="I278:L278"/>
    <mergeCell ref="O269:O274"/>
    <mergeCell ref="H270:L270"/>
    <mergeCell ref="E272:E273"/>
    <mergeCell ref="H271:L271"/>
    <mergeCell ref="M263:M264"/>
    <mergeCell ref="M258:M259"/>
    <mergeCell ref="N258:N259"/>
    <mergeCell ref="O240:O244"/>
    <mergeCell ref="H241:L241"/>
    <mergeCell ref="B242:B244"/>
    <mergeCell ref="C242:C244"/>
    <mergeCell ref="D242:D244"/>
    <mergeCell ref="E242:E243"/>
    <mergeCell ref="F242:F243"/>
    <mergeCell ref="G242:G243"/>
    <mergeCell ref="H242:H243"/>
    <mergeCell ref="H304:H305"/>
    <mergeCell ref="I304:L304"/>
    <mergeCell ref="M304:M305"/>
    <mergeCell ref="N304:N305"/>
    <mergeCell ref="E299:E300"/>
    <mergeCell ref="G299:G300"/>
    <mergeCell ref="O292:O296"/>
    <mergeCell ref="H293:L293"/>
    <mergeCell ref="B294:B296"/>
    <mergeCell ref="C294:C296"/>
    <mergeCell ref="O252:O254"/>
    <mergeCell ref="H253:L253"/>
    <mergeCell ref="H254:L254"/>
    <mergeCell ref="N242:N243"/>
    <mergeCell ref="O266:O268"/>
    <mergeCell ref="H267:L267"/>
    <mergeCell ref="H268:L268"/>
    <mergeCell ref="B272:B274"/>
    <mergeCell ref="C272:C274"/>
    <mergeCell ref="D272:D274"/>
    <mergeCell ref="D258:D260"/>
    <mergeCell ref="E258:E259"/>
    <mergeCell ref="F258:F259"/>
    <mergeCell ref="N367:N368"/>
    <mergeCell ref="G367:G368"/>
    <mergeCell ref="H365:L365"/>
    <mergeCell ref="H366:L366"/>
    <mergeCell ref="B367:B369"/>
    <mergeCell ref="N249:N250"/>
    <mergeCell ref="C367:C369"/>
    <mergeCell ref="D367:D369"/>
    <mergeCell ref="H356:H357"/>
    <mergeCell ref="I356:L356"/>
    <mergeCell ref="M356:M357"/>
    <mergeCell ref="N356:N357"/>
    <mergeCell ref="B359:B362"/>
    <mergeCell ref="C359:C362"/>
    <mergeCell ref="H359:L359"/>
    <mergeCell ref="G356:G357"/>
    <mergeCell ref="B352:B355"/>
    <mergeCell ref="C352:C355"/>
    <mergeCell ref="H352:L352"/>
    <mergeCell ref="D356:D358"/>
    <mergeCell ref="E356:E357"/>
    <mergeCell ref="N339:N340"/>
    <mergeCell ref="D339:D341"/>
    <mergeCell ref="E339:E340"/>
    <mergeCell ref="F339:F340"/>
    <mergeCell ref="H339:H340"/>
    <mergeCell ref="I339:L339"/>
    <mergeCell ref="M339:M340"/>
    <mergeCell ref="G339:G340"/>
    <mergeCell ref="N333:N334"/>
    <mergeCell ref="H315:L315"/>
    <mergeCell ref="C286:C288"/>
    <mergeCell ref="A302:A306"/>
    <mergeCell ref="B302:B303"/>
    <mergeCell ref="C302:C303"/>
    <mergeCell ref="H302:L302"/>
    <mergeCell ref="A240:A244"/>
    <mergeCell ref="B382:B384"/>
    <mergeCell ref="C382:C384"/>
    <mergeCell ref="H382:L382"/>
    <mergeCell ref="H383:L383"/>
    <mergeCell ref="H384:L384"/>
    <mergeCell ref="A376:C380"/>
    <mergeCell ref="H376:L376"/>
    <mergeCell ref="H377:L377"/>
    <mergeCell ref="H378:L378"/>
    <mergeCell ref="H379:L379"/>
    <mergeCell ref="H380:L380"/>
    <mergeCell ref="H245:L245"/>
    <mergeCell ref="H248:L248"/>
    <mergeCell ref="A370:A375"/>
    <mergeCell ref="H355:L355"/>
    <mergeCell ref="B356:B358"/>
    <mergeCell ref="C356:C358"/>
    <mergeCell ref="B363:B366"/>
    <mergeCell ref="C363:C366"/>
    <mergeCell ref="H363:L363"/>
    <mergeCell ref="C310:C312"/>
    <mergeCell ref="D310:D312"/>
    <mergeCell ref="E310:E311"/>
    <mergeCell ref="F310:F311"/>
    <mergeCell ref="B240:B241"/>
    <mergeCell ref="C240:C241"/>
    <mergeCell ref="H240:L240"/>
    <mergeCell ref="N373:N374"/>
    <mergeCell ref="G373:G374"/>
    <mergeCell ref="A382:A384"/>
    <mergeCell ref="E367:E368"/>
    <mergeCell ref="F367:F368"/>
    <mergeCell ref="H367:H368"/>
    <mergeCell ref="I367:L367"/>
    <mergeCell ref="A381:O381"/>
    <mergeCell ref="O302:O306"/>
    <mergeCell ref="H303:L303"/>
    <mergeCell ref="B304:B306"/>
    <mergeCell ref="C304:C306"/>
    <mergeCell ref="M310:M311"/>
    <mergeCell ref="N310:N311"/>
    <mergeCell ref="C394:C396"/>
    <mergeCell ref="H394:L394"/>
    <mergeCell ref="O394:O399"/>
    <mergeCell ref="H395:L395"/>
    <mergeCell ref="O382:O384"/>
    <mergeCell ref="O376:O380"/>
    <mergeCell ref="O370:O375"/>
    <mergeCell ref="H372:L372"/>
    <mergeCell ref="B373:B375"/>
    <mergeCell ref="C373:C375"/>
    <mergeCell ref="D373:D375"/>
    <mergeCell ref="E373:E374"/>
    <mergeCell ref="F373:F374"/>
    <mergeCell ref="H373:H374"/>
    <mergeCell ref="I373:L373"/>
    <mergeCell ref="F356:F357"/>
    <mergeCell ref="M373:M374"/>
    <mergeCell ref="O352:O358"/>
    <mergeCell ref="O363:O369"/>
    <mergeCell ref="H364:L364"/>
    <mergeCell ref="M367:M368"/>
    <mergeCell ref="H523:L523"/>
    <mergeCell ref="H524:L524"/>
    <mergeCell ref="A457:A464"/>
    <mergeCell ref="I519:L519"/>
    <mergeCell ref="M519:M520"/>
    <mergeCell ref="N519:N520"/>
    <mergeCell ref="B403:B405"/>
    <mergeCell ref="C403:C405"/>
    <mergeCell ref="D403:D405"/>
    <mergeCell ref="H542:L542"/>
    <mergeCell ref="E403:E404"/>
    <mergeCell ref="F403:F404"/>
    <mergeCell ref="G403:G404"/>
    <mergeCell ref="B522:B524"/>
    <mergeCell ref="C522:C524"/>
    <mergeCell ref="H522:L522"/>
    <mergeCell ref="E513:E514"/>
    <mergeCell ref="F513:F514"/>
    <mergeCell ref="H513:H514"/>
    <mergeCell ref="I513:L513"/>
    <mergeCell ref="B490:B492"/>
    <mergeCell ref="C490:C492"/>
    <mergeCell ref="H490:L490"/>
    <mergeCell ref="B465:B468"/>
    <mergeCell ref="C465:C468"/>
    <mergeCell ref="H465:L465"/>
    <mergeCell ref="H505:L505"/>
    <mergeCell ref="A499:A504"/>
    <mergeCell ref="A493:A498"/>
    <mergeCell ref="B493:B495"/>
    <mergeCell ref="H496:H497"/>
    <mergeCell ref="A208:A212"/>
    <mergeCell ref="A195:A201"/>
    <mergeCell ref="B195:B198"/>
    <mergeCell ref="C195:C198"/>
    <mergeCell ref="H195:L195"/>
    <mergeCell ref="H528:L528"/>
    <mergeCell ref="H543:L543"/>
    <mergeCell ref="H462:H463"/>
    <mergeCell ref="I462:L462"/>
    <mergeCell ref="M462:M463"/>
    <mergeCell ref="N462:N463"/>
    <mergeCell ref="B528:B532"/>
    <mergeCell ref="A505:A509"/>
    <mergeCell ref="B199:B201"/>
    <mergeCell ref="M403:M404"/>
    <mergeCell ref="A540:A543"/>
    <mergeCell ref="B540:B543"/>
    <mergeCell ref="C540:C543"/>
    <mergeCell ref="A490:A492"/>
    <mergeCell ref="A465:A468"/>
    <mergeCell ref="A400:A405"/>
    <mergeCell ref="B400:B402"/>
    <mergeCell ref="C400:C402"/>
    <mergeCell ref="H400:L400"/>
    <mergeCell ref="A536:A539"/>
    <mergeCell ref="C536:C539"/>
    <mergeCell ref="B536:B539"/>
    <mergeCell ref="H525:H526"/>
    <mergeCell ref="I525:L525"/>
    <mergeCell ref="M525:M526"/>
    <mergeCell ref="P463:R464"/>
    <mergeCell ref="P86:P88"/>
    <mergeCell ref="P100:P101"/>
    <mergeCell ref="P176:P177"/>
    <mergeCell ref="P194:P195"/>
    <mergeCell ref="P220:P221"/>
    <mergeCell ref="P228:P230"/>
    <mergeCell ref="P236:P237"/>
    <mergeCell ref="P242:P248"/>
    <mergeCell ref="P262:P264"/>
    <mergeCell ref="P323:P324"/>
    <mergeCell ref="P351:P352"/>
    <mergeCell ref="O400:O405"/>
    <mergeCell ref="H401:L401"/>
    <mergeCell ref="H402:L402"/>
    <mergeCell ref="O202:O206"/>
    <mergeCell ref="H203:L203"/>
    <mergeCell ref="H204:L204"/>
    <mergeCell ref="H205:L205"/>
    <mergeCell ref="H206:L206"/>
    <mergeCell ref="A207:O207"/>
    <mergeCell ref="A202:C206"/>
    <mergeCell ref="H202:L202"/>
    <mergeCell ref="I242:L242"/>
    <mergeCell ref="M242:M243"/>
    <mergeCell ref="C180:C183"/>
    <mergeCell ref="H403:H404"/>
    <mergeCell ref="H185:L185"/>
    <mergeCell ref="H186:L186"/>
    <mergeCell ref="H181:L181"/>
    <mergeCell ref="H182:L182"/>
    <mergeCell ref="G167:G168"/>
    <mergeCell ref="O528:O535"/>
    <mergeCell ref="C528:C532"/>
    <mergeCell ref="C336:C338"/>
    <mergeCell ref="C342:C344"/>
    <mergeCell ref="E533:E534"/>
    <mergeCell ref="F533:F534"/>
    <mergeCell ref="G533:G534"/>
    <mergeCell ref="H533:H534"/>
    <mergeCell ref="I533:L533"/>
    <mergeCell ref="M533:M534"/>
    <mergeCell ref="N533:N534"/>
    <mergeCell ref="B533:B535"/>
    <mergeCell ref="C533:C535"/>
    <mergeCell ref="D533:D535"/>
    <mergeCell ref="H529:L529"/>
    <mergeCell ref="H530:L530"/>
    <mergeCell ref="H531:L531"/>
    <mergeCell ref="H532:L532"/>
    <mergeCell ref="B505:B509"/>
    <mergeCell ref="C505:C509"/>
    <mergeCell ref="H507:L507"/>
    <mergeCell ref="N403:N404"/>
    <mergeCell ref="I403:L403"/>
    <mergeCell ref="E397:E398"/>
    <mergeCell ref="F397:F398"/>
    <mergeCell ref="G397:G398"/>
    <mergeCell ref="H397:H398"/>
    <mergeCell ref="I397:L397"/>
    <mergeCell ref="H461:L461"/>
    <mergeCell ref="B457:B461"/>
    <mergeCell ref="B370:B372"/>
    <mergeCell ref="C370:C372"/>
    <mergeCell ref="C143:C145"/>
    <mergeCell ref="H458:L458"/>
    <mergeCell ref="H451:L451"/>
    <mergeCell ref="H444:L444"/>
    <mergeCell ref="H423:L423"/>
    <mergeCell ref="H424:L424"/>
    <mergeCell ref="H411:L411"/>
    <mergeCell ref="H412:L412"/>
    <mergeCell ref="H407:L407"/>
    <mergeCell ref="H408:L408"/>
    <mergeCell ref="H371:L371"/>
    <mergeCell ref="H349:L349"/>
    <mergeCell ref="H350:L350"/>
    <mergeCell ref="H353:L353"/>
    <mergeCell ref="H354:L354"/>
    <mergeCell ref="H196:L196"/>
    <mergeCell ref="H197:L197"/>
    <mergeCell ref="H192:L192"/>
    <mergeCell ref="H193:L193"/>
    <mergeCell ref="C199:C201"/>
    <mergeCell ref="D199:D201"/>
    <mergeCell ref="E199:E200"/>
    <mergeCell ref="F199:F200"/>
    <mergeCell ref="C457:C461"/>
    <mergeCell ref="H370:L370"/>
    <mergeCell ref="H199:H200"/>
    <mergeCell ref="I199:L199"/>
    <mergeCell ref="H396:L396"/>
    <mergeCell ref="D304:D306"/>
    <mergeCell ref="E304:E305"/>
    <mergeCell ref="F304:F305"/>
    <mergeCell ref="G304:G305"/>
  </mergeCells>
  <phoneticPr fontId="19" type="noConversion"/>
  <printOptions horizontalCentered="1"/>
  <pageMargins left="0.31496062992125984" right="0.31496062992125984" top="0.74803149606299213" bottom="0.55118110236220474" header="0.31496062992125984" footer="0.31496062992125984"/>
  <pageSetup paperSize="9" scale="48" fitToHeight="0" orientation="landscape" r:id="rId1"/>
  <headerFooter differentFirst="1">
    <oddHeader>&amp;C&amp;P</oddHeader>
  </headerFooter>
  <rowBreaks count="13" manualBreakCount="13">
    <brk id="31" max="14" man="1"/>
    <brk id="74" max="14" man="1"/>
    <brk id="126" max="14" man="1"/>
    <brk id="158" max="14" man="1"/>
    <brk id="227" max="14" man="1"/>
    <brk id="268" max="14" man="1"/>
    <brk id="301" max="14" man="1"/>
    <brk id="338" max="14" man="1"/>
    <brk id="416" max="14" man="1"/>
    <brk id="449" max="14" man="1"/>
    <brk id="501" max="14" man="1"/>
    <brk id="524" max="14" man="1"/>
    <brk id="554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16.09.2025 Перечень МР МП</vt:lpstr>
      <vt:lpstr>'16.09.2025 Перечень МР МП'!Заголовки_для_печати</vt:lpstr>
      <vt:lpstr>'16.09.2025 Перечень МР МП'!Область_печати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Яковлева Валентина Анатольевна</dc:creator>
  <cp:lastModifiedBy>OGA</cp:lastModifiedBy>
  <cp:lastPrinted>2025-08-20T08:54:38Z</cp:lastPrinted>
  <dcterms:created xsi:type="dcterms:W3CDTF">2021-10-27T11:42:17Z</dcterms:created>
  <dcterms:modified xsi:type="dcterms:W3CDTF">2025-09-17T09:24:00Z</dcterms:modified>
</cp:coreProperties>
</file>