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2023-2027\22 субс. Безрег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Лист1!$A$1:$O$376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" i="1" l="1"/>
  <c r="H138" i="1"/>
  <c r="H357" i="1"/>
  <c r="H356" i="1"/>
  <c r="H87" i="1" l="1"/>
  <c r="K73" i="1" l="1"/>
  <c r="L73" i="1"/>
  <c r="H293" i="1" l="1"/>
  <c r="E93" i="1" l="1"/>
  <c r="E94" i="1"/>
  <c r="E92" i="1"/>
  <c r="E87" i="1"/>
  <c r="M309" i="1" l="1"/>
  <c r="H309" i="1"/>
  <c r="M297" i="1"/>
  <c r="H297" i="1"/>
  <c r="M313" i="1"/>
  <c r="H313" i="1"/>
  <c r="E240" i="1" l="1"/>
  <c r="H240" i="1"/>
  <c r="H46" i="1" l="1"/>
  <c r="H321" i="1"/>
  <c r="H285" i="1"/>
  <c r="M70" i="1" l="1"/>
  <c r="H70" i="1"/>
  <c r="H312" i="1" l="1"/>
  <c r="L77" i="1"/>
  <c r="K77" i="1"/>
  <c r="J77" i="1"/>
  <c r="J73" i="1"/>
  <c r="H344" i="1" l="1"/>
  <c r="N45" i="1" l="1"/>
  <c r="M45" i="1"/>
  <c r="H45" i="1"/>
  <c r="G45" i="1"/>
  <c r="F45" i="1"/>
  <c r="H65" i="1"/>
  <c r="E65" i="1" s="1"/>
  <c r="E62" i="1"/>
  <c r="E45" i="1" l="1"/>
  <c r="H194" i="1" l="1"/>
  <c r="H185" i="1"/>
  <c r="H77" i="1" l="1"/>
  <c r="H347" i="1" l="1"/>
  <c r="H316" i="1"/>
  <c r="H308" i="1"/>
  <c r="H304" i="1"/>
  <c r="H300" i="1"/>
  <c r="H292" i="1"/>
  <c r="H278" i="1"/>
  <c r="H274" i="1"/>
  <c r="H270" i="1"/>
  <c r="H236" i="1"/>
  <c r="H202" i="1"/>
  <c r="H178" i="1"/>
  <c r="H163" i="1"/>
  <c r="H151" i="1"/>
  <c r="H141" i="1"/>
  <c r="H133" i="1"/>
  <c r="H110" i="1"/>
  <c r="H73" i="1"/>
  <c r="H61" i="1"/>
  <c r="H57" i="1"/>
  <c r="H53" i="1"/>
  <c r="H49" i="1"/>
  <c r="H32" i="1"/>
  <c r="H19" i="1"/>
  <c r="E359" i="1" l="1"/>
  <c r="N358" i="1"/>
  <c r="M358" i="1"/>
  <c r="H358" i="1"/>
  <c r="G358" i="1"/>
  <c r="F358" i="1"/>
  <c r="E358" i="1" l="1"/>
  <c r="G138" i="1"/>
  <c r="G130" i="1" l="1"/>
  <c r="E32" i="1" l="1"/>
  <c r="G293" i="1" l="1"/>
  <c r="G285" i="1"/>
  <c r="G237" i="1"/>
  <c r="E19" i="1"/>
  <c r="G70" i="1"/>
  <c r="G148" i="1" l="1"/>
  <c r="G78" i="1" l="1"/>
  <c r="G160" i="1"/>
  <c r="G12" i="1"/>
  <c r="G344" i="1"/>
  <c r="G309" i="1"/>
  <c r="G297" i="1"/>
  <c r="G199" i="1"/>
  <c r="G191" i="1"/>
  <c r="G181" i="1"/>
  <c r="E211" i="1" l="1"/>
  <c r="E275" i="1"/>
  <c r="F189" i="1" l="1"/>
  <c r="G188" i="1"/>
  <c r="M188" i="1"/>
  <c r="N188" i="1"/>
  <c r="H188" i="1"/>
  <c r="F188" i="1"/>
  <c r="E207" i="1"/>
  <c r="G87" i="1" l="1"/>
  <c r="G88" i="1"/>
  <c r="G233" i="1" l="1"/>
  <c r="G321" i="1" l="1"/>
  <c r="E145" i="1" l="1"/>
  <c r="E312" i="1"/>
  <c r="G313" i="1" l="1"/>
  <c r="M121" i="1" l="1"/>
  <c r="N121" i="1"/>
  <c r="H121" i="1"/>
  <c r="G121" i="1"/>
  <c r="M146" i="1"/>
  <c r="N146" i="1"/>
  <c r="H146" i="1"/>
  <c r="G146" i="1"/>
  <c r="F148" i="1"/>
  <c r="E148" i="1" s="1"/>
  <c r="F146" i="1" l="1"/>
  <c r="E147" i="1"/>
  <c r="E325" i="1" l="1"/>
  <c r="E270" i="1"/>
  <c r="E118" i="1"/>
  <c r="E110" i="1"/>
  <c r="E233" i="1" l="1"/>
  <c r="F126" i="1" l="1"/>
  <c r="M170" i="1" l="1"/>
  <c r="N170" i="1"/>
  <c r="H170" i="1"/>
  <c r="G170" i="1"/>
  <c r="F170" i="1"/>
  <c r="E175" i="1"/>
  <c r="F130" i="1" l="1"/>
  <c r="F125" i="1"/>
  <c r="F285" i="1" l="1"/>
  <c r="F293" i="1"/>
  <c r="F70" i="1"/>
  <c r="F124" i="1" l="1"/>
  <c r="G355" i="1" l="1"/>
  <c r="G360" i="1" s="1"/>
  <c r="F160" i="1" l="1"/>
  <c r="F142" i="1"/>
  <c r="F46" i="1"/>
  <c r="F16" i="1"/>
  <c r="E351" i="1" l="1"/>
  <c r="E347" i="1"/>
  <c r="E288" i="1"/>
  <c r="E226" i="1"/>
  <c r="E159" i="1"/>
  <c r="E129" i="1"/>
  <c r="E106" i="1"/>
  <c r="E102" i="1"/>
  <c r="E91" i="1"/>
  <c r="E73" i="1" l="1"/>
  <c r="E57" i="1"/>
  <c r="E16" i="1" l="1"/>
  <c r="F338" i="1" l="1"/>
  <c r="F179" i="1" l="1"/>
  <c r="F355" i="1" l="1"/>
  <c r="F360" i="1" s="1"/>
  <c r="E357" i="1"/>
  <c r="E305" i="1" l="1"/>
  <c r="N355" i="1"/>
  <c r="N360" i="1" s="1"/>
  <c r="M355" i="1"/>
  <c r="M360" i="1" s="1"/>
  <c r="H355" i="1"/>
  <c r="H360" i="1" l="1"/>
  <c r="E360" i="1" s="1"/>
  <c r="E355" i="1"/>
  <c r="E285" i="1"/>
  <c r="E313" i="1"/>
  <c r="E309" i="1"/>
  <c r="E199" i="1" l="1"/>
  <c r="E356" i="1" l="1"/>
  <c r="E348" i="1" l="1"/>
  <c r="N338" i="1"/>
  <c r="N352" i="1" s="1"/>
  <c r="M338" i="1"/>
  <c r="M352" i="1" s="1"/>
  <c r="H338" i="1"/>
  <c r="H352" i="1" s="1"/>
  <c r="G338" i="1"/>
  <c r="G352" i="1" s="1"/>
  <c r="E344" i="1" l="1"/>
  <c r="F352" i="1"/>
  <c r="E352" i="1" l="1"/>
  <c r="E338" i="1"/>
  <c r="E326" i="1"/>
  <c r="E321" i="1"/>
  <c r="N283" i="1"/>
  <c r="N335" i="1" s="1"/>
  <c r="N334" i="1" s="1"/>
  <c r="M283" i="1"/>
  <c r="M335" i="1" s="1"/>
  <c r="M334" i="1" s="1"/>
  <c r="H283" i="1"/>
  <c r="H335" i="1" s="1"/>
  <c r="H334" i="1" s="1"/>
  <c r="G283" i="1"/>
  <c r="G335" i="1" s="1"/>
  <c r="F283" i="1"/>
  <c r="F335" i="1" s="1"/>
  <c r="F334" i="1" s="1"/>
  <c r="E297" i="1"/>
  <c r="E293" i="1"/>
  <c r="E283" i="1" l="1"/>
  <c r="E335" i="1"/>
  <c r="E317" i="1"/>
  <c r="G334" i="1"/>
  <c r="E334" i="1" s="1"/>
  <c r="E271" i="1"/>
  <c r="E267" i="1"/>
  <c r="N248" i="1"/>
  <c r="N246" i="1" s="1"/>
  <c r="M248" i="1"/>
  <c r="M246" i="1" s="1"/>
  <c r="H248" i="1"/>
  <c r="H246" i="1" s="1"/>
  <c r="G248" i="1"/>
  <c r="G246" i="1" s="1"/>
  <c r="F248" i="1"/>
  <c r="F246" i="1" s="1"/>
  <c r="E242" i="1"/>
  <c r="N241" i="1"/>
  <c r="M241" i="1"/>
  <c r="H241" i="1"/>
  <c r="G241" i="1"/>
  <c r="F241" i="1"/>
  <c r="E246" i="1" l="1"/>
  <c r="G232" i="1"/>
  <c r="G280" i="1" s="1"/>
  <c r="G279" i="1" s="1"/>
  <c r="M232" i="1"/>
  <c r="M280" i="1" s="1"/>
  <c r="M279" i="1" s="1"/>
  <c r="N232" i="1"/>
  <c r="N280" i="1" s="1"/>
  <c r="N279" i="1" s="1"/>
  <c r="E241" i="1"/>
  <c r="F232" i="1"/>
  <c r="F280" i="1" s="1"/>
  <c r="F279" i="1" s="1"/>
  <c r="E237" i="1"/>
  <c r="E248" i="1"/>
  <c r="H232" i="1"/>
  <c r="H280" i="1" s="1"/>
  <c r="H279" i="1" s="1"/>
  <c r="E232" i="1" l="1"/>
  <c r="E279" i="1"/>
  <c r="E280" i="1"/>
  <c r="E216" i="1" l="1"/>
  <c r="E206" i="1"/>
  <c r="E203" i="1"/>
  <c r="E202" i="1"/>
  <c r="E195" i="1"/>
  <c r="E194" i="1"/>
  <c r="E191" i="1"/>
  <c r="N189" i="1"/>
  <c r="M189" i="1"/>
  <c r="H189" i="1"/>
  <c r="G189" i="1"/>
  <c r="N186" i="1"/>
  <c r="M186" i="1"/>
  <c r="H186" i="1"/>
  <c r="G186" i="1"/>
  <c r="E185" i="1"/>
  <c r="N179" i="1"/>
  <c r="M179" i="1"/>
  <c r="H179" i="1"/>
  <c r="G179" i="1"/>
  <c r="E171" i="1"/>
  <c r="G229" i="1" l="1"/>
  <c r="F229" i="1"/>
  <c r="F227" i="1" s="1"/>
  <c r="E215" i="1"/>
  <c r="H229" i="1"/>
  <c r="H227" i="1" s="1"/>
  <c r="E181" i="1"/>
  <c r="E189" i="1"/>
  <c r="E188" i="1"/>
  <c r="M229" i="1"/>
  <c r="M227" i="1" s="1"/>
  <c r="N229" i="1"/>
  <c r="N227" i="1" s="1"/>
  <c r="E179" i="1"/>
  <c r="E170" i="1"/>
  <c r="F186" i="1"/>
  <c r="E186" i="1" s="1"/>
  <c r="G227" i="1" l="1"/>
  <c r="E227" i="1" s="1"/>
  <c r="E229" i="1"/>
  <c r="E160" i="1" l="1"/>
  <c r="E156" i="1"/>
  <c r="E152" i="1"/>
  <c r="E146" i="1"/>
  <c r="E142" i="1"/>
  <c r="E138" i="1"/>
  <c r="N134" i="1"/>
  <c r="E130" i="1"/>
  <c r="E126" i="1"/>
  <c r="E125" i="1"/>
  <c r="E124" i="1"/>
  <c r="N123" i="1"/>
  <c r="M123" i="1"/>
  <c r="H123" i="1"/>
  <c r="G123" i="1"/>
  <c r="F123" i="1"/>
  <c r="F121" i="1"/>
  <c r="N120" i="1"/>
  <c r="M120" i="1"/>
  <c r="M165" i="1" s="1"/>
  <c r="M362" i="1" s="1"/>
  <c r="H120" i="1"/>
  <c r="H165" i="1" s="1"/>
  <c r="H362" i="1" s="1"/>
  <c r="G120" i="1"/>
  <c r="G165" i="1" s="1"/>
  <c r="G362" i="1" s="1"/>
  <c r="F120" i="1"/>
  <c r="F165" i="1" s="1"/>
  <c r="F362" i="1" s="1"/>
  <c r="E111" i="1"/>
  <c r="E99" i="1"/>
  <c r="N98" i="1"/>
  <c r="M98" i="1"/>
  <c r="H98" i="1"/>
  <c r="G98" i="1"/>
  <c r="F98" i="1"/>
  <c r="E88" i="1"/>
  <c r="N86" i="1"/>
  <c r="M86" i="1"/>
  <c r="H86" i="1"/>
  <c r="E86" i="1" s="1"/>
  <c r="G86" i="1"/>
  <c r="F86" i="1"/>
  <c r="E78" i="1"/>
  <c r="E77" i="1"/>
  <c r="E70" i="1"/>
  <c r="N68" i="1"/>
  <c r="M68" i="1"/>
  <c r="H68" i="1"/>
  <c r="G68" i="1"/>
  <c r="F68" i="1"/>
  <c r="N67" i="1"/>
  <c r="N166" i="1" s="1"/>
  <c r="N363" i="1" s="1"/>
  <c r="M67" i="1"/>
  <c r="H67" i="1"/>
  <c r="H166" i="1" s="1"/>
  <c r="H363" i="1" s="1"/>
  <c r="G67" i="1"/>
  <c r="G166" i="1" s="1"/>
  <c r="F67" i="1"/>
  <c r="E61" i="1"/>
  <c r="E58" i="1"/>
  <c r="E54" i="1"/>
  <c r="E50" i="1"/>
  <c r="E49" i="1"/>
  <c r="E46" i="1"/>
  <c r="E41" i="1"/>
  <c r="E37" i="1"/>
  <c r="E33" i="1"/>
  <c r="E29" i="1"/>
  <c r="E25" i="1"/>
  <c r="N24" i="1"/>
  <c r="M24" i="1"/>
  <c r="H24" i="1"/>
  <c r="G24" i="1"/>
  <c r="F24" i="1"/>
  <c r="E15" i="1"/>
  <c r="M134" i="1" l="1"/>
  <c r="M122" i="1" s="1"/>
  <c r="M119" i="1" s="1"/>
  <c r="N122" i="1"/>
  <c r="N119" i="1" s="1"/>
  <c r="F166" i="1"/>
  <c r="F363" i="1" s="1"/>
  <c r="M66" i="1"/>
  <c r="N11" i="1"/>
  <c r="E123" i="1"/>
  <c r="E121" i="1"/>
  <c r="E24" i="1"/>
  <c r="H66" i="1"/>
  <c r="G66" i="1"/>
  <c r="M11" i="1"/>
  <c r="E68" i="1"/>
  <c r="M166" i="1"/>
  <c r="M363" i="1" s="1"/>
  <c r="N165" i="1"/>
  <c r="N362" i="1" s="1"/>
  <c r="E362" i="1" s="1"/>
  <c r="G363" i="1"/>
  <c r="E98" i="1"/>
  <c r="E12" i="1"/>
  <c r="F66" i="1"/>
  <c r="N66" i="1"/>
  <c r="E120" i="1"/>
  <c r="E67" i="1"/>
  <c r="H134" i="1" l="1"/>
  <c r="H122" i="1" s="1"/>
  <c r="H119" i="1" s="1"/>
  <c r="E165" i="1"/>
  <c r="M167" i="1"/>
  <c r="M364" i="1" s="1"/>
  <c r="M361" i="1" s="1"/>
  <c r="E363" i="1"/>
  <c r="N167" i="1"/>
  <c r="N364" i="1" s="1"/>
  <c r="N361" i="1" s="1"/>
  <c r="E166" i="1"/>
  <c r="H11" i="1"/>
  <c r="E66" i="1"/>
  <c r="G134" i="1" l="1"/>
  <c r="G122" i="1" s="1"/>
  <c r="G119" i="1" s="1"/>
  <c r="M164" i="1"/>
  <c r="N164" i="1"/>
  <c r="F134" i="1"/>
  <c r="F122" i="1" s="1"/>
  <c r="G11" i="1"/>
  <c r="H167" i="1"/>
  <c r="H364" i="1" s="1"/>
  <c r="H361" i="1" s="1"/>
  <c r="H164" i="1" l="1"/>
  <c r="G167" i="1"/>
  <c r="G364" i="1" s="1"/>
  <c r="G361" i="1" s="1"/>
  <c r="E134" i="1"/>
  <c r="G164" i="1" l="1"/>
  <c r="E122" i="1"/>
  <c r="F119" i="1"/>
  <c r="E119" i="1" s="1"/>
  <c r="E20" i="1"/>
  <c r="F11" i="1"/>
  <c r="E11" i="1" l="1"/>
  <c r="F167" i="1"/>
  <c r="F364" i="1" s="1"/>
  <c r="F361" i="1" l="1"/>
  <c r="E361" i="1" s="1"/>
  <c r="E364" i="1"/>
  <c r="E167" i="1"/>
  <c r="F164" i="1"/>
  <c r="E164" i="1" s="1"/>
</calcChain>
</file>

<file path=xl/sharedStrings.xml><?xml version="1.0" encoding="utf-8"?>
<sst xmlns="http://schemas.openxmlformats.org/spreadsheetml/2006/main" count="1753" uniqueCount="304">
  <si>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</si>
  <si>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</si>
  <si>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</si>
  <si>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</si>
  <si>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</si>
  <si>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</si>
  <si>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</si>
  <si>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</si>
  <si>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</si>
  <si>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</si>
  <si>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</si>
  <si>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</si>
  <si>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</si>
  <si>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</si>
  <si>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</si>
  <si>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</si>
  <si>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</si>
  <si>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</si>
  <si>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</si>
  <si>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</si>
  <si>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</si>
  <si>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</si>
  <si>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</si>
  <si>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</si>
  <si>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</si>
  <si>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</si>
  <si>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</si>
  <si>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</si>
  <si>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</si>
  <si>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</si>
  <si>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</si>
  <si>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</si>
  <si>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</si>
  <si>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</si>
  <si>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</si>
  <si>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</si>
  <si>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</si>
  <si>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</si>
  <si>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</si>
  <si>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</si>
  <si>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</si>
  <si>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</si>
  <si>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</si>
  <si>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</si>
  <si>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</si>
  <si>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</si>
  <si>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</si>
  <si>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</si>
  <si>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</si>
  <si>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</si>
  <si>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</si>
  <si>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</si>
  <si>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</si>
  <si>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</si>
  <si>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</si>
  <si>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</si>
  <si>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</si>
  <si>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</si>
  <si>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</si>
  <si>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</si>
  <si>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</si>
  <si>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</si>
  <si>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</si>
  <si>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</si>
  <si>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</si>
  <si>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</si>
  <si>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</si>
  <si>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</si>
  <si>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</si>
  <si>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</si>
  <si>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</si>
  <si>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</si>
  <si>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</si>
  <si>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</si>
  <si>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</si>
  <si>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</si>
  <si>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</si>
  <si>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</si>
  <si>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</si>
  <si>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</si>
  <si>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</si>
  <si>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</si>
  <si>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</si>
  <si>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</si>
  <si>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</si>
  <si>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</si>
  <si>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</si>
  <si>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</si>
  <si>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</si>
  <si>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</si>
  <si>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</si>
  <si>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</si>
  <si>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</si>
  <si>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</si>
  <si>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</si>
  <si>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</si>
  <si>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</si>
  <si>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</si>
  <si>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</si>
  <si>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</si>
  <si>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</si>
  <si>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</si>
  <si>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</si>
  <si>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</si>
  <si>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</si>
  <si>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</si>
  <si>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</si>
  <si>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</si>
  <si>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</si>
  <si>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</si>
  <si>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</si>
  <si>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</si>
  <si>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</si>
  <si>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</si>
  <si>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</si>
  <si>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</si>
  <si>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</si>
  <si>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</si>
  <si>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</si>
  <si>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</si>
  <si>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</si>
  <si>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</si>
  <si>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</si>
  <si>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</si>
  <si>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</si>
  <si>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</si>
  <si>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</si>
  <si>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</si>
  <si>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</si>
  <si>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</si>
  <si>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</si>
  <si>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</si>
  <si>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</si>
  <si>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</si>
  <si>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</si>
  <si>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</si>
  <si>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</si>
  <si>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</si>
  <si>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</si>
  <si>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</si>
  <si>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</si>
  <si>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</si>
  <si>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</si>
  <si>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</si>
  <si>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</si>
  <si>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</si>
  <si>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</si>
  <si>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</si>
  <si>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</si>
  <si>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</si>
  <si>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</si>
  <si>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</si>
  <si>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</si>
  <si>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</si>
  <si>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</si>
  <si>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</si>
  <si>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</si>
  <si>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</si>
  <si>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</si>
  <si>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</si>
  <si>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</si>
  <si>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</si>
  <si>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</si>
  <si>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</si>
  <si>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</si>
  <si>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</si>
  <si>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</si>
  <si>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</si>
  <si>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</si>
  <si>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</si>
  <si>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</si>
  <si>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</si>
  <si>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</si>
  <si>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</si>
  <si>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</si>
  <si>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</si>
  <si>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</si>
  <si>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</si>
  <si>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</si>
  <si>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</si>
  <si>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</si>
  <si>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</si>
  <si>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</si>
  <si>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</si>
  <si>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</si>
  <si>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</si>
  <si>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</si>
  <si>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</si>
  <si>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</si>
  <si>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</si>
  <si>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</si>
  <si>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</si>
  <si>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</si>
  <si>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</si>
  <si>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</si>
  <si>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</si>
  <si>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</si>
  <si>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</si>
  <si>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</si>
  <si>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</si>
  <si>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</si>
  <si>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</si>
  <si>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</si>
  <si>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</si>
  <si>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</si>
  <si>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</si>
  <si>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</si>
  <si>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</si>
  <si>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</si>
  <si>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</si>
  <si>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</si>
  <si>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</si>
  <si>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</si>
  <si>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</si>
  <si>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</si>
  <si>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</si>
  <si>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</si>
  <si>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</si>
  <si>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</si>
  <si>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</si>
  <si>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</si>
  <si>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</si>
  <si>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</si>
  <si>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</si>
  <si>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</si>
  <si>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</si>
  <si>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</si>
  <si>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</si>
  <si>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</si>
  <si>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</si>
  <si>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</si>
  <si>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</si>
  <si>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</si>
  <si>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</si>
  <si>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</si>
  <si>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</si>
  <si>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</si>
  <si>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</si>
  <si>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</si>
  <si>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</si>
  <si>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</si>
  <si>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</si>
  <si>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</si>
  <si>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</si>
  <si>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</si>
  <si>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</si>
  <si>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</si>
  <si>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</si>
  <si>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</si>
  <si>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</si>
  <si>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</si>
  <si>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</si>
  <si>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</si>
  <si>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</si>
  <si>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</si>
  <si>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</si>
  <si>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</si>
  <si>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</si>
  <si>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</si>
  <si>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</si>
  <si>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</si>
  <si>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</si>
  <si>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</si>
  <si>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</si>
  <si>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</si>
  <si>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</si>
  <si>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</si>
  <si>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</si>
  <si>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</si>
  <si>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</si>
  <si>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</si>
  <si>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</si>
  <si>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</si>
  <si>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</si>
  <si>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</si>
  <si>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</si>
  <si>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</si>
  <si>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</si>
  <si>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</si>
  <si>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</si>
  <si>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</si>
  <si>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</si>
  <si>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</si>
  <si>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</si>
  <si>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</si>
  <si>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</si>
  <si>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</si>
  <si>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</si>
  <si>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</si>
  <si>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</si>
  <si>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</si>
  <si>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>Мероприятие 03.05. Изготовление и размещение рекламы, агитационных материалов направленных на: информирование общественности и целевых групп профилактики о различных формах мошенничества</t>
  </si>
  <si>
    <t>Количество листовок, рекламных баннеров, агитационных материалов противомошеннической направленности (ед.)</t>
  </si>
  <si>
    <t>Подпрограмма 5 «Обеспечение безопасности населения на водных объектах, расположенных на территории муниципального образования Московской области»</t>
  </si>
  <si>
    <t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«Безопасный регион»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 (ед.)</t>
  </si>
  <si>
    <t xml:space="preserve">Мероприятие 04.02.: Проведение работ по установке видеокамер на подъездах многоквартирных домов и контейнерных площадках (площадках ТБО) и подключению их к системе «Безопасный регион» (в т.ч. в рамках муниципальных контрактов на оказание услуг по предоставлению видеоизображений для системы «Безопасный регион»)
</t>
  </si>
  <si>
    <t>Количество видеокамер, установленных на подъездах многоквартирных домов и контейнерных площадках (площадках ТБО) и подключенных к системе «Безопасный регион» (ед.)</t>
  </si>
  <si>
    <t>4.6</t>
  </si>
  <si>
    <t xml:space="preserve">Мероприятие 04.08
Выполнение работ по созданию программно-технических комплексов видеонаблюдения с подключением к системе «Безопасный регион» на
строящихся (или построенных) многоквартирных жилых домах для переселения граждан из аварийного жилищного фонда
</t>
  </si>
  <si>
    <t xml:space="preserve">Выполнение технических условий и получение сертификата внешней системы видеонаблюдения, интегрированной в систему «Безопасный регион» </t>
  </si>
  <si>
    <t>Мероприятие 04.01.:  Оказание услуг по предоставлению видеоизображения для системы «Безопасный регион» с видеокамер, установленных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</t>
  </si>
  <si>
    <t xml:space="preserve">Приложение 
к постановлению Администрации
Одинцовского городского округа
Московской области
от ____________ № _______
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</si>
  <si>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</si>
  <si>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С.В. Меркушев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</si>
</sst>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7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6" fillId="2" borderId="2" xfId="0" applyNumberFormat="1" applyFont="1" applyFill="1" applyBorder="1" applyAlignment="1">
      <alignment horizontal="center" vertical="top"/>
    </xf>
    <xf numFmtId="165" fontId="6" fillId="2" borderId="3" xfId="0" applyNumberFormat="1" applyFont="1" applyFill="1" applyBorder="1" applyAlignment="1">
      <alignment horizontal="center" vertical="top"/>
    </xf>
    <xf numFmtId="165" fontId="6" fillId="2" borderId="4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center" vertical="top" wrapText="1"/>
    </xf>
    <xf numFmtId="165" fontId="6" fillId="2" borderId="3" xfId="0" applyNumberFormat="1" applyFont="1" applyFill="1" applyBorder="1" applyAlignment="1">
      <alignment horizontal="center" vertical="top" wrapText="1"/>
    </xf>
    <xf numFmtId="165" fontId="6" fillId="2" borderId="4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Alignment="1">
      <alignment horizont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6"/>
  <sheetViews>
    <sheetView tabSelected="1" view="pageBreakPreview" topLeftCell="A361" zoomScaleNormal="100" zoomScaleSheetLayoutView="100" workbookViewId="0">
      <selection activeCell="G373" sqref="G373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3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45" t="s">
        <v>301</v>
      </c>
      <c r="O1" s="146"/>
    </row>
    <row r="2" spans="1:27" ht="39.75" customHeight="1" x14ac:dyDescent="0.25">
      <c r="N2" s="147" t="s">
        <v>228</v>
      </c>
      <c r="O2" s="148"/>
    </row>
    <row r="5" spans="1:27" ht="19.5" customHeight="1" x14ac:dyDescent="0.3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27" ht="20.25" customHeight="1" x14ac:dyDescent="0.25">
      <c r="A6" s="150" t="s">
        <v>66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8" spans="1:27" ht="45" customHeight="1" x14ac:dyDescent="0.25">
      <c r="A8" s="152" t="s">
        <v>4</v>
      </c>
      <c r="B8" s="151" t="s">
        <v>11</v>
      </c>
      <c r="C8" s="151" t="s">
        <v>0</v>
      </c>
      <c r="D8" s="151" t="s">
        <v>1</v>
      </c>
      <c r="E8" s="151" t="s">
        <v>5</v>
      </c>
      <c r="F8" s="151" t="s">
        <v>2</v>
      </c>
      <c r="G8" s="151"/>
      <c r="H8" s="151"/>
      <c r="I8" s="151"/>
      <c r="J8" s="151"/>
      <c r="K8" s="151"/>
      <c r="L8" s="151"/>
      <c r="M8" s="151"/>
      <c r="N8" s="151"/>
      <c r="O8" s="151" t="s">
        <v>214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52"/>
      <c r="B9" s="151"/>
      <c r="C9" s="151"/>
      <c r="D9" s="151"/>
      <c r="E9" s="151"/>
      <c r="F9" s="68" t="s">
        <v>6</v>
      </c>
      <c r="G9" s="68" t="s">
        <v>7</v>
      </c>
      <c r="H9" s="100" t="s">
        <v>63</v>
      </c>
      <c r="I9" s="101"/>
      <c r="J9" s="101"/>
      <c r="K9" s="101"/>
      <c r="L9" s="102"/>
      <c r="M9" s="62" t="s">
        <v>64</v>
      </c>
      <c r="N9" s="62" t="s">
        <v>65</v>
      </c>
      <c r="O9" s="151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108" t="s">
        <v>199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4" t="s">
        <v>68</v>
      </c>
      <c r="C11" s="55" t="s">
        <v>67</v>
      </c>
      <c r="D11" s="2" t="s">
        <v>3</v>
      </c>
      <c r="E11" s="56">
        <f>SUM(F11:N11)</f>
        <v>4366.7179999999998</v>
      </c>
      <c r="F11" s="52">
        <f>SUM(F12,F16,F20)</f>
        <v>882.39099999999996</v>
      </c>
      <c r="G11" s="52">
        <f>SUM(G12,G16,G20)</f>
        <v>850.327</v>
      </c>
      <c r="H11" s="79">
        <f>SUM(H12,H16,H20)</f>
        <v>878</v>
      </c>
      <c r="I11" s="80"/>
      <c r="J11" s="80"/>
      <c r="K11" s="80"/>
      <c r="L11" s="81"/>
      <c r="M11" s="56">
        <f>SUM(M12,M16,M20)</f>
        <v>878</v>
      </c>
      <c r="N11" s="56">
        <f>SUM(N12,N16,N20)</f>
        <v>878</v>
      </c>
      <c r="O11" s="53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61" t="s">
        <v>8</v>
      </c>
      <c r="B12" s="54" t="s">
        <v>286</v>
      </c>
      <c r="C12" s="55" t="s">
        <v>67</v>
      </c>
      <c r="D12" s="2" t="s">
        <v>3</v>
      </c>
      <c r="E12" s="56">
        <f>SUM(F12:N12)</f>
        <v>4255.2179999999998</v>
      </c>
      <c r="F12" s="52">
        <v>854.89099999999996</v>
      </c>
      <c r="G12" s="52">
        <f>855-4.673</f>
        <v>850.327</v>
      </c>
      <c r="H12" s="79">
        <v>850</v>
      </c>
      <c r="I12" s="80"/>
      <c r="J12" s="80"/>
      <c r="K12" s="80"/>
      <c r="L12" s="81"/>
      <c r="M12" s="56">
        <v>850</v>
      </c>
      <c r="N12" s="56">
        <v>850</v>
      </c>
      <c r="O12" s="54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5"/>
      <c r="B13" s="72" t="s">
        <v>287</v>
      </c>
      <c r="C13" s="82" t="s">
        <v>198</v>
      </c>
      <c r="D13" s="69" t="s">
        <v>198</v>
      </c>
      <c r="E13" s="87" t="s">
        <v>139</v>
      </c>
      <c r="F13" s="89">
        <v>2023</v>
      </c>
      <c r="G13" s="85" t="s">
        <v>7</v>
      </c>
      <c r="H13" s="85" t="s">
        <v>63</v>
      </c>
      <c r="I13" s="79" t="s">
        <v>144</v>
      </c>
      <c r="J13" s="80"/>
      <c r="K13" s="80"/>
      <c r="L13" s="81"/>
      <c r="M13" s="85" t="s">
        <v>64</v>
      </c>
      <c r="N13" s="85" t="s">
        <v>65</v>
      </c>
      <c r="O13" s="69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6"/>
      <c r="B14" s="73"/>
      <c r="C14" s="83"/>
      <c r="D14" s="70"/>
      <c r="E14" s="88"/>
      <c r="F14" s="90"/>
      <c r="G14" s="86"/>
      <c r="H14" s="86"/>
      <c r="I14" s="56" t="s">
        <v>140</v>
      </c>
      <c r="J14" s="56" t="s">
        <v>141</v>
      </c>
      <c r="K14" s="56" t="s">
        <v>142</v>
      </c>
      <c r="L14" s="56" t="s">
        <v>143</v>
      </c>
      <c r="M14" s="86"/>
      <c r="N14" s="86"/>
      <c r="O14" s="70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7"/>
      <c r="B15" s="74"/>
      <c r="C15" s="84"/>
      <c r="D15" s="71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71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1" t="s">
        <v>9</v>
      </c>
      <c r="B16" s="54" t="s">
        <v>51</v>
      </c>
      <c r="C16" s="55" t="s">
        <v>67</v>
      </c>
      <c r="D16" s="2" t="s">
        <v>3</v>
      </c>
      <c r="E16" s="56">
        <f>SUM(F16:N16)</f>
        <v>111.5</v>
      </c>
      <c r="F16" s="52">
        <f>50-22.5</f>
        <v>27.5</v>
      </c>
      <c r="G16" s="52">
        <v>0</v>
      </c>
      <c r="H16" s="79">
        <v>28</v>
      </c>
      <c r="I16" s="80"/>
      <c r="J16" s="80"/>
      <c r="K16" s="80"/>
      <c r="L16" s="81"/>
      <c r="M16" s="56">
        <v>28</v>
      </c>
      <c r="N16" s="56">
        <v>28</v>
      </c>
      <c r="O16" s="54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5"/>
      <c r="B17" s="72" t="s">
        <v>281</v>
      </c>
      <c r="C17" s="82" t="s">
        <v>198</v>
      </c>
      <c r="D17" s="69" t="s">
        <v>198</v>
      </c>
      <c r="E17" s="87" t="s">
        <v>139</v>
      </c>
      <c r="F17" s="89">
        <v>2023</v>
      </c>
      <c r="G17" s="85" t="s">
        <v>7</v>
      </c>
      <c r="H17" s="85" t="s">
        <v>63</v>
      </c>
      <c r="I17" s="79" t="s">
        <v>144</v>
      </c>
      <c r="J17" s="80"/>
      <c r="K17" s="80"/>
      <c r="L17" s="81"/>
      <c r="M17" s="85" t="s">
        <v>64</v>
      </c>
      <c r="N17" s="85" t="s">
        <v>65</v>
      </c>
      <c r="O17" s="69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6"/>
      <c r="B18" s="73"/>
      <c r="C18" s="83"/>
      <c r="D18" s="70"/>
      <c r="E18" s="88"/>
      <c r="F18" s="90"/>
      <c r="G18" s="86"/>
      <c r="H18" s="86"/>
      <c r="I18" s="56" t="s">
        <v>140</v>
      </c>
      <c r="J18" s="56" t="s">
        <v>141</v>
      </c>
      <c r="K18" s="56" t="s">
        <v>142</v>
      </c>
      <c r="L18" s="56" t="s">
        <v>143</v>
      </c>
      <c r="M18" s="86"/>
      <c r="N18" s="86"/>
      <c r="O18" s="70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7"/>
      <c r="B19" s="74"/>
      <c r="C19" s="84"/>
      <c r="D19" s="71"/>
      <c r="E19" s="1">
        <f>N19+M19+H19+F19</f>
        <v>16687</v>
      </c>
      <c r="F19" s="1">
        <v>2500</v>
      </c>
      <c r="G19" s="1" t="s">
        <v>229</v>
      </c>
      <c r="H19" s="1">
        <f>L19</f>
        <v>4729</v>
      </c>
      <c r="I19" s="1" t="s">
        <v>22</v>
      </c>
      <c r="J19" s="1">
        <v>4729</v>
      </c>
      <c r="K19" s="1">
        <v>4729</v>
      </c>
      <c r="L19" s="1">
        <v>4729</v>
      </c>
      <c r="M19" s="1">
        <v>4729</v>
      </c>
      <c r="N19" s="1">
        <v>4729</v>
      </c>
      <c r="O19" s="71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1" t="s">
        <v>10</v>
      </c>
      <c r="B20" s="54" t="s">
        <v>208</v>
      </c>
      <c r="C20" s="55" t="s">
        <v>67</v>
      </c>
      <c r="D20" s="2" t="s">
        <v>3</v>
      </c>
      <c r="E20" s="56">
        <f>SUM(F20:N20)</f>
        <v>0</v>
      </c>
      <c r="F20" s="52">
        <v>0</v>
      </c>
      <c r="G20" s="52">
        <v>0</v>
      </c>
      <c r="H20" s="79">
        <v>0</v>
      </c>
      <c r="I20" s="80"/>
      <c r="J20" s="80"/>
      <c r="K20" s="80"/>
      <c r="L20" s="81"/>
      <c r="M20" s="56">
        <v>0</v>
      </c>
      <c r="N20" s="56">
        <v>0</v>
      </c>
      <c r="O20" s="54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5"/>
      <c r="B21" s="72" t="s">
        <v>145</v>
      </c>
      <c r="C21" s="82" t="s">
        <v>198</v>
      </c>
      <c r="D21" s="69" t="s">
        <v>198</v>
      </c>
      <c r="E21" s="87" t="s">
        <v>139</v>
      </c>
      <c r="F21" s="89">
        <v>2023</v>
      </c>
      <c r="G21" s="85" t="s">
        <v>7</v>
      </c>
      <c r="H21" s="85" t="s">
        <v>63</v>
      </c>
      <c r="I21" s="79" t="s">
        <v>144</v>
      </c>
      <c r="J21" s="80"/>
      <c r="K21" s="80"/>
      <c r="L21" s="81"/>
      <c r="M21" s="85" t="s">
        <v>64</v>
      </c>
      <c r="N21" s="85" t="s">
        <v>65</v>
      </c>
      <c r="O21" s="69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6"/>
      <c r="B22" s="73"/>
      <c r="C22" s="83"/>
      <c r="D22" s="70"/>
      <c r="E22" s="88"/>
      <c r="F22" s="90"/>
      <c r="G22" s="86"/>
      <c r="H22" s="86"/>
      <c r="I22" s="56" t="s">
        <v>140</v>
      </c>
      <c r="J22" s="56" t="s">
        <v>141</v>
      </c>
      <c r="K22" s="56" t="s">
        <v>142</v>
      </c>
      <c r="L22" s="56" t="s">
        <v>143</v>
      </c>
      <c r="M22" s="86"/>
      <c r="N22" s="86"/>
      <c r="O22" s="70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7"/>
      <c r="B23" s="74"/>
      <c r="C23" s="84"/>
      <c r="D23" s="71"/>
      <c r="E23" s="56" t="s">
        <v>22</v>
      </c>
      <c r="F23" s="56" t="s">
        <v>22</v>
      </c>
      <c r="G23" s="56" t="s">
        <v>22</v>
      </c>
      <c r="H23" s="56" t="s">
        <v>22</v>
      </c>
      <c r="I23" s="56" t="s">
        <v>22</v>
      </c>
      <c r="J23" s="56" t="s">
        <v>22</v>
      </c>
      <c r="K23" s="56" t="s">
        <v>22</v>
      </c>
      <c r="L23" s="56" t="s">
        <v>22</v>
      </c>
      <c r="M23" s="56" t="s">
        <v>22</v>
      </c>
      <c r="N23" s="56" t="s">
        <v>22</v>
      </c>
      <c r="O23" s="71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1" t="s">
        <v>20</v>
      </c>
      <c r="B24" s="54" t="s">
        <v>52</v>
      </c>
      <c r="C24" s="55" t="s">
        <v>67</v>
      </c>
      <c r="D24" s="2" t="s">
        <v>3</v>
      </c>
      <c r="E24" s="56">
        <f>SUM(F24:N24)</f>
        <v>20250</v>
      </c>
      <c r="F24" s="52">
        <f>SUM(F25,F29,F33,F37,F41)</f>
        <v>0</v>
      </c>
      <c r="G24" s="52">
        <f>SUM(G25,G29,G33,G37,G41)</f>
        <v>0</v>
      </c>
      <c r="H24" s="79">
        <f t="shared" ref="H24:N24" si="0">SUM(H25,H29,H33,H37,H41)</f>
        <v>6750</v>
      </c>
      <c r="I24" s="80"/>
      <c r="J24" s="80"/>
      <c r="K24" s="80"/>
      <c r="L24" s="81"/>
      <c r="M24" s="56">
        <f t="shared" si="0"/>
        <v>6750</v>
      </c>
      <c r="N24" s="56">
        <f t="shared" si="0"/>
        <v>6750</v>
      </c>
      <c r="O24" s="53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1" t="s">
        <v>12</v>
      </c>
      <c r="B25" s="54" t="s">
        <v>53</v>
      </c>
      <c r="C25" s="55" t="s">
        <v>67</v>
      </c>
      <c r="D25" s="2" t="s">
        <v>3</v>
      </c>
      <c r="E25" s="56">
        <f>SUM(F25:N25)</f>
        <v>0</v>
      </c>
      <c r="F25" s="52">
        <v>0</v>
      </c>
      <c r="G25" s="52">
        <v>0</v>
      </c>
      <c r="H25" s="79">
        <v>0</v>
      </c>
      <c r="I25" s="80"/>
      <c r="J25" s="80"/>
      <c r="K25" s="80"/>
      <c r="L25" s="81"/>
      <c r="M25" s="56">
        <v>0</v>
      </c>
      <c r="N25" s="56">
        <v>0</v>
      </c>
      <c r="O25" s="54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5"/>
      <c r="B26" s="72" t="s">
        <v>146</v>
      </c>
      <c r="C26" s="82" t="s">
        <v>198</v>
      </c>
      <c r="D26" s="69" t="s">
        <v>198</v>
      </c>
      <c r="E26" s="87" t="s">
        <v>139</v>
      </c>
      <c r="F26" s="89">
        <v>2023</v>
      </c>
      <c r="G26" s="85" t="s">
        <v>7</v>
      </c>
      <c r="H26" s="85" t="s">
        <v>63</v>
      </c>
      <c r="I26" s="79" t="s">
        <v>144</v>
      </c>
      <c r="J26" s="80"/>
      <c r="K26" s="80"/>
      <c r="L26" s="81"/>
      <c r="M26" s="85" t="s">
        <v>64</v>
      </c>
      <c r="N26" s="85" t="s">
        <v>65</v>
      </c>
      <c r="O26" s="69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6"/>
      <c r="B27" s="73"/>
      <c r="C27" s="83"/>
      <c r="D27" s="70"/>
      <c r="E27" s="88"/>
      <c r="F27" s="90"/>
      <c r="G27" s="86"/>
      <c r="H27" s="86"/>
      <c r="I27" s="56" t="s">
        <v>140</v>
      </c>
      <c r="J27" s="56" t="s">
        <v>141</v>
      </c>
      <c r="K27" s="56" t="s">
        <v>142</v>
      </c>
      <c r="L27" s="56" t="s">
        <v>143</v>
      </c>
      <c r="M27" s="86"/>
      <c r="N27" s="86"/>
      <c r="O27" s="70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7"/>
      <c r="B28" s="74"/>
      <c r="C28" s="84"/>
      <c r="D28" s="71"/>
      <c r="E28" s="56" t="s">
        <v>22</v>
      </c>
      <c r="F28" s="56" t="s">
        <v>22</v>
      </c>
      <c r="G28" s="56" t="s">
        <v>22</v>
      </c>
      <c r="H28" s="56" t="s">
        <v>22</v>
      </c>
      <c r="I28" s="56" t="s">
        <v>22</v>
      </c>
      <c r="J28" s="56" t="s">
        <v>22</v>
      </c>
      <c r="K28" s="56" t="s">
        <v>22</v>
      </c>
      <c r="L28" s="56" t="s">
        <v>22</v>
      </c>
      <c r="M28" s="56" t="s">
        <v>22</v>
      </c>
      <c r="N28" s="56" t="s">
        <v>22</v>
      </c>
      <c r="O28" s="71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1" t="s">
        <v>25</v>
      </c>
      <c r="B29" s="54" t="s">
        <v>54</v>
      </c>
      <c r="C29" s="55" t="s">
        <v>67</v>
      </c>
      <c r="D29" s="2" t="s">
        <v>3</v>
      </c>
      <c r="E29" s="56">
        <f>SUM(F29:N29)</f>
        <v>20250</v>
      </c>
      <c r="F29" s="52">
        <v>0</v>
      </c>
      <c r="G29" s="52">
        <v>0</v>
      </c>
      <c r="H29" s="79">
        <v>6750</v>
      </c>
      <c r="I29" s="80"/>
      <c r="J29" s="80"/>
      <c r="K29" s="80"/>
      <c r="L29" s="81"/>
      <c r="M29" s="56">
        <v>6750</v>
      </c>
      <c r="N29" s="56">
        <v>6750</v>
      </c>
      <c r="O29" s="54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5"/>
      <c r="B30" s="72" t="s">
        <v>147</v>
      </c>
      <c r="C30" s="82" t="s">
        <v>198</v>
      </c>
      <c r="D30" s="69" t="s">
        <v>198</v>
      </c>
      <c r="E30" s="87" t="s">
        <v>139</v>
      </c>
      <c r="F30" s="89">
        <v>2023</v>
      </c>
      <c r="G30" s="85" t="s">
        <v>7</v>
      </c>
      <c r="H30" s="85" t="s">
        <v>63</v>
      </c>
      <c r="I30" s="79" t="s">
        <v>144</v>
      </c>
      <c r="J30" s="80"/>
      <c r="K30" s="80"/>
      <c r="L30" s="81"/>
      <c r="M30" s="85" t="s">
        <v>64</v>
      </c>
      <c r="N30" s="85" t="s">
        <v>65</v>
      </c>
      <c r="O30" s="69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6"/>
      <c r="B31" s="73"/>
      <c r="C31" s="83"/>
      <c r="D31" s="70"/>
      <c r="E31" s="88"/>
      <c r="F31" s="90"/>
      <c r="G31" s="86"/>
      <c r="H31" s="86"/>
      <c r="I31" s="56" t="s">
        <v>140</v>
      </c>
      <c r="J31" s="56" t="s">
        <v>141</v>
      </c>
      <c r="K31" s="56" t="s">
        <v>142</v>
      </c>
      <c r="L31" s="56" t="s">
        <v>143</v>
      </c>
      <c r="M31" s="86"/>
      <c r="N31" s="86"/>
      <c r="O31" s="70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7"/>
      <c r="B32" s="74"/>
      <c r="C32" s="84"/>
      <c r="D32" s="71"/>
      <c r="E32" s="1">
        <f>H32+M32+N32</f>
        <v>90</v>
      </c>
      <c r="F32" s="56" t="s">
        <v>22</v>
      </c>
      <c r="G32" s="56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71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61" t="s">
        <v>33</v>
      </c>
      <c r="B33" s="54" t="s">
        <v>55</v>
      </c>
      <c r="C33" s="55" t="s">
        <v>67</v>
      </c>
      <c r="D33" s="2" t="s">
        <v>3</v>
      </c>
      <c r="E33" s="56">
        <f>SUM(F33:N33)</f>
        <v>0</v>
      </c>
      <c r="F33" s="52">
        <v>0</v>
      </c>
      <c r="G33" s="52">
        <v>0</v>
      </c>
      <c r="H33" s="79">
        <v>0</v>
      </c>
      <c r="I33" s="80"/>
      <c r="J33" s="80"/>
      <c r="K33" s="80"/>
      <c r="L33" s="81"/>
      <c r="M33" s="56">
        <v>0</v>
      </c>
      <c r="N33" s="56">
        <v>0</v>
      </c>
      <c r="O33" s="54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5"/>
      <c r="B34" s="72" t="s">
        <v>148</v>
      </c>
      <c r="C34" s="82" t="s">
        <v>198</v>
      </c>
      <c r="D34" s="69" t="s">
        <v>198</v>
      </c>
      <c r="E34" s="87" t="s">
        <v>139</v>
      </c>
      <c r="F34" s="89">
        <v>2023</v>
      </c>
      <c r="G34" s="85" t="s">
        <v>7</v>
      </c>
      <c r="H34" s="85" t="s">
        <v>63</v>
      </c>
      <c r="I34" s="79" t="s">
        <v>144</v>
      </c>
      <c r="J34" s="80"/>
      <c r="K34" s="80"/>
      <c r="L34" s="81"/>
      <c r="M34" s="85" t="s">
        <v>64</v>
      </c>
      <c r="N34" s="85" t="s">
        <v>65</v>
      </c>
      <c r="O34" s="69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6"/>
      <c r="B35" s="73"/>
      <c r="C35" s="83"/>
      <c r="D35" s="70"/>
      <c r="E35" s="88"/>
      <c r="F35" s="90"/>
      <c r="G35" s="86"/>
      <c r="H35" s="86"/>
      <c r="I35" s="56" t="s">
        <v>140</v>
      </c>
      <c r="J35" s="56" t="s">
        <v>141</v>
      </c>
      <c r="K35" s="56" t="s">
        <v>142</v>
      </c>
      <c r="L35" s="56" t="s">
        <v>143</v>
      </c>
      <c r="M35" s="86"/>
      <c r="N35" s="86"/>
      <c r="O35" s="70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7"/>
      <c r="B36" s="74"/>
      <c r="C36" s="84"/>
      <c r="D36" s="71"/>
      <c r="E36" s="56" t="s">
        <v>22</v>
      </c>
      <c r="F36" s="56" t="s">
        <v>22</v>
      </c>
      <c r="G36" s="56" t="s">
        <v>22</v>
      </c>
      <c r="H36" s="56" t="s">
        <v>22</v>
      </c>
      <c r="I36" s="56" t="s">
        <v>22</v>
      </c>
      <c r="J36" s="56" t="s">
        <v>22</v>
      </c>
      <c r="K36" s="56" t="s">
        <v>22</v>
      </c>
      <c r="L36" s="56" t="s">
        <v>22</v>
      </c>
      <c r="M36" s="56" t="s">
        <v>22</v>
      </c>
      <c r="N36" s="56" t="s">
        <v>22</v>
      </c>
      <c r="O36" s="71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1" t="s">
        <v>34</v>
      </c>
      <c r="B37" s="54" t="s">
        <v>56</v>
      </c>
      <c r="C37" s="55" t="s">
        <v>67</v>
      </c>
      <c r="D37" s="2" t="s">
        <v>3</v>
      </c>
      <c r="E37" s="56">
        <f>SUM(F37:N37)</f>
        <v>0</v>
      </c>
      <c r="F37" s="52">
        <v>0</v>
      </c>
      <c r="G37" s="52">
        <v>0</v>
      </c>
      <c r="H37" s="79">
        <v>0</v>
      </c>
      <c r="I37" s="80"/>
      <c r="J37" s="80"/>
      <c r="K37" s="80"/>
      <c r="L37" s="81"/>
      <c r="M37" s="56">
        <v>0</v>
      </c>
      <c r="N37" s="56">
        <v>0</v>
      </c>
      <c r="O37" s="54" t="s">
        <v>257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5"/>
      <c r="B38" s="72" t="s">
        <v>149</v>
      </c>
      <c r="C38" s="82" t="s">
        <v>198</v>
      </c>
      <c r="D38" s="69" t="s">
        <v>198</v>
      </c>
      <c r="E38" s="87" t="s">
        <v>139</v>
      </c>
      <c r="F38" s="89">
        <v>2023</v>
      </c>
      <c r="G38" s="85" t="s">
        <v>7</v>
      </c>
      <c r="H38" s="85" t="s">
        <v>63</v>
      </c>
      <c r="I38" s="79" t="s">
        <v>144</v>
      </c>
      <c r="J38" s="80"/>
      <c r="K38" s="80"/>
      <c r="L38" s="81"/>
      <c r="M38" s="85" t="s">
        <v>64</v>
      </c>
      <c r="N38" s="85" t="s">
        <v>65</v>
      </c>
      <c r="O38" s="69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6"/>
      <c r="B39" s="73"/>
      <c r="C39" s="83"/>
      <c r="D39" s="70"/>
      <c r="E39" s="88"/>
      <c r="F39" s="90"/>
      <c r="G39" s="86"/>
      <c r="H39" s="86"/>
      <c r="I39" s="56" t="s">
        <v>140</v>
      </c>
      <c r="J39" s="56" t="s">
        <v>141</v>
      </c>
      <c r="K39" s="56" t="s">
        <v>142</v>
      </c>
      <c r="L39" s="56" t="s">
        <v>143</v>
      </c>
      <c r="M39" s="86"/>
      <c r="N39" s="86"/>
      <c r="O39" s="70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7"/>
      <c r="B40" s="74"/>
      <c r="C40" s="84"/>
      <c r="D40" s="71"/>
      <c r="E40" s="56" t="s">
        <v>22</v>
      </c>
      <c r="F40" s="56" t="s">
        <v>22</v>
      </c>
      <c r="G40" s="56" t="s">
        <v>22</v>
      </c>
      <c r="H40" s="56" t="s">
        <v>22</v>
      </c>
      <c r="I40" s="56" t="s">
        <v>22</v>
      </c>
      <c r="J40" s="56" t="s">
        <v>22</v>
      </c>
      <c r="K40" s="56" t="s">
        <v>22</v>
      </c>
      <c r="L40" s="56" t="s">
        <v>22</v>
      </c>
      <c r="M40" s="56" t="s">
        <v>22</v>
      </c>
      <c r="N40" s="56" t="s">
        <v>22</v>
      </c>
      <c r="O40" s="71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1" t="s">
        <v>35</v>
      </c>
      <c r="B41" s="54" t="s">
        <v>57</v>
      </c>
      <c r="C41" s="55" t="s">
        <v>67</v>
      </c>
      <c r="D41" s="2" t="s">
        <v>3</v>
      </c>
      <c r="E41" s="56">
        <f>SUM(F41:N41)</f>
        <v>0</v>
      </c>
      <c r="F41" s="52">
        <v>0</v>
      </c>
      <c r="G41" s="52">
        <v>0</v>
      </c>
      <c r="H41" s="79">
        <v>0</v>
      </c>
      <c r="I41" s="80"/>
      <c r="J41" s="80"/>
      <c r="K41" s="80"/>
      <c r="L41" s="81"/>
      <c r="M41" s="56">
        <v>0</v>
      </c>
      <c r="N41" s="56">
        <v>0</v>
      </c>
      <c r="O41" s="54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5"/>
      <c r="B42" s="72" t="s">
        <v>150</v>
      </c>
      <c r="C42" s="82" t="s">
        <v>198</v>
      </c>
      <c r="D42" s="69" t="s">
        <v>198</v>
      </c>
      <c r="E42" s="87" t="s">
        <v>139</v>
      </c>
      <c r="F42" s="89">
        <v>2023</v>
      </c>
      <c r="G42" s="85" t="s">
        <v>7</v>
      </c>
      <c r="H42" s="85" t="s">
        <v>63</v>
      </c>
      <c r="I42" s="79" t="s">
        <v>144</v>
      </c>
      <c r="J42" s="80"/>
      <c r="K42" s="80"/>
      <c r="L42" s="81"/>
      <c r="M42" s="85" t="s">
        <v>64</v>
      </c>
      <c r="N42" s="85" t="s">
        <v>65</v>
      </c>
      <c r="O42" s="69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6"/>
      <c r="B43" s="73"/>
      <c r="C43" s="83"/>
      <c r="D43" s="70"/>
      <c r="E43" s="88"/>
      <c r="F43" s="90"/>
      <c r="G43" s="86"/>
      <c r="H43" s="86"/>
      <c r="I43" s="56" t="s">
        <v>140</v>
      </c>
      <c r="J43" s="56" t="s">
        <v>141</v>
      </c>
      <c r="K43" s="56" t="s">
        <v>142</v>
      </c>
      <c r="L43" s="56" t="s">
        <v>143</v>
      </c>
      <c r="M43" s="86"/>
      <c r="N43" s="86"/>
      <c r="O43" s="70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7"/>
      <c r="B44" s="74"/>
      <c r="C44" s="84"/>
      <c r="D44" s="71"/>
      <c r="E44" s="56" t="s">
        <v>22</v>
      </c>
      <c r="F44" s="56" t="s">
        <v>22</v>
      </c>
      <c r="G44" s="56" t="s">
        <v>22</v>
      </c>
      <c r="H44" s="56" t="s">
        <v>22</v>
      </c>
      <c r="I44" s="56" t="s">
        <v>22</v>
      </c>
      <c r="J44" s="56" t="s">
        <v>22</v>
      </c>
      <c r="K44" s="56" t="s">
        <v>22</v>
      </c>
      <c r="L44" s="56" t="s">
        <v>22</v>
      </c>
      <c r="M44" s="56" t="s">
        <v>22</v>
      </c>
      <c r="N44" s="56" t="s">
        <v>22</v>
      </c>
      <c r="O44" s="71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1" t="s">
        <v>13</v>
      </c>
      <c r="B45" s="54" t="s">
        <v>69</v>
      </c>
      <c r="C45" s="55" t="s">
        <v>67</v>
      </c>
      <c r="D45" s="2" t="s">
        <v>3</v>
      </c>
      <c r="E45" s="56">
        <f>SUM(F45:N45)</f>
        <v>177.5</v>
      </c>
      <c r="F45" s="52">
        <f>F46+F50+F54+F58+F62</f>
        <v>27.5</v>
      </c>
      <c r="G45" s="52">
        <f>G46+G50+G54+G58+G62</f>
        <v>0</v>
      </c>
      <c r="H45" s="79">
        <f>H46+H50+H54+H58+H62</f>
        <v>50</v>
      </c>
      <c r="I45" s="80"/>
      <c r="J45" s="80"/>
      <c r="K45" s="80"/>
      <c r="L45" s="81"/>
      <c r="M45" s="56">
        <f>M46+M50+M54+M58+M62</f>
        <v>50</v>
      </c>
      <c r="N45" s="56">
        <f>N46+N50+N54+N58+N62</f>
        <v>50</v>
      </c>
      <c r="O45" s="53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1" t="s">
        <v>14</v>
      </c>
      <c r="B46" s="54" t="s">
        <v>70</v>
      </c>
      <c r="C46" s="55" t="s">
        <v>67</v>
      </c>
      <c r="D46" s="2" t="s">
        <v>3</v>
      </c>
      <c r="E46" s="56">
        <f>SUM(F46:N46)</f>
        <v>167.60171</v>
      </c>
      <c r="F46" s="52">
        <f>50-22.5</f>
        <v>27.5</v>
      </c>
      <c r="G46" s="52">
        <v>0</v>
      </c>
      <c r="H46" s="79">
        <f>50-9.89829</f>
        <v>40.101709999999997</v>
      </c>
      <c r="I46" s="80"/>
      <c r="J46" s="80"/>
      <c r="K46" s="80"/>
      <c r="L46" s="81"/>
      <c r="M46" s="56">
        <v>50</v>
      </c>
      <c r="N46" s="56">
        <v>50</v>
      </c>
      <c r="O46" s="54" t="s">
        <v>258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5"/>
      <c r="B47" s="72" t="s">
        <v>151</v>
      </c>
      <c r="C47" s="82" t="s">
        <v>198</v>
      </c>
      <c r="D47" s="69" t="s">
        <v>198</v>
      </c>
      <c r="E47" s="87" t="s">
        <v>139</v>
      </c>
      <c r="F47" s="89">
        <v>2023</v>
      </c>
      <c r="G47" s="85" t="s">
        <v>7</v>
      </c>
      <c r="H47" s="85" t="s">
        <v>63</v>
      </c>
      <c r="I47" s="79" t="s">
        <v>144</v>
      </c>
      <c r="J47" s="80"/>
      <c r="K47" s="80"/>
      <c r="L47" s="81"/>
      <c r="M47" s="85" t="s">
        <v>64</v>
      </c>
      <c r="N47" s="85" t="s">
        <v>65</v>
      </c>
      <c r="O47" s="69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6"/>
      <c r="B48" s="73"/>
      <c r="C48" s="83"/>
      <c r="D48" s="70"/>
      <c r="E48" s="88"/>
      <c r="F48" s="90"/>
      <c r="G48" s="86"/>
      <c r="H48" s="86"/>
      <c r="I48" s="56" t="s">
        <v>140</v>
      </c>
      <c r="J48" s="56" t="s">
        <v>141</v>
      </c>
      <c r="K48" s="56" t="s">
        <v>142</v>
      </c>
      <c r="L48" s="56" t="s">
        <v>143</v>
      </c>
      <c r="M48" s="86"/>
      <c r="N48" s="86"/>
      <c r="O48" s="70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7"/>
      <c r="B49" s="74"/>
      <c r="C49" s="84"/>
      <c r="D49" s="71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71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61" t="s">
        <v>15</v>
      </c>
      <c r="B50" s="54" t="s">
        <v>71</v>
      </c>
      <c r="C50" s="55" t="s">
        <v>67</v>
      </c>
      <c r="D50" s="2" t="s">
        <v>3</v>
      </c>
      <c r="E50" s="56">
        <f>SUM(F50:N50)</f>
        <v>0</v>
      </c>
      <c r="F50" s="52">
        <v>0</v>
      </c>
      <c r="G50" s="52">
        <v>0</v>
      </c>
      <c r="H50" s="79">
        <v>0</v>
      </c>
      <c r="I50" s="80"/>
      <c r="J50" s="80"/>
      <c r="K50" s="80"/>
      <c r="L50" s="81"/>
      <c r="M50" s="56">
        <v>0</v>
      </c>
      <c r="N50" s="56">
        <v>0</v>
      </c>
      <c r="O50" s="54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5"/>
      <c r="B51" s="72" t="s">
        <v>152</v>
      </c>
      <c r="C51" s="82" t="s">
        <v>198</v>
      </c>
      <c r="D51" s="69" t="s">
        <v>198</v>
      </c>
      <c r="E51" s="87" t="s">
        <v>139</v>
      </c>
      <c r="F51" s="89">
        <v>2023</v>
      </c>
      <c r="G51" s="85" t="s">
        <v>7</v>
      </c>
      <c r="H51" s="85" t="s">
        <v>63</v>
      </c>
      <c r="I51" s="79" t="s">
        <v>144</v>
      </c>
      <c r="J51" s="80"/>
      <c r="K51" s="80"/>
      <c r="L51" s="81"/>
      <c r="M51" s="85" t="s">
        <v>64</v>
      </c>
      <c r="N51" s="85" t="s">
        <v>65</v>
      </c>
      <c r="O51" s="69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6"/>
      <c r="B52" s="73"/>
      <c r="C52" s="83"/>
      <c r="D52" s="70"/>
      <c r="E52" s="88"/>
      <c r="F52" s="90"/>
      <c r="G52" s="86"/>
      <c r="H52" s="86"/>
      <c r="I52" s="56" t="s">
        <v>140</v>
      </c>
      <c r="J52" s="56" t="s">
        <v>141</v>
      </c>
      <c r="K52" s="56" t="s">
        <v>142</v>
      </c>
      <c r="L52" s="56" t="s">
        <v>143</v>
      </c>
      <c r="M52" s="86"/>
      <c r="N52" s="86"/>
      <c r="O52" s="70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7"/>
      <c r="B53" s="74"/>
      <c r="C53" s="84"/>
      <c r="D53" s="71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71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1" t="s">
        <v>36</v>
      </c>
      <c r="B54" s="54" t="s">
        <v>234</v>
      </c>
      <c r="C54" s="55" t="s">
        <v>67</v>
      </c>
      <c r="D54" s="2" t="s">
        <v>3</v>
      </c>
      <c r="E54" s="56">
        <f>SUM(F54:N54)</f>
        <v>0</v>
      </c>
      <c r="F54" s="52">
        <v>0</v>
      </c>
      <c r="G54" s="52">
        <v>0</v>
      </c>
      <c r="H54" s="79">
        <v>0</v>
      </c>
      <c r="I54" s="80"/>
      <c r="J54" s="80"/>
      <c r="K54" s="80"/>
      <c r="L54" s="81"/>
      <c r="M54" s="56">
        <v>0</v>
      </c>
      <c r="N54" s="56">
        <v>0</v>
      </c>
      <c r="O54" s="54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5"/>
      <c r="B55" s="72" t="s">
        <v>235</v>
      </c>
      <c r="C55" s="82" t="s">
        <v>198</v>
      </c>
      <c r="D55" s="69" t="s">
        <v>198</v>
      </c>
      <c r="E55" s="87" t="s">
        <v>139</v>
      </c>
      <c r="F55" s="89">
        <v>2023</v>
      </c>
      <c r="G55" s="85" t="s">
        <v>7</v>
      </c>
      <c r="H55" s="85" t="s">
        <v>63</v>
      </c>
      <c r="I55" s="79" t="s">
        <v>144</v>
      </c>
      <c r="J55" s="80"/>
      <c r="K55" s="80"/>
      <c r="L55" s="81"/>
      <c r="M55" s="85" t="s">
        <v>64</v>
      </c>
      <c r="N55" s="85" t="s">
        <v>65</v>
      </c>
      <c r="O55" s="69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6"/>
      <c r="B56" s="73"/>
      <c r="C56" s="83"/>
      <c r="D56" s="70"/>
      <c r="E56" s="88"/>
      <c r="F56" s="90"/>
      <c r="G56" s="86"/>
      <c r="H56" s="86"/>
      <c r="I56" s="56" t="s">
        <v>140</v>
      </c>
      <c r="J56" s="56" t="s">
        <v>141</v>
      </c>
      <c r="K56" s="56" t="s">
        <v>142</v>
      </c>
      <c r="L56" s="56" t="s">
        <v>143</v>
      </c>
      <c r="M56" s="86"/>
      <c r="N56" s="86"/>
      <c r="O56" s="70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7"/>
      <c r="B57" s="74"/>
      <c r="C57" s="84"/>
      <c r="D57" s="71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71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9" customHeight="1" x14ac:dyDescent="0.25">
      <c r="A58" s="61" t="s">
        <v>40</v>
      </c>
      <c r="B58" s="54" t="s">
        <v>72</v>
      </c>
      <c r="C58" s="55" t="s">
        <v>67</v>
      </c>
      <c r="D58" s="2" t="s">
        <v>3</v>
      </c>
      <c r="E58" s="56">
        <f>SUM(F58:N58)</f>
        <v>0</v>
      </c>
      <c r="F58" s="52">
        <v>0</v>
      </c>
      <c r="G58" s="52">
        <v>0</v>
      </c>
      <c r="H58" s="79">
        <v>0</v>
      </c>
      <c r="I58" s="80"/>
      <c r="J58" s="80"/>
      <c r="K58" s="80"/>
      <c r="L58" s="81"/>
      <c r="M58" s="56">
        <v>0</v>
      </c>
      <c r="N58" s="56">
        <v>0</v>
      </c>
      <c r="O58" s="54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5"/>
      <c r="B59" s="72" t="s">
        <v>153</v>
      </c>
      <c r="C59" s="82" t="s">
        <v>198</v>
      </c>
      <c r="D59" s="69" t="s">
        <v>198</v>
      </c>
      <c r="E59" s="87" t="s">
        <v>139</v>
      </c>
      <c r="F59" s="89">
        <v>2023</v>
      </c>
      <c r="G59" s="85" t="s">
        <v>7</v>
      </c>
      <c r="H59" s="85" t="s">
        <v>63</v>
      </c>
      <c r="I59" s="79" t="s">
        <v>144</v>
      </c>
      <c r="J59" s="80"/>
      <c r="K59" s="80"/>
      <c r="L59" s="81"/>
      <c r="M59" s="85" t="s">
        <v>64</v>
      </c>
      <c r="N59" s="85" t="s">
        <v>65</v>
      </c>
      <c r="O59" s="69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6"/>
      <c r="B60" s="73"/>
      <c r="C60" s="83"/>
      <c r="D60" s="70"/>
      <c r="E60" s="88"/>
      <c r="F60" s="90"/>
      <c r="G60" s="86"/>
      <c r="H60" s="86"/>
      <c r="I60" s="56" t="s">
        <v>140</v>
      </c>
      <c r="J60" s="56" t="s">
        <v>141</v>
      </c>
      <c r="K60" s="56" t="s">
        <v>142</v>
      </c>
      <c r="L60" s="56" t="s">
        <v>143</v>
      </c>
      <c r="M60" s="86"/>
      <c r="N60" s="86"/>
      <c r="O60" s="70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87.75" customHeight="1" x14ac:dyDescent="0.25">
      <c r="A61" s="77"/>
      <c r="B61" s="74"/>
      <c r="C61" s="84"/>
      <c r="D61" s="71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71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47.75" customHeight="1" x14ac:dyDescent="0.25">
      <c r="A62" s="48" t="s">
        <v>87</v>
      </c>
      <c r="B62" s="51" t="s">
        <v>291</v>
      </c>
      <c r="C62" s="55" t="s">
        <v>67</v>
      </c>
      <c r="D62" s="2" t="s">
        <v>3</v>
      </c>
      <c r="E62" s="56">
        <f>SUM(F62:N62)</f>
        <v>9.8982899999999994</v>
      </c>
      <c r="F62" s="52">
        <v>0</v>
      </c>
      <c r="G62" s="52">
        <v>0</v>
      </c>
      <c r="H62" s="79">
        <v>9.8982899999999994</v>
      </c>
      <c r="I62" s="80"/>
      <c r="J62" s="80"/>
      <c r="K62" s="80"/>
      <c r="L62" s="81"/>
      <c r="M62" s="56">
        <v>0</v>
      </c>
      <c r="N62" s="56">
        <v>0</v>
      </c>
      <c r="O62" s="54" t="s">
        <v>49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21" customHeight="1" x14ac:dyDescent="0.25">
      <c r="A63" s="75"/>
      <c r="B63" s="72" t="s">
        <v>292</v>
      </c>
      <c r="C63" s="82" t="s">
        <v>198</v>
      </c>
      <c r="D63" s="69" t="s">
        <v>198</v>
      </c>
      <c r="E63" s="87" t="s">
        <v>139</v>
      </c>
      <c r="F63" s="89">
        <v>2023</v>
      </c>
      <c r="G63" s="85" t="s">
        <v>7</v>
      </c>
      <c r="H63" s="85" t="s">
        <v>63</v>
      </c>
      <c r="I63" s="79" t="s">
        <v>144</v>
      </c>
      <c r="J63" s="80"/>
      <c r="K63" s="80"/>
      <c r="L63" s="81"/>
      <c r="M63" s="85" t="s">
        <v>64</v>
      </c>
      <c r="N63" s="85" t="s">
        <v>65</v>
      </c>
      <c r="O63" s="69" t="s">
        <v>198</v>
      </c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18.75" customHeight="1" x14ac:dyDescent="0.25">
      <c r="A64" s="76"/>
      <c r="B64" s="73"/>
      <c r="C64" s="83"/>
      <c r="D64" s="70"/>
      <c r="E64" s="88"/>
      <c r="F64" s="90"/>
      <c r="G64" s="86"/>
      <c r="H64" s="86"/>
      <c r="I64" s="56" t="s">
        <v>140</v>
      </c>
      <c r="J64" s="56" t="s">
        <v>141</v>
      </c>
      <c r="K64" s="56" t="s">
        <v>142</v>
      </c>
      <c r="L64" s="56" t="s">
        <v>143</v>
      </c>
      <c r="M64" s="86"/>
      <c r="N64" s="86"/>
      <c r="O64" s="70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49.5" customHeight="1" x14ac:dyDescent="0.25">
      <c r="A65" s="77"/>
      <c r="B65" s="74"/>
      <c r="C65" s="84"/>
      <c r="D65" s="71"/>
      <c r="E65" s="1">
        <f>H65</f>
        <v>2520</v>
      </c>
      <c r="F65" s="1" t="s">
        <v>229</v>
      </c>
      <c r="G65" s="1" t="s">
        <v>229</v>
      </c>
      <c r="H65" s="1">
        <f>L65</f>
        <v>2520</v>
      </c>
      <c r="I65" s="1" t="s">
        <v>229</v>
      </c>
      <c r="J65" s="1" t="s">
        <v>229</v>
      </c>
      <c r="K65" s="1">
        <v>2520</v>
      </c>
      <c r="L65" s="1">
        <v>2520</v>
      </c>
      <c r="M65" s="1" t="s">
        <v>229</v>
      </c>
      <c r="N65" s="1" t="s">
        <v>229</v>
      </c>
      <c r="O65" s="71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34.5" customHeight="1" x14ac:dyDescent="0.25">
      <c r="A66" s="124" t="s">
        <v>16</v>
      </c>
      <c r="B66" s="96" t="s">
        <v>254</v>
      </c>
      <c r="C66" s="78" t="s">
        <v>67</v>
      </c>
      <c r="D66" s="2" t="s">
        <v>32</v>
      </c>
      <c r="E66" s="56">
        <f>SUM(F66:N66)</f>
        <v>1179166.38867</v>
      </c>
      <c r="F66" s="52">
        <f>SUM(F67:F68)</f>
        <v>195924.04055000001</v>
      </c>
      <c r="G66" s="52">
        <f>SUM(G67:G68)</f>
        <v>214251.07643999998</v>
      </c>
      <c r="H66" s="79">
        <f t="shared" ref="H66:N66" si="1">SUM(H67:H68)</f>
        <v>284834.96408000001</v>
      </c>
      <c r="I66" s="80"/>
      <c r="J66" s="80"/>
      <c r="K66" s="80"/>
      <c r="L66" s="81"/>
      <c r="M66" s="56">
        <f t="shared" si="1"/>
        <v>252753.3076</v>
      </c>
      <c r="N66" s="56">
        <f t="shared" si="1"/>
        <v>231403</v>
      </c>
      <c r="O66" s="95" t="s">
        <v>198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54.75" customHeight="1" x14ac:dyDescent="0.25">
      <c r="A67" s="124"/>
      <c r="B67" s="96"/>
      <c r="C67" s="78"/>
      <c r="D67" s="2" t="s">
        <v>21</v>
      </c>
      <c r="E67" s="56">
        <f>SUM(F67:N67)</f>
        <v>166068</v>
      </c>
      <c r="F67" s="52">
        <f>F87</f>
        <v>31458</v>
      </c>
      <c r="G67" s="52">
        <f>G87</f>
        <v>39193</v>
      </c>
      <c r="H67" s="79">
        <f t="shared" ref="H67:N67" si="2">H87</f>
        <v>31781</v>
      </c>
      <c r="I67" s="80"/>
      <c r="J67" s="80"/>
      <c r="K67" s="80"/>
      <c r="L67" s="81"/>
      <c r="M67" s="56">
        <f t="shared" si="2"/>
        <v>31818</v>
      </c>
      <c r="N67" s="56">
        <f t="shared" si="2"/>
        <v>31818</v>
      </c>
      <c r="O67" s="95"/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54" customHeight="1" x14ac:dyDescent="0.25">
      <c r="A68" s="124"/>
      <c r="B68" s="96"/>
      <c r="C68" s="78"/>
      <c r="D68" s="2" t="s">
        <v>3</v>
      </c>
      <c r="E68" s="56">
        <f>SUM(F68:N68)</f>
        <v>1013098.38867</v>
      </c>
      <c r="F68" s="52">
        <f>SUM(F70,F78,F88)</f>
        <v>164466.04055000001</v>
      </c>
      <c r="G68" s="52">
        <f>SUM(G70,G78,G88)</f>
        <v>175058.07643999998</v>
      </c>
      <c r="H68" s="79">
        <f t="shared" ref="H68:N68" si="3">SUM(H70,H78,H88)</f>
        <v>253053.96408000001</v>
      </c>
      <c r="I68" s="80"/>
      <c r="J68" s="80"/>
      <c r="K68" s="80"/>
      <c r="L68" s="81"/>
      <c r="M68" s="56">
        <f t="shared" si="3"/>
        <v>220935.3076</v>
      </c>
      <c r="N68" s="56">
        <f t="shared" si="3"/>
        <v>199585</v>
      </c>
      <c r="O68" s="95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32.25" customHeight="1" x14ac:dyDescent="0.25">
      <c r="A69" s="124"/>
      <c r="B69" s="96"/>
      <c r="C69" s="78"/>
      <c r="D69" s="2" t="s">
        <v>24</v>
      </c>
      <c r="E69" s="103" t="s">
        <v>127</v>
      </c>
      <c r="F69" s="103"/>
      <c r="G69" s="103"/>
      <c r="H69" s="103"/>
      <c r="I69" s="103"/>
      <c r="J69" s="103"/>
      <c r="K69" s="103"/>
      <c r="L69" s="103"/>
      <c r="M69" s="103"/>
      <c r="N69" s="103"/>
      <c r="O69" s="95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83" customHeight="1" x14ac:dyDescent="0.25">
      <c r="A70" s="61" t="s">
        <v>17</v>
      </c>
      <c r="B70" s="54" t="s">
        <v>300</v>
      </c>
      <c r="C70" s="55" t="s">
        <v>67</v>
      </c>
      <c r="D70" s="2" t="s">
        <v>3</v>
      </c>
      <c r="E70" s="56">
        <f>SUM(F70:N70)</f>
        <v>909551.38867000001</v>
      </c>
      <c r="F70" s="52">
        <f>152123.13063-5660.4728-1940.61728</f>
        <v>144522.04055000001</v>
      </c>
      <c r="G70" s="52">
        <f>155860-212.52673-168.065+39395.368-4849-39815.69983+530.232-390.232-140</f>
        <v>150210.07643999998</v>
      </c>
      <c r="H70" s="79">
        <f>170000-276+9313.44096+54431.52312</f>
        <v>233468.96408000001</v>
      </c>
      <c r="I70" s="80"/>
      <c r="J70" s="80"/>
      <c r="K70" s="80"/>
      <c r="L70" s="81"/>
      <c r="M70" s="56">
        <f>180000+1183.26504+20167.04256</f>
        <v>201350.3076</v>
      </c>
      <c r="N70" s="56">
        <v>180000</v>
      </c>
      <c r="O70" s="54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8" customHeight="1" x14ac:dyDescent="0.25">
      <c r="A71" s="75"/>
      <c r="B71" s="72" t="s">
        <v>294</v>
      </c>
      <c r="C71" s="82" t="s">
        <v>198</v>
      </c>
      <c r="D71" s="69" t="s">
        <v>198</v>
      </c>
      <c r="E71" s="87" t="s">
        <v>139</v>
      </c>
      <c r="F71" s="89">
        <v>2023</v>
      </c>
      <c r="G71" s="85" t="s">
        <v>7</v>
      </c>
      <c r="H71" s="85" t="s">
        <v>63</v>
      </c>
      <c r="I71" s="79" t="s">
        <v>144</v>
      </c>
      <c r="J71" s="80"/>
      <c r="K71" s="80"/>
      <c r="L71" s="81"/>
      <c r="M71" s="85" t="s">
        <v>64</v>
      </c>
      <c r="N71" s="85" t="s">
        <v>65</v>
      </c>
      <c r="O71" s="69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32.25" customHeight="1" x14ac:dyDescent="0.25">
      <c r="A72" s="76"/>
      <c r="B72" s="73"/>
      <c r="C72" s="83"/>
      <c r="D72" s="70"/>
      <c r="E72" s="88"/>
      <c r="F72" s="90"/>
      <c r="G72" s="86"/>
      <c r="H72" s="86"/>
      <c r="I72" s="56" t="s">
        <v>140</v>
      </c>
      <c r="J72" s="56" t="s">
        <v>141</v>
      </c>
      <c r="K72" s="56" t="s">
        <v>142</v>
      </c>
      <c r="L72" s="56" t="s">
        <v>143</v>
      </c>
      <c r="M72" s="86"/>
      <c r="N72" s="86"/>
      <c r="O72" s="70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190.5" customHeight="1" x14ac:dyDescent="0.25">
      <c r="A73" s="77"/>
      <c r="B73" s="74"/>
      <c r="C73" s="84"/>
      <c r="D73" s="71"/>
      <c r="E73" s="1">
        <f>F73+G73+H73+M73+N73</f>
        <v>9243</v>
      </c>
      <c r="F73" s="1">
        <v>1587</v>
      </c>
      <c r="G73" s="1">
        <v>1626</v>
      </c>
      <c r="H73" s="1">
        <f>L73</f>
        <v>2010</v>
      </c>
      <c r="I73" s="1">
        <v>1929</v>
      </c>
      <c r="J73" s="1">
        <f>1929+39</f>
        <v>1968</v>
      </c>
      <c r="K73" s="1">
        <f>1929+39-25-3+70</f>
        <v>2010</v>
      </c>
      <c r="L73" s="1">
        <f>1929+39-25-3+70</f>
        <v>2010</v>
      </c>
      <c r="M73" s="1">
        <v>2010</v>
      </c>
      <c r="N73" s="1">
        <v>2010</v>
      </c>
      <c r="O73" s="71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236.25" customHeight="1" x14ac:dyDescent="0.25">
      <c r="A74" s="61" t="s">
        <v>37</v>
      </c>
      <c r="B74" s="54" t="s">
        <v>295</v>
      </c>
      <c r="C74" s="55" t="s">
        <v>67</v>
      </c>
      <c r="D74" s="2" t="s">
        <v>3</v>
      </c>
      <c r="E74" s="104" t="s">
        <v>29</v>
      </c>
      <c r="F74" s="104"/>
      <c r="G74" s="104"/>
      <c r="H74" s="104"/>
      <c r="I74" s="104"/>
      <c r="J74" s="104"/>
      <c r="K74" s="104"/>
      <c r="L74" s="104"/>
      <c r="M74" s="104"/>
      <c r="N74" s="104"/>
      <c r="O74" s="54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9.5" customHeight="1" x14ac:dyDescent="0.25">
      <c r="A75" s="75"/>
      <c r="B75" s="72" t="s">
        <v>296</v>
      </c>
      <c r="C75" s="82" t="s">
        <v>198</v>
      </c>
      <c r="D75" s="69" t="s">
        <v>198</v>
      </c>
      <c r="E75" s="87" t="s">
        <v>139</v>
      </c>
      <c r="F75" s="89">
        <v>2023</v>
      </c>
      <c r="G75" s="85" t="s">
        <v>7</v>
      </c>
      <c r="H75" s="85" t="s">
        <v>63</v>
      </c>
      <c r="I75" s="79" t="s">
        <v>144</v>
      </c>
      <c r="J75" s="80"/>
      <c r="K75" s="80"/>
      <c r="L75" s="81"/>
      <c r="M75" s="85" t="s">
        <v>64</v>
      </c>
      <c r="N75" s="85" t="s">
        <v>65</v>
      </c>
      <c r="O75" s="69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4" customHeight="1" x14ac:dyDescent="0.25">
      <c r="A76" s="76"/>
      <c r="B76" s="73"/>
      <c r="C76" s="83"/>
      <c r="D76" s="70"/>
      <c r="E76" s="88"/>
      <c r="F76" s="90"/>
      <c r="G76" s="86"/>
      <c r="H76" s="86"/>
      <c r="I76" s="56" t="s">
        <v>140</v>
      </c>
      <c r="J76" s="56" t="s">
        <v>141</v>
      </c>
      <c r="K76" s="56" t="s">
        <v>142</v>
      </c>
      <c r="L76" s="56" t="s">
        <v>143</v>
      </c>
      <c r="M76" s="86"/>
      <c r="N76" s="86"/>
      <c r="O76" s="70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73.5" customHeight="1" x14ac:dyDescent="0.25">
      <c r="A77" s="77"/>
      <c r="B77" s="74"/>
      <c r="C77" s="84"/>
      <c r="D77" s="71"/>
      <c r="E77" s="1">
        <f>F77+G77+H77+M77+N77</f>
        <v>15180</v>
      </c>
      <c r="F77" s="1">
        <v>2855</v>
      </c>
      <c r="G77" s="1">
        <v>2965</v>
      </c>
      <c r="H77" s="1">
        <f>L77</f>
        <v>3120</v>
      </c>
      <c r="I77" s="1">
        <v>2965</v>
      </c>
      <c r="J77" s="1">
        <f>2965+155</f>
        <v>3120</v>
      </c>
      <c r="K77" s="1">
        <f>2965+155</f>
        <v>3120</v>
      </c>
      <c r="L77" s="1">
        <f>2965+155</f>
        <v>3120</v>
      </c>
      <c r="M77" s="1">
        <v>3120</v>
      </c>
      <c r="N77" s="1">
        <v>3120</v>
      </c>
      <c r="O77" s="71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69.75" customHeight="1" x14ac:dyDescent="0.25">
      <c r="A78" s="61" t="s">
        <v>38</v>
      </c>
      <c r="B78" s="54" t="s">
        <v>236</v>
      </c>
      <c r="C78" s="55" t="s">
        <v>67</v>
      </c>
      <c r="D78" s="2" t="s">
        <v>3</v>
      </c>
      <c r="E78" s="56">
        <f>SUM(F78:N78)</f>
        <v>0</v>
      </c>
      <c r="F78" s="52">
        <v>0</v>
      </c>
      <c r="G78" s="52">
        <f>6900-6900</f>
        <v>0</v>
      </c>
      <c r="H78" s="79">
        <v>0</v>
      </c>
      <c r="I78" s="80"/>
      <c r="J78" s="80"/>
      <c r="K78" s="80"/>
      <c r="L78" s="81"/>
      <c r="M78" s="56">
        <v>0</v>
      </c>
      <c r="N78" s="56">
        <v>0</v>
      </c>
      <c r="O78" s="54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9.25" customHeight="1" x14ac:dyDescent="0.25">
      <c r="A79" s="75"/>
      <c r="B79" s="72" t="s">
        <v>237</v>
      </c>
      <c r="C79" s="82" t="s">
        <v>198</v>
      </c>
      <c r="D79" s="69" t="s">
        <v>198</v>
      </c>
      <c r="E79" s="87" t="s">
        <v>139</v>
      </c>
      <c r="F79" s="89">
        <v>2023</v>
      </c>
      <c r="G79" s="85" t="s">
        <v>7</v>
      </c>
      <c r="H79" s="85" t="s">
        <v>63</v>
      </c>
      <c r="I79" s="79" t="s">
        <v>144</v>
      </c>
      <c r="J79" s="80"/>
      <c r="K79" s="80"/>
      <c r="L79" s="81"/>
      <c r="M79" s="85" t="s">
        <v>64</v>
      </c>
      <c r="N79" s="85" t="s">
        <v>65</v>
      </c>
      <c r="O79" s="69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6"/>
      <c r="B80" s="73"/>
      <c r="C80" s="83"/>
      <c r="D80" s="70"/>
      <c r="E80" s="88"/>
      <c r="F80" s="90"/>
      <c r="G80" s="86"/>
      <c r="H80" s="86"/>
      <c r="I80" s="56" t="s">
        <v>140</v>
      </c>
      <c r="J80" s="56" t="s">
        <v>141</v>
      </c>
      <c r="K80" s="56" t="s">
        <v>142</v>
      </c>
      <c r="L80" s="56" t="s">
        <v>143</v>
      </c>
      <c r="M80" s="86"/>
      <c r="N80" s="86"/>
      <c r="O80" s="70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216.75" customHeight="1" x14ac:dyDescent="0.25">
      <c r="A81" s="77"/>
      <c r="B81" s="74"/>
      <c r="C81" s="84"/>
      <c r="D81" s="71"/>
      <c r="E81" s="1" t="s">
        <v>229</v>
      </c>
      <c r="F81" s="1" t="s">
        <v>229</v>
      </c>
      <c r="G81" s="1" t="s">
        <v>229</v>
      </c>
      <c r="H81" s="1" t="s">
        <v>229</v>
      </c>
      <c r="I81" s="1" t="s">
        <v>229</v>
      </c>
      <c r="J81" s="1" t="s">
        <v>229</v>
      </c>
      <c r="K81" s="1" t="s">
        <v>229</v>
      </c>
      <c r="L81" s="1" t="s">
        <v>229</v>
      </c>
      <c r="M81" s="1" t="s">
        <v>229</v>
      </c>
      <c r="N81" s="1" t="s">
        <v>229</v>
      </c>
      <c r="O81" s="71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92.25" customHeight="1" x14ac:dyDescent="0.25">
      <c r="A82" s="61" t="s">
        <v>39</v>
      </c>
      <c r="B82" s="54" t="s">
        <v>261</v>
      </c>
      <c r="C82" s="55" t="s">
        <v>67</v>
      </c>
      <c r="D82" s="2" t="s">
        <v>24</v>
      </c>
      <c r="E82" s="103" t="s">
        <v>127</v>
      </c>
      <c r="F82" s="103"/>
      <c r="G82" s="103"/>
      <c r="H82" s="103"/>
      <c r="I82" s="103"/>
      <c r="J82" s="103"/>
      <c r="K82" s="103"/>
      <c r="L82" s="103"/>
      <c r="M82" s="103"/>
      <c r="N82" s="103"/>
      <c r="O82" s="54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21" customHeight="1" x14ac:dyDescent="0.25">
      <c r="A83" s="75"/>
      <c r="B83" s="72" t="s">
        <v>262</v>
      </c>
      <c r="C83" s="82" t="s">
        <v>198</v>
      </c>
      <c r="D83" s="69" t="s">
        <v>198</v>
      </c>
      <c r="E83" s="87" t="s">
        <v>139</v>
      </c>
      <c r="F83" s="89">
        <v>2023</v>
      </c>
      <c r="G83" s="85" t="s">
        <v>7</v>
      </c>
      <c r="H83" s="85" t="s">
        <v>63</v>
      </c>
      <c r="I83" s="79" t="s">
        <v>144</v>
      </c>
      <c r="J83" s="80"/>
      <c r="K83" s="80"/>
      <c r="L83" s="81"/>
      <c r="M83" s="85" t="s">
        <v>64</v>
      </c>
      <c r="N83" s="85" t="s">
        <v>65</v>
      </c>
      <c r="O83" s="69" t="s">
        <v>198</v>
      </c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27" customHeight="1" x14ac:dyDescent="0.25">
      <c r="A84" s="76"/>
      <c r="B84" s="73"/>
      <c r="C84" s="83"/>
      <c r="D84" s="70"/>
      <c r="E84" s="88"/>
      <c r="F84" s="90"/>
      <c r="G84" s="86"/>
      <c r="H84" s="86"/>
      <c r="I84" s="56" t="s">
        <v>140</v>
      </c>
      <c r="J84" s="56" t="s">
        <v>141</v>
      </c>
      <c r="K84" s="56" t="s">
        <v>142</v>
      </c>
      <c r="L84" s="56" t="s">
        <v>143</v>
      </c>
      <c r="M84" s="86"/>
      <c r="N84" s="86"/>
      <c r="O84" s="70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55.5" customHeight="1" x14ac:dyDescent="0.25">
      <c r="A85" s="77"/>
      <c r="B85" s="74"/>
      <c r="C85" s="84"/>
      <c r="D85" s="71"/>
      <c r="E85" s="56" t="s">
        <v>22</v>
      </c>
      <c r="F85" s="56" t="s">
        <v>22</v>
      </c>
      <c r="G85" s="56" t="s">
        <v>190</v>
      </c>
      <c r="H85" s="56" t="s">
        <v>190</v>
      </c>
      <c r="I85" s="56" t="s">
        <v>190</v>
      </c>
      <c r="J85" s="56" t="s">
        <v>190</v>
      </c>
      <c r="K85" s="56" t="s">
        <v>190</v>
      </c>
      <c r="L85" s="56" t="s">
        <v>190</v>
      </c>
      <c r="M85" s="56" t="s">
        <v>190</v>
      </c>
      <c r="N85" s="56" t="s">
        <v>190</v>
      </c>
      <c r="O85" s="71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45" customHeight="1" x14ac:dyDescent="0.25">
      <c r="A86" s="124" t="s">
        <v>62</v>
      </c>
      <c r="B86" s="96" t="s">
        <v>255</v>
      </c>
      <c r="C86" s="78" t="s">
        <v>67</v>
      </c>
      <c r="D86" s="2" t="s">
        <v>32</v>
      </c>
      <c r="E86" s="59">
        <f>SUM(F86:N86)</f>
        <v>269615</v>
      </c>
      <c r="F86" s="67">
        <f>SUM(F87:F88)</f>
        <v>51402</v>
      </c>
      <c r="G86" s="67">
        <f>SUM(G87:G88)</f>
        <v>64041</v>
      </c>
      <c r="H86" s="111">
        <f t="shared" ref="H86:N86" si="4">SUM(H87:H88)</f>
        <v>51366</v>
      </c>
      <c r="I86" s="112"/>
      <c r="J86" s="112"/>
      <c r="K86" s="112"/>
      <c r="L86" s="113"/>
      <c r="M86" s="59">
        <f t="shared" si="4"/>
        <v>51403</v>
      </c>
      <c r="N86" s="59">
        <f t="shared" si="4"/>
        <v>51403</v>
      </c>
      <c r="O86" s="96" t="s">
        <v>48</v>
      </c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59.25" customHeight="1" x14ac:dyDescent="0.25">
      <c r="A87" s="124"/>
      <c r="B87" s="96"/>
      <c r="C87" s="78"/>
      <c r="D87" s="2" t="s">
        <v>21</v>
      </c>
      <c r="E87" s="59">
        <f>SUM(F87:N87)</f>
        <v>166068</v>
      </c>
      <c r="F87" s="67">
        <v>31458</v>
      </c>
      <c r="G87" s="67">
        <f>31545+7648</f>
        <v>39193</v>
      </c>
      <c r="H87" s="114">
        <f>31818-37</f>
        <v>31781</v>
      </c>
      <c r="I87" s="115"/>
      <c r="J87" s="115"/>
      <c r="K87" s="115"/>
      <c r="L87" s="116"/>
      <c r="M87" s="59">
        <v>31818</v>
      </c>
      <c r="N87" s="59">
        <v>31818</v>
      </c>
      <c r="O87" s="96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67.5" customHeight="1" x14ac:dyDescent="0.25">
      <c r="A88" s="124"/>
      <c r="B88" s="96"/>
      <c r="C88" s="78"/>
      <c r="D88" s="2" t="s">
        <v>3</v>
      </c>
      <c r="E88" s="59">
        <f>SUM(F88:N88)</f>
        <v>103547</v>
      </c>
      <c r="F88" s="67">
        <v>19944</v>
      </c>
      <c r="G88" s="67">
        <f>19999+4849</f>
        <v>24848</v>
      </c>
      <c r="H88" s="111">
        <v>19585</v>
      </c>
      <c r="I88" s="112"/>
      <c r="J88" s="112"/>
      <c r="K88" s="112"/>
      <c r="L88" s="113"/>
      <c r="M88" s="59">
        <v>19585</v>
      </c>
      <c r="N88" s="59">
        <v>19585</v>
      </c>
      <c r="O88" s="96"/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3.25" customHeight="1" x14ac:dyDescent="0.25">
      <c r="A89" s="75"/>
      <c r="B89" s="72" t="s">
        <v>263</v>
      </c>
      <c r="C89" s="82" t="s">
        <v>198</v>
      </c>
      <c r="D89" s="69" t="s">
        <v>198</v>
      </c>
      <c r="E89" s="87" t="s">
        <v>139</v>
      </c>
      <c r="F89" s="89">
        <v>2023</v>
      </c>
      <c r="G89" s="85" t="s">
        <v>7</v>
      </c>
      <c r="H89" s="85" t="s">
        <v>63</v>
      </c>
      <c r="I89" s="79" t="s">
        <v>144</v>
      </c>
      <c r="J89" s="80"/>
      <c r="K89" s="80"/>
      <c r="L89" s="81"/>
      <c r="M89" s="85" t="s">
        <v>64</v>
      </c>
      <c r="N89" s="85" t="s">
        <v>65</v>
      </c>
      <c r="O89" s="69" t="s">
        <v>198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6"/>
      <c r="B90" s="73"/>
      <c r="C90" s="83"/>
      <c r="D90" s="70"/>
      <c r="E90" s="88"/>
      <c r="F90" s="90"/>
      <c r="G90" s="86"/>
      <c r="H90" s="86"/>
      <c r="I90" s="56" t="s">
        <v>140</v>
      </c>
      <c r="J90" s="56" t="s">
        <v>141</v>
      </c>
      <c r="K90" s="56" t="s">
        <v>142</v>
      </c>
      <c r="L90" s="56" t="s">
        <v>143</v>
      </c>
      <c r="M90" s="86"/>
      <c r="N90" s="86"/>
      <c r="O90" s="70"/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67.5" customHeight="1" x14ac:dyDescent="0.25">
      <c r="A91" s="77"/>
      <c r="B91" s="74"/>
      <c r="C91" s="84"/>
      <c r="D91" s="71"/>
      <c r="E91" s="1">
        <f>F91+G91+H91+M91+N91</f>
        <v>6615</v>
      </c>
      <c r="F91" s="1">
        <v>1323</v>
      </c>
      <c r="G91" s="1">
        <v>1323</v>
      </c>
      <c r="H91" s="1">
        <v>1323</v>
      </c>
      <c r="I91" s="1">
        <v>1323</v>
      </c>
      <c r="J91" s="1">
        <v>1323</v>
      </c>
      <c r="K91" s="1">
        <v>1323</v>
      </c>
      <c r="L91" s="1">
        <v>1323</v>
      </c>
      <c r="M91" s="1">
        <v>1323</v>
      </c>
      <c r="N91" s="1">
        <v>1323</v>
      </c>
      <c r="O91" s="71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31.5" customHeight="1" x14ac:dyDescent="0.25">
      <c r="A92" s="75" t="s">
        <v>297</v>
      </c>
      <c r="B92" s="72" t="s">
        <v>298</v>
      </c>
      <c r="C92" s="78" t="s">
        <v>67</v>
      </c>
      <c r="D92" s="2" t="s">
        <v>32</v>
      </c>
      <c r="E92" s="56">
        <f>SUM(F92:N92)</f>
        <v>0</v>
      </c>
      <c r="F92" s="52">
        <v>0</v>
      </c>
      <c r="G92" s="52">
        <v>0</v>
      </c>
      <c r="H92" s="79">
        <v>0</v>
      </c>
      <c r="I92" s="80"/>
      <c r="J92" s="80"/>
      <c r="K92" s="80"/>
      <c r="L92" s="81"/>
      <c r="M92" s="56">
        <v>0</v>
      </c>
      <c r="N92" s="56">
        <v>0</v>
      </c>
      <c r="O92" s="72" t="s">
        <v>48</v>
      </c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60.75" customHeight="1" x14ac:dyDescent="0.25">
      <c r="A93" s="76"/>
      <c r="B93" s="73"/>
      <c r="C93" s="78"/>
      <c r="D93" s="2" t="s">
        <v>3</v>
      </c>
      <c r="E93" s="56">
        <f t="shared" ref="E93:E94" si="5">SUM(F93:N93)</f>
        <v>0</v>
      </c>
      <c r="F93" s="52">
        <v>0</v>
      </c>
      <c r="G93" s="52">
        <v>0</v>
      </c>
      <c r="H93" s="79">
        <v>0</v>
      </c>
      <c r="I93" s="80"/>
      <c r="J93" s="80"/>
      <c r="K93" s="80"/>
      <c r="L93" s="81"/>
      <c r="M93" s="56">
        <v>0</v>
      </c>
      <c r="N93" s="56">
        <v>0</v>
      </c>
      <c r="O93" s="73"/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96" customHeight="1" x14ac:dyDescent="0.25">
      <c r="A94" s="77"/>
      <c r="B94" s="74"/>
      <c r="C94" s="78"/>
      <c r="D94" s="2" t="s">
        <v>24</v>
      </c>
      <c r="E94" s="56">
        <f t="shared" si="5"/>
        <v>0</v>
      </c>
      <c r="F94" s="52">
        <v>0</v>
      </c>
      <c r="G94" s="52">
        <v>0</v>
      </c>
      <c r="H94" s="79">
        <v>0</v>
      </c>
      <c r="I94" s="80"/>
      <c r="J94" s="80"/>
      <c r="K94" s="80"/>
      <c r="L94" s="81"/>
      <c r="M94" s="56">
        <v>0</v>
      </c>
      <c r="N94" s="56">
        <v>0</v>
      </c>
      <c r="O94" s="74"/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19.5" customHeight="1" x14ac:dyDescent="0.25">
      <c r="A95" s="75"/>
      <c r="B95" s="72" t="s">
        <v>299</v>
      </c>
      <c r="C95" s="82" t="s">
        <v>198</v>
      </c>
      <c r="D95" s="69" t="s">
        <v>198</v>
      </c>
      <c r="E95" s="87" t="s">
        <v>139</v>
      </c>
      <c r="F95" s="89">
        <v>2023</v>
      </c>
      <c r="G95" s="85" t="s">
        <v>7</v>
      </c>
      <c r="H95" s="85" t="s">
        <v>63</v>
      </c>
      <c r="I95" s="79" t="s">
        <v>144</v>
      </c>
      <c r="J95" s="80"/>
      <c r="K95" s="80"/>
      <c r="L95" s="81"/>
      <c r="M95" s="85" t="s">
        <v>64</v>
      </c>
      <c r="N95" s="85" t="s">
        <v>65</v>
      </c>
      <c r="O95" s="69" t="s">
        <v>198</v>
      </c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21" customHeight="1" x14ac:dyDescent="0.25">
      <c r="A96" s="76"/>
      <c r="B96" s="73"/>
      <c r="C96" s="83"/>
      <c r="D96" s="70"/>
      <c r="E96" s="88"/>
      <c r="F96" s="90"/>
      <c r="G96" s="86"/>
      <c r="H96" s="86"/>
      <c r="I96" s="56" t="s">
        <v>140</v>
      </c>
      <c r="J96" s="56" t="s">
        <v>141</v>
      </c>
      <c r="K96" s="56" t="s">
        <v>142</v>
      </c>
      <c r="L96" s="56" t="s">
        <v>143</v>
      </c>
      <c r="M96" s="86"/>
      <c r="N96" s="86"/>
      <c r="O96" s="70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57.75" customHeight="1" x14ac:dyDescent="0.25">
      <c r="A97" s="77"/>
      <c r="B97" s="74"/>
      <c r="C97" s="84"/>
      <c r="D97" s="71"/>
      <c r="E97" s="56" t="s">
        <v>22</v>
      </c>
      <c r="F97" s="56" t="s">
        <v>22</v>
      </c>
      <c r="G97" s="56" t="s">
        <v>190</v>
      </c>
      <c r="H97" s="56" t="s">
        <v>190</v>
      </c>
      <c r="I97" s="56" t="s">
        <v>190</v>
      </c>
      <c r="J97" s="56" t="s">
        <v>190</v>
      </c>
      <c r="K97" s="56" t="s">
        <v>190</v>
      </c>
      <c r="L97" s="56" t="s">
        <v>190</v>
      </c>
      <c r="M97" s="56" t="s">
        <v>190</v>
      </c>
      <c r="N97" s="56" t="s">
        <v>190</v>
      </c>
      <c r="O97" s="71"/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50.5" customHeight="1" x14ac:dyDescent="0.25">
      <c r="A98" s="61" t="s">
        <v>18</v>
      </c>
      <c r="B98" s="54" t="s">
        <v>58</v>
      </c>
      <c r="C98" s="55" t="s">
        <v>67</v>
      </c>
      <c r="D98" s="2" t="s">
        <v>3</v>
      </c>
      <c r="E98" s="56">
        <f>SUM(F98:N98)</f>
        <v>0</v>
      </c>
      <c r="F98" s="52">
        <f>SUM(F99,F111)</f>
        <v>0</v>
      </c>
      <c r="G98" s="52">
        <f>SUM(G99,G111)</f>
        <v>0</v>
      </c>
      <c r="H98" s="79">
        <f t="shared" ref="H98:N98" si="6">SUM(H99,H111)</f>
        <v>0</v>
      </c>
      <c r="I98" s="80"/>
      <c r="J98" s="80"/>
      <c r="K98" s="80"/>
      <c r="L98" s="81"/>
      <c r="M98" s="56">
        <f t="shared" si="6"/>
        <v>0</v>
      </c>
      <c r="N98" s="56">
        <f t="shared" si="6"/>
        <v>0</v>
      </c>
      <c r="O98" s="53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186.75" customHeight="1" x14ac:dyDescent="0.25">
      <c r="A99" s="61" t="s">
        <v>19</v>
      </c>
      <c r="B99" s="54" t="s">
        <v>59</v>
      </c>
      <c r="C99" s="55" t="s">
        <v>67</v>
      </c>
      <c r="D99" s="2" t="s">
        <v>3</v>
      </c>
      <c r="E99" s="56">
        <f>SUM(F99:N99)</f>
        <v>0</v>
      </c>
      <c r="F99" s="52">
        <v>0</v>
      </c>
      <c r="G99" s="52">
        <v>0</v>
      </c>
      <c r="H99" s="79">
        <v>0</v>
      </c>
      <c r="I99" s="80"/>
      <c r="J99" s="80"/>
      <c r="K99" s="80"/>
      <c r="L99" s="81"/>
      <c r="M99" s="56">
        <v>0</v>
      </c>
      <c r="N99" s="56">
        <v>0</v>
      </c>
      <c r="O99" s="54" t="s">
        <v>30</v>
      </c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20.25" customHeight="1" x14ac:dyDescent="0.25">
      <c r="A100" s="75"/>
      <c r="B100" s="72" t="s">
        <v>154</v>
      </c>
      <c r="C100" s="82" t="s">
        <v>198</v>
      </c>
      <c r="D100" s="69" t="s">
        <v>198</v>
      </c>
      <c r="E100" s="87" t="s">
        <v>139</v>
      </c>
      <c r="F100" s="89">
        <v>2023</v>
      </c>
      <c r="G100" s="85" t="s">
        <v>7</v>
      </c>
      <c r="H100" s="85" t="s">
        <v>63</v>
      </c>
      <c r="I100" s="79" t="s">
        <v>144</v>
      </c>
      <c r="J100" s="80"/>
      <c r="K100" s="80"/>
      <c r="L100" s="81"/>
      <c r="M100" s="85" t="s">
        <v>64</v>
      </c>
      <c r="N100" s="85" t="s">
        <v>65</v>
      </c>
      <c r="O100" s="69" t="s">
        <v>198</v>
      </c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23.25" customHeight="1" x14ac:dyDescent="0.25">
      <c r="A101" s="76"/>
      <c r="B101" s="73"/>
      <c r="C101" s="83"/>
      <c r="D101" s="70"/>
      <c r="E101" s="88"/>
      <c r="F101" s="90"/>
      <c r="G101" s="86"/>
      <c r="H101" s="86"/>
      <c r="I101" s="56" t="s">
        <v>140</v>
      </c>
      <c r="J101" s="56" t="s">
        <v>141</v>
      </c>
      <c r="K101" s="56" t="s">
        <v>142</v>
      </c>
      <c r="L101" s="56" t="s">
        <v>143</v>
      </c>
      <c r="M101" s="86"/>
      <c r="N101" s="86"/>
      <c r="O101" s="70"/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81.75" customHeight="1" x14ac:dyDescent="0.25">
      <c r="A102" s="77"/>
      <c r="B102" s="74"/>
      <c r="C102" s="84"/>
      <c r="D102" s="71"/>
      <c r="E102" s="1">
        <f>F102+G102+H102+M102+N102</f>
        <v>35000</v>
      </c>
      <c r="F102" s="1">
        <v>7000</v>
      </c>
      <c r="G102" s="1">
        <v>7000</v>
      </c>
      <c r="H102" s="1">
        <v>7000</v>
      </c>
      <c r="I102" s="1" t="s">
        <v>22</v>
      </c>
      <c r="J102" s="1">
        <v>3500</v>
      </c>
      <c r="K102" s="1">
        <v>3500</v>
      </c>
      <c r="L102" s="1">
        <v>7000</v>
      </c>
      <c r="M102" s="1">
        <v>7000</v>
      </c>
      <c r="N102" s="1">
        <v>7000</v>
      </c>
      <c r="O102" s="71"/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34.25" customHeight="1" x14ac:dyDescent="0.25">
      <c r="A103" s="61" t="s">
        <v>42</v>
      </c>
      <c r="B103" s="54" t="s">
        <v>60</v>
      </c>
      <c r="C103" s="55" t="s">
        <v>67</v>
      </c>
      <c r="D103" s="2" t="s">
        <v>3</v>
      </c>
      <c r="E103" s="104" t="s">
        <v>31</v>
      </c>
      <c r="F103" s="104"/>
      <c r="G103" s="104"/>
      <c r="H103" s="104"/>
      <c r="I103" s="104"/>
      <c r="J103" s="104"/>
      <c r="K103" s="104"/>
      <c r="L103" s="104"/>
      <c r="M103" s="104"/>
      <c r="N103" s="104"/>
      <c r="O103" s="54" t="s">
        <v>30</v>
      </c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23.25" customHeight="1" x14ac:dyDescent="0.25">
      <c r="A104" s="75"/>
      <c r="B104" s="72" t="s">
        <v>155</v>
      </c>
      <c r="C104" s="82" t="s">
        <v>198</v>
      </c>
      <c r="D104" s="69" t="s">
        <v>198</v>
      </c>
      <c r="E104" s="87" t="s">
        <v>139</v>
      </c>
      <c r="F104" s="89">
        <v>2023</v>
      </c>
      <c r="G104" s="85" t="s">
        <v>7</v>
      </c>
      <c r="H104" s="85" t="s">
        <v>63</v>
      </c>
      <c r="I104" s="79" t="s">
        <v>144</v>
      </c>
      <c r="J104" s="80"/>
      <c r="K104" s="80"/>
      <c r="L104" s="81"/>
      <c r="M104" s="85" t="s">
        <v>64</v>
      </c>
      <c r="N104" s="85" t="s">
        <v>65</v>
      </c>
      <c r="O104" s="69" t="s">
        <v>198</v>
      </c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25.5" customHeight="1" x14ac:dyDescent="0.25">
      <c r="A105" s="76"/>
      <c r="B105" s="73"/>
      <c r="C105" s="83"/>
      <c r="D105" s="70"/>
      <c r="E105" s="88"/>
      <c r="F105" s="90"/>
      <c r="G105" s="86"/>
      <c r="H105" s="86"/>
      <c r="I105" s="56" t="s">
        <v>140</v>
      </c>
      <c r="J105" s="56" t="s">
        <v>141</v>
      </c>
      <c r="K105" s="56" t="s">
        <v>142</v>
      </c>
      <c r="L105" s="56" t="s">
        <v>143</v>
      </c>
      <c r="M105" s="86"/>
      <c r="N105" s="86"/>
      <c r="O105" s="70"/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48.75" customHeight="1" x14ac:dyDescent="0.25">
      <c r="A106" s="77"/>
      <c r="B106" s="74"/>
      <c r="C106" s="84"/>
      <c r="D106" s="71"/>
      <c r="E106" s="1">
        <f>F106+G106+H106+M106+N106</f>
        <v>15</v>
      </c>
      <c r="F106" s="1">
        <v>3</v>
      </c>
      <c r="G106" s="1">
        <v>3</v>
      </c>
      <c r="H106" s="1">
        <v>3</v>
      </c>
      <c r="I106" s="1">
        <v>1</v>
      </c>
      <c r="J106" s="1">
        <v>2</v>
      </c>
      <c r="K106" s="1">
        <v>3</v>
      </c>
      <c r="L106" s="1">
        <v>3</v>
      </c>
      <c r="M106" s="1">
        <v>3</v>
      </c>
      <c r="N106" s="1">
        <v>3</v>
      </c>
      <c r="O106" s="71"/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120.75" customHeight="1" x14ac:dyDescent="0.25">
      <c r="A107" s="61" t="s">
        <v>43</v>
      </c>
      <c r="B107" s="54" t="s">
        <v>61</v>
      </c>
      <c r="C107" s="55" t="s">
        <v>67</v>
      </c>
      <c r="D107" s="2" t="s">
        <v>3</v>
      </c>
      <c r="E107" s="104" t="s">
        <v>31</v>
      </c>
      <c r="F107" s="104"/>
      <c r="G107" s="104"/>
      <c r="H107" s="104"/>
      <c r="I107" s="104"/>
      <c r="J107" s="104"/>
      <c r="K107" s="104"/>
      <c r="L107" s="104"/>
      <c r="M107" s="104"/>
      <c r="N107" s="104"/>
      <c r="O107" s="54" t="s">
        <v>30</v>
      </c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21" customHeight="1" x14ac:dyDescent="0.25">
      <c r="A108" s="75"/>
      <c r="B108" s="72" t="s">
        <v>156</v>
      </c>
      <c r="C108" s="82" t="s">
        <v>198</v>
      </c>
      <c r="D108" s="69" t="s">
        <v>198</v>
      </c>
      <c r="E108" s="87" t="s">
        <v>139</v>
      </c>
      <c r="F108" s="89">
        <v>2023</v>
      </c>
      <c r="G108" s="85" t="s">
        <v>7</v>
      </c>
      <c r="H108" s="85" t="s">
        <v>63</v>
      </c>
      <c r="I108" s="79" t="s">
        <v>144</v>
      </c>
      <c r="J108" s="80"/>
      <c r="K108" s="80"/>
      <c r="L108" s="81"/>
      <c r="M108" s="85" t="s">
        <v>64</v>
      </c>
      <c r="N108" s="85" t="s">
        <v>65</v>
      </c>
      <c r="O108" s="69" t="s">
        <v>198</v>
      </c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25.5" customHeight="1" x14ac:dyDescent="0.25">
      <c r="A109" s="76"/>
      <c r="B109" s="73"/>
      <c r="C109" s="83"/>
      <c r="D109" s="70"/>
      <c r="E109" s="88"/>
      <c r="F109" s="90"/>
      <c r="G109" s="86"/>
      <c r="H109" s="86"/>
      <c r="I109" s="56" t="s">
        <v>140</v>
      </c>
      <c r="J109" s="56" t="s">
        <v>141</v>
      </c>
      <c r="K109" s="56" t="s">
        <v>142</v>
      </c>
      <c r="L109" s="56" t="s">
        <v>143</v>
      </c>
      <c r="M109" s="86"/>
      <c r="N109" s="86"/>
      <c r="O109" s="70"/>
      <c r="P109" s="18"/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33.75" customHeight="1" x14ac:dyDescent="0.25">
      <c r="A110" s="77"/>
      <c r="B110" s="74"/>
      <c r="C110" s="84"/>
      <c r="D110" s="71"/>
      <c r="E110" s="1">
        <f>F110+G110+H110+M110+N110</f>
        <v>268</v>
      </c>
      <c r="F110" s="1">
        <v>53</v>
      </c>
      <c r="G110" s="1">
        <v>53</v>
      </c>
      <c r="H110" s="1">
        <f>L110</f>
        <v>54</v>
      </c>
      <c r="I110" s="1" t="s">
        <v>22</v>
      </c>
      <c r="J110" s="1">
        <v>20</v>
      </c>
      <c r="K110" s="1">
        <v>20</v>
      </c>
      <c r="L110" s="1">
        <v>54</v>
      </c>
      <c r="M110" s="1">
        <v>54</v>
      </c>
      <c r="N110" s="1">
        <v>54</v>
      </c>
      <c r="O110" s="71"/>
      <c r="P110" s="1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320.25" customHeight="1" x14ac:dyDescent="0.25">
      <c r="A111" s="61" t="s">
        <v>44</v>
      </c>
      <c r="B111" s="46" t="s">
        <v>73</v>
      </c>
      <c r="C111" s="55" t="s">
        <v>67</v>
      </c>
      <c r="D111" s="2" t="s">
        <v>3</v>
      </c>
      <c r="E111" s="56">
        <f>SUM(F111:N111)</f>
        <v>0</v>
      </c>
      <c r="F111" s="52">
        <v>0</v>
      </c>
      <c r="G111" s="52">
        <v>0</v>
      </c>
      <c r="H111" s="79">
        <v>0</v>
      </c>
      <c r="I111" s="80"/>
      <c r="J111" s="80"/>
      <c r="K111" s="80"/>
      <c r="L111" s="81"/>
      <c r="M111" s="56">
        <v>0</v>
      </c>
      <c r="N111" s="56">
        <v>0</v>
      </c>
      <c r="O111" s="54" t="s">
        <v>285</v>
      </c>
      <c r="P111" s="1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22.5" customHeight="1" x14ac:dyDescent="0.25">
      <c r="A112" s="75"/>
      <c r="B112" s="72" t="s">
        <v>157</v>
      </c>
      <c r="C112" s="82" t="s">
        <v>198</v>
      </c>
      <c r="D112" s="69" t="s">
        <v>198</v>
      </c>
      <c r="E112" s="87" t="s">
        <v>139</v>
      </c>
      <c r="F112" s="89">
        <v>2023</v>
      </c>
      <c r="G112" s="85" t="s">
        <v>7</v>
      </c>
      <c r="H112" s="85" t="s">
        <v>63</v>
      </c>
      <c r="I112" s="79" t="s">
        <v>144</v>
      </c>
      <c r="J112" s="80"/>
      <c r="K112" s="80"/>
      <c r="L112" s="81"/>
      <c r="M112" s="85" t="s">
        <v>64</v>
      </c>
      <c r="N112" s="85" t="s">
        <v>65</v>
      </c>
      <c r="O112" s="69" t="s">
        <v>198</v>
      </c>
      <c r="P112" s="1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18.75" customHeight="1" x14ac:dyDescent="0.25">
      <c r="A113" s="76"/>
      <c r="B113" s="73"/>
      <c r="C113" s="83"/>
      <c r="D113" s="70"/>
      <c r="E113" s="88"/>
      <c r="F113" s="90"/>
      <c r="G113" s="86"/>
      <c r="H113" s="86"/>
      <c r="I113" s="56" t="s">
        <v>140</v>
      </c>
      <c r="J113" s="56" t="s">
        <v>141</v>
      </c>
      <c r="K113" s="56" t="s">
        <v>142</v>
      </c>
      <c r="L113" s="56" t="s">
        <v>143</v>
      </c>
      <c r="M113" s="86"/>
      <c r="N113" s="86"/>
      <c r="O113" s="70"/>
      <c r="P113" s="18"/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36" customHeight="1" x14ac:dyDescent="0.25">
      <c r="A114" s="77"/>
      <c r="B114" s="74"/>
      <c r="C114" s="84"/>
      <c r="D114" s="71"/>
      <c r="E114" s="1" t="s">
        <v>22</v>
      </c>
      <c r="F114" s="1" t="s">
        <v>22</v>
      </c>
      <c r="G114" s="1" t="s">
        <v>22</v>
      </c>
      <c r="H114" s="1" t="s">
        <v>22</v>
      </c>
      <c r="I114" s="1" t="s">
        <v>22</v>
      </c>
      <c r="J114" s="1" t="s">
        <v>22</v>
      </c>
      <c r="K114" s="1" t="s">
        <v>22</v>
      </c>
      <c r="L114" s="1" t="s">
        <v>22</v>
      </c>
      <c r="M114" s="1" t="s">
        <v>22</v>
      </c>
      <c r="N114" s="1" t="s">
        <v>22</v>
      </c>
      <c r="O114" s="71"/>
      <c r="P114" s="18"/>
      <c r="Q114" s="18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201" customHeight="1" x14ac:dyDescent="0.25">
      <c r="A115" s="61" t="s">
        <v>45</v>
      </c>
      <c r="B115" s="54" t="s">
        <v>288</v>
      </c>
      <c r="C115" s="55" t="s">
        <v>67</v>
      </c>
      <c r="D115" s="2" t="s">
        <v>3</v>
      </c>
      <c r="E115" s="107" t="s">
        <v>46</v>
      </c>
      <c r="F115" s="107"/>
      <c r="G115" s="107"/>
      <c r="H115" s="107"/>
      <c r="I115" s="107"/>
      <c r="J115" s="107"/>
      <c r="K115" s="107"/>
      <c r="L115" s="107"/>
      <c r="M115" s="107"/>
      <c r="N115" s="107"/>
      <c r="O115" s="54" t="s">
        <v>50</v>
      </c>
      <c r="P115" s="18"/>
      <c r="Q115" s="18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23.25" customHeight="1" x14ac:dyDescent="0.25">
      <c r="A116" s="75"/>
      <c r="B116" s="72" t="s">
        <v>158</v>
      </c>
      <c r="C116" s="82" t="s">
        <v>198</v>
      </c>
      <c r="D116" s="69" t="s">
        <v>198</v>
      </c>
      <c r="E116" s="87" t="s">
        <v>139</v>
      </c>
      <c r="F116" s="89">
        <v>2023</v>
      </c>
      <c r="G116" s="85" t="s">
        <v>7</v>
      </c>
      <c r="H116" s="85" t="s">
        <v>63</v>
      </c>
      <c r="I116" s="79" t="s">
        <v>144</v>
      </c>
      <c r="J116" s="80"/>
      <c r="K116" s="80"/>
      <c r="L116" s="81"/>
      <c r="M116" s="85" t="s">
        <v>64</v>
      </c>
      <c r="N116" s="85" t="s">
        <v>65</v>
      </c>
      <c r="O116" s="69" t="s">
        <v>198</v>
      </c>
      <c r="P116" s="18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3.25" customHeight="1" x14ac:dyDescent="0.25">
      <c r="A117" s="76"/>
      <c r="B117" s="73"/>
      <c r="C117" s="83"/>
      <c r="D117" s="70"/>
      <c r="E117" s="88"/>
      <c r="F117" s="90"/>
      <c r="G117" s="86"/>
      <c r="H117" s="86"/>
      <c r="I117" s="56" t="s">
        <v>140</v>
      </c>
      <c r="J117" s="56" t="s">
        <v>141</v>
      </c>
      <c r="K117" s="56" t="s">
        <v>142</v>
      </c>
      <c r="L117" s="56" t="s">
        <v>143</v>
      </c>
      <c r="M117" s="86"/>
      <c r="N117" s="86"/>
      <c r="O117" s="70"/>
      <c r="P117" s="18"/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4" customHeight="1" x14ac:dyDescent="0.25">
      <c r="A118" s="77"/>
      <c r="B118" s="74"/>
      <c r="C118" s="84"/>
      <c r="D118" s="71"/>
      <c r="E118" s="1">
        <f>F118+G118+H118+M118+N118</f>
        <v>870</v>
      </c>
      <c r="F118" s="1">
        <v>150</v>
      </c>
      <c r="G118" s="1">
        <v>180</v>
      </c>
      <c r="H118" s="1">
        <v>180</v>
      </c>
      <c r="I118" s="1" t="s">
        <v>22</v>
      </c>
      <c r="J118" s="1">
        <v>97</v>
      </c>
      <c r="K118" s="1">
        <v>97</v>
      </c>
      <c r="L118" s="1">
        <v>180</v>
      </c>
      <c r="M118" s="1">
        <v>180</v>
      </c>
      <c r="N118" s="1">
        <v>180</v>
      </c>
      <c r="O118" s="71"/>
      <c r="P118" s="18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19.5" customHeight="1" x14ac:dyDescent="0.25">
      <c r="A119" s="95" t="s">
        <v>138</v>
      </c>
      <c r="B119" s="96" t="s">
        <v>74</v>
      </c>
      <c r="C119" s="82" t="s">
        <v>67</v>
      </c>
      <c r="D119" s="2" t="s">
        <v>32</v>
      </c>
      <c r="E119" s="56">
        <f t="shared" ref="E119:E126" si="7">SUM(F119:N119)</f>
        <v>661451.89463000011</v>
      </c>
      <c r="F119" s="52">
        <f>SUM(F120:F122)</f>
        <v>112403.86176</v>
      </c>
      <c r="G119" s="52">
        <f>SUM(G120:G122)</f>
        <v>172552.08486999999</v>
      </c>
      <c r="H119" s="79">
        <f t="shared" ref="H119:N119" si="8">SUM(H120:H122)</f>
        <v>123125.976</v>
      </c>
      <c r="I119" s="80"/>
      <c r="J119" s="80"/>
      <c r="K119" s="80"/>
      <c r="L119" s="81"/>
      <c r="M119" s="56">
        <f t="shared" si="8"/>
        <v>126684.986</v>
      </c>
      <c r="N119" s="56">
        <f t="shared" si="8"/>
        <v>126684.986</v>
      </c>
      <c r="O119" s="95" t="s">
        <v>198</v>
      </c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49.5" customHeight="1" x14ac:dyDescent="0.25">
      <c r="A120" s="95"/>
      <c r="B120" s="96"/>
      <c r="C120" s="83"/>
      <c r="D120" s="2" t="s">
        <v>23</v>
      </c>
      <c r="E120" s="56">
        <f t="shared" si="7"/>
        <v>2486.4068700000003</v>
      </c>
      <c r="F120" s="52">
        <f>F124</f>
        <v>2486.4068700000003</v>
      </c>
      <c r="G120" s="52">
        <f>G124</f>
        <v>0</v>
      </c>
      <c r="H120" s="79">
        <f t="shared" ref="H120:N120" si="9">H124</f>
        <v>0</v>
      </c>
      <c r="I120" s="80"/>
      <c r="J120" s="80"/>
      <c r="K120" s="80"/>
      <c r="L120" s="81"/>
      <c r="M120" s="56">
        <f t="shared" si="9"/>
        <v>0</v>
      </c>
      <c r="N120" s="56">
        <f t="shared" si="9"/>
        <v>0</v>
      </c>
      <c r="O120" s="95"/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50.25" customHeight="1" x14ac:dyDescent="0.25">
      <c r="A121" s="95"/>
      <c r="B121" s="96"/>
      <c r="C121" s="83"/>
      <c r="D121" s="2" t="s">
        <v>21</v>
      </c>
      <c r="E121" s="56">
        <f t="shared" si="7"/>
        <v>41193.054579999996</v>
      </c>
      <c r="F121" s="52">
        <f>SUM(F125,F130)</f>
        <v>1953.8393699999999</v>
      </c>
      <c r="G121" s="52">
        <f>SUM(G125,G130,G147)</f>
        <v>18446.215209999998</v>
      </c>
      <c r="H121" s="79">
        <f>SUM(H125,H130,H147)</f>
        <v>6931</v>
      </c>
      <c r="I121" s="80"/>
      <c r="J121" s="80"/>
      <c r="K121" s="80"/>
      <c r="L121" s="81"/>
      <c r="M121" s="56">
        <f t="shared" ref="M121:N121" si="10">SUM(M125,M130,M147)</f>
        <v>6931</v>
      </c>
      <c r="N121" s="56">
        <f t="shared" si="10"/>
        <v>6931</v>
      </c>
      <c r="O121" s="95"/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52.5" customHeight="1" x14ac:dyDescent="0.25">
      <c r="A122" s="95"/>
      <c r="B122" s="96"/>
      <c r="C122" s="84"/>
      <c r="D122" s="2" t="s">
        <v>3</v>
      </c>
      <c r="E122" s="56">
        <f t="shared" si="7"/>
        <v>617772.43318000005</v>
      </c>
      <c r="F122" s="52">
        <f>SUM(F126,F134,F138,F142,F148,F152,F156,F160)</f>
        <v>107963.61552000001</v>
      </c>
      <c r="G122" s="52">
        <f>SUM(G126,G134,G138,G142,G148,G152,G156,G160)</f>
        <v>154105.86966</v>
      </c>
      <c r="H122" s="79">
        <f>SUM(H126,H134,H138,H142,H148,H152,H156,H160)</f>
        <v>116194.976</v>
      </c>
      <c r="I122" s="80"/>
      <c r="J122" s="80"/>
      <c r="K122" s="80"/>
      <c r="L122" s="81"/>
      <c r="M122" s="56">
        <f>SUM(M126,M134,M138,M142,M148,M152,M156,M160)</f>
        <v>119753.986</v>
      </c>
      <c r="N122" s="56">
        <f>SUM(N126,N134,N138,N142,N148,N152,N156,N160)</f>
        <v>119753.986</v>
      </c>
      <c r="O122" s="95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22.5" customHeight="1" x14ac:dyDescent="0.25">
      <c r="A123" s="95" t="s">
        <v>128</v>
      </c>
      <c r="B123" s="96" t="s">
        <v>100</v>
      </c>
      <c r="C123" s="78" t="s">
        <v>67</v>
      </c>
      <c r="D123" s="2" t="s">
        <v>101</v>
      </c>
      <c r="E123" s="56">
        <f t="shared" si="7"/>
        <v>7410.56783</v>
      </c>
      <c r="F123" s="52">
        <f>SUM(F124:F126)</f>
        <v>7410.56783</v>
      </c>
      <c r="G123" s="52">
        <f>SUM(G124:G126)</f>
        <v>0</v>
      </c>
      <c r="H123" s="79">
        <f t="shared" ref="H123:N123" si="11">SUM(H124:H126)</f>
        <v>0</v>
      </c>
      <c r="I123" s="80"/>
      <c r="J123" s="80"/>
      <c r="K123" s="80"/>
      <c r="L123" s="81"/>
      <c r="M123" s="56">
        <f t="shared" si="11"/>
        <v>0</v>
      </c>
      <c r="N123" s="56">
        <f t="shared" si="11"/>
        <v>0</v>
      </c>
      <c r="O123" s="96" t="s">
        <v>259</v>
      </c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45" customHeight="1" x14ac:dyDescent="0.25">
      <c r="A124" s="154"/>
      <c r="B124" s="96"/>
      <c r="C124" s="78"/>
      <c r="D124" s="2" t="s">
        <v>23</v>
      </c>
      <c r="E124" s="56">
        <f t="shared" si="7"/>
        <v>2486.4068700000003</v>
      </c>
      <c r="F124" s="52">
        <f>2512.36949-25.96262</f>
        <v>2486.4068700000003</v>
      </c>
      <c r="G124" s="52">
        <v>0</v>
      </c>
      <c r="H124" s="79">
        <v>0</v>
      </c>
      <c r="I124" s="80"/>
      <c r="J124" s="80"/>
      <c r="K124" s="80"/>
      <c r="L124" s="81"/>
      <c r="M124" s="56">
        <v>0</v>
      </c>
      <c r="N124" s="56">
        <v>0</v>
      </c>
      <c r="O124" s="96"/>
      <c r="Q124" s="9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45.75" customHeight="1" x14ac:dyDescent="0.25">
      <c r="A125" s="154"/>
      <c r="B125" s="96"/>
      <c r="C125" s="78"/>
      <c r="D125" s="2" t="s">
        <v>21</v>
      </c>
      <c r="E125" s="56">
        <f t="shared" si="7"/>
        <v>1953.8393699999999</v>
      </c>
      <c r="F125" s="52">
        <f>1974.24094-20.40157</f>
        <v>1953.8393699999999</v>
      </c>
      <c r="G125" s="52">
        <v>0</v>
      </c>
      <c r="H125" s="79">
        <v>0</v>
      </c>
      <c r="I125" s="80"/>
      <c r="J125" s="80"/>
      <c r="K125" s="80"/>
      <c r="L125" s="81"/>
      <c r="M125" s="56">
        <v>0</v>
      </c>
      <c r="N125" s="56">
        <v>0</v>
      </c>
      <c r="O125" s="96"/>
      <c r="Q125" s="9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46.5" customHeight="1" x14ac:dyDescent="0.25">
      <c r="A126" s="154"/>
      <c r="B126" s="96"/>
      <c r="C126" s="78"/>
      <c r="D126" s="2" t="s">
        <v>3</v>
      </c>
      <c r="E126" s="56">
        <f t="shared" si="7"/>
        <v>2970.3215899999996</v>
      </c>
      <c r="F126" s="52">
        <f>2844.45237+155.26351-29.39429</f>
        <v>2970.3215899999996</v>
      </c>
      <c r="G126" s="52">
        <v>0</v>
      </c>
      <c r="H126" s="79">
        <v>0</v>
      </c>
      <c r="I126" s="80"/>
      <c r="J126" s="80"/>
      <c r="K126" s="80"/>
      <c r="L126" s="81"/>
      <c r="M126" s="56">
        <v>0</v>
      </c>
      <c r="N126" s="56">
        <v>0</v>
      </c>
      <c r="O126" s="96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21.75" customHeight="1" x14ac:dyDescent="0.25">
      <c r="A127" s="75"/>
      <c r="B127" s="72" t="s">
        <v>159</v>
      </c>
      <c r="C127" s="82" t="s">
        <v>198</v>
      </c>
      <c r="D127" s="69" t="s">
        <v>198</v>
      </c>
      <c r="E127" s="87" t="s">
        <v>139</v>
      </c>
      <c r="F127" s="89">
        <v>2023</v>
      </c>
      <c r="G127" s="85" t="s">
        <v>7</v>
      </c>
      <c r="H127" s="85" t="s">
        <v>63</v>
      </c>
      <c r="I127" s="79" t="s">
        <v>144</v>
      </c>
      <c r="J127" s="80"/>
      <c r="K127" s="80"/>
      <c r="L127" s="81"/>
      <c r="M127" s="85" t="s">
        <v>64</v>
      </c>
      <c r="N127" s="85" t="s">
        <v>65</v>
      </c>
      <c r="O127" s="69" t="s">
        <v>198</v>
      </c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20.25" customHeight="1" x14ac:dyDescent="0.25">
      <c r="A128" s="76"/>
      <c r="B128" s="73"/>
      <c r="C128" s="83"/>
      <c r="D128" s="70"/>
      <c r="E128" s="88"/>
      <c r="F128" s="90"/>
      <c r="G128" s="86"/>
      <c r="H128" s="86"/>
      <c r="I128" s="56" t="s">
        <v>140</v>
      </c>
      <c r="J128" s="56" t="s">
        <v>141</v>
      </c>
      <c r="K128" s="56" t="s">
        <v>142</v>
      </c>
      <c r="L128" s="56" t="s">
        <v>143</v>
      </c>
      <c r="M128" s="86"/>
      <c r="N128" s="86"/>
      <c r="O128" s="70"/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18.75" customHeight="1" x14ac:dyDescent="0.25">
      <c r="A129" s="77"/>
      <c r="B129" s="74"/>
      <c r="C129" s="84"/>
      <c r="D129" s="71"/>
      <c r="E129" s="1">
        <f>F129</f>
        <v>1</v>
      </c>
      <c r="F129" s="1">
        <v>1</v>
      </c>
      <c r="G129" s="1" t="s">
        <v>229</v>
      </c>
      <c r="H129" s="1" t="s">
        <v>22</v>
      </c>
      <c r="I129" s="1" t="s">
        <v>22</v>
      </c>
      <c r="J129" s="1" t="s">
        <v>22</v>
      </c>
      <c r="K129" s="1" t="s">
        <v>22</v>
      </c>
      <c r="L129" s="1" t="s">
        <v>229</v>
      </c>
      <c r="M129" s="1" t="s">
        <v>22</v>
      </c>
      <c r="N129" s="1" t="s">
        <v>22</v>
      </c>
      <c r="O129" s="71"/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35.75" customHeight="1" x14ac:dyDescent="0.25">
      <c r="A130" s="53" t="s">
        <v>129</v>
      </c>
      <c r="B130" s="54" t="s">
        <v>102</v>
      </c>
      <c r="C130" s="55" t="s">
        <v>67</v>
      </c>
      <c r="D130" s="2" t="s">
        <v>21</v>
      </c>
      <c r="E130" s="56">
        <f>SUM(F130:N130)</f>
        <v>20793</v>
      </c>
      <c r="F130" s="52">
        <f>3312-3312</f>
        <v>0</v>
      </c>
      <c r="G130" s="52">
        <f>6467-3200-3267</f>
        <v>0</v>
      </c>
      <c r="H130" s="79">
        <v>6931</v>
      </c>
      <c r="I130" s="80"/>
      <c r="J130" s="80"/>
      <c r="K130" s="80"/>
      <c r="L130" s="81"/>
      <c r="M130" s="56">
        <v>6931</v>
      </c>
      <c r="N130" s="56">
        <v>6931</v>
      </c>
      <c r="O130" s="54" t="s">
        <v>47</v>
      </c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22.5" customHeight="1" x14ac:dyDescent="0.25">
      <c r="A131" s="75"/>
      <c r="B131" s="72" t="s">
        <v>160</v>
      </c>
      <c r="C131" s="82" t="s">
        <v>198</v>
      </c>
      <c r="D131" s="69" t="s">
        <v>198</v>
      </c>
      <c r="E131" s="87" t="s">
        <v>139</v>
      </c>
      <c r="F131" s="89">
        <v>2023</v>
      </c>
      <c r="G131" s="85" t="s">
        <v>7</v>
      </c>
      <c r="H131" s="85" t="s">
        <v>63</v>
      </c>
      <c r="I131" s="79" t="s">
        <v>144</v>
      </c>
      <c r="J131" s="80"/>
      <c r="K131" s="80"/>
      <c r="L131" s="81"/>
      <c r="M131" s="85" t="s">
        <v>64</v>
      </c>
      <c r="N131" s="85" t="s">
        <v>65</v>
      </c>
      <c r="O131" s="69" t="s">
        <v>198</v>
      </c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24" customHeight="1" x14ac:dyDescent="0.25">
      <c r="A132" s="76"/>
      <c r="B132" s="73"/>
      <c r="C132" s="83"/>
      <c r="D132" s="70"/>
      <c r="E132" s="88"/>
      <c r="F132" s="90"/>
      <c r="G132" s="86"/>
      <c r="H132" s="86"/>
      <c r="I132" s="56" t="s">
        <v>140</v>
      </c>
      <c r="J132" s="56" t="s">
        <v>141</v>
      </c>
      <c r="K132" s="56" t="s">
        <v>142</v>
      </c>
      <c r="L132" s="56" t="s">
        <v>143</v>
      </c>
      <c r="M132" s="86"/>
      <c r="N132" s="86"/>
      <c r="O132" s="70"/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90" customHeight="1" x14ac:dyDescent="0.25">
      <c r="A133" s="77"/>
      <c r="B133" s="74"/>
      <c r="C133" s="84"/>
      <c r="D133" s="71"/>
      <c r="E133" s="1">
        <v>100</v>
      </c>
      <c r="F133" s="1">
        <v>100</v>
      </c>
      <c r="G133" s="1">
        <v>100</v>
      </c>
      <c r="H133" s="1">
        <f>L133</f>
        <v>100</v>
      </c>
      <c r="I133" s="1">
        <v>100</v>
      </c>
      <c r="J133" s="1">
        <v>100</v>
      </c>
      <c r="K133" s="1">
        <v>100</v>
      </c>
      <c r="L133" s="1">
        <v>100</v>
      </c>
      <c r="M133" s="1">
        <v>100</v>
      </c>
      <c r="N133" s="1">
        <v>100</v>
      </c>
      <c r="O133" s="71"/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143.25" customHeight="1" x14ac:dyDescent="0.25">
      <c r="A134" s="53" t="s">
        <v>130</v>
      </c>
      <c r="B134" s="54" t="s">
        <v>103</v>
      </c>
      <c r="C134" s="55" t="s">
        <v>67</v>
      </c>
      <c r="D134" s="2" t="s">
        <v>3</v>
      </c>
      <c r="E134" s="56">
        <f>SUM(F134:N134)</f>
        <v>0</v>
      </c>
      <c r="F134" s="52">
        <f>SUM(G134:O134)</f>
        <v>0</v>
      </c>
      <c r="G134" s="52">
        <f>SUM(H134:O134)</f>
        <v>0</v>
      </c>
      <c r="H134" s="79">
        <f>SUM(M134:Q134)</f>
        <v>0</v>
      </c>
      <c r="I134" s="80"/>
      <c r="J134" s="80"/>
      <c r="K134" s="80"/>
      <c r="L134" s="81"/>
      <c r="M134" s="56">
        <f>SUM(N134:R134)</f>
        <v>0</v>
      </c>
      <c r="N134" s="56">
        <f>SUM(O134:S134)</f>
        <v>0</v>
      </c>
      <c r="O134" s="54" t="s">
        <v>47</v>
      </c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22.5" customHeight="1" x14ac:dyDescent="0.25">
      <c r="A135" s="75"/>
      <c r="B135" s="72" t="s">
        <v>191</v>
      </c>
      <c r="C135" s="82" t="s">
        <v>198</v>
      </c>
      <c r="D135" s="69" t="s">
        <v>198</v>
      </c>
      <c r="E135" s="87" t="s">
        <v>139</v>
      </c>
      <c r="F135" s="89">
        <v>2023</v>
      </c>
      <c r="G135" s="85" t="s">
        <v>7</v>
      </c>
      <c r="H135" s="85" t="s">
        <v>63</v>
      </c>
      <c r="I135" s="79" t="s">
        <v>144</v>
      </c>
      <c r="J135" s="80"/>
      <c r="K135" s="80"/>
      <c r="L135" s="81"/>
      <c r="M135" s="85" t="s">
        <v>64</v>
      </c>
      <c r="N135" s="85" t="s">
        <v>65</v>
      </c>
      <c r="O135" s="69" t="s">
        <v>198</v>
      </c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3.25" customHeight="1" x14ac:dyDescent="0.25">
      <c r="A136" s="76"/>
      <c r="B136" s="73"/>
      <c r="C136" s="83"/>
      <c r="D136" s="70"/>
      <c r="E136" s="88"/>
      <c r="F136" s="90"/>
      <c r="G136" s="86"/>
      <c r="H136" s="86"/>
      <c r="I136" s="56" t="s">
        <v>140</v>
      </c>
      <c r="J136" s="56" t="s">
        <v>141</v>
      </c>
      <c r="K136" s="56" t="s">
        <v>142</v>
      </c>
      <c r="L136" s="56" t="s">
        <v>143</v>
      </c>
      <c r="M136" s="86"/>
      <c r="N136" s="86"/>
      <c r="O136" s="70"/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136.5" customHeight="1" x14ac:dyDescent="0.25">
      <c r="A137" s="77"/>
      <c r="B137" s="74"/>
      <c r="C137" s="84"/>
      <c r="D137" s="71"/>
      <c r="E137" s="56" t="s">
        <v>22</v>
      </c>
      <c r="F137" s="56" t="s">
        <v>22</v>
      </c>
      <c r="G137" s="56" t="s">
        <v>22</v>
      </c>
      <c r="H137" s="56" t="s">
        <v>22</v>
      </c>
      <c r="I137" s="56" t="s">
        <v>22</v>
      </c>
      <c r="J137" s="56" t="s">
        <v>22</v>
      </c>
      <c r="K137" s="56" t="s">
        <v>22</v>
      </c>
      <c r="L137" s="56" t="s">
        <v>22</v>
      </c>
      <c r="M137" s="56" t="s">
        <v>22</v>
      </c>
      <c r="N137" s="56" t="s">
        <v>22</v>
      </c>
      <c r="O137" s="71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63" customHeight="1" x14ac:dyDescent="0.25">
      <c r="A138" s="53" t="s">
        <v>131</v>
      </c>
      <c r="B138" s="54" t="s">
        <v>104</v>
      </c>
      <c r="C138" s="55" t="s">
        <v>67</v>
      </c>
      <c r="D138" s="2" t="s">
        <v>3</v>
      </c>
      <c r="E138" s="56">
        <f>SUM(F138:N138)</f>
        <v>233473.39502</v>
      </c>
      <c r="F138" s="52">
        <v>41951.978320000002</v>
      </c>
      <c r="G138" s="52">
        <f>44103.5+3336.04541-42.5-23.58671</f>
        <v>47373.458699999996</v>
      </c>
      <c r="H138" s="97">
        <f>47765.986+850</f>
        <v>48615.985999999997</v>
      </c>
      <c r="I138" s="98"/>
      <c r="J138" s="98"/>
      <c r="K138" s="98"/>
      <c r="L138" s="99"/>
      <c r="M138" s="56">
        <v>47765.985999999997</v>
      </c>
      <c r="N138" s="56">
        <v>47765.985999999997</v>
      </c>
      <c r="O138" s="54" t="s">
        <v>47</v>
      </c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2.5" customHeight="1" x14ac:dyDescent="0.25">
      <c r="A139" s="75"/>
      <c r="B139" s="72" t="s">
        <v>192</v>
      </c>
      <c r="C139" s="82" t="s">
        <v>198</v>
      </c>
      <c r="D139" s="69" t="s">
        <v>198</v>
      </c>
      <c r="E139" s="87" t="s">
        <v>139</v>
      </c>
      <c r="F139" s="89">
        <v>2023</v>
      </c>
      <c r="G139" s="85" t="s">
        <v>7</v>
      </c>
      <c r="H139" s="85" t="s">
        <v>63</v>
      </c>
      <c r="I139" s="79" t="s">
        <v>144</v>
      </c>
      <c r="J139" s="80"/>
      <c r="K139" s="80"/>
      <c r="L139" s="81"/>
      <c r="M139" s="85" t="s">
        <v>64</v>
      </c>
      <c r="N139" s="85" t="s">
        <v>65</v>
      </c>
      <c r="O139" s="69" t="s">
        <v>198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15" customHeight="1" x14ac:dyDescent="0.25">
      <c r="A140" s="76"/>
      <c r="B140" s="73"/>
      <c r="C140" s="83"/>
      <c r="D140" s="70"/>
      <c r="E140" s="88"/>
      <c r="F140" s="90"/>
      <c r="G140" s="86"/>
      <c r="H140" s="86"/>
      <c r="I140" s="56" t="s">
        <v>140</v>
      </c>
      <c r="J140" s="56" t="s">
        <v>141</v>
      </c>
      <c r="K140" s="56" t="s">
        <v>142</v>
      </c>
      <c r="L140" s="56" t="s">
        <v>143</v>
      </c>
      <c r="M140" s="86"/>
      <c r="N140" s="86"/>
      <c r="O140" s="70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18.75" customHeight="1" x14ac:dyDescent="0.25">
      <c r="A141" s="77"/>
      <c r="B141" s="74"/>
      <c r="C141" s="84"/>
      <c r="D141" s="71"/>
      <c r="E141" s="1">
        <v>100</v>
      </c>
      <c r="F141" s="1">
        <v>100</v>
      </c>
      <c r="G141" s="1">
        <v>100</v>
      </c>
      <c r="H141" s="1">
        <f>L141</f>
        <v>100</v>
      </c>
      <c r="I141" s="1">
        <v>25</v>
      </c>
      <c r="J141" s="1">
        <v>50</v>
      </c>
      <c r="K141" s="1">
        <v>75</v>
      </c>
      <c r="L141" s="1">
        <v>100</v>
      </c>
      <c r="M141" s="1">
        <v>100</v>
      </c>
      <c r="N141" s="1">
        <v>100</v>
      </c>
      <c r="O141" s="71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96.75" customHeight="1" x14ac:dyDescent="0.25">
      <c r="A142" s="53" t="s">
        <v>132</v>
      </c>
      <c r="B142" s="54" t="s">
        <v>137</v>
      </c>
      <c r="C142" s="55" t="s">
        <v>67</v>
      </c>
      <c r="D142" s="2" t="s">
        <v>3</v>
      </c>
      <c r="E142" s="56">
        <f>SUM(F142:N142)</f>
        <v>1000.001</v>
      </c>
      <c r="F142" s="52">
        <f>0.001+1000</f>
        <v>1000.001</v>
      </c>
      <c r="G142" s="52">
        <v>0</v>
      </c>
      <c r="H142" s="79">
        <v>0</v>
      </c>
      <c r="I142" s="80"/>
      <c r="J142" s="80"/>
      <c r="K142" s="80"/>
      <c r="L142" s="81"/>
      <c r="M142" s="56">
        <v>0</v>
      </c>
      <c r="N142" s="56">
        <v>0</v>
      </c>
      <c r="O142" s="54" t="s">
        <v>47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19.5" customHeight="1" x14ac:dyDescent="0.25">
      <c r="A143" s="75"/>
      <c r="B143" s="72" t="s">
        <v>211</v>
      </c>
      <c r="C143" s="82" t="s">
        <v>198</v>
      </c>
      <c r="D143" s="69" t="s">
        <v>198</v>
      </c>
      <c r="E143" s="87" t="s">
        <v>139</v>
      </c>
      <c r="F143" s="89">
        <v>2023</v>
      </c>
      <c r="G143" s="85" t="s">
        <v>7</v>
      </c>
      <c r="H143" s="85" t="s">
        <v>63</v>
      </c>
      <c r="I143" s="79" t="s">
        <v>144</v>
      </c>
      <c r="J143" s="80"/>
      <c r="K143" s="80"/>
      <c r="L143" s="81"/>
      <c r="M143" s="85" t="s">
        <v>64</v>
      </c>
      <c r="N143" s="85" t="s">
        <v>65</v>
      </c>
      <c r="O143" s="69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0.25" customHeight="1" x14ac:dyDescent="0.25">
      <c r="A144" s="76"/>
      <c r="B144" s="73"/>
      <c r="C144" s="83"/>
      <c r="D144" s="70"/>
      <c r="E144" s="88"/>
      <c r="F144" s="90"/>
      <c r="G144" s="86"/>
      <c r="H144" s="86"/>
      <c r="I144" s="56" t="s">
        <v>140</v>
      </c>
      <c r="J144" s="56" t="s">
        <v>141</v>
      </c>
      <c r="K144" s="56" t="s">
        <v>142</v>
      </c>
      <c r="L144" s="56" t="s">
        <v>143</v>
      </c>
      <c r="M144" s="86"/>
      <c r="N144" s="86"/>
      <c r="O144" s="70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39" customHeight="1" x14ac:dyDescent="0.25">
      <c r="A145" s="77"/>
      <c r="B145" s="74"/>
      <c r="C145" s="84"/>
      <c r="D145" s="71"/>
      <c r="E145" s="1">
        <f>F145</f>
        <v>1</v>
      </c>
      <c r="F145" s="5">
        <v>1</v>
      </c>
      <c r="G145" s="56" t="s">
        <v>22</v>
      </c>
      <c r="H145" s="56" t="s">
        <v>22</v>
      </c>
      <c r="I145" s="56" t="s">
        <v>22</v>
      </c>
      <c r="J145" s="56" t="s">
        <v>22</v>
      </c>
      <c r="K145" s="56" t="s">
        <v>22</v>
      </c>
      <c r="L145" s="56" t="s">
        <v>22</v>
      </c>
      <c r="M145" s="56" t="s">
        <v>22</v>
      </c>
      <c r="N145" s="56" t="s">
        <v>22</v>
      </c>
      <c r="O145" s="71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24" customHeight="1" x14ac:dyDescent="0.25">
      <c r="A146" s="69" t="s">
        <v>133</v>
      </c>
      <c r="B146" s="72" t="s">
        <v>282</v>
      </c>
      <c r="C146" s="82" t="s">
        <v>67</v>
      </c>
      <c r="D146" s="2" t="s">
        <v>32</v>
      </c>
      <c r="E146" s="56">
        <f>SUM(F146:N146)</f>
        <v>380092.23077999998</v>
      </c>
      <c r="F146" s="52">
        <f>SUM(F147:F148)</f>
        <v>60464.614610000004</v>
      </c>
      <c r="G146" s="52">
        <f>SUM(G147:G148)</f>
        <v>120478.62616999999</v>
      </c>
      <c r="H146" s="97">
        <f>SUM(H147:H148)</f>
        <v>65078.990000000005</v>
      </c>
      <c r="I146" s="98"/>
      <c r="J146" s="98"/>
      <c r="K146" s="98"/>
      <c r="L146" s="99"/>
      <c r="M146" s="56">
        <f t="shared" ref="M146:N146" si="12">SUM(M147:M148)</f>
        <v>67035</v>
      </c>
      <c r="N146" s="56">
        <f t="shared" si="12"/>
        <v>67035</v>
      </c>
      <c r="O146" s="72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46.5" customHeight="1" x14ac:dyDescent="0.25">
      <c r="A147" s="70"/>
      <c r="B147" s="73"/>
      <c r="C147" s="83"/>
      <c r="D147" s="2" t="s">
        <v>21</v>
      </c>
      <c r="E147" s="35">
        <f>SUM(F147:N147)</f>
        <v>18446.215209999998</v>
      </c>
      <c r="F147" s="52">
        <v>0</v>
      </c>
      <c r="G147" s="52">
        <v>18446.215209999998</v>
      </c>
      <c r="H147" s="79">
        <v>0</v>
      </c>
      <c r="I147" s="80"/>
      <c r="J147" s="80"/>
      <c r="K147" s="80"/>
      <c r="L147" s="81"/>
      <c r="M147" s="35">
        <v>0</v>
      </c>
      <c r="N147" s="35">
        <v>0</v>
      </c>
      <c r="O147" s="73"/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46.5" customHeight="1" x14ac:dyDescent="0.25">
      <c r="A148" s="71"/>
      <c r="B148" s="74"/>
      <c r="C148" s="84"/>
      <c r="D148" s="2" t="s">
        <v>3</v>
      </c>
      <c r="E148" s="35">
        <f>SUM(F148:N148)</f>
        <v>361646.01556999999</v>
      </c>
      <c r="F148" s="52">
        <f>60158.6392-246.7+325.38635+227.28906</f>
        <v>60464.614610000004</v>
      </c>
      <c r="G148" s="52">
        <f>110250.59181-8218.18085</f>
        <v>102032.41095999999</v>
      </c>
      <c r="H148" s="97">
        <f>65928.99-850</f>
        <v>65078.990000000005</v>
      </c>
      <c r="I148" s="98"/>
      <c r="J148" s="98"/>
      <c r="K148" s="98"/>
      <c r="L148" s="99"/>
      <c r="M148" s="35">
        <v>67035</v>
      </c>
      <c r="N148" s="35">
        <v>67035</v>
      </c>
      <c r="O148" s="74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21.75" customHeight="1" x14ac:dyDescent="0.25">
      <c r="A149" s="75"/>
      <c r="B149" s="72" t="s">
        <v>193</v>
      </c>
      <c r="C149" s="82" t="s">
        <v>198</v>
      </c>
      <c r="D149" s="69" t="s">
        <v>198</v>
      </c>
      <c r="E149" s="87" t="s">
        <v>139</v>
      </c>
      <c r="F149" s="89">
        <v>2023</v>
      </c>
      <c r="G149" s="85" t="s">
        <v>7</v>
      </c>
      <c r="H149" s="85" t="s">
        <v>63</v>
      </c>
      <c r="I149" s="79" t="s">
        <v>144</v>
      </c>
      <c r="J149" s="80"/>
      <c r="K149" s="80"/>
      <c r="L149" s="81"/>
      <c r="M149" s="85" t="s">
        <v>64</v>
      </c>
      <c r="N149" s="85" t="s">
        <v>65</v>
      </c>
      <c r="O149" s="69" t="s">
        <v>198</v>
      </c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21" customHeight="1" x14ac:dyDescent="0.25">
      <c r="A150" s="76"/>
      <c r="B150" s="73"/>
      <c r="C150" s="83"/>
      <c r="D150" s="70"/>
      <c r="E150" s="88"/>
      <c r="F150" s="90"/>
      <c r="G150" s="86"/>
      <c r="H150" s="86"/>
      <c r="I150" s="56" t="s">
        <v>140</v>
      </c>
      <c r="J150" s="56" t="s">
        <v>141</v>
      </c>
      <c r="K150" s="56" t="s">
        <v>142</v>
      </c>
      <c r="L150" s="56" t="s">
        <v>143</v>
      </c>
      <c r="M150" s="86"/>
      <c r="N150" s="86"/>
      <c r="O150" s="70"/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43.5" customHeight="1" x14ac:dyDescent="0.25">
      <c r="A151" s="77"/>
      <c r="B151" s="74"/>
      <c r="C151" s="84"/>
      <c r="D151" s="71"/>
      <c r="E151" s="1">
        <v>48</v>
      </c>
      <c r="F151" s="1">
        <v>48</v>
      </c>
      <c r="G151" s="1">
        <v>48</v>
      </c>
      <c r="H151" s="1">
        <f>L151</f>
        <v>48</v>
      </c>
      <c r="I151" s="1">
        <v>48</v>
      </c>
      <c r="J151" s="1">
        <v>48</v>
      </c>
      <c r="K151" s="1">
        <v>48</v>
      </c>
      <c r="L151" s="1">
        <v>48</v>
      </c>
      <c r="M151" s="1">
        <v>48</v>
      </c>
      <c r="N151" s="1">
        <v>48</v>
      </c>
      <c r="O151" s="71"/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0" customHeight="1" x14ac:dyDescent="0.25">
      <c r="A152" s="53" t="s">
        <v>134</v>
      </c>
      <c r="B152" s="54" t="s">
        <v>194</v>
      </c>
      <c r="C152" s="55" t="s">
        <v>67</v>
      </c>
      <c r="D152" s="2" t="s">
        <v>3</v>
      </c>
      <c r="E152" s="56">
        <f>SUM(F152:N152)</f>
        <v>0</v>
      </c>
      <c r="F152" s="52">
        <v>0</v>
      </c>
      <c r="G152" s="52">
        <v>0</v>
      </c>
      <c r="H152" s="79">
        <v>0</v>
      </c>
      <c r="I152" s="80"/>
      <c r="J152" s="80"/>
      <c r="K152" s="80"/>
      <c r="L152" s="81"/>
      <c r="M152" s="56">
        <v>0</v>
      </c>
      <c r="N152" s="56">
        <v>0</v>
      </c>
      <c r="O152" s="54" t="s">
        <v>47</v>
      </c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22.5" customHeight="1" x14ac:dyDescent="0.25">
      <c r="A153" s="75"/>
      <c r="B153" s="72" t="s">
        <v>195</v>
      </c>
      <c r="C153" s="82" t="s">
        <v>198</v>
      </c>
      <c r="D153" s="69" t="s">
        <v>198</v>
      </c>
      <c r="E153" s="87" t="s">
        <v>139</v>
      </c>
      <c r="F153" s="89">
        <v>2023</v>
      </c>
      <c r="G153" s="85" t="s">
        <v>7</v>
      </c>
      <c r="H153" s="85" t="s">
        <v>63</v>
      </c>
      <c r="I153" s="79" t="s">
        <v>144</v>
      </c>
      <c r="J153" s="80"/>
      <c r="K153" s="80"/>
      <c r="L153" s="81"/>
      <c r="M153" s="85" t="s">
        <v>64</v>
      </c>
      <c r="N153" s="85" t="s">
        <v>65</v>
      </c>
      <c r="O153" s="69" t="s">
        <v>198</v>
      </c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3.25" customHeight="1" x14ac:dyDescent="0.25">
      <c r="A154" s="76"/>
      <c r="B154" s="73"/>
      <c r="C154" s="83"/>
      <c r="D154" s="70"/>
      <c r="E154" s="88"/>
      <c r="F154" s="90"/>
      <c r="G154" s="86"/>
      <c r="H154" s="86"/>
      <c r="I154" s="56" t="s">
        <v>140</v>
      </c>
      <c r="J154" s="56" t="s">
        <v>141</v>
      </c>
      <c r="K154" s="56" t="s">
        <v>142</v>
      </c>
      <c r="L154" s="56" t="s">
        <v>143</v>
      </c>
      <c r="M154" s="86"/>
      <c r="N154" s="86"/>
      <c r="O154" s="70"/>
      <c r="Q154" s="18"/>
      <c r="R154" s="18"/>
      <c r="S154" s="18"/>
      <c r="T154" s="18"/>
      <c r="U154" s="18"/>
      <c r="V154" s="18"/>
      <c r="W154" s="19"/>
      <c r="X154" s="19"/>
      <c r="Y154" s="19"/>
      <c r="Z154" s="19"/>
      <c r="AA154" s="19"/>
    </row>
    <row r="155" spans="1:27" s="20" customFormat="1" ht="21.75" customHeight="1" x14ac:dyDescent="0.25">
      <c r="A155" s="77"/>
      <c r="B155" s="74"/>
      <c r="C155" s="84"/>
      <c r="D155" s="71"/>
      <c r="E155" s="56" t="s">
        <v>22</v>
      </c>
      <c r="F155" s="56" t="s">
        <v>22</v>
      </c>
      <c r="G155" s="56" t="s">
        <v>22</v>
      </c>
      <c r="H155" s="56" t="s">
        <v>22</v>
      </c>
      <c r="I155" s="56" t="s">
        <v>22</v>
      </c>
      <c r="J155" s="56" t="s">
        <v>22</v>
      </c>
      <c r="K155" s="56" t="s">
        <v>22</v>
      </c>
      <c r="L155" s="56" t="s">
        <v>22</v>
      </c>
      <c r="M155" s="56" t="s">
        <v>22</v>
      </c>
      <c r="N155" s="56" t="s">
        <v>22</v>
      </c>
      <c r="O155" s="71"/>
      <c r="Q155" s="18"/>
      <c r="R155" s="18"/>
      <c r="S155" s="18"/>
      <c r="T155" s="18"/>
      <c r="U155" s="18"/>
      <c r="V155" s="18"/>
      <c r="W155" s="19"/>
      <c r="X155" s="19"/>
      <c r="Y155" s="19"/>
      <c r="Z155" s="19"/>
      <c r="AA155" s="19"/>
    </row>
    <row r="156" spans="1:27" s="20" customFormat="1" ht="167.25" customHeight="1" x14ac:dyDescent="0.25">
      <c r="A156" s="53" t="s">
        <v>135</v>
      </c>
      <c r="B156" s="54" t="s">
        <v>105</v>
      </c>
      <c r="C156" s="55" t="s">
        <v>67</v>
      </c>
      <c r="D156" s="2" t="s">
        <v>3</v>
      </c>
      <c r="E156" s="56">
        <f>SUM(F156:N156)</f>
        <v>0</v>
      </c>
      <c r="F156" s="52">
        <v>0</v>
      </c>
      <c r="G156" s="52">
        <v>0</v>
      </c>
      <c r="H156" s="79">
        <v>0</v>
      </c>
      <c r="I156" s="80"/>
      <c r="J156" s="80"/>
      <c r="K156" s="80"/>
      <c r="L156" s="81"/>
      <c r="M156" s="56">
        <v>0</v>
      </c>
      <c r="N156" s="56">
        <v>0</v>
      </c>
      <c r="O156" s="54" t="s">
        <v>47</v>
      </c>
      <c r="Q156" s="18"/>
      <c r="R156" s="18"/>
      <c r="S156" s="18"/>
      <c r="T156" s="18"/>
      <c r="U156" s="18"/>
      <c r="V156" s="18"/>
      <c r="W156" s="19"/>
      <c r="X156" s="19"/>
      <c r="Y156" s="19"/>
      <c r="Z156" s="19"/>
      <c r="AA156" s="19"/>
    </row>
    <row r="157" spans="1:27" s="20" customFormat="1" ht="20.25" customHeight="1" x14ac:dyDescent="0.25">
      <c r="A157" s="75"/>
      <c r="B157" s="72" t="s">
        <v>196</v>
      </c>
      <c r="C157" s="82" t="s">
        <v>198</v>
      </c>
      <c r="D157" s="69" t="s">
        <v>198</v>
      </c>
      <c r="E157" s="87" t="s">
        <v>139</v>
      </c>
      <c r="F157" s="89">
        <v>2023</v>
      </c>
      <c r="G157" s="85" t="s">
        <v>7</v>
      </c>
      <c r="H157" s="85" t="s">
        <v>63</v>
      </c>
      <c r="I157" s="79" t="s">
        <v>144</v>
      </c>
      <c r="J157" s="80"/>
      <c r="K157" s="80"/>
      <c r="L157" s="81"/>
      <c r="M157" s="85" t="s">
        <v>64</v>
      </c>
      <c r="N157" s="85" t="s">
        <v>65</v>
      </c>
      <c r="O157" s="69" t="s">
        <v>198</v>
      </c>
      <c r="Q157" s="18"/>
      <c r="R157" s="18"/>
      <c r="S157" s="18"/>
      <c r="T157" s="18"/>
      <c r="U157" s="18"/>
      <c r="V157" s="18"/>
      <c r="W157" s="19"/>
      <c r="X157" s="19"/>
      <c r="Y157" s="19"/>
      <c r="Z157" s="19"/>
      <c r="AA157" s="19"/>
    </row>
    <row r="158" spans="1:27" s="20" customFormat="1" ht="24.75" customHeight="1" x14ac:dyDescent="0.25">
      <c r="A158" s="76"/>
      <c r="B158" s="73"/>
      <c r="C158" s="83"/>
      <c r="D158" s="70"/>
      <c r="E158" s="88"/>
      <c r="F158" s="90"/>
      <c r="G158" s="86"/>
      <c r="H158" s="86"/>
      <c r="I158" s="56" t="s">
        <v>140</v>
      </c>
      <c r="J158" s="56" t="s">
        <v>141</v>
      </c>
      <c r="K158" s="56" t="s">
        <v>142</v>
      </c>
      <c r="L158" s="56" t="s">
        <v>143</v>
      </c>
      <c r="M158" s="86"/>
      <c r="N158" s="86"/>
      <c r="O158" s="70"/>
      <c r="Q158" s="18"/>
      <c r="R158" s="18"/>
      <c r="S158" s="18"/>
      <c r="T158" s="18"/>
      <c r="U158" s="18"/>
      <c r="V158" s="18"/>
      <c r="W158" s="19"/>
      <c r="X158" s="19"/>
      <c r="Y158" s="19"/>
      <c r="Z158" s="19"/>
      <c r="AA158" s="19"/>
    </row>
    <row r="159" spans="1:27" s="20" customFormat="1" ht="59.25" customHeight="1" x14ac:dyDescent="0.25">
      <c r="A159" s="77"/>
      <c r="B159" s="74"/>
      <c r="C159" s="84"/>
      <c r="D159" s="71"/>
      <c r="E159" s="1">
        <f>F159</f>
        <v>1</v>
      </c>
      <c r="F159" s="1">
        <v>1</v>
      </c>
      <c r="G159" s="1" t="s">
        <v>229</v>
      </c>
      <c r="H159" s="56" t="s">
        <v>22</v>
      </c>
      <c r="I159" s="56" t="s">
        <v>22</v>
      </c>
      <c r="J159" s="56" t="s">
        <v>22</v>
      </c>
      <c r="K159" s="56" t="s">
        <v>22</v>
      </c>
      <c r="L159" s="1" t="s">
        <v>229</v>
      </c>
      <c r="M159" s="56" t="s">
        <v>22</v>
      </c>
      <c r="N159" s="56" t="s">
        <v>22</v>
      </c>
      <c r="O159" s="71"/>
      <c r="Q159" s="18"/>
      <c r="R159" s="18"/>
      <c r="S159" s="18"/>
      <c r="T159" s="18"/>
      <c r="U159" s="18"/>
      <c r="V159" s="18"/>
      <c r="W159" s="19"/>
      <c r="X159" s="19"/>
      <c r="Y159" s="19"/>
      <c r="Z159" s="19"/>
      <c r="AA159" s="19"/>
    </row>
    <row r="160" spans="1:27" s="20" customFormat="1" ht="62.25" customHeight="1" x14ac:dyDescent="0.25">
      <c r="A160" s="53" t="s">
        <v>136</v>
      </c>
      <c r="B160" s="54" t="s">
        <v>106</v>
      </c>
      <c r="C160" s="55" t="s">
        <v>67</v>
      </c>
      <c r="D160" s="2" t="s">
        <v>3</v>
      </c>
      <c r="E160" s="56">
        <f>SUM(F160:N160)</f>
        <v>18682.7</v>
      </c>
      <c r="F160" s="52">
        <f>2330-753.3</f>
        <v>1576.7</v>
      </c>
      <c r="G160" s="52">
        <f>2330+2386.66-16.66</f>
        <v>4700</v>
      </c>
      <c r="H160" s="79">
        <v>2500</v>
      </c>
      <c r="I160" s="80"/>
      <c r="J160" s="80"/>
      <c r="K160" s="80"/>
      <c r="L160" s="81"/>
      <c r="M160" s="56">
        <v>4953</v>
      </c>
      <c r="N160" s="56">
        <v>4953</v>
      </c>
      <c r="O160" s="54" t="s">
        <v>47</v>
      </c>
      <c r="Q160" s="18"/>
      <c r="R160" s="18"/>
      <c r="S160" s="18"/>
      <c r="T160" s="18"/>
      <c r="U160" s="18"/>
      <c r="V160" s="18"/>
      <c r="W160" s="19"/>
      <c r="X160" s="19"/>
      <c r="Y160" s="19"/>
      <c r="Z160" s="19"/>
      <c r="AA160" s="19"/>
    </row>
    <row r="161" spans="1:27" s="20" customFormat="1" ht="18" customHeight="1" x14ac:dyDescent="0.25">
      <c r="A161" s="75"/>
      <c r="B161" s="72" t="s">
        <v>197</v>
      </c>
      <c r="C161" s="82" t="s">
        <v>198</v>
      </c>
      <c r="D161" s="69" t="s">
        <v>198</v>
      </c>
      <c r="E161" s="87" t="s">
        <v>139</v>
      </c>
      <c r="F161" s="89">
        <v>2023</v>
      </c>
      <c r="G161" s="85" t="s">
        <v>7</v>
      </c>
      <c r="H161" s="85" t="s">
        <v>63</v>
      </c>
      <c r="I161" s="79" t="s">
        <v>144</v>
      </c>
      <c r="J161" s="80"/>
      <c r="K161" s="80"/>
      <c r="L161" s="81"/>
      <c r="M161" s="85" t="s">
        <v>64</v>
      </c>
      <c r="N161" s="85" t="s">
        <v>65</v>
      </c>
      <c r="O161" s="69" t="s">
        <v>198</v>
      </c>
      <c r="Q161" s="18"/>
      <c r="R161" s="18"/>
      <c r="S161" s="18"/>
      <c r="T161" s="18"/>
      <c r="U161" s="18"/>
      <c r="V161" s="18"/>
      <c r="W161" s="19"/>
      <c r="X161" s="19"/>
      <c r="Y161" s="19"/>
      <c r="Z161" s="19"/>
      <c r="AA161" s="19"/>
    </row>
    <row r="162" spans="1:27" s="20" customFormat="1" ht="21" customHeight="1" x14ac:dyDescent="0.25">
      <c r="A162" s="76"/>
      <c r="B162" s="73"/>
      <c r="C162" s="83"/>
      <c r="D162" s="70"/>
      <c r="E162" s="88"/>
      <c r="F162" s="90"/>
      <c r="G162" s="86"/>
      <c r="H162" s="86"/>
      <c r="I162" s="56" t="s">
        <v>140</v>
      </c>
      <c r="J162" s="56" t="s">
        <v>141</v>
      </c>
      <c r="K162" s="56" t="s">
        <v>142</v>
      </c>
      <c r="L162" s="56" t="s">
        <v>143</v>
      </c>
      <c r="M162" s="86"/>
      <c r="N162" s="86"/>
      <c r="O162" s="70"/>
      <c r="Q162" s="18"/>
      <c r="R162" s="18"/>
      <c r="S162" s="18"/>
      <c r="T162" s="18"/>
      <c r="U162" s="18"/>
      <c r="V162" s="18"/>
      <c r="W162" s="19"/>
      <c r="X162" s="19"/>
      <c r="Y162" s="19"/>
      <c r="Z162" s="19"/>
      <c r="AA162" s="19"/>
    </row>
    <row r="163" spans="1:27" s="20" customFormat="1" ht="40.5" customHeight="1" x14ac:dyDescent="0.25">
      <c r="A163" s="77"/>
      <c r="B163" s="74"/>
      <c r="C163" s="84"/>
      <c r="D163" s="71"/>
      <c r="E163" s="1">
        <v>100</v>
      </c>
      <c r="F163" s="1">
        <v>100</v>
      </c>
      <c r="G163" s="1">
        <v>100</v>
      </c>
      <c r="H163" s="1">
        <f>L163</f>
        <v>100</v>
      </c>
      <c r="I163" s="1">
        <v>100</v>
      </c>
      <c r="J163" s="1">
        <v>100</v>
      </c>
      <c r="K163" s="1">
        <v>100</v>
      </c>
      <c r="L163" s="1">
        <v>100</v>
      </c>
      <c r="M163" s="1">
        <v>100</v>
      </c>
      <c r="N163" s="1">
        <v>100</v>
      </c>
      <c r="O163" s="71"/>
      <c r="Q163" s="18"/>
      <c r="R163" s="18"/>
      <c r="S163" s="18"/>
      <c r="T163" s="18"/>
      <c r="U163" s="18"/>
      <c r="V163" s="18"/>
      <c r="W163" s="19"/>
      <c r="X163" s="19"/>
      <c r="Y163" s="19"/>
      <c r="Z163" s="19"/>
      <c r="AA163" s="19"/>
    </row>
    <row r="164" spans="1:27" s="20" customFormat="1" ht="26.25" customHeight="1" x14ac:dyDescent="0.25">
      <c r="A164" s="117" t="s">
        <v>200</v>
      </c>
      <c r="B164" s="117"/>
      <c r="C164" s="117"/>
      <c r="D164" s="22" t="s">
        <v>32</v>
      </c>
      <c r="E164" s="66">
        <f>SUM(F164:N164)</f>
        <v>1865412.5013000001</v>
      </c>
      <c r="F164" s="58">
        <f>SUM(F165:F167)</f>
        <v>309237.79331000004</v>
      </c>
      <c r="G164" s="58">
        <f>SUM(G165:G167)</f>
        <v>387653.48830999999</v>
      </c>
      <c r="H164" s="91">
        <f t="shared" ref="H164:N164" si="13">SUM(H165:H167)</f>
        <v>415638.94007999997</v>
      </c>
      <c r="I164" s="92"/>
      <c r="J164" s="92"/>
      <c r="K164" s="92"/>
      <c r="L164" s="93"/>
      <c r="M164" s="66">
        <f t="shared" si="13"/>
        <v>387116.29359999998</v>
      </c>
      <c r="N164" s="66">
        <f t="shared" si="13"/>
        <v>365765.98600000003</v>
      </c>
      <c r="O164" s="69" t="s">
        <v>198</v>
      </c>
      <c r="P164" s="18"/>
      <c r="Q164" s="23"/>
      <c r="R164" s="23"/>
      <c r="S164" s="23"/>
      <c r="T164" s="23"/>
      <c r="U164" s="23"/>
      <c r="V164" s="23"/>
      <c r="W164" s="19"/>
      <c r="X164" s="19"/>
      <c r="Y164" s="19"/>
      <c r="Z164" s="19"/>
      <c r="AA164" s="19"/>
    </row>
    <row r="165" spans="1:27" s="20" customFormat="1" ht="48" customHeight="1" x14ac:dyDescent="0.25">
      <c r="A165" s="117"/>
      <c r="B165" s="117"/>
      <c r="C165" s="117"/>
      <c r="D165" s="22" t="s">
        <v>23</v>
      </c>
      <c r="E165" s="66">
        <f>SUM(F165:N165)</f>
        <v>2486.4068700000003</v>
      </c>
      <c r="F165" s="58">
        <f>F120</f>
        <v>2486.4068700000003</v>
      </c>
      <c r="G165" s="58">
        <f>G120</f>
        <v>0</v>
      </c>
      <c r="H165" s="91">
        <f t="shared" ref="H165:N165" si="14">H120</f>
        <v>0</v>
      </c>
      <c r="I165" s="92"/>
      <c r="J165" s="92"/>
      <c r="K165" s="92"/>
      <c r="L165" s="93"/>
      <c r="M165" s="66">
        <f t="shared" si="14"/>
        <v>0</v>
      </c>
      <c r="N165" s="66">
        <f t="shared" si="14"/>
        <v>0</v>
      </c>
      <c r="O165" s="70"/>
      <c r="P165" s="18"/>
      <c r="Q165" s="23"/>
      <c r="R165" s="23"/>
      <c r="S165" s="23"/>
      <c r="T165" s="23"/>
      <c r="U165" s="23"/>
      <c r="V165" s="23"/>
      <c r="W165" s="19"/>
      <c r="X165" s="19"/>
      <c r="Y165" s="19"/>
      <c r="Z165" s="19"/>
      <c r="AA165" s="19"/>
    </row>
    <row r="166" spans="1:27" s="20" customFormat="1" ht="56.25" customHeight="1" x14ac:dyDescent="0.25">
      <c r="A166" s="117"/>
      <c r="B166" s="117"/>
      <c r="C166" s="117"/>
      <c r="D166" s="22" t="s">
        <v>21</v>
      </c>
      <c r="E166" s="66">
        <f>SUM(F166:N166)</f>
        <v>207261.05458</v>
      </c>
      <c r="F166" s="58">
        <f>SUM(F67,F121)</f>
        <v>33411.839370000002</v>
      </c>
      <c r="G166" s="58">
        <f>SUM(G67,G121)</f>
        <v>57639.215209999995</v>
      </c>
      <c r="H166" s="91">
        <f t="shared" ref="H166:N166" si="15">SUM(H67,H121)</f>
        <v>38712</v>
      </c>
      <c r="I166" s="92"/>
      <c r="J166" s="92"/>
      <c r="K166" s="92"/>
      <c r="L166" s="93"/>
      <c r="M166" s="66">
        <f t="shared" si="15"/>
        <v>38749</v>
      </c>
      <c r="N166" s="66">
        <f t="shared" si="15"/>
        <v>38749</v>
      </c>
      <c r="O166" s="70"/>
      <c r="P166" s="18"/>
      <c r="Q166" s="23"/>
      <c r="R166" s="23"/>
      <c r="S166" s="23"/>
      <c r="T166" s="23"/>
      <c r="U166" s="23"/>
      <c r="V166" s="23"/>
      <c r="W166" s="19"/>
      <c r="X166" s="19"/>
      <c r="Y166" s="19"/>
      <c r="Z166" s="19"/>
      <c r="AA166" s="19"/>
    </row>
    <row r="167" spans="1:27" s="20" customFormat="1" ht="63.75" customHeight="1" x14ac:dyDescent="0.25">
      <c r="A167" s="117"/>
      <c r="B167" s="117"/>
      <c r="C167" s="117"/>
      <c r="D167" s="22" t="s">
        <v>3</v>
      </c>
      <c r="E167" s="66">
        <f>SUM(F167:N167)</f>
        <v>1655665.0398499998</v>
      </c>
      <c r="F167" s="58">
        <f>SUM(F11,F24,F45,F68,F98,F122)</f>
        <v>273339.54707000003</v>
      </c>
      <c r="G167" s="58">
        <f>SUM(G11,G24,G45,G68,G98,G122)</f>
        <v>330014.27309999999</v>
      </c>
      <c r="H167" s="91">
        <f>SUM(H11,H24,H45,H68,H98,H122)</f>
        <v>376926.94007999997</v>
      </c>
      <c r="I167" s="92"/>
      <c r="J167" s="92"/>
      <c r="K167" s="92"/>
      <c r="L167" s="93"/>
      <c r="M167" s="66">
        <f>SUM(M11,M24,M45,M68,M98,M122)</f>
        <v>348367.29359999998</v>
      </c>
      <c r="N167" s="66">
        <f>SUM(N11,N24,N45,N68,N98,N122)</f>
        <v>327016.98600000003</v>
      </c>
      <c r="O167" s="70"/>
      <c r="P167" s="18"/>
      <c r="Q167" s="23"/>
      <c r="R167" s="23"/>
      <c r="S167" s="23"/>
      <c r="T167" s="23"/>
      <c r="U167" s="23"/>
      <c r="V167" s="23"/>
      <c r="W167" s="19"/>
      <c r="X167" s="19"/>
      <c r="Y167" s="19"/>
      <c r="Z167" s="19"/>
      <c r="AA167" s="19"/>
    </row>
    <row r="168" spans="1:27" s="20" customFormat="1" ht="32.25" customHeight="1" x14ac:dyDescent="0.25">
      <c r="A168" s="117"/>
      <c r="B168" s="117"/>
      <c r="C168" s="117"/>
      <c r="D168" s="22" t="s">
        <v>24</v>
      </c>
      <c r="E168" s="109" t="s">
        <v>127</v>
      </c>
      <c r="F168" s="109"/>
      <c r="G168" s="109"/>
      <c r="H168" s="109"/>
      <c r="I168" s="109"/>
      <c r="J168" s="109"/>
      <c r="K168" s="109"/>
      <c r="L168" s="109"/>
      <c r="M168" s="109"/>
      <c r="N168" s="109"/>
      <c r="O168" s="71"/>
      <c r="P168" s="18"/>
      <c r="Q168" s="23"/>
      <c r="R168" s="23"/>
      <c r="S168" s="23"/>
      <c r="T168" s="23"/>
      <c r="U168" s="23"/>
      <c r="V168" s="23"/>
      <c r="W168" s="19"/>
      <c r="X168" s="19"/>
      <c r="Y168" s="19"/>
      <c r="Z168" s="19"/>
      <c r="AA168" s="19"/>
    </row>
    <row r="169" spans="1:27" ht="24.75" customHeight="1" x14ac:dyDescent="0.25">
      <c r="A169" s="108" t="s">
        <v>260</v>
      </c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</row>
    <row r="170" spans="1:27" ht="50.25" customHeight="1" x14ac:dyDescent="0.25">
      <c r="A170" s="57" t="s">
        <v>86</v>
      </c>
      <c r="B170" s="54" t="s">
        <v>239</v>
      </c>
      <c r="C170" s="55" t="s">
        <v>67</v>
      </c>
      <c r="D170" s="2" t="s">
        <v>3</v>
      </c>
      <c r="E170" s="56">
        <f>SUM(F170:N170)</f>
        <v>0</v>
      </c>
      <c r="F170" s="52">
        <f>SUM(F171,F175)</f>
        <v>0</v>
      </c>
      <c r="G170" s="52">
        <f>SUM(G171,G175)</f>
        <v>0</v>
      </c>
      <c r="H170" s="79">
        <f>SUM(H171,H175)</f>
        <v>0</v>
      </c>
      <c r="I170" s="80"/>
      <c r="J170" s="80"/>
      <c r="K170" s="80"/>
      <c r="L170" s="81"/>
      <c r="M170" s="56">
        <f t="shared" ref="M170:N170" si="16">SUM(M171,M175)</f>
        <v>0</v>
      </c>
      <c r="N170" s="56">
        <f t="shared" si="16"/>
        <v>0</v>
      </c>
      <c r="O170" s="53" t="s">
        <v>198</v>
      </c>
    </row>
    <row r="171" spans="1:27" ht="66" customHeight="1" x14ac:dyDescent="0.25">
      <c r="A171" s="57" t="s">
        <v>8</v>
      </c>
      <c r="B171" s="2" t="s">
        <v>240</v>
      </c>
      <c r="C171" s="55" t="s">
        <v>67</v>
      </c>
      <c r="D171" s="2" t="s">
        <v>3</v>
      </c>
      <c r="E171" s="56">
        <f>SUM(F171:N171)</f>
        <v>0</v>
      </c>
      <c r="F171" s="52">
        <v>0</v>
      </c>
      <c r="G171" s="52">
        <v>0</v>
      </c>
      <c r="H171" s="79">
        <v>0</v>
      </c>
      <c r="I171" s="80"/>
      <c r="J171" s="80"/>
      <c r="K171" s="80"/>
      <c r="L171" s="81"/>
      <c r="M171" s="56">
        <v>0</v>
      </c>
      <c r="N171" s="56">
        <v>0</v>
      </c>
      <c r="O171" s="54" t="s">
        <v>97</v>
      </c>
    </row>
    <row r="172" spans="1:27" ht="19.5" customHeight="1" x14ac:dyDescent="0.25">
      <c r="A172" s="75"/>
      <c r="B172" s="72" t="s">
        <v>241</v>
      </c>
      <c r="C172" s="82" t="s">
        <v>198</v>
      </c>
      <c r="D172" s="69" t="s">
        <v>198</v>
      </c>
      <c r="E172" s="87" t="s">
        <v>139</v>
      </c>
      <c r="F172" s="89">
        <v>2023</v>
      </c>
      <c r="G172" s="85" t="s">
        <v>7</v>
      </c>
      <c r="H172" s="85" t="s">
        <v>63</v>
      </c>
      <c r="I172" s="79" t="s">
        <v>144</v>
      </c>
      <c r="J172" s="80"/>
      <c r="K172" s="80"/>
      <c r="L172" s="81"/>
      <c r="M172" s="85" t="s">
        <v>64</v>
      </c>
      <c r="N172" s="85" t="s">
        <v>65</v>
      </c>
      <c r="O172" s="69" t="s">
        <v>198</v>
      </c>
    </row>
    <row r="173" spans="1:27" ht="21" customHeight="1" x14ac:dyDescent="0.25">
      <c r="A173" s="76"/>
      <c r="B173" s="73"/>
      <c r="C173" s="83"/>
      <c r="D173" s="70"/>
      <c r="E173" s="88"/>
      <c r="F173" s="90"/>
      <c r="G173" s="86"/>
      <c r="H173" s="86"/>
      <c r="I173" s="56" t="s">
        <v>140</v>
      </c>
      <c r="J173" s="56" t="s">
        <v>141</v>
      </c>
      <c r="K173" s="56" t="s">
        <v>142</v>
      </c>
      <c r="L173" s="56" t="s">
        <v>143</v>
      </c>
      <c r="M173" s="86"/>
      <c r="N173" s="86"/>
      <c r="O173" s="70"/>
    </row>
    <row r="174" spans="1:27" ht="17.25" customHeight="1" x14ac:dyDescent="0.25">
      <c r="A174" s="77"/>
      <c r="B174" s="74"/>
      <c r="C174" s="84"/>
      <c r="D174" s="71"/>
      <c r="E174" s="4" t="s">
        <v>229</v>
      </c>
      <c r="F174" s="4" t="s">
        <v>229</v>
      </c>
      <c r="G174" s="4" t="s">
        <v>229</v>
      </c>
      <c r="H174" s="5" t="s">
        <v>229</v>
      </c>
      <c r="I174" s="5" t="s">
        <v>229</v>
      </c>
      <c r="J174" s="5" t="s">
        <v>229</v>
      </c>
      <c r="K174" s="5" t="s">
        <v>229</v>
      </c>
      <c r="L174" s="5" t="s">
        <v>229</v>
      </c>
      <c r="M174" s="5" t="s">
        <v>229</v>
      </c>
      <c r="N174" s="5" t="s">
        <v>229</v>
      </c>
      <c r="O174" s="71"/>
    </row>
    <row r="175" spans="1:27" ht="71.25" customHeight="1" x14ac:dyDescent="0.25">
      <c r="A175" s="48" t="s">
        <v>9</v>
      </c>
      <c r="B175" s="2" t="s">
        <v>242</v>
      </c>
      <c r="C175" s="55" t="s">
        <v>67</v>
      </c>
      <c r="D175" s="2" t="s">
        <v>3</v>
      </c>
      <c r="E175" s="56">
        <f>SUM(F175:N175)</f>
        <v>0</v>
      </c>
      <c r="F175" s="52">
        <v>0</v>
      </c>
      <c r="G175" s="52">
        <v>0</v>
      </c>
      <c r="H175" s="79">
        <v>0</v>
      </c>
      <c r="I175" s="80"/>
      <c r="J175" s="80"/>
      <c r="K175" s="80"/>
      <c r="L175" s="81"/>
      <c r="M175" s="56">
        <v>0</v>
      </c>
      <c r="N175" s="56">
        <v>0</v>
      </c>
      <c r="O175" s="54" t="s">
        <v>97</v>
      </c>
    </row>
    <row r="176" spans="1:27" ht="20.25" customHeight="1" x14ac:dyDescent="0.25">
      <c r="A176" s="75"/>
      <c r="B176" s="127" t="s">
        <v>243</v>
      </c>
      <c r="C176" s="82" t="s">
        <v>198</v>
      </c>
      <c r="D176" s="69" t="s">
        <v>198</v>
      </c>
      <c r="E176" s="87" t="s">
        <v>139</v>
      </c>
      <c r="F176" s="89">
        <v>2023</v>
      </c>
      <c r="G176" s="85" t="s">
        <v>7</v>
      </c>
      <c r="H176" s="85" t="s">
        <v>63</v>
      </c>
      <c r="I176" s="79" t="s">
        <v>144</v>
      </c>
      <c r="J176" s="80"/>
      <c r="K176" s="80"/>
      <c r="L176" s="81"/>
      <c r="M176" s="85" t="s">
        <v>64</v>
      </c>
      <c r="N176" s="85" t="s">
        <v>65</v>
      </c>
      <c r="O176" s="69" t="s">
        <v>198</v>
      </c>
    </row>
    <row r="177" spans="1:15" ht="19.5" customHeight="1" x14ac:dyDescent="0.25">
      <c r="A177" s="76"/>
      <c r="B177" s="128"/>
      <c r="C177" s="83"/>
      <c r="D177" s="70"/>
      <c r="E177" s="88"/>
      <c r="F177" s="90"/>
      <c r="G177" s="86"/>
      <c r="H177" s="86"/>
      <c r="I177" s="56" t="s">
        <v>140</v>
      </c>
      <c r="J177" s="56" t="s">
        <v>141</v>
      </c>
      <c r="K177" s="56" t="s">
        <v>142</v>
      </c>
      <c r="L177" s="56" t="s">
        <v>143</v>
      </c>
      <c r="M177" s="86"/>
      <c r="N177" s="86"/>
      <c r="O177" s="71"/>
    </row>
    <row r="178" spans="1:15" ht="19.5" customHeight="1" x14ac:dyDescent="0.25">
      <c r="A178" s="77"/>
      <c r="B178" s="129"/>
      <c r="C178" s="84"/>
      <c r="D178" s="71"/>
      <c r="E178" s="1">
        <v>1</v>
      </c>
      <c r="F178" s="11">
        <v>99.85</v>
      </c>
      <c r="G178" s="4">
        <v>98.5</v>
      </c>
      <c r="H178" s="5">
        <f>L178</f>
        <v>1</v>
      </c>
      <c r="I178" s="5">
        <v>1</v>
      </c>
      <c r="J178" s="5">
        <v>1</v>
      </c>
      <c r="K178" s="5">
        <v>1</v>
      </c>
      <c r="L178" s="5">
        <v>1</v>
      </c>
      <c r="M178" s="5">
        <v>1</v>
      </c>
      <c r="N178" s="5">
        <v>1</v>
      </c>
      <c r="O178" s="47"/>
    </row>
    <row r="179" spans="1:15" ht="64.5" customHeight="1" x14ac:dyDescent="0.25">
      <c r="A179" s="124" t="s">
        <v>20</v>
      </c>
      <c r="B179" s="96" t="s">
        <v>161</v>
      </c>
      <c r="C179" s="96" t="s">
        <v>67</v>
      </c>
      <c r="D179" s="2" t="s">
        <v>3</v>
      </c>
      <c r="E179" s="56">
        <f>SUM(F179:N179)</f>
        <v>1441.8752300000001</v>
      </c>
      <c r="F179" s="52">
        <f>F181</f>
        <v>469.53080999999997</v>
      </c>
      <c r="G179" s="52">
        <f>G181</f>
        <v>183.34442000000001</v>
      </c>
      <c r="H179" s="79">
        <f t="shared" ref="H179:N179" si="17">H181</f>
        <v>263</v>
      </c>
      <c r="I179" s="80"/>
      <c r="J179" s="80"/>
      <c r="K179" s="80"/>
      <c r="L179" s="81"/>
      <c r="M179" s="56">
        <f t="shared" si="17"/>
        <v>263</v>
      </c>
      <c r="N179" s="56">
        <f t="shared" si="17"/>
        <v>263</v>
      </c>
      <c r="O179" s="69" t="s">
        <v>198</v>
      </c>
    </row>
    <row r="180" spans="1:15" ht="51" customHeight="1" x14ac:dyDescent="0.25">
      <c r="A180" s="125"/>
      <c r="B180" s="96"/>
      <c r="C180" s="126"/>
      <c r="D180" s="2" t="s">
        <v>24</v>
      </c>
      <c r="E180" s="95" t="s">
        <v>113</v>
      </c>
      <c r="F180" s="95"/>
      <c r="G180" s="95"/>
      <c r="H180" s="95"/>
      <c r="I180" s="95"/>
      <c r="J180" s="95"/>
      <c r="K180" s="95"/>
      <c r="L180" s="95"/>
      <c r="M180" s="95"/>
      <c r="N180" s="95"/>
      <c r="O180" s="71"/>
    </row>
    <row r="181" spans="1:15" ht="102.75" customHeight="1" x14ac:dyDescent="0.25">
      <c r="A181" s="110" t="s">
        <v>12</v>
      </c>
      <c r="B181" s="96" t="s">
        <v>162</v>
      </c>
      <c r="C181" s="78" t="s">
        <v>67</v>
      </c>
      <c r="D181" s="2" t="s">
        <v>3</v>
      </c>
      <c r="E181" s="56">
        <f>SUM(F181:N181)</f>
        <v>1441.8752300000001</v>
      </c>
      <c r="F181" s="52">
        <v>469.53080999999997</v>
      </c>
      <c r="G181" s="52">
        <f>499+168.065-10.87973-236.84558-235.99527</f>
        <v>183.34442000000001</v>
      </c>
      <c r="H181" s="79">
        <v>263</v>
      </c>
      <c r="I181" s="80"/>
      <c r="J181" s="80"/>
      <c r="K181" s="80"/>
      <c r="L181" s="81"/>
      <c r="M181" s="56">
        <v>263</v>
      </c>
      <c r="N181" s="56">
        <v>263</v>
      </c>
      <c r="O181" s="54" t="s">
        <v>125</v>
      </c>
    </row>
    <row r="182" spans="1:15" ht="72" customHeight="1" x14ac:dyDescent="0.25">
      <c r="A182" s="110"/>
      <c r="B182" s="96"/>
      <c r="C182" s="78"/>
      <c r="D182" s="2" t="s">
        <v>24</v>
      </c>
      <c r="E182" s="95" t="s">
        <v>113</v>
      </c>
      <c r="F182" s="95"/>
      <c r="G182" s="95"/>
      <c r="H182" s="95"/>
      <c r="I182" s="95"/>
      <c r="J182" s="95"/>
      <c r="K182" s="95"/>
      <c r="L182" s="95"/>
      <c r="M182" s="95"/>
      <c r="N182" s="95"/>
      <c r="O182" s="54" t="s">
        <v>112</v>
      </c>
    </row>
    <row r="183" spans="1:15" ht="21.75" customHeight="1" x14ac:dyDescent="0.25">
      <c r="A183" s="75"/>
      <c r="B183" s="72" t="s">
        <v>163</v>
      </c>
      <c r="C183" s="82" t="s">
        <v>198</v>
      </c>
      <c r="D183" s="69" t="s">
        <v>198</v>
      </c>
      <c r="E183" s="87" t="s">
        <v>139</v>
      </c>
      <c r="F183" s="89">
        <v>2023</v>
      </c>
      <c r="G183" s="85" t="s">
        <v>7</v>
      </c>
      <c r="H183" s="85" t="s">
        <v>63</v>
      </c>
      <c r="I183" s="79" t="s">
        <v>144</v>
      </c>
      <c r="J183" s="80"/>
      <c r="K183" s="80"/>
      <c r="L183" s="81"/>
      <c r="M183" s="85" t="s">
        <v>64</v>
      </c>
      <c r="N183" s="85" t="s">
        <v>65</v>
      </c>
      <c r="O183" s="69" t="s">
        <v>198</v>
      </c>
    </row>
    <row r="184" spans="1:15" ht="18.75" customHeight="1" x14ac:dyDescent="0.25">
      <c r="A184" s="76"/>
      <c r="B184" s="73"/>
      <c r="C184" s="83"/>
      <c r="D184" s="70"/>
      <c r="E184" s="88"/>
      <c r="F184" s="90"/>
      <c r="G184" s="86"/>
      <c r="H184" s="86"/>
      <c r="I184" s="56" t="s">
        <v>140</v>
      </c>
      <c r="J184" s="56" t="s">
        <v>141</v>
      </c>
      <c r="K184" s="56" t="s">
        <v>142</v>
      </c>
      <c r="L184" s="56" t="s">
        <v>143</v>
      </c>
      <c r="M184" s="86"/>
      <c r="N184" s="86"/>
      <c r="O184" s="70"/>
    </row>
    <row r="185" spans="1:15" ht="40.5" customHeight="1" x14ac:dyDescent="0.25">
      <c r="A185" s="77"/>
      <c r="B185" s="74"/>
      <c r="C185" s="84"/>
      <c r="D185" s="71"/>
      <c r="E185" s="1">
        <f>F185+N185+M185+H185+G185</f>
        <v>19680</v>
      </c>
      <c r="F185" s="1">
        <v>17945</v>
      </c>
      <c r="G185" s="1">
        <v>1180</v>
      </c>
      <c r="H185" s="1">
        <f>L185</f>
        <v>185</v>
      </c>
      <c r="I185" s="1">
        <v>185</v>
      </c>
      <c r="J185" s="1">
        <v>185</v>
      </c>
      <c r="K185" s="1">
        <v>185</v>
      </c>
      <c r="L185" s="1">
        <v>185</v>
      </c>
      <c r="M185" s="1">
        <v>185</v>
      </c>
      <c r="N185" s="1">
        <v>185</v>
      </c>
      <c r="O185" s="71"/>
    </row>
    <row r="186" spans="1:15" ht="21.75" customHeight="1" x14ac:dyDescent="0.25">
      <c r="A186" s="110" t="s">
        <v>13</v>
      </c>
      <c r="B186" s="96" t="s">
        <v>244</v>
      </c>
      <c r="C186" s="78" t="s">
        <v>67</v>
      </c>
      <c r="D186" s="24" t="s">
        <v>98</v>
      </c>
      <c r="E186" s="56">
        <f>SUM(F186:N186)</f>
        <v>3134.7191600000001</v>
      </c>
      <c r="F186" s="52">
        <f>F188</f>
        <v>633.69280000000003</v>
      </c>
      <c r="G186" s="52">
        <f>G188</f>
        <v>629.02635999999995</v>
      </c>
      <c r="H186" s="79">
        <f t="shared" ref="H186:N186" si="18">H188</f>
        <v>604</v>
      </c>
      <c r="I186" s="80"/>
      <c r="J186" s="80"/>
      <c r="K186" s="80"/>
      <c r="L186" s="81"/>
      <c r="M186" s="56">
        <f t="shared" si="18"/>
        <v>634</v>
      </c>
      <c r="N186" s="56">
        <f t="shared" si="18"/>
        <v>634</v>
      </c>
      <c r="O186" s="69" t="s">
        <v>198</v>
      </c>
    </row>
    <row r="187" spans="1:15" ht="50.25" customHeight="1" x14ac:dyDescent="0.25">
      <c r="A187" s="110"/>
      <c r="B187" s="96"/>
      <c r="C187" s="78"/>
      <c r="D187" s="2" t="s">
        <v>21</v>
      </c>
      <c r="E187" s="104" t="s">
        <v>99</v>
      </c>
      <c r="F187" s="104"/>
      <c r="G187" s="104"/>
      <c r="H187" s="104"/>
      <c r="I187" s="104"/>
      <c r="J187" s="104"/>
      <c r="K187" s="104"/>
      <c r="L187" s="104"/>
      <c r="M187" s="104"/>
      <c r="N187" s="104"/>
      <c r="O187" s="70"/>
    </row>
    <row r="188" spans="1:15" ht="67.5" customHeight="1" x14ac:dyDescent="0.25">
      <c r="A188" s="110"/>
      <c r="B188" s="96"/>
      <c r="C188" s="78"/>
      <c r="D188" s="2" t="s">
        <v>3</v>
      </c>
      <c r="E188" s="56">
        <f>SUM(F188:N188)</f>
        <v>3134.7191600000001</v>
      </c>
      <c r="F188" s="52">
        <f>SUM(F191,F195,F199,F203,F207,F211)</f>
        <v>633.69280000000003</v>
      </c>
      <c r="G188" s="52">
        <f>SUM(G191,G195,G199,G203,G207,G211)</f>
        <v>629.02635999999995</v>
      </c>
      <c r="H188" s="79">
        <f>SUM(H191,H195,H199,H203,H207,H211)</f>
        <v>604</v>
      </c>
      <c r="I188" s="80"/>
      <c r="J188" s="80"/>
      <c r="K188" s="80"/>
      <c r="L188" s="81"/>
      <c r="M188" s="52">
        <f t="shared" ref="M188:N188" si="19">SUM(M191,M195,M199,M203,M207,M211)</f>
        <v>634</v>
      </c>
      <c r="N188" s="52">
        <f t="shared" si="19"/>
        <v>634</v>
      </c>
      <c r="O188" s="71"/>
    </row>
    <row r="189" spans="1:15" ht="17.25" customHeight="1" x14ac:dyDescent="0.25">
      <c r="A189" s="110" t="s">
        <v>14</v>
      </c>
      <c r="B189" s="96" t="s">
        <v>164</v>
      </c>
      <c r="C189" s="78" t="s">
        <v>67</v>
      </c>
      <c r="D189" s="24" t="s">
        <v>98</v>
      </c>
      <c r="E189" s="56">
        <f>SUM(F189:N189)</f>
        <v>2972.4037800000001</v>
      </c>
      <c r="F189" s="52">
        <f>SUM(F191)</f>
        <v>599.19280000000003</v>
      </c>
      <c r="G189" s="52">
        <f>SUM(G191)</f>
        <v>597.21097999999995</v>
      </c>
      <c r="H189" s="79">
        <f t="shared" ref="H189:N189" si="20">SUM(H191)</f>
        <v>572</v>
      </c>
      <c r="I189" s="80"/>
      <c r="J189" s="80"/>
      <c r="K189" s="80"/>
      <c r="L189" s="81"/>
      <c r="M189" s="56">
        <f t="shared" si="20"/>
        <v>602</v>
      </c>
      <c r="N189" s="56">
        <f t="shared" si="20"/>
        <v>602</v>
      </c>
      <c r="O189" s="54"/>
    </row>
    <row r="190" spans="1:15" ht="48" customHeight="1" x14ac:dyDescent="0.25">
      <c r="A190" s="110"/>
      <c r="B190" s="96"/>
      <c r="C190" s="78"/>
      <c r="D190" s="2" t="s">
        <v>21</v>
      </c>
      <c r="E190" s="104" t="s">
        <v>99</v>
      </c>
      <c r="F190" s="104"/>
      <c r="G190" s="104"/>
      <c r="H190" s="104"/>
      <c r="I190" s="104"/>
      <c r="J190" s="104"/>
      <c r="K190" s="104"/>
      <c r="L190" s="104"/>
      <c r="M190" s="104"/>
      <c r="N190" s="104"/>
      <c r="O190" s="54" t="s">
        <v>124</v>
      </c>
    </row>
    <row r="191" spans="1:15" ht="48.75" customHeight="1" x14ac:dyDescent="0.25">
      <c r="A191" s="110"/>
      <c r="B191" s="96"/>
      <c r="C191" s="78"/>
      <c r="D191" s="2" t="s">
        <v>3</v>
      </c>
      <c r="E191" s="56">
        <f>SUM(F191:N191)</f>
        <v>2972.4037800000001</v>
      </c>
      <c r="F191" s="52">
        <v>599.19280000000003</v>
      </c>
      <c r="G191" s="52">
        <f>599-1.78902</f>
        <v>597.21097999999995</v>
      </c>
      <c r="H191" s="79">
        <v>572</v>
      </c>
      <c r="I191" s="80"/>
      <c r="J191" s="80"/>
      <c r="K191" s="80"/>
      <c r="L191" s="81"/>
      <c r="M191" s="56">
        <v>602</v>
      </c>
      <c r="N191" s="56">
        <v>602</v>
      </c>
      <c r="O191" s="54" t="s">
        <v>50</v>
      </c>
    </row>
    <row r="192" spans="1:15" ht="20.25" customHeight="1" x14ac:dyDescent="0.25">
      <c r="A192" s="75"/>
      <c r="B192" s="72" t="s">
        <v>266</v>
      </c>
      <c r="C192" s="82" t="s">
        <v>198</v>
      </c>
      <c r="D192" s="69" t="s">
        <v>198</v>
      </c>
      <c r="E192" s="87" t="s">
        <v>139</v>
      </c>
      <c r="F192" s="89">
        <v>2023</v>
      </c>
      <c r="G192" s="85" t="s">
        <v>7</v>
      </c>
      <c r="H192" s="85" t="s">
        <v>63</v>
      </c>
      <c r="I192" s="79" t="s">
        <v>144</v>
      </c>
      <c r="J192" s="80"/>
      <c r="K192" s="80"/>
      <c r="L192" s="81"/>
      <c r="M192" s="85" t="s">
        <v>64</v>
      </c>
      <c r="N192" s="85" t="s">
        <v>65</v>
      </c>
      <c r="O192" s="69" t="s">
        <v>198</v>
      </c>
    </row>
    <row r="193" spans="1:15" ht="24" customHeight="1" x14ac:dyDescent="0.25">
      <c r="A193" s="76"/>
      <c r="B193" s="73"/>
      <c r="C193" s="83"/>
      <c r="D193" s="70"/>
      <c r="E193" s="88"/>
      <c r="F193" s="90"/>
      <c r="G193" s="86"/>
      <c r="H193" s="86"/>
      <c r="I193" s="56" t="s">
        <v>140</v>
      </c>
      <c r="J193" s="56" t="s">
        <v>141</v>
      </c>
      <c r="K193" s="56" t="s">
        <v>142</v>
      </c>
      <c r="L193" s="56" t="s">
        <v>143</v>
      </c>
      <c r="M193" s="86"/>
      <c r="N193" s="86"/>
      <c r="O193" s="70"/>
    </row>
    <row r="194" spans="1:15" ht="37.5" customHeight="1" x14ac:dyDescent="0.25">
      <c r="A194" s="77"/>
      <c r="B194" s="74"/>
      <c r="C194" s="84"/>
      <c r="D194" s="71"/>
      <c r="E194" s="1">
        <f>F194+N194+M194+H194+G194</f>
        <v>681</v>
      </c>
      <c r="F194" s="1">
        <v>224</v>
      </c>
      <c r="G194" s="1">
        <v>118</v>
      </c>
      <c r="H194" s="1">
        <f>L194</f>
        <v>113</v>
      </c>
      <c r="I194" s="1">
        <v>113</v>
      </c>
      <c r="J194" s="1">
        <v>113</v>
      </c>
      <c r="K194" s="1">
        <v>113</v>
      </c>
      <c r="L194" s="1">
        <v>113</v>
      </c>
      <c r="M194" s="1">
        <v>113</v>
      </c>
      <c r="N194" s="1">
        <v>113</v>
      </c>
      <c r="O194" s="71"/>
    </row>
    <row r="195" spans="1:15" ht="121.5" customHeight="1" x14ac:dyDescent="0.25">
      <c r="A195" s="57" t="s">
        <v>15</v>
      </c>
      <c r="B195" s="2" t="s">
        <v>165</v>
      </c>
      <c r="C195" s="55" t="s">
        <v>67</v>
      </c>
      <c r="D195" s="2" t="s">
        <v>3</v>
      </c>
      <c r="E195" s="56">
        <f>SUM(F195:N195)</f>
        <v>0</v>
      </c>
      <c r="F195" s="52">
        <v>0</v>
      </c>
      <c r="G195" s="52">
        <v>0</v>
      </c>
      <c r="H195" s="79">
        <v>0</v>
      </c>
      <c r="I195" s="80"/>
      <c r="J195" s="80"/>
      <c r="K195" s="80"/>
      <c r="L195" s="81"/>
      <c r="M195" s="56">
        <v>0</v>
      </c>
      <c r="N195" s="56">
        <v>0</v>
      </c>
      <c r="O195" s="54" t="s">
        <v>280</v>
      </c>
    </row>
    <row r="196" spans="1:15" ht="18.75" customHeight="1" x14ac:dyDescent="0.25">
      <c r="A196" s="75"/>
      <c r="B196" s="72" t="s">
        <v>166</v>
      </c>
      <c r="C196" s="82" t="s">
        <v>198</v>
      </c>
      <c r="D196" s="69" t="s">
        <v>198</v>
      </c>
      <c r="E196" s="87" t="s">
        <v>139</v>
      </c>
      <c r="F196" s="89">
        <v>2023</v>
      </c>
      <c r="G196" s="85" t="s">
        <v>7</v>
      </c>
      <c r="H196" s="85" t="s">
        <v>63</v>
      </c>
      <c r="I196" s="79" t="s">
        <v>144</v>
      </c>
      <c r="J196" s="80"/>
      <c r="K196" s="80"/>
      <c r="L196" s="81"/>
      <c r="M196" s="85" t="s">
        <v>64</v>
      </c>
      <c r="N196" s="85" t="s">
        <v>65</v>
      </c>
      <c r="O196" s="69" t="s">
        <v>198</v>
      </c>
    </row>
    <row r="197" spans="1:15" ht="16.5" customHeight="1" x14ac:dyDescent="0.25">
      <c r="A197" s="76"/>
      <c r="B197" s="73"/>
      <c r="C197" s="83"/>
      <c r="D197" s="70"/>
      <c r="E197" s="88"/>
      <c r="F197" s="90"/>
      <c r="G197" s="86"/>
      <c r="H197" s="86"/>
      <c r="I197" s="56" t="s">
        <v>140</v>
      </c>
      <c r="J197" s="56" t="s">
        <v>141</v>
      </c>
      <c r="K197" s="56" t="s">
        <v>142</v>
      </c>
      <c r="L197" s="56" t="s">
        <v>143</v>
      </c>
      <c r="M197" s="86"/>
      <c r="N197" s="86"/>
      <c r="O197" s="70"/>
    </row>
    <row r="198" spans="1:15" ht="15.75" customHeight="1" x14ac:dyDescent="0.25">
      <c r="A198" s="77"/>
      <c r="B198" s="74"/>
      <c r="C198" s="84"/>
      <c r="D198" s="71"/>
      <c r="E198" s="5">
        <v>29</v>
      </c>
      <c r="F198" s="56" t="s">
        <v>22</v>
      </c>
      <c r="G198" s="56" t="s">
        <v>22</v>
      </c>
      <c r="H198" s="5">
        <v>29</v>
      </c>
      <c r="I198" s="5">
        <v>29</v>
      </c>
      <c r="J198" s="5">
        <v>29</v>
      </c>
      <c r="K198" s="5">
        <v>29</v>
      </c>
      <c r="L198" s="5">
        <v>29</v>
      </c>
      <c r="M198" s="5">
        <v>29</v>
      </c>
      <c r="N198" s="5">
        <v>29</v>
      </c>
      <c r="O198" s="71"/>
    </row>
    <row r="199" spans="1:15" ht="80.25" customHeight="1" x14ac:dyDescent="0.25">
      <c r="A199" s="57" t="s">
        <v>36</v>
      </c>
      <c r="B199" s="2" t="s">
        <v>245</v>
      </c>
      <c r="C199" s="55" t="s">
        <v>67</v>
      </c>
      <c r="D199" s="2" t="s">
        <v>3</v>
      </c>
      <c r="E199" s="56">
        <f>SUM(F199:N199)</f>
        <v>162.31538</v>
      </c>
      <c r="F199" s="52">
        <v>34.5</v>
      </c>
      <c r="G199" s="52">
        <f>35-3.18462</f>
        <v>31.815380000000001</v>
      </c>
      <c r="H199" s="79">
        <v>32</v>
      </c>
      <c r="I199" s="80"/>
      <c r="J199" s="80"/>
      <c r="K199" s="80"/>
      <c r="L199" s="81"/>
      <c r="M199" s="56">
        <v>32</v>
      </c>
      <c r="N199" s="56">
        <v>32</v>
      </c>
      <c r="O199" s="54" t="s">
        <v>50</v>
      </c>
    </row>
    <row r="200" spans="1:15" ht="15.75" customHeight="1" x14ac:dyDescent="0.25">
      <c r="A200" s="75"/>
      <c r="B200" s="72" t="s">
        <v>246</v>
      </c>
      <c r="C200" s="82" t="s">
        <v>198</v>
      </c>
      <c r="D200" s="69" t="s">
        <v>198</v>
      </c>
      <c r="E200" s="87" t="s">
        <v>139</v>
      </c>
      <c r="F200" s="89">
        <v>2023</v>
      </c>
      <c r="G200" s="85" t="s">
        <v>7</v>
      </c>
      <c r="H200" s="85" t="s">
        <v>63</v>
      </c>
      <c r="I200" s="79" t="s">
        <v>144</v>
      </c>
      <c r="J200" s="80"/>
      <c r="K200" s="80"/>
      <c r="L200" s="81"/>
      <c r="M200" s="85" t="s">
        <v>64</v>
      </c>
      <c r="N200" s="85" t="s">
        <v>65</v>
      </c>
      <c r="O200" s="69" t="s">
        <v>198</v>
      </c>
    </row>
    <row r="201" spans="1:15" ht="15.75" customHeight="1" x14ac:dyDescent="0.25">
      <c r="A201" s="76"/>
      <c r="B201" s="73"/>
      <c r="C201" s="83"/>
      <c r="D201" s="70"/>
      <c r="E201" s="88"/>
      <c r="F201" s="90"/>
      <c r="G201" s="86"/>
      <c r="H201" s="86"/>
      <c r="I201" s="56" t="s">
        <v>140</v>
      </c>
      <c r="J201" s="56" t="s">
        <v>141</v>
      </c>
      <c r="K201" s="56" t="s">
        <v>142</v>
      </c>
      <c r="L201" s="56" t="s">
        <v>143</v>
      </c>
      <c r="M201" s="86"/>
      <c r="N201" s="86"/>
      <c r="O201" s="70"/>
    </row>
    <row r="202" spans="1:15" ht="18.75" customHeight="1" x14ac:dyDescent="0.25">
      <c r="A202" s="77"/>
      <c r="B202" s="74"/>
      <c r="C202" s="84"/>
      <c r="D202" s="71"/>
      <c r="E202" s="1">
        <f>N202+M202+H202+G202+F202</f>
        <v>77877</v>
      </c>
      <c r="F202" s="1">
        <v>52500</v>
      </c>
      <c r="G202" s="1">
        <v>9162</v>
      </c>
      <c r="H202" s="1">
        <f>L202</f>
        <v>5405</v>
      </c>
      <c r="I202" s="1" t="s">
        <v>229</v>
      </c>
      <c r="J202" s="1">
        <v>5405</v>
      </c>
      <c r="K202" s="1">
        <v>5405</v>
      </c>
      <c r="L202" s="1">
        <v>5405</v>
      </c>
      <c r="M202" s="1">
        <v>5405</v>
      </c>
      <c r="N202" s="1">
        <v>5405</v>
      </c>
      <c r="O202" s="71"/>
    </row>
    <row r="203" spans="1:15" ht="124.5" customHeight="1" x14ac:dyDescent="0.25">
      <c r="A203" s="57" t="s">
        <v>40</v>
      </c>
      <c r="B203" s="2" t="s">
        <v>217</v>
      </c>
      <c r="C203" s="55" t="s">
        <v>67</v>
      </c>
      <c r="D203" s="2" t="s">
        <v>3</v>
      </c>
      <c r="E203" s="56">
        <f>SUM(F203:N203)</f>
        <v>0</v>
      </c>
      <c r="F203" s="52">
        <v>0</v>
      </c>
      <c r="G203" s="52">
        <v>0</v>
      </c>
      <c r="H203" s="79">
        <v>0</v>
      </c>
      <c r="I203" s="80"/>
      <c r="J203" s="80"/>
      <c r="K203" s="80"/>
      <c r="L203" s="81"/>
      <c r="M203" s="56">
        <v>0</v>
      </c>
      <c r="N203" s="56">
        <v>0</v>
      </c>
      <c r="O203" s="54" t="s">
        <v>107</v>
      </c>
    </row>
    <row r="204" spans="1:15" ht="17.25" customHeight="1" x14ac:dyDescent="0.25">
      <c r="A204" s="75"/>
      <c r="B204" s="72" t="s">
        <v>167</v>
      </c>
      <c r="C204" s="82" t="s">
        <v>198</v>
      </c>
      <c r="D204" s="69" t="s">
        <v>198</v>
      </c>
      <c r="E204" s="87" t="s">
        <v>139</v>
      </c>
      <c r="F204" s="89">
        <v>2023</v>
      </c>
      <c r="G204" s="85" t="s">
        <v>7</v>
      </c>
      <c r="H204" s="85" t="s">
        <v>63</v>
      </c>
      <c r="I204" s="79" t="s">
        <v>144</v>
      </c>
      <c r="J204" s="80"/>
      <c r="K204" s="80"/>
      <c r="L204" s="81"/>
      <c r="M204" s="85" t="s">
        <v>64</v>
      </c>
      <c r="N204" s="85" t="s">
        <v>65</v>
      </c>
      <c r="O204" s="69" t="s">
        <v>198</v>
      </c>
    </row>
    <row r="205" spans="1:15" ht="16.5" customHeight="1" x14ac:dyDescent="0.25">
      <c r="A205" s="76"/>
      <c r="B205" s="73"/>
      <c r="C205" s="83"/>
      <c r="D205" s="70"/>
      <c r="E205" s="88"/>
      <c r="F205" s="90"/>
      <c r="G205" s="86"/>
      <c r="H205" s="86"/>
      <c r="I205" s="56" t="s">
        <v>140</v>
      </c>
      <c r="J205" s="56" t="s">
        <v>141</v>
      </c>
      <c r="K205" s="56" t="s">
        <v>142</v>
      </c>
      <c r="L205" s="56" t="s">
        <v>143</v>
      </c>
      <c r="M205" s="86"/>
      <c r="N205" s="86"/>
      <c r="O205" s="70"/>
    </row>
    <row r="206" spans="1:15" ht="17.25" customHeight="1" x14ac:dyDescent="0.25">
      <c r="A206" s="77"/>
      <c r="B206" s="74"/>
      <c r="C206" s="84"/>
      <c r="D206" s="71"/>
      <c r="E206" s="1">
        <f>N206+M206+H206+G206+F206</f>
        <v>94</v>
      </c>
      <c r="F206" s="1">
        <v>18</v>
      </c>
      <c r="G206" s="1">
        <v>19</v>
      </c>
      <c r="H206" s="1">
        <v>19</v>
      </c>
      <c r="I206" s="1">
        <v>4</v>
      </c>
      <c r="J206" s="1">
        <v>7</v>
      </c>
      <c r="K206" s="1">
        <v>17</v>
      </c>
      <c r="L206" s="1">
        <v>19</v>
      </c>
      <c r="M206" s="1">
        <v>19</v>
      </c>
      <c r="N206" s="1">
        <v>19</v>
      </c>
      <c r="O206" s="71"/>
    </row>
    <row r="207" spans="1:15" ht="113.25" customHeight="1" x14ac:dyDescent="0.25">
      <c r="A207" s="57" t="s">
        <v>87</v>
      </c>
      <c r="B207" s="2" t="s">
        <v>272</v>
      </c>
      <c r="C207" s="55" t="s">
        <v>273</v>
      </c>
      <c r="D207" s="2" t="s">
        <v>3</v>
      </c>
      <c r="E207" s="56">
        <f>SUM(F207:N207)</f>
        <v>0</v>
      </c>
      <c r="F207" s="52">
        <v>0</v>
      </c>
      <c r="G207" s="52">
        <v>0</v>
      </c>
      <c r="H207" s="79">
        <v>0</v>
      </c>
      <c r="I207" s="80"/>
      <c r="J207" s="80"/>
      <c r="K207" s="80"/>
      <c r="L207" s="81"/>
      <c r="M207" s="56">
        <v>0</v>
      </c>
      <c r="N207" s="56">
        <v>0</v>
      </c>
      <c r="O207" s="54" t="s">
        <v>48</v>
      </c>
    </row>
    <row r="208" spans="1:15" ht="24" customHeight="1" x14ac:dyDescent="0.25">
      <c r="A208" s="75"/>
      <c r="B208" s="72" t="s">
        <v>274</v>
      </c>
      <c r="C208" s="82" t="s">
        <v>198</v>
      </c>
      <c r="D208" s="69" t="s">
        <v>198</v>
      </c>
      <c r="E208" s="87" t="s">
        <v>139</v>
      </c>
      <c r="F208" s="89">
        <v>2023</v>
      </c>
      <c r="G208" s="85" t="s">
        <v>7</v>
      </c>
      <c r="H208" s="85" t="s">
        <v>63</v>
      </c>
      <c r="I208" s="79" t="s">
        <v>144</v>
      </c>
      <c r="J208" s="80"/>
      <c r="K208" s="80"/>
      <c r="L208" s="81"/>
      <c r="M208" s="85" t="s">
        <v>64</v>
      </c>
      <c r="N208" s="85" t="s">
        <v>65</v>
      </c>
      <c r="O208" s="69" t="s">
        <v>198</v>
      </c>
    </row>
    <row r="209" spans="1:15" ht="24" customHeight="1" x14ac:dyDescent="0.25">
      <c r="A209" s="76"/>
      <c r="B209" s="73"/>
      <c r="C209" s="83"/>
      <c r="D209" s="70"/>
      <c r="E209" s="88"/>
      <c r="F209" s="90"/>
      <c r="G209" s="86"/>
      <c r="H209" s="86"/>
      <c r="I209" s="56" t="s">
        <v>140</v>
      </c>
      <c r="J209" s="56" t="s">
        <v>141</v>
      </c>
      <c r="K209" s="56" t="s">
        <v>142</v>
      </c>
      <c r="L209" s="56" t="s">
        <v>143</v>
      </c>
      <c r="M209" s="86"/>
      <c r="N209" s="86"/>
      <c r="O209" s="70"/>
    </row>
    <row r="210" spans="1:15" ht="63.75" customHeight="1" x14ac:dyDescent="0.25">
      <c r="A210" s="77"/>
      <c r="B210" s="74"/>
      <c r="C210" s="84"/>
      <c r="D210" s="71"/>
      <c r="E210" s="1">
        <v>1</v>
      </c>
      <c r="F210" s="1">
        <v>1</v>
      </c>
      <c r="G210" s="1">
        <v>1</v>
      </c>
      <c r="H210" s="1">
        <v>1</v>
      </c>
      <c r="I210" s="1">
        <v>1</v>
      </c>
      <c r="J210" s="1">
        <v>1</v>
      </c>
      <c r="K210" s="1">
        <v>1</v>
      </c>
      <c r="L210" s="1">
        <v>1</v>
      </c>
      <c r="M210" s="1">
        <v>1</v>
      </c>
      <c r="N210" s="1">
        <v>1</v>
      </c>
      <c r="O210" s="71"/>
    </row>
    <row r="211" spans="1:15" ht="64.5" customHeight="1" x14ac:dyDescent="0.25">
      <c r="A211" s="57" t="s">
        <v>275</v>
      </c>
      <c r="B211" s="2" t="s">
        <v>276</v>
      </c>
      <c r="C211" s="55" t="s">
        <v>273</v>
      </c>
      <c r="D211" s="2" t="s">
        <v>3</v>
      </c>
      <c r="E211" s="56">
        <f>SUM(F211:N211)</f>
        <v>0</v>
      </c>
      <c r="F211" s="52">
        <v>0</v>
      </c>
      <c r="G211" s="52">
        <v>0</v>
      </c>
      <c r="H211" s="79">
        <v>0</v>
      </c>
      <c r="I211" s="80"/>
      <c r="J211" s="80"/>
      <c r="K211" s="80"/>
      <c r="L211" s="81"/>
      <c r="M211" s="56">
        <v>0</v>
      </c>
      <c r="N211" s="56">
        <v>0</v>
      </c>
      <c r="O211" s="54" t="s">
        <v>48</v>
      </c>
    </row>
    <row r="212" spans="1:15" ht="24" customHeight="1" x14ac:dyDescent="0.25">
      <c r="A212" s="75"/>
      <c r="B212" s="72" t="s">
        <v>277</v>
      </c>
      <c r="C212" s="82" t="s">
        <v>198</v>
      </c>
      <c r="D212" s="69" t="s">
        <v>198</v>
      </c>
      <c r="E212" s="87" t="s">
        <v>139</v>
      </c>
      <c r="F212" s="89">
        <v>2023</v>
      </c>
      <c r="G212" s="85" t="s">
        <v>7</v>
      </c>
      <c r="H212" s="85" t="s">
        <v>63</v>
      </c>
      <c r="I212" s="79" t="s">
        <v>144</v>
      </c>
      <c r="J212" s="80"/>
      <c r="K212" s="80"/>
      <c r="L212" s="81"/>
      <c r="M212" s="85" t="s">
        <v>64</v>
      </c>
      <c r="N212" s="85" t="s">
        <v>65</v>
      </c>
      <c r="O212" s="69" t="s">
        <v>198</v>
      </c>
    </row>
    <row r="213" spans="1:15" ht="24" customHeight="1" x14ac:dyDescent="0.25">
      <c r="A213" s="76"/>
      <c r="B213" s="73"/>
      <c r="C213" s="83"/>
      <c r="D213" s="70"/>
      <c r="E213" s="88"/>
      <c r="F213" s="90"/>
      <c r="G213" s="86"/>
      <c r="H213" s="86"/>
      <c r="I213" s="56" t="s">
        <v>140</v>
      </c>
      <c r="J213" s="56" t="s">
        <v>141</v>
      </c>
      <c r="K213" s="56" t="s">
        <v>142</v>
      </c>
      <c r="L213" s="56" t="s">
        <v>143</v>
      </c>
      <c r="M213" s="86"/>
      <c r="N213" s="86"/>
      <c r="O213" s="70"/>
    </row>
    <row r="214" spans="1:15" ht="18.75" customHeight="1" x14ac:dyDescent="0.25">
      <c r="A214" s="77"/>
      <c r="B214" s="74"/>
      <c r="C214" s="84"/>
      <c r="D214" s="71"/>
      <c r="E214" s="1">
        <v>1</v>
      </c>
      <c r="F214" s="1">
        <v>1</v>
      </c>
      <c r="G214" s="1">
        <v>1</v>
      </c>
      <c r="H214" s="1">
        <v>1</v>
      </c>
      <c r="I214" s="1">
        <v>1</v>
      </c>
      <c r="J214" s="1">
        <v>1</v>
      </c>
      <c r="K214" s="1">
        <v>1</v>
      </c>
      <c r="L214" s="1">
        <v>1</v>
      </c>
      <c r="M214" s="1">
        <v>1</v>
      </c>
      <c r="N214" s="1">
        <v>1</v>
      </c>
      <c r="O214" s="71"/>
    </row>
    <row r="215" spans="1:15" ht="96.75" customHeight="1" x14ac:dyDescent="0.25">
      <c r="A215" s="57" t="s">
        <v>16</v>
      </c>
      <c r="B215" s="2" t="s">
        <v>75</v>
      </c>
      <c r="C215" s="55" t="s">
        <v>67</v>
      </c>
      <c r="D215" s="2" t="s">
        <v>3</v>
      </c>
      <c r="E215" s="56">
        <f>SUM(F215:N215)</f>
        <v>0</v>
      </c>
      <c r="F215" s="52">
        <v>0</v>
      </c>
      <c r="G215" s="52">
        <v>0</v>
      </c>
      <c r="H215" s="79">
        <v>0</v>
      </c>
      <c r="I215" s="80"/>
      <c r="J215" s="80"/>
      <c r="K215" s="80"/>
      <c r="L215" s="81"/>
      <c r="M215" s="56">
        <v>0</v>
      </c>
      <c r="N215" s="56">
        <v>0</v>
      </c>
      <c r="O215" s="53" t="s">
        <v>198</v>
      </c>
    </row>
    <row r="216" spans="1:15" ht="79.5" customHeight="1" x14ac:dyDescent="0.25">
      <c r="A216" s="57" t="s">
        <v>17</v>
      </c>
      <c r="B216" s="2" t="s">
        <v>76</v>
      </c>
      <c r="C216" s="55" t="s">
        <v>67</v>
      </c>
      <c r="D216" s="2" t="s">
        <v>3</v>
      </c>
      <c r="E216" s="56">
        <f>SUM(F216:N216)</f>
        <v>0</v>
      </c>
      <c r="F216" s="52">
        <v>0</v>
      </c>
      <c r="G216" s="52">
        <v>0</v>
      </c>
      <c r="H216" s="79">
        <v>0</v>
      </c>
      <c r="I216" s="80"/>
      <c r="J216" s="80"/>
      <c r="K216" s="80"/>
      <c r="L216" s="81"/>
      <c r="M216" s="56">
        <v>0</v>
      </c>
      <c r="N216" s="56">
        <v>0</v>
      </c>
      <c r="O216" s="54" t="s">
        <v>97</v>
      </c>
    </row>
    <row r="217" spans="1:15" ht="21.75" customHeight="1" x14ac:dyDescent="0.25">
      <c r="A217" s="75"/>
      <c r="B217" s="72" t="s">
        <v>168</v>
      </c>
      <c r="C217" s="82" t="s">
        <v>198</v>
      </c>
      <c r="D217" s="69" t="s">
        <v>198</v>
      </c>
      <c r="E217" s="87" t="s">
        <v>139</v>
      </c>
      <c r="F217" s="89">
        <v>2023</v>
      </c>
      <c r="G217" s="85" t="s">
        <v>7</v>
      </c>
      <c r="H217" s="85" t="s">
        <v>63</v>
      </c>
      <c r="I217" s="79" t="s">
        <v>144</v>
      </c>
      <c r="J217" s="80"/>
      <c r="K217" s="80"/>
      <c r="L217" s="81"/>
      <c r="M217" s="85" t="s">
        <v>64</v>
      </c>
      <c r="N217" s="85" t="s">
        <v>65</v>
      </c>
      <c r="O217" s="69" t="s">
        <v>198</v>
      </c>
    </row>
    <row r="218" spans="1:15" ht="27.75" customHeight="1" x14ac:dyDescent="0.25">
      <c r="A218" s="76"/>
      <c r="B218" s="73"/>
      <c r="C218" s="83"/>
      <c r="D218" s="70"/>
      <c r="E218" s="88"/>
      <c r="F218" s="90"/>
      <c r="G218" s="86"/>
      <c r="H218" s="86"/>
      <c r="I218" s="56" t="s">
        <v>140</v>
      </c>
      <c r="J218" s="56" t="s">
        <v>141</v>
      </c>
      <c r="K218" s="56" t="s">
        <v>142</v>
      </c>
      <c r="L218" s="56" t="s">
        <v>143</v>
      </c>
      <c r="M218" s="86"/>
      <c r="N218" s="86"/>
      <c r="O218" s="70"/>
    </row>
    <row r="219" spans="1:15" ht="47.25" customHeight="1" x14ac:dyDescent="0.25">
      <c r="A219" s="77"/>
      <c r="B219" s="74"/>
      <c r="C219" s="84"/>
      <c r="D219" s="71"/>
      <c r="E219" s="56" t="s">
        <v>22</v>
      </c>
      <c r="F219" s="56" t="s">
        <v>22</v>
      </c>
      <c r="G219" s="56" t="s">
        <v>22</v>
      </c>
      <c r="H219" s="56" t="s">
        <v>22</v>
      </c>
      <c r="I219" s="56" t="s">
        <v>22</v>
      </c>
      <c r="J219" s="56" t="s">
        <v>22</v>
      </c>
      <c r="K219" s="56" t="s">
        <v>22</v>
      </c>
      <c r="L219" s="56" t="s">
        <v>22</v>
      </c>
      <c r="M219" s="56" t="s">
        <v>22</v>
      </c>
      <c r="N219" s="56" t="s">
        <v>22</v>
      </c>
      <c r="O219" s="71"/>
    </row>
    <row r="220" spans="1:15" ht="61.5" customHeight="1" x14ac:dyDescent="0.25">
      <c r="A220" s="118" t="s">
        <v>18</v>
      </c>
      <c r="B220" s="72" t="s">
        <v>247</v>
      </c>
      <c r="C220" s="82" t="s">
        <v>67</v>
      </c>
      <c r="D220" s="2" t="s">
        <v>21</v>
      </c>
      <c r="E220" s="94" t="s">
        <v>108</v>
      </c>
      <c r="F220" s="94"/>
      <c r="G220" s="94"/>
      <c r="H220" s="94"/>
      <c r="I220" s="94"/>
      <c r="J220" s="94"/>
      <c r="K220" s="94"/>
      <c r="L220" s="94"/>
      <c r="M220" s="94"/>
      <c r="N220" s="94"/>
      <c r="O220" s="69" t="s">
        <v>198</v>
      </c>
    </row>
    <row r="221" spans="1:15" ht="57" customHeight="1" x14ac:dyDescent="0.25">
      <c r="A221" s="119"/>
      <c r="B221" s="74"/>
      <c r="C221" s="84"/>
      <c r="D221" s="2" t="s">
        <v>3</v>
      </c>
      <c r="E221" s="107" t="s">
        <v>256</v>
      </c>
      <c r="F221" s="107"/>
      <c r="G221" s="107"/>
      <c r="H221" s="107"/>
      <c r="I221" s="107"/>
      <c r="J221" s="107"/>
      <c r="K221" s="107"/>
      <c r="L221" s="107"/>
      <c r="M221" s="107"/>
      <c r="N221" s="107"/>
      <c r="O221" s="71"/>
    </row>
    <row r="222" spans="1:15" ht="51.75" customHeight="1" x14ac:dyDescent="0.25">
      <c r="A222" s="118" t="s">
        <v>19</v>
      </c>
      <c r="B222" s="72" t="s">
        <v>248</v>
      </c>
      <c r="C222" s="82" t="s">
        <v>67</v>
      </c>
      <c r="D222" s="2" t="s">
        <v>21</v>
      </c>
      <c r="E222" s="94" t="s">
        <v>108</v>
      </c>
      <c r="F222" s="94"/>
      <c r="G222" s="94"/>
      <c r="H222" s="94"/>
      <c r="I222" s="94"/>
      <c r="J222" s="94"/>
      <c r="K222" s="94"/>
      <c r="L222" s="94"/>
      <c r="M222" s="94"/>
      <c r="N222" s="94"/>
      <c r="O222" s="54" t="s">
        <v>109</v>
      </c>
    </row>
    <row r="223" spans="1:15" ht="50.25" customHeight="1" x14ac:dyDescent="0.25">
      <c r="A223" s="119"/>
      <c r="B223" s="74"/>
      <c r="C223" s="84"/>
      <c r="D223" s="2" t="s">
        <v>3</v>
      </c>
      <c r="E223" s="107" t="s">
        <v>256</v>
      </c>
      <c r="F223" s="107"/>
      <c r="G223" s="107"/>
      <c r="H223" s="107"/>
      <c r="I223" s="107"/>
      <c r="J223" s="107"/>
      <c r="K223" s="107"/>
      <c r="L223" s="107"/>
      <c r="M223" s="107"/>
      <c r="N223" s="107"/>
      <c r="O223" s="54" t="s">
        <v>50</v>
      </c>
    </row>
    <row r="224" spans="1:15" ht="19.5" customHeight="1" x14ac:dyDescent="0.25">
      <c r="A224" s="75"/>
      <c r="B224" s="72" t="s">
        <v>210</v>
      </c>
      <c r="C224" s="82" t="s">
        <v>198</v>
      </c>
      <c r="D224" s="69" t="s">
        <v>198</v>
      </c>
      <c r="E224" s="87" t="s">
        <v>139</v>
      </c>
      <c r="F224" s="89">
        <v>2023</v>
      </c>
      <c r="G224" s="85" t="s">
        <v>7</v>
      </c>
      <c r="H224" s="85" t="s">
        <v>63</v>
      </c>
      <c r="I224" s="79" t="s">
        <v>144</v>
      </c>
      <c r="J224" s="80"/>
      <c r="K224" s="80"/>
      <c r="L224" s="81"/>
      <c r="M224" s="85" t="s">
        <v>64</v>
      </c>
      <c r="N224" s="85" t="s">
        <v>65</v>
      </c>
      <c r="O224" s="69" t="s">
        <v>198</v>
      </c>
    </row>
    <row r="225" spans="1:15" ht="21" customHeight="1" x14ac:dyDescent="0.25">
      <c r="A225" s="76"/>
      <c r="B225" s="73"/>
      <c r="C225" s="83"/>
      <c r="D225" s="70"/>
      <c r="E225" s="88"/>
      <c r="F225" s="90"/>
      <c r="G225" s="86"/>
      <c r="H225" s="86"/>
      <c r="I225" s="56" t="s">
        <v>140</v>
      </c>
      <c r="J225" s="56" t="s">
        <v>141</v>
      </c>
      <c r="K225" s="56" t="s">
        <v>142</v>
      </c>
      <c r="L225" s="56" t="s">
        <v>143</v>
      </c>
      <c r="M225" s="86"/>
      <c r="N225" s="86"/>
      <c r="O225" s="70"/>
    </row>
    <row r="226" spans="1:15" ht="69.75" customHeight="1" x14ac:dyDescent="0.25">
      <c r="A226" s="77"/>
      <c r="B226" s="74"/>
      <c r="C226" s="84"/>
      <c r="D226" s="71"/>
      <c r="E226" s="1">
        <f>N226+M226+H226+G226+F226</f>
        <v>5</v>
      </c>
      <c r="F226" s="1">
        <v>1</v>
      </c>
      <c r="G226" s="1">
        <v>1</v>
      </c>
      <c r="H226" s="1">
        <v>1</v>
      </c>
      <c r="I226" s="1">
        <v>1</v>
      </c>
      <c r="J226" s="1">
        <v>1</v>
      </c>
      <c r="K226" s="1">
        <v>1</v>
      </c>
      <c r="L226" s="1">
        <v>1</v>
      </c>
      <c r="M226" s="1">
        <v>1</v>
      </c>
      <c r="N226" s="1">
        <v>1</v>
      </c>
      <c r="O226" s="71"/>
    </row>
    <row r="227" spans="1:15" ht="30" customHeight="1" x14ac:dyDescent="0.25">
      <c r="A227" s="117" t="s">
        <v>264</v>
      </c>
      <c r="B227" s="117"/>
      <c r="C227" s="117"/>
      <c r="D227" s="22" t="s">
        <v>32</v>
      </c>
      <c r="E227" s="66">
        <f>SUM(F227:N227)</f>
        <v>4576.5943900000002</v>
      </c>
      <c r="F227" s="58">
        <f>F229</f>
        <v>1103.22361</v>
      </c>
      <c r="G227" s="58">
        <f>G229</f>
        <v>812.37077999999997</v>
      </c>
      <c r="H227" s="91">
        <f t="shared" ref="H227:N227" si="21">H229</f>
        <v>867</v>
      </c>
      <c r="I227" s="92"/>
      <c r="J227" s="92"/>
      <c r="K227" s="92"/>
      <c r="L227" s="93"/>
      <c r="M227" s="66">
        <f t="shared" si="21"/>
        <v>897</v>
      </c>
      <c r="N227" s="66">
        <f t="shared" si="21"/>
        <v>897</v>
      </c>
      <c r="O227" s="69" t="s">
        <v>198</v>
      </c>
    </row>
    <row r="228" spans="1:15" ht="68.25" customHeight="1" x14ac:dyDescent="0.25">
      <c r="A228" s="117"/>
      <c r="B228" s="117"/>
      <c r="C228" s="117"/>
      <c r="D228" s="22" t="s">
        <v>21</v>
      </c>
      <c r="E228" s="109" t="s">
        <v>110</v>
      </c>
      <c r="F228" s="109"/>
      <c r="G228" s="109"/>
      <c r="H228" s="109"/>
      <c r="I228" s="109"/>
      <c r="J228" s="109"/>
      <c r="K228" s="109"/>
      <c r="L228" s="109"/>
      <c r="M228" s="109"/>
      <c r="N228" s="109"/>
      <c r="O228" s="70"/>
    </row>
    <row r="229" spans="1:15" ht="79.5" customHeight="1" x14ac:dyDescent="0.25">
      <c r="A229" s="117"/>
      <c r="B229" s="117"/>
      <c r="C229" s="117"/>
      <c r="D229" s="22" t="s">
        <v>3</v>
      </c>
      <c r="E229" s="66">
        <f>SUM(F229:N229)</f>
        <v>4576.5943900000002</v>
      </c>
      <c r="F229" s="58">
        <f>SUM(F170,F179,F188,F215,)</f>
        <v>1103.22361</v>
      </c>
      <c r="G229" s="58">
        <f>SUM(G170,G179,G188,G215)</f>
        <v>812.37077999999997</v>
      </c>
      <c r="H229" s="91">
        <f>SUM(H170,H179,H188,H215)</f>
        <v>867</v>
      </c>
      <c r="I229" s="92"/>
      <c r="J229" s="92"/>
      <c r="K229" s="92"/>
      <c r="L229" s="93"/>
      <c r="M229" s="66">
        <f>SUM(M170,M179,M188,M215)</f>
        <v>897</v>
      </c>
      <c r="N229" s="66">
        <f>SUM(N170,N179,N188,N215)</f>
        <v>897</v>
      </c>
      <c r="O229" s="70"/>
    </row>
    <row r="230" spans="1:15" ht="40.5" customHeight="1" x14ac:dyDescent="0.25">
      <c r="A230" s="117"/>
      <c r="B230" s="117"/>
      <c r="C230" s="117"/>
      <c r="D230" s="22" t="s">
        <v>24</v>
      </c>
      <c r="E230" s="106" t="s">
        <v>113</v>
      </c>
      <c r="F230" s="106"/>
      <c r="G230" s="106"/>
      <c r="H230" s="106"/>
      <c r="I230" s="106"/>
      <c r="J230" s="106"/>
      <c r="K230" s="106"/>
      <c r="L230" s="106"/>
      <c r="M230" s="106"/>
      <c r="N230" s="106"/>
      <c r="O230" s="71"/>
    </row>
    <row r="231" spans="1:15" ht="24" customHeight="1" x14ac:dyDescent="0.25">
      <c r="A231" s="122" t="s">
        <v>201</v>
      </c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</row>
    <row r="232" spans="1:15" ht="228" customHeight="1" x14ac:dyDescent="0.25">
      <c r="A232" s="57" t="s">
        <v>86</v>
      </c>
      <c r="B232" s="2" t="s">
        <v>238</v>
      </c>
      <c r="C232" s="55" t="s">
        <v>67</v>
      </c>
      <c r="D232" s="2" t="s">
        <v>3</v>
      </c>
      <c r="E232" s="56">
        <f>SUM(F232:N232)</f>
        <v>122527.60536</v>
      </c>
      <c r="F232" s="52">
        <f>SUM(F233,F237)</f>
        <v>19086.983080000002</v>
      </c>
      <c r="G232" s="52">
        <f>SUM(G233,G237)</f>
        <v>18656.62228</v>
      </c>
      <c r="H232" s="79">
        <f>SUM(H233,H237)</f>
        <v>28766</v>
      </c>
      <c r="I232" s="80"/>
      <c r="J232" s="80"/>
      <c r="K232" s="80"/>
      <c r="L232" s="81"/>
      <c r="M232" s="56">
        <f>SUM(M233,M237)</f>
        <v>28175</v>
      </c>
      <c r="N232" s="56">
        <f>SUM(N233,N237)</f>
        <v>27843</v>
      </c>
      <c r="O232" s="53" t="s">
        <v>198</v>
      </c>
    </row>
    <row r="233" spans="1:15" ht="69" customHeight="1" x14ac:dyDescent="0.25">
      <c r="A233" s="57" t="s">
        <v>8</v>
      </c>
      <c r="B233" s="2" t="s">
        <v>249</v>
      </c>
      <c r="C233" s="55" t="s">
        <v>67</v>
      </c>
      <c r="D233" s="2" t="s">
        <v>3</v>
      </c>
      <c r="E233" s="56">
        <f>SUM(F233:N233)</f>
        <v>90909.943780000001</v>
      </c>
      <c r="F233" s="52">
        <v>19086.983080000002</v>
      </c>
      <c r="G233" s="52">
        <f>18152+212.52673-181.56603</f>
        <v>18182.9607</v>
      </c>
      <c r="H233" s="79">
        <v>17274</v>
      </c>
      <c r="I233" s="80"/>
      <c r="J233" s="80"/>
      <c r="K233" s="80"/>
      <c r="L233" s="81"/>
      <c r="M233" s="56">
        <v>18183</v>
      </c>
      <c r="N233" s="56">
        <v>18183</v>
      </c>
      <c r="O233" s="54" t="s">
        <v>50</v>
      </c>
    </row>
    <row r="234" spans="1:15" ht="18" customHeight="1" x14ac:dyDescent="0.25">
      <c r="A234" s="75"/>
      <c r="B234" s="72" t="s">
        <v>169</v>
      </c>
      <c r="C234" s="82" t="s">
        <v>198</v>
      </c>
      <c r="D234" s="69" t="s">
        <v>198</v>
      </c>
      <c r="E234" s="87" t="s">
        <v>139</v>
      </c>
      <c r="F234" s="89">
        <v>2023</v>
      </c>
      <c r="G234" s="85" t="s">
        <v>7</v>
      </c>
      <c r="H234" s="85" t="s">
        <v>63</v>
      </c>
      <c r="I234" s="79" t="s">
        <v>144</v>
      </c>
      <c r="J234" s="80"/>
      <c r="K234" s="80"/>
      <c r="L234" s="81"/>
      <c r="M234" s="85" t="s">
        <v>64</v>
      </c>
      <c r="N234" s="85" t="s">
        <v>65</v>
      </c>
      <c r="O234" s="69" t="s">
        <v>198</v>
      </c>
    </row>
    <row r="235" spans="1:15" ht="17.25" customHeight="1" x14ac:dyDescent="0.25">
      <c r="A235" s="76"/>
      <c r="B235" s="73"/>
      <c r="C235" s="83"/>
      <c r="D235" s="70"/>
      <c r="E235" s="88"/>
      <c r="F235" s="90"/>
      <c r="G235" s="86"/>
      <c r="H235" s="86"/>
      <c r="I235" s="56" t="s">
        <v>140</v>
      </c>
      <c r="J235" s="56" t="s">
        <v>141</v>
      </c>
      <c r="K235" s="56" t="s">
        <v>142</v>
      </c>
      <c r="L235" s="56" t="s">
        <v>143</v>
      </c>
      <c r="M235" s="86"/>
      <c r="N235" s="86"/>
      <c r="O235" s="70"/>
    </row>
    <row r="236" spans="1:15" ht="19.5" customHeight="1" x14ac:dyDescent="0.25">
      <c r="A236" s="77"/>
      <c r="B236" s="74"/>
      <c r="C236" s="84"/>
      <c r="D236" s="71"/>
      <c r="E236" s="1">
        <v>100</v>
      </c>
      <c r="F236" s="1">
        <v>100</v>
      </c>
      <c r="G236" s="1">
        <v>100</v>
      </c>
      <c r="H236" s="1">
        <f>L236</f>
        <v>100</v>
      </c>
      <c r="I236" s="1">
        <v>100</v>
      </c>
      <c r="J236" s="1">
        <v>100</v>
      </c>
      <c r="K236" s="1">
        <v>100</v>
      </c>
      <c r="L236" s="1">
        <v>100</v>
      </c>
      <c r="M236" s="1">
        <v>100</v>
      </c>
      <c r="N236" s="1">
        <v>100</v>
      </c>
      <c r="O236" s="71"/>
    </row>
    <row r="237" spans="1:15" ht="51.75" customHeight="1" x14ac:dyDescent="0.25">
      <c r="A237" s="57" t="s">
        <v>9</v>
      </c>
      <c r="B237" s="2" t="s">
        <v>250</v>
      </c>
      <c r="C237" s="55" t="s">
        <v>67</v>
      </c>
      <c r="D237" s="2" t="s">
        <v>3</v>
      </c>
      <c r="E237" s="56">
        <f>SUM(F237:N237)</f>
        <v>31617.66158</v>
      </c>
      <c r="F237" s="52">
        <v>0</v>
      </c>
      <c r="G237" s="52">
        <f>429.29134+251.26024-206.89</f>
        <v>473.66158000000007</v>
      </c>
      <c r="H237" s="79">
        <v>11492</v>
      </c>
      <c r="I237" s="80"/>
      <c r="J237" s="80"/>
      <c r="K237" s="80"/>
      <c r="L237" s="81"/>
      <c r="M237" s="56">
        <v>9992</v>
      </c>
      <c r="N237" s="56">
        <v>9660</v>
      </c>
      <c r="O237" s="54" t="s">
        <v>50</v>
      </c>
    </row>
    <row r="238" spans="1:15" ht="18.75" customHeight="1" x14ac:dyDescent="0.25">
      <c r="A238" s="75"/>
      <c r="B238" s="72" t="s">
        <v>170</v>
      </c>
      <c r="C238" s="82" t="s">
        <v>198</v>
      </c>
      <c r="D238" s="69" t="s">
        <v>198</v>
      </c>
      <c r="E238" s="87" t="s">
        <v>139</v>
      </c>
      <c r="F238" s="89">
        <v>2023</v>
      </c>
      <c r="G238" s="85" t="s">
        <v>7</v>
      </c>
      <c r="H238" s="85" t="s">
        <v>63</v>
      </c>
      <c r="I238" s="79" t="s">
        <v>144</v>
      </c>
      <c r="J238" s="80"/>
      <c r="K238" s="80"/>
      <c r="L238" s="81"/>
      <c r="M238" s="85" t="s">
        <v>64</v>
      </c>
      <c r="N238" s="85" t="s">
        <v>65</v>
      </c>
      <c r="O238" s="69" t="s">
        <v>198</v>
      </c>
    </row>
    <row r="239" spans="1:15" ht="16.5" customHeight="1" x14ac:dyDescent="0.25">
      <c r="A239" s="76"/>
      <c r="B239" s="73"/>
      <c r="C239" s="83"/>
      <c r="D239" s="70"/>
      <c r="E239" s="88"/>
      <c r="F239" s="90"/>
      <c r="G239" s="86"/>
      <c r="H239" s="86"/>
      <c r="I239" s="56" t="s">
        <v>140</v>
      </c>
      <c r="J239" s="56" t="s">
        <v>141</v>
      </c>
      <c r="K239" s="56" t="s">
        <v>142</v>
      </c>
      <c r="L239" s="56" t="s">
        <v>143</v>
      </c>
      <c r="M239" s="86"/>
      <c r="N239" s="86"/>
      <c r="O239" s="70"/>
    </row>
    <row r="240" spans="1:15" ht="28.5" customHeight="1" x14ac:dyDescent="0.25">
      <c r="A240" s="77"/>
      <c r="B240" s="74"/>
      <c r="C240" s="84"/>
      <c r="D240" s="71"/>
      <c r="E240" s="1">
        <f>G240+H240+M240+N240</f>
        <v>50</v>
      </c>
      <c r="F240" s="56" t="s">
        <v>22</v>
      </c>
      <c r="G240" s="1">
        <v>3</v>
      </c>
      <c r="H240" s="1">
        <f>L240</f>
        <v>16</v>
      </c>
      <c r="I240" s="56" t="s">
        <v>22</v>
      </c>
      <c r="J240" s="56" t="s">
        <v>22</v>
      </c>
      <c r="K240" s="1" t="s">
        <v>229</v>
      </c>
      <c r="L240" s="1">
        <v>16</v>
      </c>
      <c r="M240" s="1">
        <v>16</v>
      </c>
      <c r="N240" s="1">
        <v>15</v>
      </c>
      <c r="O240" s="71"/>
    </row>
    <row r="241" spans="1:15" ht="114" customHeight="1" x14ac:dyDescent="0.25">
      <c r="A241" s="57" t="s">
        <v>20</v>
      </c>
      <c r="B241" s="2" t="s">
        <v>209</v>
      </c>
      <c r="C241" s="55" t="s">
        <v>67</v>
      </c>
      <c r="D241" s="2" t="s">
        <v>3</v>
      </c>
      <c r="E241" s="56">
        <f>SUM(F241:N241)</f>
        <v>0</v>
      </c>
      <c r="F241" s="52">
        <f>SUM(F242)</f>
        <v>0</v>
      </c>
      <c r="G241" s="52">
        <f>SUM(G242)</f>
        <v>0</v>
      </c>
      <c r="H241" s="79">
        <f t="shared" ref="H241:N241" si="22">SUM(H242)</f>
        <v>0</v>
      </c>
      <c r="I241" s="80"/>
      <c r="J241" s="80"/>
      <c r="K241" s="80"/>
      <c r="L241" s="81"/>
      <c r="M241" s="56">
        <f t="shared" si="22"/>
        <v>0</v>
      </c>
      <c r="N241" s="56">
        <f t="shared" si="22"/>
        <v>0</v>
      </c>
      <c r="O241" s="53" t="s">
        <v>198</v>
      </c>
    </row>
    <row r="242" spans="1:15" ht="110.25" customHeight="1" x14ac:dyDescent="0.25">
      <c r="A242" s="57" t="s">
        <v>12</v>
      </c>
      <c r="B242" s="2" t="s">
        <v>251</v>
      </c>
      <c r="C242" s="55" t="s">
        <v>67</v>
      </c>
      <c r="D242" s="2" t="s">
        <v>3</v>
      </c>
      <c r="E242" s="56">
        <f>SUM(F242:N242)</f>
        <v>0</v>
      </c>
      <c r="F242" s="52">
        <v>0</v>
      </c>
      <c r="G242" s="52">
        <v>0</v>
      </c>
      <c r="H242" s="79">
        <v>0</v>
      </c>
      <c r="I242" s="80"/>
      <c r="J242" s="80"/>
      <c r="K242" s="80"/>
      <c r="L242" s="81"/>
      <c r="M242" s="56">
        <v>0</v>
      </c>
      <c r="N242" s="56">
        <v>0</v>
      </c>
      <c r="O242" s="54" t="s">
        <v>50</v>
      </c>
    </row>
    <row r="243" spans="1:15" ht="22.5" customHeight="1" x14ac:dyDescent="0.25">
      <c r="A243" s="75"/>
      <c r="B243" s="72" t="s">
        <v>233</v>
      </c>
      <c r="C243" s="82" t="s">
        <v>198</v>
      </c>
      <c r="D243" s="69" t="s">
        <v>198</v>
      </c>
      <c r="E243" s="87" t="s">
        <v>139</v>
      </c>
      <c r="F243" s="89">
        <v>2023</v>
      </c>
      <c r="G243" s="85" t="s">
        <v>7</v>
      </c>
      <c r="H243" s="85" t="s">
        <v>63</v>
      </c>
      <c r="I243" s="79" t="s">
        <v>144</v>
      </c>
      <c r="J243" s="80"/>
      <c r="K243" s="80"/>
      <c r="L243" s="81"/>
      <c r="M243" s="85" t="s">
        <v>64</v>
      </c>
      <c r="N243" s="85" t="s">
        <v>65</v>
      </c>
      <c r="O243" s="69" t="s">
        <v>198</v>
      </c>
    </row>
    <row r="244" spans="1:15" ht="20.25" customHeight="1" x14ac:dyDescent="0.25">
      <c r="A244" s="76"/>
      <c r="B244" s="73"/>
      <c r="C244" s="83"/>
      <c r="D244" s="70"/>
      <c r="E244" s="88"/>
      <c r="F244" s="90"/>
      <c r="G244" s="86"/>
      <c r="H244" s="86"/>
      <c r="I244" s="56" t="s">
        <v>140</v>
      </c>
      <c r="J244" s="56" t="s">
        <v>141</v>
      </c>
      <c r="K244" s="56" t="s">
        <v>142</v>
      </c>
      <c r="L244" s="56" t="s">
        <v>143</v>
      </c>
      <c r="M244" s="86"/>
      <c r="N244" s="86"/>
      <c r="O244" s="70"/>
    </row>
    <row r="245" spans="1:15" ht="42.75" customHeight="1" x14ac:dyDescent="0.25">
      <c r="A245" s="77"/>
      <c r="B245" s="74"/>
      <c r="C245" s="84"/>
      <c r="D245" s="71"/>
      <c r="E245" s="56" t="s">
        <v>22</v>
      </c>
      <c r="F245" s="56" t="s">
        <v>22</v>
      </c>
      <c r="G245" s="56" t="s">
        <v>22</v>
      </c>
      <c r="H245" s="56" t="s">
        <v>22</v>
      </c>
      <c r="I245" s="56" t="s">
        <v>22</v>
      </c>
      <c r="J245" s="56" t="s">
        <v>22</v>
      </c>
      <c r="K245" s="56" t="s">
        <v>22</v>
      </c>
      <c r="L245" s="56" t="s">
        <v>22</v>
      </c>
      <c r="M245" s="56" t="s">
        <v>22</v>
      </c>
      <c r="N245" s="56" t="s">
        <v>22</v>
      </c>
      <c r="O245" s="71"/>
    </row>
    <row r="246" spans="1:15" ht="52.5" customHeight="1" x14ac:dyDescent="0.25">
      <c r="A246" s="110" t="s">
        <v>89</v>
      </c>
      <c r="B246" s="96" t="s">
        <v>171</v>
      </c>
      <c r="C246" s="78" t="s">
        <v>67</v>
      </c>
      <c r="D246" s="2" t="s">
        <v>3</v>
      </c>
      <c r="E246" s="56">
        <f>SUM(F246:N246)</f>
        <v>1002.2735</v>
      </c>
      <c r="F246" s="52">
        <f>SUM(F248,F267,F271,F275)</f>
        <v>287.99</v>
      </c>
      <c r="G246" s="52">
        <f>SUM(G248,G267,G271,G275)</f>
        <v>114.2835</v>
      </c>
      <c r="H246" s="79">
        <f>SUM(H248,H267,H271,H275)</f>
        <v>200</v>
      </c>
      <c r="I246" s="80"/>
      <c r="J246" s="80"/>
      <c r="K246" s="80"/>
      <c r="L246" s="81"/>
      <c r="M246" s="52">
        <f>SUM(M248,M267,M271,M275)</f>
        <v>200</v>
      </c>
      <c r="N246" s="52">
        <f>SUM(N248,N267,N271,N275)</f>
        <v>200</v>
      </c>
      <c r="O246" s="95" t="s">
        <v>198</v>
      </c>
    </row>
    <row r="247" spans="1:15" ht="81" customHeight="1" x14ac:dyDescent="0.25">
      <c r="A247" s="110"/>
      <c r="B247" s="96"/>
      <c r="C247" s="78"/>
      <c r="D247" s="2" t="s">
        <v>24</v>
      </c>
      <c r="E247" s="94" t="s">
        <v>114</v>
      </c>
      <c r="F247" s="94"/>
      <c r="G247" s="94"/>
      <c r="H247" s="94"/>
      <c r="I247" s="94"/>
      <c r="J247" s="94"/>
      <c r="K247" s="94"/>
      <c r="L247" s="94"/>
      <c r="M247" s="94"/>
      <c r="N247" s="94"/>
      <c r="O247" s="95"/>
    </row>
    <row r="248" spans="1:15" ht="48" customHeight="1" x14ac:dyDescent="0.25">
      <c r="A248" s="110" t="s">
        <v>14</v>
      </c>
      <c r="B248" s="96" t="s">
        <v>172</v>
      </c>
      <c r="C248" s="78" t="s">
        <v>67</v>
      </c>
      <c r="D248" s="2" t="s">
        <v>3</v>
      </c>
      <c r="E248" s="56">
        <f>SUM(F248:N248)</f>
        <v>0</v>
      </c>
      <c r="F248" s="52">
        <f>SUM(F250,F255)</f>
        <v>0</v>
      </c>
      <c r="G248" s="52">
        <f>SUM(G250,G255)</f>
        <v>0</v>
      </c>
      <c r="H248" s="79">
        <f>SUM(H250,H255)</f>
        <v>0</v>
      </c>
      <c r="I248" s="80"/>
      <c r="J248" s="80"/>
      <c r="K248" s="80"/>
      <c r="L248" s="81"/>
      <c r="M248" s="56">
        <f>SUM(M250,M255)</f>
        <v>0</v>
      </c>
      <c r="N248" s="56">
        <f>SUM(N250,N255)</f>
        <v>0</v>
      </c>
      <c r="O248" s="96" t="s">
        <v>111</v>
      </c>
    </row>
    <row r="249" spans="1:15" ht="30" customHeight="1" x14ac:dyDescent="0.25">
      <c r="A249" s="110"/>
      <c r="B249" s="96"/>
      <c r="C249" s="78"/>
      <c r="D249" s="2" t="s">
        <v>24</v>
      </c>
      <c r="E249" s="94" t="s">
        <v>114</v>
      </c>
      <c r="F249" s="94"/>
      <c r="G249" s="94"/>
      <c r="H249" s="94"/>
      <c r="I249" s="94"/>
      <c r="J249" s="94"/>
      <c r="K249" s="94"/>
      <c r="L249" s="94"/>
      <c r="M249" s="94"/>
      <c r="N249" s="94"/>
      <c r="O249" s="96"/>
    </row>
    <row r="250" spans="1:15" ht="46.5" hidden="1" customHeight="1" x14ac:dyDescent="0.25">
      <c r="A250" s="118"/>
      <c r="B250" s="72"/>
      <c r="C250" s="82"/>
      <c r="D250" s="2"/>
      <c r="E250" s="56"/>
      <c r="F250" s="52"/>
      <c r="G250" s="52"/>
      <c r="H250" s="56"/>
      <c r="I250" s="56"/>
      <c r="J250" s="56"/>
      <c r="K250" s="56"/>
      <c r="L250" s="56"/>
      <c r="M250" s="56"/>
      <c r="N250" s="56"/>
      <c r="O250" s="72"/>
    </row>
    <row r="251" spans="1:15" ht="32.25" hidden="1" customHeight="1" x14ac:dyDescent="0.25">
      <c r="A251" s="119"/>
      <c r="B251" s="74"/>
      <c r="C251" s="84"/>
      <c r="D251" s="2"/>
      <c r="E251" s="79"/>
      <c r="F251" s="80"/>
      <c r="G251" s="80"/>
      <c r="H251" s="80"/>
      <c r="I251" s="80"/>
      <c r="J251" s="80"/>
      <c r="K251" s="80"/>
      <c r="L251" s="80"/>
      <c r="M251" s="80"/>
      <c r="N251" s="81"/>
      <c r="O251" s="74"/>
    </row>
    <row r="252" spans="1:15" ht="17.25" customHeight="1" x14ac:dyDescent="0.25">
      <c r="A252" s="75"/>
      <c r="B252" s="72" t="s">
        <v>173</v>
      </c>
      <c r="C252" s="82" t="s">
        <v>198</v>
      </c>
      <c r="D252" s="69" t="s">
        <v>198</v>
      </c>
      <c r="E252" s="87" t="s">
        <v>139</v>
      </c>
      <c r="F252" s="89">
        <v>2023</v>
      </c>
      <c r="G252" s="85" t="s">
        <v>7</v>
      </c>
      <c r="H252" s="85" t="s">
        <v>63</v>
      </c>
      <c r="I252" s="79" t="s">
        <v>144</v>
      </c>
      <c r="J252" s="80"/>
      <c r="K252" s="80"/>
      <c r="L252" s="81"/>
      <c r="M252" s="85" t="s">
        <v>64</v>
      </c>
      <c r="N252" s="85" t="s">
        <v>65</v>
      </c>
      <c r="O252" s="69" t="s">
        <v>198</v>
      </c>
    </row>
    <row r="253" spans="1:15" ht="15" customHeight="1" x14ac:dyDescent="0.25">
      <c r="A253" s="76"/>
      <c r="B253" s="73"/>
      <c r="C253" s="83"/>
      <c r="D253" s="70"/>
      <c r="E253" s="88"/>
      <c r="F253" s="90"/>
      <c r="G253" s="86"/>
      <c r="H253" s="86"/>
      <c r="I253" s="56" t="s">
        <v>140</v>
      </c>
      <c r="J253" s="56" t="s">
        <v>141</v>
      </c>
      <c r="K253" s="56" t="s">
        <v>142</v>
      </c>
      <c r="L253" s="56" t="s">
        <v>143</v>
      </c>
      <c r="M253" s="86"/>
      <c r="N253" s="86"/>
      <c r="O253" s="70"/>
    </row>
    <row r="254" spans="1:15" ht="16.5" customHeight="1" x14ac:dyDescent="0.25">
      <c r="A254" s="77"/>
      <c r="B254" s="74"/>
      <c r="C254" s="84"/>
      <c r="D254" s="71"/>
      <c r="E254" s="1">
        <v>12</v>
      </c>
      <c r="F254" s="1">
        <v>12</v>
      </c>
      <c r="G254" s="1">
        <v>12</v>
      </c>
      <c r="H254" s="1">
        <v>12</v>
      </c>
      <c r="I254" s="1">
        <v>12</v>
      </c>
      <c r="J254" s="1">
        <v>12</v>
      </c>
      <c r="K254" s="1">
        <v>12</v>
      </c>
      <c r="L254" s="1">
        <v>12</v>
      </c>
      <c r="M254" s="1">
        <v>12</v>
      </c>
      <c r="N254" s="1">
        <v>12</v>
      </c>
      <c r="O254" s="71"/>
    </row>
    <row r="255" spans="1:15" ht="64.5" hidden="1" customHeight="1" x14ac:dyDescent="0.25">
      <c r="A255" s="57"/>
      <c r="B255" s="54"/>
      <c r="C255" s="55"/>
      <c r="D255" s="2"/>
      <c r="E255" s="56"/>
      <c r="F255" s="52"/>
      <c r="G255" s="52"/>
      <c r="H255" s="56"/>
      <c r="I255" s="56"/>
      <c r="J255" s="56"/>
      <c r="K255" s="56"/>
      <c r="L255" s="56"/>
      <c r="M255" s="56"/>
      <c r="N255" s="56"/>
      <c r="O255" s="54"/>
    </row>
    <row r="256" spans="1:15" ht="18" hidden="1" customHeight="1" x14ac:dyDescent="0.25">
      <c r="A256" s="75"/>
      <c r="B256" s="72"/>
      <c r="C256" s="82"/>
      <c r="D256" s="69"/>
      <c r="E256" s="87"/>
      <c r="F256" s="87"/>
      <c r="G256" s="85"/>
      <c r="H256" s="85"/>
      <c r="I256" s="49"/>
      <c r="J256" s="49"/>
      <c r="K256" s="49"/>
      <c r="L256" s="49"/>
      <c r="M256" s="85"/>
      <c r="N256" s="85"/>
      <c r="O256" s="69"/>
    </row>
    <row r="257" spans="1:15" ht="18" hidden="1" customHeight="1" x14ac:dyDescent="0.25">
      <c r="A257" s="76"/>
      <c r="B257" s="73"/>
      <c r="C257" s="83"/>
      <c r="D257" s="70"/>
      <c r="E257" s="88"/>
      <c r="F257" s="88"/>
      <c r="G257" s="86"/>
      <c r="H257" s="86"/>
      <c r="I257" s="50"/>
      <c r="J257" s="50"/>
      <c r="K257" s="50"/>
      <c r="L257" s="50"/>
      <c r="M257" s="86"/>
      <c r="N257" s="86"/>
      <c r="O257" s="70"/>
    </row>
    <row r="258" spans="1:15" ht="25.5" hidden="1" customHeight="1" x14ac:dyDescent="0.25">
      <c r="A258" s="77"/>
      <c r="B258" s="74"/>
      <c r="C258" s="84"/>
      <c r="D258" s="71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71"/>
    </row>
    <row r="259" spans="1:15" ht="78" customHeight="1" x14ac:dyDescent="0.25">
      <c r="A259" s="57" t="s">
        <v>15</v>
      </c>
      <c r="B259" s="2" t="s">
        <v>174</v>
      </c>
      <c r="C259" s="55" t="s">
        <v>67</v>
      </c>
      <c r="D259" s="2" t="s">
        <v>24</v>
      </c>
      <c r="E259" s="79" t="s">
        <v>114</v>
      </c>
      <c r="F259" s="80"/>
      <c r="G259" s="80"/>
      <c r="H259" s="80"/>
      <c r="I259" s="80"/>
      <c r="J259" s="80"/>
      <c r="K259" s="80"/>
      <c r="L259" s="80"/>
      <c r="M259" s="80"/>
      <c r="N259" s="81"/>
      <c r="O259" s="54" t="s">
        <v>115</v>
      </c>
    </row>
    <row r="260" spans="1:15" ht="16.5" customHeight="1" x14ac:dyDescent="0.25">
      <c r="A260" s="75"/>
      <c r="B260" s="72" t="s">
        <v>175</v>
      </c>
      <c r="C260" s="82" t="s">
        <v>198</v>
      </c>
      <c r="D260" s="69" t="s">
        <v>198</v>
      </c>
      <c r="E260" s="87" t="s">
        <v>139</v>
      </c>
      <c r="F260" s="89">
        <v>2023</v>
      </c>
      <c r="G260" s="85" t="s">
        <v>7</v>
      </c>
      <c r="H260" s="85" t="s">
        <v>63</v>
      </c>
      <c r="I260" s="79" t="s">
        <v>144</v>
      </c>
      <c r="J260" s="80"/>
      <c r="K260" s="80"/>
      <c r="L260" s="81"/>
      <c r="M260" s="85" t="s">
        <v>64</v>
      </c>
      <c r="N260" s="85" t="s">
        <v>65</v>
      </c>
      <c r="O260" s="69" t="s">
        <v>198</v>
      </c>
    </row>
    <row r="261" spans="1:15" ht="18" customHeight="1" x14ac:dyDescent="0.25">
      <c r="A261" s="76"/>
      <c r="B261" s="73"/>
      <c r="C261" s="83"/>
      <c r="D261" s="70"/>
      <c r="E261" s="88"/>
      <c r="F261" s="90"/>
      <c r="G261" s="86"/>
      <c r="H261" s="86"/>
      <c r="I261" s="56" t="s">
        <v>140</v>
      </c>
      <c r="J261" s="56" t="s">
        <v>141</v>
      </c>
      <c r="K261" s="56" t="s">
        <v>142</v>
      </c>
      <c r="L261" s="56" t="s">
        <v>143</v>
      </c>
      <c r="M261" s="86"/>
      <c r="N261" s="86"/>
      <c r="O261" s="70"/>
    </row>
    <row r="262" spans="1:15" ht="15.75" customHeight="1" x14ac:dyDescent="0.25">
      <c r="A262" s="77"/>
      <c r="B262" s="74"/>
      <c r="C262" s="84"/>
      <c r="D262" s="71"/>
      <c r="E262" s="1">
        <v>20</v>
      </c>
      <c r="F262" s="1">
        <v>4</v>
      </c>
      <c r="G262" s="1">
        <v>4</v>
      </c>
      <c r="H262" s="1">
        <v>4</v>
      </c>
      <c r="I262" s="1">
        <v>1</v>
      </c>
      <c r="J262" s="1">
        <v>2</v>
      </c>
      <c r="K262" s="1">
        <v>3</v>
      </c>
      <c r="L262" s="1">
        <v>4</v>
      </c>
      <c r="M262" s="1">
        <v>4</v>
      </c>
      <c r="N262" s="1">
        <v>4</v>
      </c>
      <c r="O262" s="71"/>
    </row>
    <row r="263" spans="1:15" ht="81" customHeight="1" x14ac:dyDescent="0.25">
      <c r="A263" s="57" t="s">
        <v>36</v>
      </c>
      <c r="B263" s="2" t="s">
        <v>252</v>
      </c>
      <c r="C263" s="55" t="s">
        <v>67</v>
      </c>
      <c r="D263" s="2" t="s">
        <v>24</v>
      </c>
      <c r="E263" s="79" t="s">
        <v>114</v>
      </c>
      <c r="F263" s="80"/>
      <c r="G263" s="80"/>
      <c r="H263" s="80"/>
      <c r="I263" s="80"/>
      <c r="J263" s="80"/>
      <c r="K263" s="80"/>
      <c r="L263" s="80"/>
      <c r="M263" s="80"/>
      <c r="N263" s="81"/>
      <c r="O263" s="54" t="s">
        <v>115</v>
      </c>
    </row>
    <row r="264" spans="1:15" ht="17.25" customHeight="1" x14ac:dyDescent="0.25">
      <c r="A264" s="75"/>
      <c r="B264" s="72" t="s">
        <v>267</v>
      </c>
      <c r="C264" s="82" t="s">
        <v>198</v>
      </c>
      <c r="D264" s="69" t="s">
        <v>198</v>
      </c>
      <c r="E264" s="87" t="s">
        <v>139</v>
      </c>
      <c r="F264" s="89">
        <v>2023</v>
      </c>
      <c r="G264" s="85" t="s">
        <v>7</v>
      </c>
      <c r="H264" s="85" t="s">
        <v>63</v>
      </c>
      <c r="I264" s="79" t="s">
        <v>144</v>
      </c>
      <c r="J264" s="80"/>
      <c r="K264" s="80"/>
      <c r="L264" s="81"/>
      <c r="M264" s="85" t="s">
        <v>64</v>
      </c>
      <c r="N264" s="85" t="s">
        <v>65</v>
      </c>
      <c r="O264" s="69" t="s">
        <v>198</v>
      </c>
    </row>
    <row r="265" spans="1:15" ht="15.75" customHeight="1" x14ac:dyDescent="0.25">
      <c r="A265" s="76"/>
      <c r="B265" s="73"/>
      <c r="C265" s="83"/>
      <c r="D265" s="70"/>
      <c r="E265" s="88"/>
      <c r="F265" s="90"/>
      <c r="G265" s="86"/>
      <c r="H265" s="86"/>
      <c r="I265" s="56" t="s">
        <v>140</v>
      </c>
      <c r="J265" s="56" t="s">
        <v>141</v>
      </c>
      <c r="K265" s="56" t="s">
        <v>142</v>
      </c>
      <c r="L265" s="56" t="s">
        <v>143</v>
      </c>
      <c r="M265" s="86"/>
      <c r="N265" s="86"/>
      <c r="O265" s="70"/>
    </row>
    <row r="266" spans="1:15" ht="42" customHeight="1" x14ac:dyDescent="0.25">
      <c r="A266" s="77"/>
      <c r="B266" s="74"/>
      <c r="C266" s="84"/>
      <c r="D266" s="71"/>
      <c r="E266" s="56" t="s">
        <v>22</v>
      </c>
      <c r="F266" s="56" t="s">
        <v>22</v>
      </c>
      <c r="G266" s="56" t="s">
        <v>22</v>
      </c>
      <c r="H266" s="56" t="s">
        <v>22</v>
      </c>
      <c r="I266" s="56" t="s">
        <v>22</v>
      </c>
      <c r="J266" s="56" t="s">
        <v>22</v>
      </c>
      <c r="K266" s="56" t="s">
        <v>22</v>
      </c>
      <c r="L266" s="56" t="s">
        <v>22</v>
      </c>
      <c r="M266" s="56" t="s">
        <v>22</v>
      </c>
      <c r="N266" s="56" t="s">
        <v>22</v>
      </c>
      <c r="O266" s="71"/>
    </row>
    <row r="267" spans="1:15" ht="47.25" customHeight="1" x14ac:dyDescent="0.25">
      <c r="A267" s="57" t="s">
        <v>40</v>
      </c>
      <c r="B267" s="2" t="s">
        <v>218</v>
      </c>
      <c r="C267" s="55" t="s">
        <v>67</v>
      </c>
      <c r="D267" s="2" t="s">
        <v>3</v>
      </c>
      <c r="E267" s="56">
        <f>SUM(F267:N267)</f>
        <v>1002.2735</v>
      </c>
      <c r="F267" s="52">
        <v>287.99</v>
      </c>
      <c r="G267" s="52">
        <v>114.2835</v>
      </c>
      <c r="H267" s="79">
        <v>200</v>
      </c>
      <c r="I267" s="80"/>
      <c r="J267" s="80"/>
      <c r="K267" s="80"/>
      <c r="L267" s="81"/>
      <c r="M267" s="56">
        <v>200</v>
      </c>
      <c r="N267" s="56">
        <v>200</v>
      </c>
      <c r="O267" s="54" t="s">
        <v>48</v>
      </c>
    </row>
    <row r="268" spans="1:15" ht="16.5" customHeight="1" x14ac:dyDescent="0.25">
      <c r="A268" s="75"/>
      <c r="B268" s="72" t="s">
        <v>253</v>
      </c>
      <c r="C268" s="82" t="s">
        <v>198</v>
      </c>
      <c r="D268" s="69" t="s">
        <v>198</v>
      </c>
      <c r="E268" s="87" t="s">
        <v>139</v>
      </c>
      <c r="F268" s="89">
        <v>2023</v>
      </c>
      <c r="G268" s="85" t="s">
        <v>7</v>
      </c>
      <c r="H268" s="85" t="s">
        <v>63</v>
      </c>
      <c r="I268" s="79" t="s">
        <v>144</v>
      </c>
      <c r="J268" s="80"/>
      <c r="K268" s="80"/>
      <c r="L268" s="81"/>
      <c r="M268" s="85" t="s">
        <v>64</v>
      </c>
      <c r="N268" s="85" t="s">
        <v>65</v>
      </c>
      <c r="O268" s="69" t="s">
        <v>198</v>
      </c>
    </row>
    <row r="269" spans="1:15" ht="17.25" customHeight="1" x14ac:dyDescent="0.25">
      <c r="A269" s="76"/>
      <c r="B269" s="73"/>
      <c r="C269" s="83"/>
      <c r="D269" s="70"/>
      <c r="E269" s="88"/>
      <c r="F269" s="90"/>
      <c r="G269" s="86"/>
      <c r="H269" s="86"/>
      <c r="I269" s="56" t="s">
        <v>140</v>
      </c>
      <c r="J269" s="56" t="s">
        <v>141</v>
      </c>
      <c r="K269" s="56" t="s">
        <v>142</v>
      </c>
      <c r="L269" s="56" t="s">
        <v>143</v>
      </c>
      <c r="M269" s="86"/>
      <c r="N269" s="86"/>
      <c r="O269" s="70"/>
    </row>
    <row r="270" spans="1:15" ht="21" customHeight="1" x14ac:dyDescent="0.25">
      <c r="A270" s="77"/>
      <c r="B270" s="74"/>
      <c r="C270" s="84"/>
      <c r="D270" s="71"/>
      <c r="E270" s="1">
        <f>G270+H270+M270+N270</f>
        <v>161409</v>
      </c>
      <c r="F270" s="1" t="s">
        <v>22</v>
      </c>
      <c r="G270" s="1">
        <v>60060</v>
      </c>
      <c r="H270" s="1">
        <f>L270</f>
        <v>33783</v>
      </c>
      <c r="I270" s="1" t="s">
        <v>229</v>
      </c>
      <c r="J270" s="1">
        <v>33783</v>
      </c>
      <c r="K270" s="1">
        <v>33783</v>
      </c>
      <c r="L270" s="1">
        <v>33783</v>
      </c>
      <c r="M270" s="1">
        <v>33783</v>
      </c>
      <c r="N270" s="1">
        <v>33783</v>
      </c>
      <c r="O270" s="71"/>
    </row>
    <row r="271" spans="1:15" ht="92.25" customHeight="1" x14ac:dyDescent="0.25">
      <c r="A271" s="57" t="s">
        <v>87</v>
      </c>
      <c r="B271" s="2" t="s">
        <v>224</v>
      </c>
      <c r="C271" s="55" t="s">
        <v>67</v>
      </c>
      <c r="D271" s="2" t="s">
        <v>3</v>
      </c>
      <c r="E271" s="56">
        <f>SUM(F271:N271)</f>
        <v>0</v>
      </c>
      <c r="F271" s="52">
        <v>0</v>
      </c>
      <c r="G271" s="52">
        <v>0</v>
      </c>
      <c r="H271" s="79">
        <v>0</v>
      </c>
      <c r="I271" s="80"/>
      <c r="J271" s="80"/>
      <c r="K271" s="80"/>
      <c r="L271" s="81"/>
      <c r="M271" s="56">
        <v>0</v>
      </c>
      <c r="N271" s="56">
        <v>0</v>
      </c>
      <c r="O271" s="54" t="s">
        <v>48</v>
      </c>
    </row>
    <row r="272" spans="1:15" ht="21.75" customHeight="1" x14ac:dyDescent="0.25">
      <c r="A272" s="75"/>
      <c r="B272" s="72" t="s">
        <v>189</v>
      </c>
      <c r="C272" s="82" t="s">
        <v>198</v>
      </c>
      <c r="D272" s="69" t="s">
        <v>198</v>
      </c>
      <c r="E272" s="87" t="s">
        <v>139</v>
      </c>
      <c r="F272" s="89">
        <v>2023</v>
      </c>
      <c r="G272" s="85" t="s">
        <v>7</v>
      </c>
      <c r="H272" s="85" t="s">
        <v>63</v>
      </c>
      <c r="I272" s="79" t="s">
        <v>144</v>
      </c>
      <c r="J272" s="80"/>
      <c r="K272" s="80"/>
      <c r="L272" s="81"/>
      <c r="M272" s="85" t="s">
        <v>64</v>
      </c>
      <c r="N272" s="85" t="s">
        <v>65</v>
      </c>
      <c r="O272" s="69" t="s">
        <v>198</v>
      </c>
    </row>
    <row r="273" spans="1:15" ht="22.5" customHeight="1" x14ac:dyDescent="0.25">
      <c r="A273" s="76"/>
      <c r="B273" s="73"/>
      <c r="C273" s="83"/>
      <c r="D273" s="70"/>
      <c r="E273" s="88"/>
      <c r="F273" s="90"/>
      <c r="G273" s="86"/>
      <c r="H273" s="86"/>
      <c r="I273" s="56" t="s">
        <v>140</v>
      </c>
      <c r="J273" s="56" t="s">
        <v>141</v>
      </c>
      <c r="K273" s="56" t="s">
        <v>142</v>
      </c>
      <c r="L273" s="56" t="s">
        <v>143</v>
      </c>
      <c r="M273" s="86"/>
      <c r="N273" s="86"/>
      <c r="O273" s="70"/>
    </row>
    <row r="274" spans="1:15" ht="54.75" customHeight="1" x14ac:dyDescent="0.25">
      <c r="A274" s="77"/>
      <c r="B274" s="74"/>
      <c r="C274" s="84"/>
      <c r="D274" s="71"/>
      <c r="E274" s="1">
        <v>1</v>
      </c>
      <c r="F274" s="56" t="s">
        <v>22</v>
      </c>
      <c r="G274" s="1">
        <v>1</v>
      </c>
      <c r="H274" s="1">
        <f>L274</f>
        <v>1</v>
      </c>
      <c r="I274" s="1">
        <v>1</v>
      </c>
      <c r="J274" s="1">
        <v>1</v>
      </c>
      <c r="K274" s="1">
        <v>1</v>
      </c>
      <c r="L274" s="1">
        <v>1</v>
      </c>
      <c r="M274" s="1">
        <v>1</v>
      </c>
      <c r="N274" s="1">
        <v>1</v>
      </c>
      <c r="O274" s="71"/>
    </row>
    <row r="275" spans="1:15" ht="93" customHeight="1" x14ac:dyDescent="0.25">
      <c r="A275" s="57" t="s">
        <v>275</v>
      </c>
      <c r="B275" s="2" t="s">
        <v>278</v>
      </c>
      <c r="C275" s="55" t="s">
        <v>273</v>
      </c>
      <c r="D275" s="2" t="s">
        <v>3</v>
      </c>
      <c r="E275" s="56">
        <f>SUM(F275:N275)</f>
        <v>0</v>
      </c>
      <c r="F275" s="52">
        <v>0</v>
      </c>
      <c r="G275" s="52">
        <v>0</v>
      </c>
      <c r="H275" s="79">
        <v>0</v>
      </c>
      <c r="I275" s="80"/>
      <c r="J275" s="80"/>
      <c r="K275" s="80"/>
      <c r="L275" s="81"/>
      <c r="M275" s="56">
        <v>0</v>
      </c>
      <c r="N275" s="56">
        <v>0</v>
      </c>
      <c r="O275" s="54" t="s">
        <v>48</v>
      </c>
    </row>
    <row r="276" spans="1:15" ht="30.75" customHeight="1" x14ac:dyDescent="0.25">
      <c r="A276" s="75"/>
      <c r="B276" s="72" t="s">
        <v>279</v>
      </c>
      <c r="C276" s="82" t="s">
        <v>198</v>
      </c>
      <c r="D276" s="69" t="s">
        <v>198</v>
      </c>
      <c r="E276" s="87" t="s">
        <v>139</v>
      </c>
      <c r="F276" s="89">
        <v>2023</v>
      </c>
      <c r="G276" s="85" t="s">
        <v>7</v>
      </c>
      <c r="H276" s="85" t="s">
        <v>63</v>
      </c>
      <c r="I276" s="79" t="s">
        <v>144</v>
      </c>
      <c r="J276" s="80"/>
      <c r="K276" s="80"/>
      <c r="L276" s="81"/>
      <c r="M276" s="85" t="s">
        <v>64</v>
      </c>
      <c r="N276" s="85" t="s">
        <v>65</v>
      </c>
      <c r="O276" s="69" t="s">
        <v>198</v>
      </c>
    </row>
    <row r="277" spans="1:15" ht="30.75" customHeight="1" x14ac:dyDescent="0.25">
      <c r="A277" s="76"/>
      <c r="B277" s="73"/>
      <c r="C277" s="83"/>
      <c r="D277" s="70"/>
      <c r="E277" s="88"/>
      <c r="F277" s="90"/>
      <c r="G277" s="86"/>
      <c r="H277" s="86"/>
      <c r="I277" s="56" t="s">
        <v>140</v>
      </c>
      <c r="J277" s="56" t="s">
        <v>141</v>
      </c>
      <c r="K277" s="56" t="s">
        <v>142</v>
      </c>
      <c r="L277" s="56" t="s">
        <v>143</v>
      </c>
      <c r="M277" s="86"/>
      <c r="N277" s="86"/>
      <c r="O277" s="70"/>
    </row>
    <row r="278" spans="1:15" ht="20.25" customHeight="1" x14ac:dyDescent="0.25">
      <c r="A278" s="77"/>
      <c r="B278" s="74"/>
      <c r="C278" s="84"/>
      <c r="D278" s="71"/>
      <c r="E278" s="1">
        <v>1</v>
      </c>
      <c r="F278" s="1">
        <v>1</v>
      </c>
      <c r="G278" s="1">
        <v>1</v>
      </c>
      <c r="H278" s="1">
        <f>L278</f>
        <v>1</v>
      </c>
      <c r="I278" s="1">
        <v>1</v>
      </c>
      <c r="J278" s="1">
        <v>1</v>
      </c>
      <c r="K278" s="1">
        <v>1</v>
      </c>
      <c r="L278" s="1">
        <v>1</v>
      </c>
      <c r="M278" s="1">
        <v>1</v>
      </c>
      <c r="N278" s="1">
        <v>1</v>
      </c>
      <c r="O278" s="71"/>
    </row>
    <row r="279" spans="1:15" ht="27.75" customHeight="1" x14ac:dyDescent="0.25">
      <c r="A279" s="105" t="s">
        <v>202</v>
      </c>
      <c r="B279" s="105"/>
      <c r="C279" s="105"/>
      <c r="D279" s="25" t="s">
        <v>32</v>
      </c>
      <c r="E279" s="66">
        <f>SUM(F279:N279)</f>
        <v>123529.87886</v>
      </c>
      <c r="F279" s="58">
        <f>F280</f>
        <v>19374.973080000003</v>
      </c>
      <c r="G279" s="58">
        <f>G280</f>
        <v>18770.905780000001</v>
      </c>
      <c r="H279" s="91">
        <f t="shared" ref="H279:N279" si="23">H280</f>
        <v>28966</v>
      </c>
      <c r="I279" s="92"/>
      <c r="J279" s="92"/>
      <c r="K279" s="92"/>
      <c r="L279" s="93"/>
      <c r="M279" s="66">
        <f t="shared" si="23"/>
        <v>28375</v>
      </c>
      <c r="N279" s="66">
        <f t="shared" si="23"/>
        <v>28043</v>
      </c>
      <c r="O279" s="69" t="s">
        <v>198</v>
      </c>
    </row>
    <row r="280" spans="1:15" ht="76.5" customHeight="1" x14ac:dyDescent="0.25">
      <c r="A280" s="105"/>
      <c r="B280" s="105"/>
      <c r="C280" s="105"/>
      <c r="D280" s="22" t="s">
        <v>3</v>
      </c>
      <c r="E280" s="66">
        <f>SUM(F280:N280)</f>
        <v>123529.87886</v>
      </c>
      <c r="F280" s="58">
        <f>SUM(F232,F241,F246)</f>
        <v>19374.973080000003</v>
      </c>
      <c r="G280" s="58">
        <f>SUM(G232,G241,G246)</f>
        <v>18770.905780000001</v>
      </c>
      <c r="H280" s="91">
        <f>SUM(H232,H241,H246)</f>
        <v>28966</v>
      </c>
      <c r="I280" s="92"/>
      <c r="J280" s="92"/>
      <c r="K280" s="92"/>
      <c r="L280" s="93"/>
      <c r="M280" s="66">
        <f>SUM(M232,M241,M246)</f>
        <v>28375</v>
      </c>
      <c r="N280" s="66">
        <f>SUM(N232,N241,N246)</f>
        <v>28043</v>
      </c>
      <c r="O280" s="70"/>
    </row>
    <row r="281" spans="1:15" ht="39.75" customHeight="1" x14ac:dyDescent="0.25">
      <c r="A281" s="105"/>
      <c r="B281" s="105"/>
      <c r="C281" s="105"/>
      <c r="D281" s="22" t="s">
        <v>24</v>
      </c>
      <c r="E281" s="109" t="s">
        <v>114</v>
      </c>
      <c r="F281" s="109"/>
      <c r="G281" s="109"/>
      <c r="H281" s="109"/>
      <c r="I281" s="109"/>
      <c r="J281" s="109"/>
      <c r="K281" s="109"/>
      <c r="L281" s="109"/>
      <c r="M281" s="109"/>
      <c r="N281" s="109"/>
      <c r="O281" s="71"/>
    </row>
    <row r="282" spans="1:15" ht="24" customHeight="1" x14ac:dyDescent="0.25">
      <c r="A282" s="108" t="s">
        <v>203</v>
      </c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</row>
    <row r="283" spans="1:15" ht="54.75" customHeight="1" x14ac:dyDescent="0.25">
      <c r="A283" s="110" t="s">
        <v>86</v>
      </c>
      <c r="B283" s="96" t="s">
        <v>283</v>
      </c>
      <c r="C283" s="78" t="s">
        <v>67</v>
      </c>
      <c r="D283" s="2" t="s">
        <v>3</v>
      </c>
      <c r="E283" s="56">
        <f>F283+G283+H283+M283+N283</f>
        <v>67106.535919999995</v>
      </c>
      <c r="F283" s="52">
        <f>SUM(F285,F293,F297,F305,F309,F313,F317,F326,F330)</f>
        <v>4709.1755000000003</v>
      </c>
      <c r="G283" s="52">
        <f>G285+G293+G297+G305+G309+G313+G317+G321+G326+G330</f>
        <v>15003.73042</v>
      </c>
      <c r="H283" s="79">
        <f>H285+H293+H297+H305+H309+H313+H317+H321+H326+H330</f>
        <v>19223.629999999997</v>
      </c>
      <c r="I283" s="80"/>
      <c r="J283" s="80"/>
      <c r="K283" s="80"/>
      <c r="L283" s="81"/>
      <c r="M283" s="56">
        <f>M285+M293+M297+M305+M309+M313+M317+M321+M326+M330</f>
        <v>14085</v>
      </c>
      <c r="N283" s="56">
        <f>N285+N293+N297+N305+N309+N313+N317+N321+N326+N330</f>
        <v>14085</v>
      </c>
      <c r="O283" s="95" t="s">
        <v>198</v>
      </c>
    </row>
    <row r="284" spans="1:15" ht="38.25" customHeight="1" x14ac:dyDescent="0.25">
      <c r="A284" s="110"/>
      <c r="B284" s="96"/>
      <c r="C284" s="78"/>
      <c r="D284" s="2" t="s">
        <v>24</v>
      </c>
      <c r="E284" s="107" t="s">
        <v>232</v>
      </c>
      <c r="F284" s="107"/>
      <c r="G284" s="107"/>
      <c r="H284" s="107"/>
      <c r="I284" s="107"/>
      <c r="J284" s="107"/>
      <c r="K284" s="107"/>
      <c r="L284" s="107"/>
      <c r="M284" s="107"/>
      <c r="N284" s="107"/>
      <c r="O284" s="95"/>
    </row>
    <row r="285" spans="1:15" ht="65.25" customHeight="1" x14ac:dyDescent="0.25">
      <c r="A285" s="57" t="s">
        <v>8</v>
      </c>
      <c r="B285" s="2" t="s">
        <v>212</v>
      </c>
      <c r="C285" s="55" t="s">
        <v>67</v>
      </c>
      <c r="D285" s="2" t="s">
        <v>3</v>
      </c>
      <c r="E285" s="56">
        <f>SUM(F285:N285)</f>
        <v>3253.7196800000002</v>
      </c>
      <c r="F285" s="52">
        <f>831.45367-242.55399</f>
        <v>588.89967999999999</v>
      </c>
      <c r="G285" s="52">
        <f>630+98.95558-14.39558</f>
        <v>714.56000000000006</v>
      </c>
      <c r="H285" s="79">
        <f>599+91.26</f>
        <v>690.26</v>
      </c>
      <c r="I285" s="80"/>
      <c r="J285" s="80"/>
      <c r="K285" s="80"/>
      <c r="L285" s="81"/>
      <c r="M285" s="56">
        <v>630</v>
      </c>
      <c r="N285" s="56">
        <v>630</v>
      </c>
      <c r="O285" s="54" t="s">
        <v>48</v>
      </c>
    </row>
    <row r="286" spans="1:15" ht="21" customHeight="1" x14ac:dyDescent="0.25">
      <c r="A286" s="75"/>
      <c r="B286" s="72" t="s">
        <v>215</v>
      </c>
      <c r="C286" s="82" t="s">
        <v>198</v>
      </c>
      <c r="D286" s="69" t="s">
        <v>198</v>
      </c>
      <c r="E286" s="87" t="s">
        <v>139</v>
      </c>
      <c r="F286" s="89">
        <v>2023</v>
      </c>
      <c r="G286" s="85" t="s">
        <v>7</v>
      </c>
      <c r="H286" s="85" t="s">
        <v>63</v>
      </c>
      <c r="I286" s="79" t="s">
        <v>144</v>
      </c>
      <c r="J286" s="80"/>
      <c r="K286" s="80"/>
      <c r="L286" s="81"/>
      <c r="M286" s="85" t="s">
        <v>64</v>
      </c>
      <c r="N286" s="85" t="s">
        <v>65</v>
      </c>
      <c r="O286" s="69" t="s">
        <v>198</v>
      </c>
    </row>
    <row r="287" spans="1:15" ht="19.5" customHeight="1" x14ac:dyDescent="0.25">
      <c r="A287" s="76"/>
      <c r="B287" s="73"/>
      <c r="C287" s="83"/>
      <c r="D287" s="70"/>
      <c r="E287" s="88"/>
      <c r="F287" s="90"/>
      <c r="G287" s="86"/>
      <c r="H287" s="86"/>
      <c r="I287" s="56" t="s">
        <v>140</v>
      </c>
      <c r="J287" s="56" t="s">
        <v>141</v>
      </c>
      <c r="K287" s="56" t="s">
        <v>142</v>
      </c>
      <c r="L287" s="56" t="s">
        <v>143</v>
      </c>
      <c r="M287" s="86"/>
      <c r="N287" s="86"/>
      <c r="O287" s="70"/>
    </row>
    <row r="288" spans="1:15" ht="29.25" customHeight="1" x14ac:dyDescent="0.25">
      <c r="A288" s="77"/>
      <c r="B288" s="74"/>
      <c r="C288" s="84"/>
      <c r="D288" s="71"/>
      <c r="E288" s="1">
        <f>N288+M288+H288+G288+F288</f>
        <v>19</v>
      </c>
      <c r="F288" s="1">
        <v>7</v>
      </c>
      <c r="G288" s="1">
        <v>3</v>
      </c>
      <c r="H288" s="1">
        <v>3</v>
      </c>
      <c r="I288" s="1" t="s">
        <v>229</v>
      </c>
      <c r="J288" s="1">
        <v>3</v>
      </c>
      <c r="K288" s="1">
        <v>3</v>
      </c>
      <c r="L288" s="1">
        <v>3</v>
      </c>
      <c r="M288" s="1">
        <v>3</v>
      </c>
      <c r="N288" s="1">
        <v>3</v>
      </c>
      <c r="O288" s="71"/>
    </row>
    <row r="289" spans="1:15" ht="90.75" customHeight="1" x14ac:dyDescent="0.25">
      <c r="A289" s="57" t="s">
        <v>9</v>
      </c>
      <c r="B289" s="2" t="s">
        <v>77</v>
      </c>
      <c r="C289" s="55" t="s">
        <v>67</v>
      </c>
      <c r="D289" s="2" t="s">
        <v>3</v>
      </c>
      <c r="E289" s="107" t="s">
        <v>116</v>
      </c>
      <c r="F289" s="107"/>
      <c r="G289" s="107"/>
      <c r="H289" s="107"/>
      <c r="I289" s="107"/>
      <c r="J289" s="107"/>
      <c r="K289" s="107"/>
      <c r="L289" s="107"/>
      <c r="M289" s="107"/>
      <c r="N289" s="107"/>
      <c r="O289" s="54" t="s">
        <v>117</v>
      </c>
    </row>
    <row r="290" spans="1:15" ht="23.25" customHeight="1" x14ac:dyDescent="0.25">
      <c r="A290" s="75"/>
      <c r="B290" s="72" t="s">
        <v>176</v>
      </c>
      <c r="C290" s="82" t="s">
        <v>198</v>
      </c>
      <c r="D290" s="69" t="s">
        <v>198</v>
      </c>
      <c r="E290" s="87" t="s">
        <v>139</v>
      </c>
      <c r="F290" s="89">
        <v>2023</v>
      </c>
      <c r="G290" s="85" t="s">
        <v>7</v>
      </c>
      <c r="H290" s="85" t="s">
        <v>63</v>
      </c>
      <c r="I290" s="79" t="s">
        <v>144</v>
      </c>
      <c r="J290" s="80"/>
      <c r="K290" s="80"/>
      <c r="L290" s="81"/>
      <c r="M290" s="85" t="s">
        <v>64</v>
      </c>
      <c r="N290" s="85" t="s">
        <v>65</v>
      </c>
      <c r="O290" s="69" t="s">
        <v>198</v>
      </c>
    </row>
    <row r="291" spans="1:15" ht="18.75" customHeight="1" x14ac:dyDescent="0.25">
      <c r="A291" s="76"/>
      <c r="B291" s="73"/>
      <c r="C291" s="83"/>
      <c r="D291" s="70"/>
      <c r="E291" s="88"/>
      <c r="F291" s="90"/>
      <c r="G291" s="86"/>
      <c r="H291" s="86"/>
      <c r="I291" s="56" t="s">
        <v>140</v>
      </c>
      <c r="J291" s="56" t="s">
        <v>141</v>
      </c>
      <c r="K291" s="56" t="s">
        <v>142</v>
      </c>
      <c r="L291" s="56" t="s">
        <v>143</v>
      </c>
      <c r="M291" s="86"/>
      <c r="N291" s="86"/>
      <c r="O291" s="70"/>
    </row>
    <row r="292" spans="1:15" ht="30" customHeight="1" x14ac:dyDescent="0.25">
      <c r="A292" s="77"/>
      <c r="B292" s="74"/>
      <c r="C292" s="84"/>
      <c r="D292" s="71"/>
      <c r="E292" s="1">
        <v>1635</v>
      </c>
      <c r="F292" s="1">
        <v>1635</v>
      </c>
      <c r="G292" s="1">
        <v>1635</v>
      </c>
      <c r="H292" s="1">
        <f>L292</f>
        <v>1635</v>
      </c>
      <c r="I292" s="1">
        <v>1635</v>
      </c>
      <c r="J292" s="1">
        <v>1635</v>
      </c>
      <c r="K292" s="1">
        <v>1635</v>
      </c>
      <c r="L292" s="1">
        <v>1635</v>
      </c>
      <c r="M292" s="1">
        <v>1635</v>
      </c>
      <c r="N292" s="1">
        <v>1635</v>
      </c>
      <c r="O292" s="71"/>
    </row>
    <row r="293" spans="1:15" ht="140.25" customHeight="1" x14ac:dyDescent="0.25">
      <c r="A293" s="57" t="s">
        <v>10</v>
      </c>
      <c r="B293" s="2" t="s">
        <v>177</v>
      </c>
      <c r="C293" s="55" t="s">
        <v>67</v>
      </c>
      <c r="D293" s="2" t="s">
        <v>3</v>
      </c>
      <c r="E293" s="56">
        <f>SUM(F293:N293)</f>
        <v>60381.471820000006</v>
      </c>
      <c r="F293" s="52">
        <f>3859.57382-19.298</f>
        <v>3840.2758200000003</v>
      </c>
      <c r="G293" s="52">
        <f>13860-200-182.434</f>
        <v>13477.566000000001</v>
      </c>
      <c r="H293" s="79">
        <f>12065-189.56+5788.19</f>
        <v>17663.63</v>
      </c>
      <c r="I293" s="80"/>
      <c r="J293" s="80"/>
      <c r="K293" s="80"/>
      <c r="L293" s="81"/>
      <c r="M293" s="56">
        <v>12700</v>
      </c>
      <c r="N293" s="56">
        <v>12700</v>
      </c>
      <c r="O293" s="54" t="s">
        <v>48</v>
      </c>
    </row>
    <row r="294" spans="1:15" ht="16.5" customHeight="1" x14ac:dyDescent="0.25">
      <c r="A294" s="75"/>
      <c r="B294" s="72" t="s">
        <v>178</v>
      </c>
      <c r="C294" s="82" t="s">
        <v>198</v>
      </c>
      <c r="D294" s="69" t="s">
        <v>198</v>
      </c>
      <c r="E294" s="87" t="s">
        <v>139</v>
      </c>
      <c r="F294" s="89">
        <v>2023</v>
      </c>
      <c r="G294" s="85" t="s">
        <v>7</v>
      </c>
      <c r="H294" s="85" t="s">
        <v>63</v>
      </c>
      <c r="I294" s="79" t="s">
        <v>144</v>
      </c>
      <c r="J294" s="80"/>
      <c r="K294" s="80"/>
      <c r="L294" s="81"/>
      <c r="M294" s="85" t="s">
        <v>64</v>
      </c>
      <c r="N294" s="85" t="s">
        <v>65</v>
      </c>
      <c r="O294" s="69" t="s">
        <v>198</v>
      </c>
    </row>
    <row r="295" spans="1:15" ht="15.75" customHeight="1" x14ac:dyDescent="0.25">
      <c r="A295" s="76"/>
      <c r="B295" s="73"/>
      <c r="C295" s="83"/>
      <c r="D295" s="70"/>
      <c r="E295" s="88"/>
      <c r="F295" s="90"/>
      <c r="G295" s="86"/>
      <c r="H295" s="86"/>
      <c r="I295" s="56" t="s">
        <v>140</v>
      </c>
      <c r="J295" s="56" t="s">
        <v>141</v>
      </c>
      <c r="K295" s="56" t="s">
        <v>142</v>
      </c>
      <c r="L295" s="56" t="s">
        <v>143</v>
      </c>
      <c r="M295" s="86"/>
      <c r="N295" s="86"/>
      <c r="O295" s="70"/>
    </row>
    <row r="296" spans="1:15" ht="16.5" customHeight="1" x14ac:dyDescent="0.25">
      <c r="A296" s="77"/>
      <c r="B296" s="74"/>
      <c r="C296" s="84"/>
      <c r="D296" s="71"/>
      <c r="E296" s="1">
        <v>27</v>
      </c>
      <c r="F296" s="1">
        <v>27</v>
      </c>
      <c r="G296" s="1">
        <v>27</v>
      </c>
      <c r="H296" s="1">
        <v>27</v>
      </c>
      <c r="I296" s="1">
        <v>27</v>
      </c>
      <c r="J296" s="1">
        <v>27</v>
      </c>
      <c r="K296" s="1">
        <v>27</v>
      </c>
      <c r="L296" s="1">
        <v>27</v>
      </c>
      <c r="M296" s="1">
        <v>27</v>
      </c>
      <c r="N296" s="1">
        <v>27</v>
      </c>
      <c r="O296" s="71"/>
    </row>
    <row r="297" spans="1:15" ht="153.75" customHeight="1" x14ac:dyDescent="0.25">
      <c r="A297" s="57" t="s">
        <v>88</v>
      </c>
      <c r="B297" s="2" t="s">
        <v>179</v>
      </c>
      <c r="C297" s="55" t="s">
        <v>67</v>
      </c>
      <c r="D297" s="2" t="s">
        <v>3</v>
      </c>
      <c r="E297" s="56">
        <f>SUM(F297:N297)</f>
        <v>142.48241999999999</v>
      </c>
      <c r="F297" s="52">
        <v>0</v>
      </c>
      <c r="G297" s="52">
        <f>25+35.9-30.89558</f>
        <v>30.00442</v>
      </c>
      <c r="H297" s="79">
        <f>61-31.323-19.199</f>
        <v>10.477999999999998</v>
      </c>
      <c r="I297" s="80"/>
      <c r="J297" s="80"/>
      <c r="K297" s="80"/>
      <c r="L297" s="81"/>
      <c r="M297" s="56">
        <f>61-20</f>
        <v>41</v>
      </c>
      <c r="N297" s="56">
        <v>61</v>
      </c>
      <c r="O297" s="54" t="s">
        <v>48</v>
      </c>
    </row>
    <row r="298" spans="1:15" ht="17.25" customHeight="1" x14ac:dyDescent="0.25">
      <c r="A298" s="75"/>
      <c r="B298" s="72" t="s">
        <v>180</v>
      </c>
      <c r="C298" s="82" t="s">
        <v>198</v>
      </c>
      <c r="D298" s="69" t="s">
        <v>198</v>
      </c>
      <c r="E298" s="87" t="s">
        <v>139</v>
      </c>
      <c r="F298" s="89">
        <v>2023</v>
      </c>
      <c r="G298" s="85" t="s">
        <v>7</v>
      </c>
      <c r="H298" s="85" t="s">
        <v>63</v>
      </c>
      <c r="I298" s="79" t="s">
        <v>144</v>
      </c>
      <c r="J298" s="80"/>
      <c r="K298" s="80"/>
      <c r="L298" s="81"/>
      <c r="M298" s="85" t="s">
        <v>64</v>
      </c>
      <c r="N298" s="85" t="s">
        <v>65</v>
      </c>
      <c r="O298" s="69" t="s">
        <v>198</v>
      </c>
    </row>
    <row r="299" spans="1:15" ht="16.5" customHeight="1" x14ac:dyDescent="0.25">
      <c r="A299" s="76"/>
      <c r="B299" s="73"/>
      <c r="C299" s="83"/>
      <c r="D299" s="70"/>
      <c r="E299" s="88"/>
      <c r="F299" s="90"/>
      <c r="G299" s="86"/>
      <c r="H299" s="86"/>
      <c r="I299" s="56" t="s">
        <v>140</v>
      </c>
      <c r="J299" s="56" t="s">
        <v>141</v>
      </c>
      <c r="K299" s="56" t="s">
        <v>142</v>
      </c>
      <c r="L299" s="56" t="s">
        <v>143</v>
      </c>
      <c r="M299" s="86"/>
      <c r="N299" s="86"/>
      <c r="O299" s="70"/>
    </row>
    <row r="300" spans="1:15" ht="18.75" customHeight="1" x14ac:dyDescent="0.25">
      <c r="A300" s="77"/>
      <c r="B300" s="74"/>
      <c r="C300" s="84"/>
      <c r="D300" s="71"/>
      <c r="E300" s="1">
        <v>12843</v>
      </c>
      <c r="F300" s="1">
        <v>12843</v>
      </c>
      <c r="G300" s="1">
        <v>12843</v>
      </c>
      <c r="H300" s="1">
        <f>L300</f>
        <v>12843</v>
      </c>
      <c r="I300" s="1">
        <v>12843</v>
      </c>
      <c r="J300" s="1">
        <v>12843</v>
      </c>
      <c r="K300" s="1">
        <v>12843</v>
      </c>
      <c r="L300" s="1">
        <v>12843</v>
      </c>
      <c r="M300" s="1">
        <v>12843</v>
      </c>
      <c r="N300" s="1">
        <v>12843</v>
      </c>
      <c r="O300" s="71"/>
    </row>
    <row r="301" spans="1:15" ht="124.5" customHeight="1" x14ac:dyDescent="0.25">
      <c r="A301" s="57" t="s">
        <v>90</v>
      </c>
      <c r="B301" s="2" t="s">
        <v>78</v>
      </c>
      <c r="C301" s="55" t="s">
        <v>67</v>
      </c>
      <c r="D301" s="2" t="s">
        <v>3</v>
      </c>
      <c r="E301" s="107" t="s">
        <v>118</v>
      </c>
      <c r="F301" s="107"/>
      <c r="G301" s="107"/>
      <c r="H301" s="107"/>
      <c r="I301" s="107"/>
      <c r="J301" s="107"/>
      <c r="K301" s="107"/>
      <c r="L301" s="107"/>
      <c r="M301" s="107"/>
      <c r="N301" s="107"/>
      <c r="O301" s="54" t="s">
        <v>126</v>
      </c>
    </row>
    <row r="302" spans="1:15" ht="27" customHeight="1" x14ac:dyDescent="0.25">
      <c r="A302" s="75"/>
      <c r="B302" s="72" t="s">
        <v>181</v>
      </c>
      <c r="C302" s="82" t="s">
        <v>198</v>
      </c>
      <c r="D302" s="69" t="s">
        <v>198</v>
      </c>
      <c r="E302" s="87" t="s">
        <v>139</v>
      </c>
      <c r="F302" s="89">
        <v>2023</v>
      </c>
      <c r="G302" s="85" t="s">
        <v>7</v>
      </c>
      <c r="H302" s="85" t="s">
        <v>63</v>
      </c>
      <c r="I302" s="79" t="s">
        <v>144</v>
      </c>
      <c r="J302" s="80"/>
      <c r="K302" s="80"/>
      <c r="L302" s="81"/>
      <c r="M302" s="85" t="s">
        <v>64</v>
      </c>
      <c r="N302" s="85" t="s">
        <v>65</v>
      </c>
      <c r="O302" s="69" t="s">
        <v>198</v>
      </c>
    </row>
    <row r="303" spans="1:15" ht="21.75" customHeight="1" x14ac:dyDescent="0.25">
      <c r="A303" s="76"/>
      <c r="B303" s="73"/>
      <c r="C303" s="83"/>
      <c r="D303" s="70"/>
      <c r="E303" s="88"/>
      <c r="F303" s="90"/>
      <c r="G303" s="86"/>
      <c r="H303" s="86"/>
      <c r="I303" s="56" t="s">
        <v>140</v>
      </c>
      <c r="J303" s="56" t="s">
        <v>141</v>
      </c>
      <c r="K303" s="56" t="s">
        <v>142</v>
      </c>
      <c r="L303" s="56" t="s">
        <v>143</v>
      </c>
      <c r="M303" s="86"/>
      <c r="N303" s="86"/>
      <c r="O303" s="70"/>
    </row>
    <row r="304" spans="1:15" ht="40.5" customHeight="1" x14ac:dyDescent="0.25">
      <c r="A304" s="77"/>
      <c r="B304" s="74"/>
      <c r="C304" s="84"/>
      <c r="D304" s="71"/>
      <c r="E304" s="1">
        <v>3928</v>
      </c>
      <c r="F304" s="1">
        <v>3928</v>
      </c>
      <c r="G304" s="1">
        <v>3928</v>
      </c>
      <c r="H304" s="1">
        <f>L304</f>
        <v>3928</v>
      </c>
      <c r="I304" s="1">
        <v>3928</v>
      </c>
      <c r="J304" s="1">
        <v>3928</v>
      </c>
      <c r="K304" s="1">
        <v>3928</v>
      </c>
      <c r="L304" s="1">
        <v>3928</v>
      </c>
      <c r="M304" s="1">
        <v>3928</v>
      </c>
      <c r="N304" s="1">
        <v>3928</v>
      </c>
      <c r="O304" s="71"/>
    </row>
    <row r="305" spans="1:16" ht="61.5" customHeight="1" x14ac:dyDescent="0.25">
      <c r="A305" s="57" t="s">
        <v>91</v>
      </c>
      <c r="B305" s="2" t="s">
        <v>213</v>
      </c>
      <c r="C305" s="55" t="s">
        <v>67</v>
      </c>
      <c r="D305" s="2" t="s">
        <v>3</v>
      </c>
      <c r="E305" s="56">
        <f>SUM(F305:N305)</f>
        <v>0</v>
      </c>
      <c r="F305" s="52">
        <v>0</v>
      </c>
      <c r="G305" s="52">
        <v>0</v>
      </c>
      <c r="H305" s="79">
        <v>0</v>
      </c>
      <c r="I305" s="80"/>
      <c r="J305" s="80"/>
      <c r="K305" s="80"/>
      <c r="L305" s="81"/>
      <c r="M305" s="56">
        <v>0</v>
      </c>
      <c r="N305" s="56">
        <v>0</v>
      </c>
      <c r="O305" s="54" t="s">
        <v>48</v>
      </c>
    </row>
    <row r="306" spans="1:16" ht="18.75" customHeight="1" x14ac:dyDescent="0.25">
      <c r="A306" s="75"/>
      <c r="B306" s="72" t="s">
        <v>182</v>
      </c>
      <c r="C306" s="82" t="s">
        <v>198</v>
      </c>
      <c r="D306" s="69" t="s">
        <v>198</v>
      </c>
      <c r="E306" s="87" t="s">
        <v>139</v>
      </c>
      <c r="F306" s="89">
        <v>2023</v>
      </c>
      <c r="G306" s="85" t="s">
        <v>7</v>
      </c>
      <c r="H306" s="85" t="s">
        <v>63</v>
      </c>
      <c r="I306" s="79" t="s">
        <v>144</v>
      </c>
      <c r="J306" s="80"/>
      <c r="K306" s="80"/>
      <c r="L306" s="81"/>
      <c r="M306" s="85" t="s">
        <v>64</v>
      </c>
      <c r="N306" s="85" t="s">
        <v>65</v>
      </c>
      <c r="O306" s="69" t="s">
        <v>198</v>
      </c>
    </row>
    <row r="307" spans="1:16" ht="15.75" customHeight="1" x14ac:dyDescent="0.25">
      <c r="A307" s="76"/>
      <c r="B307" s="73"/>
      <c r="C307" s="83"/>
      <c r="D307" s="70"/>
      <c r="E307" s="88"/>
      <c r="F307" s="90"/>
      <c r="G307" s="86"/>
      <c r="H307" s="86"/>
      <c r="I307" s="56" t="s">
        <v>140</v>
      </c>
      <c r="J307" s="56" t="s">
        <v>141</v>
      </c>
      <c r="K307" s="56" t="s">
        <v>142</v>
      </c>
      <c r="L307" s="56" t="s">
        <v>143</v>
      </c>
      <c r="M307" s="86"/>
      <c r="N307" s="86"/>
      <c r="O307" s="70"/>
    </row>
    <row r="308" spans="1:16" ht="15" customHeight="1" x14ac:dyDescent="0.25">
      <c r="A308" s="77"/>
      <c r="B308" s="74"/>
      <c r="C308" s="84"/>
      <c r="D308" s="71"/>
      <c r="E308" s="1">
        <v>353646.75</v>
      </c>
      <c r="F308" s="1">
        <v>353646.75</v>
      </c>
      <c r="G308" s="1">
        <v>353647</v>
      </c>
      <c r="H308" s="1">
        <f>L308</f>
        <v>353646.75</v>
      </c>
      <c r="I308" s="1">
        <v>353646.75</v>
      </c>
      <c r="J308" s="1">
        <v>353646.75</v>
      </c>
      <c r="K308" s="1">
        <v>353646.75</v>
      </c>
      <c r="L308" s="1">
        <v>353646.75</v>
      </c>
      <c r="M308" s="1">
        <v>353646.75</v>
      </c>
      <c r="N308" s="1">
        <v>353646.75</v>
      </c>
      <c r="O308" s="71"/>
    </row>
    <row r="309" spans="1:16" ht="76.5" customHeight="1" x14ac:dyDescent="0.25">
      <c r="A309" s="48" t="s">
        <v>92</v>
      </c>
      <c r="B309" s="51" t="s">
        <v>220</v>
      </c>
      <c r="C309" s="55" t="s">
        <v>67</v>
      </c>
      <c r="D309" s="2" t="s">
        <v>3</v>
      </c>
      <c r="E309" s="56">
        <f>SUM(F309:N309)</f>
        <v>207.96899999999999</v>
      </c>
      <c r="F309" s="52">
        <v>0</v>
      </c>
      <c r="G309" s="52">
        <f>100-35.9-26.7</f>
        <v>37.399999999999991</v>
      </c>
      <c r="H309" s="79">
        <f>64-3.951</f>
        <v>60.048999999999999</v>
      </c>
      <c r="I309" s="80"/>
      <c r="J309" s="80"/>
      <c r="K309" s="80"/>
      <c r="L309" s="81"/>
      <c r="M309" s="56">
        <f>64-17.48</f>
        <v>46.519999999999996</v>
      </c>
      <c r="N309" s="56">
        <v>64</v>
      </c>
      <c r="O309" s="54" t="s">
        <v>48</v>
      </c>
    </row>
    <row r="310" spans="1:16" ht="16.5" customHeight="1" x14ac:dyDescent="0.25">
      <c r="A310" s="75"/>
      <c r="B310" s="72" t="s">
        <v>265</v>
      </c>
      <c r="C310" s="82" t="s">
        <v>198</v>
      </c>
      <c r="D310" s="69" t="s">
        <v>198</v>
      </c>
      <c r="E310" s="87" t="s">
        <v>139</v>
      </c>
      <c r="F310" s="89">
        <v>2023</v>
      </c>
      <c r="G310" s="85" t="s">
        <v>7</v>
      </c>
      <c r="H310" s="85" t="s">
        <v>63</v>
      </c>
      <c r="I310" s="79" t="s">
        <v>144</v>
      </c>
      <c r="J310" s="80"/>
      <c r="K310" s="80"/>
      <c r="L310" s="81"/>
      <c r="M310" s="85" t="s">
        <v>64</v>
      </c>
      <c r="N310" s="85" t="s">
        <v>65</v>
      </c>
      <c r="O310" s="69" t="s">
        <v>198</v>
      </c>
    </row>
    <row r="311" spans="1:16" ht="14.25" customHeight="1" x14ac:dyDescent="0.25">
      <c r="A311" s="76"/>
      <c r="B311" s="73"/>
      <c r="C311" s="83"/>
      <c r="D311" s="70"/>
      <c r="E311" s="88"/>
      <c r="F311" s="90"/>
      <c r="G311" s="86"/>
      <c r="H311" s="86"/>
      <c r="I311" s="56" t="s">
        <v>140</v>
      </c>
      <c r="J311" s="56" t="s">
        <v>141</v>
      </c>
      <c r="K311" s="56" t="s">
        <v>142</v>
      </c>
      <c r="L311" s="56" t="s">
        <v>143</v>
      </c>
      <c r="M311" s="86"/>
      <c r="N311" s="86"/>
      <c r="O311" s="70"/>
    </row>
    <row r="312" spans="1:16" ht="18" customHeight="1" x14ac:dyDescent="0.25">
      <c r="A312" s="77"/>
      <c r="B312" s="74"/>
      <c r="C312" s="84"/>
      <c r="D312" s="71"/>
      <c r="E312" s="1">
        <f>G312+H312+M312+N312</f>
        <v>50000</v>
      </c>
      <c r="F312" s="1" t="s">
        <v>190</v>
      </c>
      <c r="G312" s="1">
        <v>20000</v>
      </c>
      <c r="H312" s="1">
        <f>L312</f>
        <v>10000</v>
      </c>
      <c r="I312" s="1" t="s">
        <v>229</v>
      </c>
      <c r="J312" s="1">
        <v>10000</v>
      </c>
      <c r="K312" s="1">
        <v>10000</v>
      </c>
      <c r="L312" s="1">
        <v>10000</v>
      </c>
      <c r="M312" s="1">
        <v>10000</v>
      </c>
      <c r="N312" s="1">
        <v>10000</v>
      </c>
      <c r="O312" s="71"/>
      <c r="P312" s="37"/>
    </row>
    <row r="313" spans="1:16" ht="65.25" customHeight="1" x14ac:dyDescent="0.25">
      <c r="A313" s="48" t="s">
        <v>93</v>
      </c>
      <c r="B313" s="2" t="s">
        <v>222</v>
      </c>
      <c r="C313" s="55" t="s">
        <v>67</v>
      </c>
      <c r="D313" s="2" t="s">
        <v>3</v>
      </c>
      <c r="E313" s="56">
        <f>SUM(F313:N313)</f>
        <v>2160.83</v>
      </c>
      <c r="F313" s="52">
        <v>185</v>
      </c>
      <c r="G313" s="52">
        <f>222+360.2</f>
        <v>582.20000000000005</v>
      </c>
      <c r="H313" s="79">
        <f>429+23.15</f>
        <v>452.15</v>
      </c>
      <c r="I313" s="80"/>
      <c r="J313" s="80"/>
      <c r="K313" s="80"/>
      <c r="L313" s="81"/>
      <c r="M313" s="56">
        <f>452+37.48</f>
        <v>489.48</v>
      </c>
      <c r="N313" s="56">
        <v>452</v>
      </c>
      <c r="O313" s="54" t="s">
        <v>48</v>
      </c>
    </row>
    <row r="314" spans="1:16" ht="17.25" customHeight="1" x14ac:dyDescent="0.25">
      <c r="A314" s="75"/>
      <c r="B314" s="72" t="s">
        <v>183</v>
      </c>
      <c r="C314" s="82" t="s">
        <v>198</v>
      </c>
      <c r="D314" s="69" t="s">
        <v>198</v>
      </c>
      <c r="E314" s="87" t="s">
        <v>139</v>
      </c>
      <c r="F314" s="89">
        <v>2023</v>
      </c>
      <c r="G314" s="85" t="s">
        <v>7</v>
      </c>
      <c r="H314" s="85" t="s">
        <v>63</v>
      </c>
      <c r="I314" s="79" t="s">
        <v>144</v>
      </c>
      <c r="J314" s="80"/>
      <c r="K314" s="80"/>
      <c r="L314" s="81"/>
      <c r="M314" s="85" t="s">
        <v>64</v>
      </c>
      <c r="N314" s="85" t="s">
        <v>65</v>
      </c>
      <c r="O314" s="69" t="s">
        <v>198</v>
      </c>
    </row>
    <row r="315" spans="1:16" ht="17.25" customHeight="1" x14ac:dyDescent="0.25">
      <c r="A315" s="76"/>
      <c r="B315" s="73"/>
      <c r="C315" s="83"/>
      <c r="D315" s="70"/>
      <c r="E315" s="88"/>
      <c r="F315" s="90"/>
      <c r="G315" s="86"/>
      <c r="H315" s="86"/>
      <c r="I315" s="56" t="s">
        <v>140</v>
      </c>
      <c r="J315" s="56" t="s">
        <v>141</v>
      </c>
      <c r="K315" s="56" t="s">
        <v>142</v>
      </c>
      <c r="L315" s="56" t="s">
        <v>143</v>
      </c>
      <c r="M315" s="86"/>
      <c r="N315" s="86"/>
      <c r="O315" s="70"/>
    </row>
    <row r="316" spans="1:16" ht="18" customHeight="1" x14ac:dyDescent="0.25">
      <c r="A316" s="77"/>
      <c r="B316" s="74"/>
      <c r="C316" s="84"/>
      <c r="D316" s="71"/>
      <c r="E316" s="1">
        <v>45</v>
      </c>
      <c r="F316" s="1">
        <v>9</v>
      </c>
      <c r="G316" s="1">
        <v>9</v>
      </c>
      <c r="H316" s="1">
        <f>L316</f>
        <v>9</v>
      </c>
      <c r="I316" s="1" t="s">
        <v>22</v>
      </c>
      <c r="J316" s="1">
        <v>5</v>
      </c>
      <c r="K316" s="1">
        <v>9</v>
      </c>
      <c r="L316" s="1">
        <v>9</v>
      </c>
      <c r="M316" s="1">
        <v>9</v>
      </c>
      <c r="N316" s="1">
        <v>9</v>
      </c>
      <c r="O316" s="71"/>
    </row>
    <row r="317" spans="1:16" ht="99.75" customHeight="1" x14ac:dyDescent="0.25">
      <c r="A317" s="57" t="s">
        <v>94</v>
      </c>
      <c r="B317" s="2" t="s">
        <v>184</v>
      </c>
      <c r="C317" s="55" t="s">
        <v>67</v>
      </c>
      <c r="D317" s="2" t="s">
        <v>3</v>
      </c>
      <c r="E317" s="56">
        <f>SUM(F317:N317)</f>
        <v>482</v>
      </c>
      <c r="F317" s="52">
        <v>95</v>
      </c>
      <c r="G317" s="52">
        <v>87</v>
      </c>
      <c r="H317" s="79">
        <v>100</v>
      </c>
      <c r="I317" s="80"/>
      <c r="J317" s="80"/>
      <c r="K317" s="80"/>
      <c r="L317" s="81"/>
      <c r="M317" s="56">
        <v>100</v>
      </c>
      <c r="N317" s="56">
        <v>100</v>
      </c>
      <c r="O317" s="54" t="s">
        <v>48</v>
      </c>
    </row>
    <row r="318" spans="1:16" ht="20.25" customHeight="1" x14ac:dyDescent="0.25">
      <c r="A318" s="75"/>
      <c r="B318" s="72" t="s">
        <v>185</v>
      </c>
      <c r="C318" s="82" t="s">
        <v>198</v>
      </c>
      <c r="D318" s="69" t="s">
        <v>198</v>
      </c>
      <c r="E318" s="87" t="s">
        <v>139</v>
      </c>
      <c r="F318" s="89">
        <v>2023</v>
      </c>
      <c r="G318" s="85" t="s">
        <v>7</v>
      </c>
      <c r="H318" s="85" t="s">
        <v>63</v>
      </c>
      <c r="I318" s="79" t="s">
        <v>144</v>
      </c>
      <c r="J318" s="80"/>
      <c r="K318" s="80"/>
      <c r="L318" s="81"/>
      <c r="M318" s="85" t="s">
        <v>64</v>
      </c>
      <c r="N318" s="85" t="s">
        <v>65</v>
      </c>
      <c r="O318" s="69" t="s">
        <v>198</v>
      </c>
    </row>
    <row r="319" spans="1:16" ht="18" customHeight="1" x14ac:dyDescent="0.25">
      <c r="A319" s="76"/>
      <c r="B319" s="73"/>
      <c r="C319" s="83"/>
      <c r="D319" s="70"/>
      <c r="E319" s="88"/>
      <c r="F319" s="90"/>
      <c r="G319" s="86"/>
      <c r="H319" s="86"/>
      <c r="I319" s="56" t="s">
        <v>140</v>
      </c>
      <c r="J319" s="56" t="s">
        <v>141</v>
      </c>
      <c r="K319" s="56" t="s">
        <v>142</v>
      </c>
      <c r="L319" s="56" t="s">
        <v>143</v>
      </c>
      <c r="M319" s="86"/>
      <c r="N319" s="86"/>
      <c r="O319" s="70"/>
    </row>
    <row r="320" spans="1:16" ht="44.25" customHeight="1" x14ac:dyDescent="0.25">
      <c r="A320" s="77"/>
      <c r="B320" s="74"/>
      <c r="C320" s="84"/>
      <c r="D320" s="71"/>
      <c r="E320" s="1">
        <v>1</v>
      </c>
      <c r="F320" s="1">
        <v>1</v>
      </c>
      <c r="G320" s="1">
        <v>1</v>
      </c>
      <c r="H320" s="1">
        <v>1</v>
      </c>
      <c r="I320" s="1">
        <v>1</v>
      </c>
      <c r="J320" s="1">
        <v>1</v>
      </c>
      <c r="K320" s="1">
        <v>1</v>
      </c>
      <c r="L320" s="1">
        <v>1</v>
      </c>
      <c r="M320" s="1">
        <v>1</v>
      </c>
      <c r="N320" s="1">
        <v>1</v>
      </c>
      <c r="O320" s="71"/>
    </row>
    <row r="321" spans="1:15" ht="63" customHeight="1" x14ac:dyDescent="0.25">
      <c r="A321" s="110" t="s">
        <v>95</v>
      </c>
      <c r="B321" s="96" t="s">
        <v>79</v>
      </c>
      <c r="C321" s="95" t="s">
        <v>67</v>
      </c>
      <c r="D321" s="2" t="s">
        <v>3</v>
      </c>
      <c r="E321" s="56">
        <f>SUM(F321:N321)</f>
        <v>478.06299999999999</v>
      </c>
      <c r="F321" s="52">
        <v>0</v>
      </c>
      <c r="G321" s="52">
        <f>100-25</f>
        <v>75</v>
      </c>
      <c r="H321" s="79">
        <f>78+229-59.937</f>
        <v>247.06299999999999</v>
      </c>
      <c r="I321" s="80"/>
      <c r="J321" s="80"/>
      <c r="K321" s="80"/>
      <c r="L321" s="81"/>
      <c r="M321" s="56">
        <v>78</v>
      </c>
      <c r="N321" s="56">
        <v>78</v>
      </c>
      <c r="O321" s="54" t="s">
        <v>48</v>
      </c>
    </row>
    <row r="322" spans="1:15" ht="54" customHeight="1" x14ac:dyDescent="0.25">
      <c r="A322" s="110"/>
      <c r="B322" s="96"/>
      <c r="C322" s="154"/>
      <c r="D322" s="2" t="s">
        <v>24</v>
      </c>
      <c r="E322" s="94" t="s">
        <v>230</v>
      </c>
      <c r="F322" s="94"/>
      <c r="G322" s="94"/>
      <c r="H322" s="94"/>
      <c r="I322" s="94"/>
      <c r="J322" s="94"/>
      <c r="K322" s="94"/>
      <c r="L322" s="94"/>
      <c r="M322" s="94"/>
      <c r="N322" s="94"/>
      <c r="O322" s="54" t="s">
        <v>119</v>
      </c>
    </row>
    <row r="323" spans="1:15" ht="27.75" customHeight="1" x14ac:dyDescent="0.25">
      <c r="A323" s="75"/>
      <c r="B323" s="72" t="s">
        <v>186</v>
      </c>
      <c r="C323" s="82" t="s">
        <v>198</v>
      </c>
      <c r="D323" s="69" t="s">
        <v>198</v>
      </c>
      <c r="E323" s="87" t="s">
        <v>139</v>
      </c>
      <c r="F323" s="89">
        <v>2023</v>
      </c>
      <c r="G323" s="85" t="s">
        <v>7</v>
      </c>
      <c r="H323" s="85" t="s">
        <v>63</v>
      </c>
      <c r="I323" s="79" t="s">
        <v>144</v>
      </c>
      <c r="J323" s="80"/>
      <c r="K323" s="80"/>
      <c r="L323" s="81"/>
      <c r="M323" s="85" t="s">
        <v>64</v>
      </c>
      <c r="N323" s="85" t="s">
        <v>65</v>
      </c>
      <c r="O323" s="69" t="s">
        <v>198</v>
      </c>
    </row>
    <row r="324" spans="1:15" ht="21.75" customHeight="1" x14ac:dyDescent="0.25">
      <c r="A324" s="76"/>
      <c r="B324" s="73"/>
      <c r="C324" s="83"/>
      <c r="D324" s="70"/>
      <c r="E324" s="88"/>
      <c r="F324" s="90"/>
      <c r="G324" s="86"/>
      <c r="H324" s="86"/>
      <c r="I324" s="56" t="s">
        <v>140</v>
      </c>
      <c r="J324" s="56" t="s">
        <v>141</v>
      </c>
      <c r="K324" s="56" t="s">
        <v>142</v>
      </c>
      <c r="L324" s="56" t="s">
        <v>143</v>
      </c>
      <c r="M324" s="86"/>
      <c r="N324" s="86"/>
      <c r="O324" s="70"/>
    </row>
    <row r="325" spans="1:15" ht="65.25" customHeight="1" x14ac:dyDescent="0.25">
      <c r="A325" s="77"/>
      <c r="B325" s="74"/>
      <c r="C325" s="84"/>
      <c r="D325" s="71"/>
      <c r="E325" s="1">
        <f>F325+G325+H325+M325+N325</f>
        <v>75</v>
      </c>
      <c r="F325" s="1">
        <v>51</v>
      </c>
      <c r="G325" s="1">
        <v>6</v>
      </c>
      <c r="H325" s="1">
        <v>6</v>
      </c>
      <c r="I325" s="1" t="s">
        <v>229</v>
      </c>
      <c r="J325" s="1">
        <v>6</v>
      </c>
      <c r="K325" s="1">
        <v>6</v>
      </c>
      <c r="L325" s="1">
        <v>6</v>
      </c>
      <c r="M325" s="1">
        <v>6</v>
      </c>
      <c r="N325" s="1">
        <v>6</v>
      </c>
      <c r="O325" s="71"/>
    </row>
    <row r="326" spans="1:15" ht="102" customHeight="1" x14ac:dyDescent="0.25">
      <c r="A326" s="57" t="s">
        <v>96</v>
      </c>
      <c r="B326" s="2" t="s">
        <v>80</v>
      </c>
      <c r="C326" s="55" t="s">
        <v>67</v>
      </c>
      <c r="D326" s="2" t="s">
        <v>3</v>
      </c>
      <c r="E326" s="56">
        <f>SUM(F326:N326)</f>
        <v>0</v>
      </c>
      <c r="F326" s="52">
        <v>0</v>
      </c>
      <c r="G326" s="52">
        <v>0</v>
      </c>
      <c r="H326" s="79">
        <v>0</v>
      </c>
      <c r="I326" s="80"/>
      <c r="J326" s="80"/>
      <c r="K326" s="80"/>
      <c r="L326" s="81"/>
      <c r="M326" s="56">
        <v>0</v>
      </c>
      <c r="N326" s="56">
        <v>0</v>
      </c>
      <c r="O326" s="54" t="s">
        <v>48</v>
      </c>
    </row>
    <row r="327" spans="1:15" ht="45" customHeight="1" x14ac:dyDescent="0.25">
      <c r="A327" s="75"/>
      <c r="B327" s="72" t="s">
        <v>284</v>
      </c>
      <c r="C327" s="82" t="s">
        <v>198</v>
      </c>
      <c r="D327" s="69" t="s">
        <v>198</v>
      </c>
      <c r="E327" s="87" t="s">
        <v>139</v>
      </c>
      <c r="F327" s="89">
        <v>2023</v>
      </c>
      <c r="G327" s="85" t="s">
        <v>7</v>
      </c>
      <c r="H327" s="85" t="s">
        <v>63</v>
      </c>
      <c r="I327" s="79" t="s">
        <v>144</v>
      </c>
      <c r="J327" s="80"/>
      <c r="K327" s="80"/>
      <c r="L327" s="81"/>
      <c r="M327" s="85" t="s">
        <v>64</v>
      </c>
      <c r="N327" s="85" t="s">
        <v>65</v>
      </c>
      <c r="O327" s="69" t="s">
        <v>198</v>
      </c>
    </row>
    <row r="328" spans="1:15" ht="23.25" customHeight="1" x14ac:dyDescent="0.25">
      <c r="A328" s="76"/>
      <c r="B328" s="73"/>
      <c r="C328" s="83"/>
      <c r="D328" s="70"/>
      <c r="E328" s="88"/>
      <c r="F328" s="90"/>
      <c r="G328" s="86"/>
      <c r="H328" s="86"/>
      <c r="I328" s="56" t="s">
        <v>140</v>
      </c>
      <c r="J328" s="56" t="s">
        <v>141</v>
      </c>
      <c r="K328" s="56" t="s">
        <v>142</v>
      </c>
      <c r="L328" s="56" t="s">
        <v>143</v>
      </c>
      <c r="M328" s="86"/>
      <c r="N328" s="86"/>
      <c r="O328" s="70"/>
    </row>
    <row r="329" spans="1:15" ht="39.75" customHeight="1" x14ac:dyDescent="0.25">
      <c r="A329" s="77"/>
      <c r="B329" s="74"/>
      <c r="C329" s="84"/>
      <c r="D329" s="71"/>
      <c r="E329" s="56" t="s">
        <v>22</v>
      </c>
      <c r="F329" s="56" t="s">
        <v>22</v>
      </c>
      <c r="G329" s="56" t="s">
        <v>22</v>
      </c>
      <c r="H329" s="56" t="s">
        <v>22</v>
      </c>
      <c r="I329" s="56" t="s">
        <v>22</v>
      </c>
      <c r="J329" s="56" t="s">
        <v>22</v>
      </c>
      <c r="K329" s="56" t="s">
        <v>22</v>
      </c>
      <c r="L329" s="56" t="s">
        <v>22</v>
      </c>
      <c r="M329" s="56" t="s">
        <v>22</v>
      </c>
      <c r="N329" s="56" t="s">
        <v>22</v>
      </c>
      <c r="O329" s="71"/>
    </row>
    <row r="330" spans="1:15" ht="158.25" customHeight="1" x14ac:dyDescent="0.25">
      <c r="A330" s="57" t="s">
        <v>221</v>
      </c>
      <c r="B330" s="2" t="s">
        <v>223</v>
      </c>
      <c r="C330" s="55" t="s">
        <v>67</v>
      </c>
      <c r="D330" s="2" t="s">
        <v>3</v>
      </c>
      <c r="E330" s="56">
        <v>0</v>
      </c>
      <c r="F330" s="52">
        <v>0</v>
      </c>
      <c r="G330" s="52">
        <v>0</v>
      </c>
      <c r="H330" s="79">
        <v>0</v>
      </c>
      <c r="I330" s="80"/>
      <c r="J330" s="80"/>
      <c r="K330" s="80"/>
      <c r="L330" s="81"/>
      <c r="M330" s="56">
        <v>0</v>
      </c>
      <c r="N330" s="56">
        <v>0</v>
      </c>
      <c r="O330" s="54" t="s">
        <v>48</v>
      </c>
    </row>
    <row r="331" spans="1:15" ht="20.25" customHeight="1" x14ac:dyDescent="0.25">
      <c r="A331" s="75"/>
      <c r="B331" s="72" t="s">
        <v>226</v>
      </c>
      <c r="C331" s="82" t="s">
        <v>198</v>
      </c>
      <c r="D331" s="69" t="s">
        <v>198</v>
      </c>
      <c r="E331" s="87" t="s">
        <v>139</v>
      </c>
      <c r="F331" s="89">
        <v>2023</v>
      </c>
      <c r="G331" s="85" t="s">
        <v>7</v>
      </c>
      <c r="H331" s="85" t="s">
        <v>63</v>
      </c>
      <c r="I331" s="79" t="s">
        <v>144</v>
      </c>
      <c r="J331" s="80"/>
      <c r="K331" s="80"/>
      <c r="L331" s="81"/>
      <c r="M331" s="85" t="s">
        <v>64</v>
      </c>
      <c r="N331" s="85" t="s">
        <v>65</v>
      </c>
      <c r="O331" s="69" t="s">
        <v>198</v>
      </c>
    </row>
    <row r="332" spans="1:15" ht="16.5" customHeight="1" x14ac:dyDescent="0.25">
      <c r="A332" s="76"/>
      <c r="B332" s="73"/>
      <c r="C332" s="83"/>
      <c r="D332" s="70"/>
      <c r="E332" s="88"/>
      <c r="F332" s="90"/>
      <c r="G332" s="86"/>
      <c r="H332" s="86"/>
      <c r="I332" s="56" t="s">
        <v>140</v>
      </c>
      <c r="J332" s="56" t="s">
        <v>141</v>
      </c>
      <c r="K332" s="56" t="s">
        <v>142</v>
      </c>
      <c r="L332" s="56" t="s">
        <v>143</v>
      </c>
      <c r="M332" s="86"/>
      <c r="N332" s="86"/>
      <c r="O332" s="70"/>
    </row>
    <row r="333" spans="1:15" ht="87" customHeight="1" x14ac:dyDescent="0.25">
      <c r="A333" s="77"/>
      <c r="B333" s="74"/>
      <c r="C333" s="84"/>
      <c r="D333" s="71"/>
      <c r="E333" s="56" t="s">
        <v>22</v>
      </c>
      <c r="F333" s="56" t="s">
        <v>22</v>
      </c>
      <c r="G333" s="56" t="s">
        <v>22</v>
      </c>
      <c r="H333" s="56" t="s">
        <v>22</v>
      </c>
      <c r="I333" s="56" t="s">
        <v>22</v>
      </c>
      <c r="J333" s="56" t="s">
        <v>22</v>
      </c>
      <c r="K333" s="56" t="s">
        <v>22</v>
      </c>
      <c r="L333" s="56" t="s">
        <v>22</v>
      </c>
      <c r="M333" s="56" t="s">
        <v>22</v>
      </c>
      <c r="N333" s="56" t="s">
        <v>22</v>
      </c>
      <c r="O333" s="71"/>
    </row>
    <row r="334" spans="1:15" ht="31.5" customHeight="1" x14ac:dyDescent="0.25">
      <c r="A334" s="105" t="s">
        <v>204</v>
      </c>
      <c r="B334" s="105"/>
      <c r="C334" s="105"/>
      <c r="D334" s="25" t="s">
        <v>32</v>
      </c>
      <c r="E334" s="66">
        <f>SUM(F334:N334)</f>
        <v>67106.535919999995</v>
      </c>
      <c r="F334" s="58">
        <f>F335</f>
        <v>4709.1755000000003</v>
      </c>
      <c r="G334" s="58">
        <f>G335</f>
        <v>15003.73042</v>
      </c>
      <c r="H334" s="91">
        <f t="shared" ref="H334:N334" si="24">H335</f>
        <v>19223.629999999997</v>
      </c>
      <c r="I334" s="92"/>
      <c r="J334" s="92"/>
      <c r="K334" s="92"/>
      <c r="L334" s="93"/>
      <c r="M334" s="66">
        <f t="shared" si="24"/>
        <v>14085</v>
      </c>
      <c r="N334" s="66">
        <f t="shared" si="24"/>
        <v>14085</v>
      </c>
      <c r="O334" s="69" t="s">
        <v>198</v>
      </c>
    </row>
    <row r="335" spans="1:15" ht="93" customHeight="1" x14ac:dyDescent="0.25">
      <c r="A335" s="105"/>
      <c r="B335" s="105"/>
      <c r="C335" s="105"/>
      <c r="D335" s="22" t="s">
        <v>3</v>
      </c>
      <c r="E335" s="66">
        <f>SUM(F335:N335)</f>
        <v>67106.535919999995</v>
      </c>
      <c r="F335" s="58">
        <f>F283</f>
        <v>4709.1755000000003</v>
      </c>
      <c r="G335" s="58">
        <f>G283</f>
        <v>15003.73042</v>
      </c>
      <c r="H335" s="91">
        <f>H283</f>
        <v>19223.629999999997</v>
      </c>
      <c r="I335" s="92"/>
      <c r="J335" s="92"/>
      <c r="K335" s="92"/>
      <c r="L335" s="93"/>
      <c r="M335" s="66">
        <f>M283</f>
        <v>14085</v>
      </c>
      <c r="N335" s="66">
        <f>N283</f>
        <v>14085</v>
      </c>
      <c r="O335" s="70"/>
    </row>
    <row r="336" spans="1:15" ht="51.75" customHeight="1" x14ac:dyDescent="0.25">
      <c r="A336" s="105"/>
      <c r="B336" s="105"/>
      <c r="C336" s="105"/>
      <c r="D336" s="22" t="s">
        <v>24</v>
      </c>
      <c r="E336" s="109" t="s">
        <v>232</v>
      </c>
      <c r="F336" s="109"/>
      <c r="G336" s="109"/>
      <c r="H336" s="109"/>
      <c r="I336" s="109"/>
      <c r="J336" s="109"/>
      <c r="K336" s="109"/>
      <c r="L336" s="109"/>
      <c r="M336" s="109"/>
      <c r="N336" s="109"/>
      <c r="O336" s="71"/>
    </row>
    <row r="337" spans="1:15" ht="34.5" customHeight="1" x14ac:dyDescent="0.25">
      <c r="A337" s="122" t="s">
        <v>293</v>
      </c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</row>
    <row r="338" spans="1:15" ht="66.75" customHeight="1" x14ac:dyDescent="0.25">
      <c r="A338" s="110" t="s">
        <v>86</v>
      </c>
      <c r="B338" s="96" t="s">
        <v>81</v>
      </c>
      <c r="C338" s="78" t="s">
        <v>67</v>
      </c>
      <c r="D338" s="2" t="s">
        <v>3</v>
      </c>
      <c r="E338" s="56">
        <f>SUM(F338:N338)</f>
        <v>453.20022</v>
      </c>
      <c r="F338" s="52">
        <f>SUM(F344,F348)</f>
        <v>142.00022000000001</v>
      </c>
      <c r="G338" s="52">
        <f>SUM(G344,G348)</f>
        <v>56.64</v>
      </c>
      <c r="H338" s="79">
        <f>SUM(H344,H348)</f>
        <v>58.56</v>
      </c>
      <c r="I338" s="80"/>
      <c r="J338" s="80"/>
      <c r="K338" s="80"/>
      <c r="L338" s="81"/>
      <c r="M338" s="56">
        <f>SUM(M344,M348)</f>
        <v>98</v>
      </c>
      <c r="N338" s="56">
        <f>SUM(N344,N348)</f>
        <v>98</v>
      </c>
      <c r="O338" s="95" t="s">
        <v>198</v>
      </c>
    </row>
    <row r="339" spans="1:15" ht="45" customHeight="1" x14ac:dyDescent="0.25">
      <c r="A339" s="110"/>
      <c r="B339" s="96"/>
      <c r="C339" s="78"/>
      <c r="D339" s="2" t="s">
        <v>24</v>
      </c>
      <c r="E339" s="94" t="s">
        <v>120</v>
      </c>
      <c r="F339" s="94"/>
      <c r="G339" s="94"/>
      <c r="H339" s="94"/>
      <c r="I339" s="94"/>
      <c r="J339" s="94"/>
      <c r="K339" s="94"/>
      <c r="L339" s="94"/>
      <c r="M339" s="94"/>
      <c r="N339" s="94"/>
      <c r="O339" s="95"/>
    </row>
    <row r="340" spans="1:15" ht="129.75" customHeight="1" x14ac:dyDescent="0.25">
      <c r="A340" s="57" t="s">
        <v>8</v>
      </c>
      <c r="B340" s="2" t="s">
        <v>82</v>
      </c>
      <c r="C340" s="55" t="s">
        <v>67</v>
      </c>
      <c r="D340" s="2" t="s">
        <v>24</v>
      </c>
      <c r="E340" s="94" t="s">
        <v>120</v>
      </c>
      <c r="F340" s="94"/>
      <c r="G340" s="94"/>
      <c r="H340" s="94"/>
      <c r="I340" s="94"/>
      <c r="J340" s="94"/>
      <c r="K340" s="94"/>
      <c r="L340" s="94"/>
      <c r="M340" s="94"/>
      <c r="N340" s="94"/>
      <c r="O340" s="54" t="s">
        <v>121</v>
      </c>
    </row>
    <row r="341" spans="1:15" ht="18.75" customHeight="1" x14ac:dyDescent="0.25">
      <c r="A341" s="75"/>
      <c r="B341" s="72" t="s">
        <v>187</v>
      </c>
      <c r="C341" s="82" t="s">
        <v>198</v>
      </c>
      <c r="D341" s="69" t="s">
        <v>198</v>
      </c>
      <c r="E341" s="87" t="s">
        <v>139</v>
      </c>
      <c r="F341" s="89">
        <v>2023</v>
      </c>
      <c r="G341" s="85" t="s">
        <v>7</v>
      </c>
      <c r="H341" s="85" t="s">
        <v>63</v>
      </c>
      <c r="I341" s="79" t="s">
        <v>144</v>
      </c>
      <c r="J341" s="80"/>
      <c r="K341" s="80"/>
      <c r="L341" s="81"/>
      <c r="M341" s="85" t="s">
        <v>64</v>
      </c>
      <c r="N341" s="85" t="s">
        <v>65</v>
      </c>
      <c r="O341" s="69" t="s">
        <v>198</v>
      </c>
    </row>
    <row r="342" spans="1:15" ht="25.5" customHeight="1" x14ac:dyDescent="0.25">
      <c r="A342" s="76"/>
      <c r="B342" s="73"/>
      <c r="C342" s="83"/>
      <c r="D342" s="70"/>
      <c r="E342" s="88"/>
      <c r="F342" s="90"/>
      <c r="G342" s="86"/>
      <c r="H342" s="86"/>
      <c r="I342" s="56" t="s">
        <v>140</v>
      </c>
      <c r="J342" s="56" t="s">
        <v>141</v>
      </c>
      <c r="K342" s="56" t="s">
        <v>142</v>
      </c>
      <c r="L342" s="56" t="s">
        <v>143</v>
      </c>
      <c r="M342" s="86"/>
      <c r="N342" s="86"/>
      <c r="O342" s="70"/>
    </row>
    <row r="343" spans="1:15" ht="55.5" customHeight="1" x14ac:dyDescent="0.25">
      <c r="A343" s="77"/>
      <c r="B343" s="74"/>
      <c r="C343" s="84"/>
      <c r="D343" s="71"/>
      <c r="E343" s="1">
        <v>160</v>
      </c>
      <c r="F343" s="1">
        <v>32</v>
      </c>
      <c r="G343" s="1">
        <v>32</v>
      </c>
      <c r="H343" s="1">
        <v>32</v>
      </c>
      <c r="I343" s="1">
        <v>8</v>
      </c>
      <c r="J343" s="1">
        <v>16</v>
      </c>
      <c r="K343" s="1">
        <v>24</v>
      </c>
      <c r="L343" s="1">
        <v>32</v>
      </c>
      <c r="M343" s="1">
        <v>32</v>
      </c>
      <c r="N343" s="1">
        <v>32</v>
      </c>
      <c r="O343" s="71"/>
    </row>
    <row r="344" spans="1:15" ht="99.75" customHeight="1" x14ac:dyDescent="0.25">
      <c r="A344" s="57" t="s">
        <v>9</v>
      </c>
      <c r="B344" s="2" t="s">
        <v>83</v>
      </c>
      <c r="C344" s="55" t="s">
        <v>67</v>
      </c>
      <c r="D344" s="2" t="s">
        <v>3</v>
      </c>
      <c r="E344" s="56">
        <f>SUM(F344:N344)</f>
        <v>453.20022</v>
      </c>
      <c r="F344" s="52">
        <v>142.00022000000001</v>
      </c>
      <c r="G344" s="52">
        <f>98-41.36</f>
        <v>56.64</v>
      </c>
      <c r="H344" s="79">
        <f>98-39.44</f>
        <v>58.56</v>
      </c>
      <c r="I344" s="80"/>
      <c r="J344" s="80"/>
      <c r="K344" s="80"/>
      <c r="L344" s="81"/>
      <c r="M344" s="56">
        <v>98</v>
      </c>
      <c r="N344" s="56">
        <v>98</v>
      </c>
      <c r="O344" s="54" t="s">
        <v>122</v>
      </c>
    </row>
    <row r="345" spans="1:15" ht="21.75" customHeight="1" x14ac:dyDescent="0.25">
      <c r="A345" s="75"/>
      <c r="B345" s="72" t="s">
        <v>216</v>
      </c>
      <c r="C345" s="82" t="s">
        <v>198</v>
      </c>
      <c r="D345" s="69" t="s">
        <v>198</v>
      </c>
      <c r="E345" s="87" t="s">
        <v>139</v>
      </c>
      <c r="F345" s="89">
        <v>2023</v>
      </c>
      <c r="G345" s="85" t="s">
        <v>7</v>
      </c>
      <c r="H345" s="85" t="s">
        <v>63</v>
      </c>
      <c r="I345" s="79" t="s">
        <v>144</v>
      </c>
      <c r="J345" s="80"/>
      <c r="K345" s="80"/>
      <c r="L345" s="81"/>
      <c r="M345" s="85" t="s">
        <v>64</v>
      </c>
      <c r="N345" s="85" t="s">
        <v>65</v>
      </c>
      <c r="O345" s="69" t="s">
        <v>198</v>
      </c>
    </row>
    <row r="346" spans="1:15" ht="21" customHeight="1" x14ac:dyDescent="0.25">
      <c r="A346" s="76"/>
      <c r="B346" s="73"/>
      <c r="C346" s="83"/>
      <c r="D346" s="70"/>
      <c r="E346" s="88"/>
      <c r="F346" s="90"/>
      <c r="G346" s="86"/>
      <c r="H346" s="86"/>
      <c r="I346" s="56" t="s">
        <v>140</v>
      </c>
      <c r="J346" s="56" t="s">
        <v>141</v>
      </c>
      <c r="K346" s="56" t="s">
        <v>142</v>
      </c>
      <c r="L346" s="56" t="s">
        <v>143</v>
      </c>
      <c r="M346" s="86"/>
      <c r="N346" s="86"/>
      <c r="O346" s="70"/>
    </row>
    <row r="347" spans="1:15" ht="171.75" customHeight="1" x14ac:dyDescent="0.25">
      <c r="A347" s="77"/>
      <c r="B347" s="74"/>
      <c r="C347" s="84"/>
      <c r="D347" s="71"/>
      <c r="E347" s="1">
        <f>(F347+G347+H347+M347+N347)/5</f>
        <v>10.8</v>
      </c>
      <c r="F347" s="1">
        <v>10</v>
      </c>
      <c r="G347" s="1">
        <v>11</v>
      </c>
      <c r="H347" s="1">
        <f>L347</f>
        <v>11</v>
      </c>
      <c r="I347" s="1" t="s">
        <v>22</v>
      </c>
      <c r="J347" s="1">
        <v>11</v>
      </c>
      <c r="K347" s="1">
        <v>11</v>
      </c>
      <c r="L347" s="1">
        <v>11</v>
      </c>
      <c r="M347" s="1">
        <v>11</v>
      </c>
      <c r="N347" s="1">
        <v>11</v>
      </c>
      <c r="O347" s="71"/>
    </row>
    <row r="348" spans="1:15" ht="67.5" customHeight="1" x14ac:dyDescent="0.25">
      <c r="A348" s="57" t="s">
        <v>10</v>
      </c>
      <c r="B348" s="2" t="s">
        <v>84</v>
      </c>
      <c r="C348" s="55" t="s">
        <v>67</v>
      </c>
      <c r="D348" s="2" t="s">
        <v>3</v>
      </c>
      <c r="E348" s="56">
        <f>SUM(F348:N348)</f>
        <v>0</v>
      </c>
      <c r="F348" s="52">
        <v>0</v>
      </c>
      <c r="G348" s="52">
        <v>0</v>
      </c>
      <c r="H348" s="79">
        <v>0</v>
      </c>
      <c r="I348" s="80"/>
      <c r="J348" s="80"/>
      <c r="K348" s="80"/>
      <c r="L348" s="81"/>
      <c r="M348" s="56">
        <v>0</v>
      </c>
      <c r="N348" s="56">
        <v>0</v>
      </c>
      <c r="O348" s="54" t="s">
        <v>48</v>
      </c>
    </row>
    <row r="349" spans="1:15" ht="21" customHeight="1" x14ac:dyDescent="0.25">
      <c r="A349" s="75"/>
      <c r="B349" s="72" t="s">
        <v>188</v>
      </c>
      <c r="C349" s="82" t="s">
        <v>198</v>
      </c>
      <c r="D349" s="69" t="s">
        <v>198</v>
      </c>
      <c r="E349" s="87" t="s">
        <v>139</v>
      </c>
      <c r="F349" s="89">
        <v>2023</v>
      </c>
      <c r="G349" s="85" t="s">
        <v>7</v>
      </c>
      <c r="H349" s="85" t="s">
        <v>63</v>
      </c>
      <c r="I349" s="79" t="s">
        <v>144</v>
      </c>
      <c r="J349" s="80"/>
      <c r="K349" s="80"/>
      <c r="L349" s="81"/>
      <c r="M349" s="85" t="s">
        <v>64</v>
      </c>
      <c r="N349" s="85" t="s">
        <v>65</v>
      </c>
      <c r="O349" s="69" t="s">
        <v>198</v>
      </c>
    </row>
    <row r="350" spans="1:15" ht="21" customHeight="1" x14ac:dyDescent="0.25">
      <c r="A350" s="76"/>
      <c r="B350" s="73"/>
      <c r="C350" s="83"/>
      <c r="D350" s="70"/>
      <c r="E350" s="88"/>
      <c r="F350" s="90"/>
      <c r="G350" s="86"/>
      <c r="H350" s="86"/>
      <c r="I350" s="56" t="s">
        <v>140</v>
      </c>
      <c r="J350" s="56" t="s">
        <v>141</v>
      </c>
      <c r="K350" s="56" t="s">
        <v>142</v>
      </c>
      <c r="L350" s="56" t="s">
        <v>143</v>
      </c>
      <c r="M350" s="86"/>
      <c r="N350" s="86"/>
      <c r="O350" s="70"/>
    </row>
    <row r="351" spans="1:15" ht="20.25" customHeight="1" x14ac:dyDescent="0.25">
      <c r="A351" s="77"/>
      <c r="B351" s="74"/>
      <c r="C351" s="84"/>
      <c r="D351" s="71"/>
      <c r="E351" s="1">
        <f>F351+G351+H351+M351+N351</f>
        <v>17270</v>
      </c>
      <c r="F351" s="1">
        <v>3454</v>
      </c>
      <c r="G351" s="1">
        <v>3454</v>
      </c>
      <c r="H351" s="1">
        <v>3454</v>
      </c>
      <c r="I351" s="1" t="s">
        <v>22</v>
      </c>
      <c r="J351" s="1" t="s">
        <v>22</v>
      </c>
      <c r="K351" s="1">
        <v>3454</v>
      </c>
      <c r="L351" s="1">
        <v>3454</v>
      </c>
      <c r="M351" s="1">
        <v>3454</v>
      </c>
      <c r="N351" s="1">
        <v>3454</v>
      </c>
      <c r="O351" s="71"/>
    </row>
    <row r="352" spans="1:15" ht="44.25" customHeight="1" x14ac:dyDescent="0.25">
      <c r="A352" s="105" t="s">
        <v>205</v>
      </c>
      <c r="B352" s="105"/>
      <c r="C352" s="105"/>
      <c r="D352" s="22" t="s">
        <v>3</v>
      </c>
      <c r="E352" s="66">
        <f>SUM(F352:N352)</f>
        <v>453.20022</v>
      </c>
      <c r="F352" s="58">
        <f>F338</f>
        <v>142.00022000000001</v>
      </c>
      <c r="G352" s="58">
        <f>G338</f>
        <v>56.64</v>
      </c>
      <c r="H352" s="91">
        <f>H338</f>
        <v>58.56</v>
      </c>
      <c r="I352" s="92"/>
      <c r="J352" s="92"/>
      <c r="K352" s="92"/>
      <c r="L352" s="93"/>
      <c r="M352" s="66">
        <f>M338</f>
        <v>98</v>
      </c>
      <c r="N352" s="66">
        <f>N338</f>
        <v>98</v>
      </c>
      <c r="O352" s="69" t="s">
        <v>198</v>
      </c>
    </row>
    <row r="353" spans="1:15" ht="29.25" customHeight="1" x14ac:dyDescent="0.25">
      <c r="A353" s="105"/>
      <c r="B353" s="105"/>
      <c r="C353" s="105"/>
      <c r="D353" s="22" t="s">
        <v>24</v>
      </c>
      <c r="E353" s="106" t="s">
        <v>120</v>
      </c>
      <c r="F353" s="106"/>
      <c r="G353" s="106"/>
      <c r="H353" s="106"/>
      <c r="I353" s="106"/>
      <c r="J353" s="106"/>
      <c r="K353" s="106"/>
      <c r="L353" s="106"/>
      <c r="M353" s="106"/>
      <c r="N353" s="106"/>
      <c r="O353" s="71"/>
    </row>
    <row r="354" spans="1:15" ht="19.5" customHeight="1" x14ac:dyDescent="0.25">
      <c r="A354" s="108" t="s">
        <v>206</v>
      </c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</row>
    <row r="355" spans="1:15" ht="77.25" customHeight="1" x14ac:dyDescent="0.25">
      <c r="A355" s="57" t="s">
        <v>86</v>
      </c>
      <c r="B355" s="2" t="s">
        <v>85</v>
      </c>
      <c r="C355" s="55" t="s">
        <v>67</v>
      </c>
      <c r="D355" s="2" t="s">
        <v>3</v>
      </c>
      <c r="E355" s="56">
        <f t="shared" ref="E355:E364" si="25">SUM(F355:N355)</f>
        <v>555779.01979000005</v>
      </c>
      <c r="F355" s="52">
        <f>SUM(F356,F357)</f>
        <v>97010.834199999998</v>
      </c>
      <c r="G355" s="52">
        <f>SUM(G356,G357)</f>
        <v>102413.17782000001</v>
      </c>
      <c r="H355" s="79">
        <f>SUM(H356,H357)</f>
        <v>123367.40776999999</v>
      </c>
      <c r="I355" s="80"/>
      <c r="J355" s="80"/>
      <c r="K355" s="80"/>
      <c r="L355" s="81"/>
      <c r="M355" s="56">
        <f>SUM(M356,M357)</f>
        <v>116493.8</v>
      </c>
      <c r="N355" s="56">
        <f>SUM(N356,N357)</f>
        <v>116493.8</v>
      </c>
      <c r="O355" s="53" t="s">
        <v>198</v>
      </c>
    </row>
    <row r="356" spans="1:15" ht="110.25" customHeight="1" x14ac:dyDescent="0.25">
      <c r="A356" s="60" t="s">
        <v>8</v>
      </c>
      <c r="B356" s="2" t="s">
        <v>225</v>
      </c>
      <c r="C356" s="55" t="s">
        <v>67</v>
      </c>
      <c r="D356" s="2" t="s">
        <v>3</v>
      </c>
      <c r="E356" s="56">
        <f t="shared" si="25"/>
        <v>396432.21626000002</v>
      </c>
      <c r="F356" s="52">
        <v>68026.1495</v>
      </c>
      <c r="G356" s="52">
        <v>72326.391740000006</v>
      </c>
      <c r="H356" s="97">
        <f>84912.47502+1183</f>
        <v>86095.475019999998</v>
      </c>
      <c r="I356" s="98"/>
      <c r="J356" s="98"/>
      <c r="K356" s="98"/>
      <c r="L356" s="99"/>
      <c r="M356" s="56">
        <v>84992.1</v>
      </c>
      <c r="N356" s="56">
        <v>84992.1</v>
      </c>
      <c r="O356" s="54" t="s">
        <v>97</v>
      </c>
    </row>
    <row r="357" spans="1:15" ht="169.5" customHeight="1" x14ac:dyDescent="0.25">
      <c r="A357" s="57" t="s">
        <v>9</v>
      </c>
      <c r="B357" s="2" t="s">
        <v>219</v>
      </c>
      <c r="C357" s="55" t="s">
        <v>67</v>
      </c>
      <c r="D357" s="2" t="s">
        <v>3</v>
      </c>
      <c r="E357" s="56">
        <f t="shared" si="25"/>
        <v>159346.80353</v>
      </c>
      <c r="F357" s="52">
        <v>28984.684700000002</v>
      </c>
      <c r="G357" s="52">
        <v>30086.786080000002</v>
      </c>
      <c r="H357" s="97">
        <f>38454.93275-1183</f>
        <v>37271.93275</v>
      </c>
      <c r="I357" s="98"/>
      <c r="J357" s="98"/>
      <c r="K357" s="98"/>
      <c r="L357" s="99"/>
      <c r="M357" s="56">
        <v>31501.7</v>
      </c>
      <c r="N357" s="56">
        <v>31501.7</v>
      </c>
      <c r="O357" s="54" t="s">
        <v>97</v>
      </c>
    </row>
    <row r="358" spans="1:15" ht="53.25" customHeight="1" x14ac:dyDescent="0.25">
      <c r="A358" s="57" t="s">
        <v>20</v>
      </c>
      <c r="B358" s="2" t="s">
        <v>289</v>
      </c>
      <c r="C358" s="55" t="s">
        <v>67</v>
      </c>
      <c r="D358" s="2" t="s">
        <v>3</v>
      </c>
      <c r="E358" s="56">
        <f t="shared" si="25"/>
        <v>0</v>
      </c>
      <c r="F358" s="52">
        <f>SUM(F359)</f>
        <v>0</v>
      </c>
      <c r="G358" s="52">
        <f>SUM(G359)</f>
        <v>0</v>
      </c>
      <c r="H358" s="79">
        <f>SUM(H359)</f>
        <v>0</v>
      </c>
      <c r="I358" s="80"/>
      <c r="J358" s="80"/>
      <c r="K358" s="80"/>
      <c r="L358" s="81"/>
      <c r="M358" s="52">
        <f>SUM(M359)</f>
        <v>0</v>
      </c>
      <c r="N358" s="52">
        <f>SUM(N359)</f>
        <v>0</v>
      </c>
      <c r="O358" s="53" t="s">
        <v>198</v>
      </c>
    </row>
    <row r="359" spans="1:15" ht="98.25" customHeight="1" x14ac:dyDescent="0.25">
      <c r="A359" s="60" t="s">
        <v>12</v>
      </c>
      <c r="B359" s="2" t="s">
        <v>290</v>
      </c>
      <c r="C359" s="55" t="s">
        <v>67</v>
      </c>
      <c r="D359" s="2" t="s">
        <v>3</v>
      </c>
      <c r="E359" s="56">
        <f t="shared" si="25"/>
        <v>0</v>
      </c>
      <c r="F359" s="52">
        <v>0</v>
      </c>
      <c r="G359" s="52">
        <v>0</v>
      </c>
      <c r="H359" s="79">
        <v>0</v>
      </c>
      <c r="I359" s="80"/>
      <c r="J359" s="80"/>
      <c r="K359" s="80"/>
      <c r="L359" s="81"/>
      <c r="M359" s="56">
        <v>0</v>
      </c>
      <c r="N359" s="56">
        <v>0</v>
      </c>
      <c r="O359" s="54" t="s">
        <v>97</v>
      </c>
    </row>
    <row r="360" spans="1:15" ht="78" customHeight="1" x14ac:dyDescent="0.25">
      <c r="A360" s="130" t="s">
        <v>207</v>
      </c>
      <c r="B360" s="131"/>
      <c r="C360" s="132"/>
      <c r="D360" s="22" t="s">
        <v>3</v>
      </c>
      <c r="E360" s="66">
        <f t="shared" si="25"/>
        <v>555779.01979000005</v>
      </c>
      <c r="F360" s="58">
        <f>F355</f>
        <v>97010.834199999998</v>
      </c>
      <c r="G360" s="58">
        <f>G355</f>
        <v>102413.17782000001</v>
      </c>
      <c r="H360" s="91">
        <f>H355</f>
        <v>123367.40776999999</v>
      </c>
      <c r="I360" s="92"/>
      <c r="J360" s="92"/>
      <c r="K360" s="92"/>
      <c r="L360" s="93"/>
      <c r="M360" s="66">
        <f>M355</f>
        <v>116493.8</v>
      </c>
      <c r="N360" s="66">
        <f>N355</f>
        <v>116493.8</v>
      </c>
      <c r="O360" s="53" t="s">
        <v>198</v>
      </c>
    </row>
    <row r="361" spans="1:15" ht="27" customHeight="1" x14ac:dyDescent="0.25">
      <c r="A361" s="133" t="s">
        <v>231</v>
      </c>
      <c r="B361" s="134"/>
      <c r="C361" s="135"/>
      <c r="D361" s="22" t="s">
        <v>32</v>
      </c>
      <c r="E361" s="66">
        <f t="shared" si="25"/>
        <v>2616857.7304800004</v>
      </c>
      <c r="F361" s="58">
        <f>SUM(F362:F364)</f>
        <v>431577.99992000003</v>
      </c>
      <c r="G361" s="58">
        <f>SUM(G362:G364)</f>
        <v>524710.31310999999</v>
      </c>
      <c r="H361" s="91">
        <f t="shared" ref="H361:N361" si="26">SUM(H362:H364)</f>
        <v>588121.53784999996</v>
      </c>
      <c r="I361" s="92"/>
      <c r="J361" s="92"/>
      <c r="K361" s="92"/>
      <c r="L361" s="93"/>
      <c r="M361" s="66">
        <f t="shared" si="26"/>
        <v>547065.09360000002</v>
      </c>
      <c r="N361" s="66">
        <f t="shared" si="26"/>
        <v>525382.78600000008</v>
      </c>
      <c r="O361" s="69" t="s">
        <v>198</v>
      </c>
    </row>
    <row r="362" spans="1:15" ht="45" customHeight="1" x14ac:dyDescent="0.25">
      <c r="A362" s="136"/>
      <c r="B362" s="137"/>
      <c r="C362" s="138"/>
      <c r="D362" s="22" t="s">
        <v>23</v>
      </c>
      <c r="E362" s="66">
        <f t="shared" si="25"/>
        <v>2486.4068700000003</v>
      </c>
      <c r="F362" s="58">
        <f>F165</f>
        <v>2486.4068700000003</v>
      </c>
      <c r="G362" s="58">
        <f>G165</f>
        <v>0</v>
      </c>
      <c r="H362" s="91">
        <f t="shared" ref="H362:N363" si="27">H165</f>
        <v>0</v>
      </c>
      <c r="I362" s="92"/>
      <c r="J362" s="92"/>
      <c r="K362" s="92"/>
      <c r="L362" s="93"/>
      <c r="M362" s="66">
        <f t="shared" si="27"/>
        <v>0</v>
      </c>
      <c r="N362" s="66">
        <f t="shared" si="27"/>
        <v>0</v>
      </c>
      <c r="O362" s="70"/>
    </row>
    <row r="363" spans="1:15" ht="60.75" customHeight="1" x14ac:dyDescent="0.25">
      <c r="A363" s="136"/>
      <c r="B363" s="137"/>
      <c r="C363" s="138"/>
      <c r="D363" s="22" t="s">
        <v>21</v>
      </c>
      <c r="E363" s="66">
        <f t="shared" si="25"/>
        <v>207261.05458</v>
      </c>
      <c r="F363" s="58">
        <f>F166</f>
        <v>33411.839370000002</v>
      </c>
      <c r="G363" s="58">
        <f>G166</f>
        <v>57639.215209999995</v>
      </c>
      <c r="H363" s="91">
        <f t="shared" si="27"/>
        <v>38712</v>
      </c>
      <c r="I363" s="92"/>
      <c r="J363" s="92"/>
      <c r="K363" s="92"/>
      <c r="L363" s="93"/>
      <c r="M363" s="66">
        <f t="shared" si="27"/>
        <v>38749</v>
      </c>
      <c r="N363" s="66">
        <f t="shared" si="27"/>
        <v>38749</v>
      </c>
      <c r="O363" s="70"/>
    </row>
    <row r="364" spans="1:15" ht="71.25" customHeight="1" x14ac:dyDescent="0.25">
      <c r="A364" s="136"/>
      <c r="B364" s="137"/>
      <c r="C364" s="138"/>
      <c r="D364" s="22" t="s">
        <v>3</v>
      </c>
      <c r="E364" s="66">
        <f t="shared" si="25"/>
        <v>2407110.2690300001</v>
      </c>
      <c r="F364" s="58">
        <f>SUM(F167,F229,F280,F335,F352,F360)</f>
        <v>395679.75368000002</v>
      </c>
      <c r="G364" s="58">
        <f>SUM(G167,G229,G280,G335,G352,G360)</f>
        <v>467071.09790000005</v>
      </c>
      <c r="H364" s="91">
        <f>SUM(H167,H229,H280,H335,H352,H360)</f>
        <v>549409.53784999996</v>
      </c>
      <c r="I364" s="92"/>
      <c r="J364" s="92"/>
      <c r="K364" s="92"/>
      <c r="L364" s="93"/>
      <c r="M364" s="66">
        <f>SUM(M167,M229,M280,M335,M352,M360)</f>
        <v>508316.09359999996</v>
      </c>
      <c r="N364" s="66">
        <f>SUM(N167,N229,N280,N335,N352,N360)</f>
        <v>486633.78600000002</v>
      </c>
      <c r="O364" s="70"/>
    </row>
    <row r="365" spans="1:15" ht="30" customHeight="1" x14ac:dyDescent="0.25">
      <c r="A365" s="139"/>
      <c r="B365" s="140"/>
      <c r="C365" s="141"/>
      <c r="D365" s="22" t="s">
        <v>24</v>
      </c>
      <c r="E365" s="142" t="s">
        <v>123</v>
      </c>
      <c r="F365" s="143"/>
      <c r="G365" s="143"/>
      <c r="H365" s="143"/>
      <c r="I365" s="143"/>
      <c r="J365" s="143"/>
      <c r="K365" s="143"/>
      <c r="L365" s="143"/>
      <c r="M365" s="143"/>
      <c r="N365" s="144"/>
      <c r="O365" s="71"/>
    </row>
    <row r="366" spans="1:15" ht="7.5" customHeight="1" x14ac:dyDescent="0.25">
      <c r="A366" s="64"/>
      <c r="B366" s="64"/>
      <c r="C366" s="64"/>
      <c r="D366" s="26"/>
      <c r="E366" s="6"/>
      <c r="F366" s="6"/>
      <c r="G366" s="27"/>
      <c r="H366" s="27"/>
      <c r="I366" s="27"/>
      <c r="J366" s="27"/>
      <c r="K366" s="27"/>
      <c r="L366" s="27"/>
      <c r="M366" s="27"/>
      <c r="N366" s="6"/>
      <c r="O366" s="28"/>
    </row>
    <row r="367" spans="1:15" ht="15.75" customHeight="1" x14ac:dyDescent="0.25">
      <c r="A367" s="29"/>
      <c r="B367" s="29"/>
      <c r="C367" s="29"/>
      <c r="D367" s="26"/>
      <c r="E367" s="6"/>
      <c r="F367" s="6"/>
      <c r="G367" s="121"/>
      <c r="H367" s="121"/>
      <c r="I367" s="121"/>
      <c r="J367" s="121"/>
      <c r="K367" s="121"/>
      <c r="L367" s="121"/>
      <c r="M367" s="121"/>
      <c r="N367" s="6"/>
      <c r="O367" s="30" t="s">
        <v>227</v>
      </c>
    </row>
    <row r="368" spans="1:15" ht="18.75" customHeight="1" x14ac:dyDescent="0.25">
      <c r="A368" s="31"/>
      <c r="B368" s="32"/>
      <c r="C368" s="32"/>
      <c r="D368" s="32"/>
      <c r="E368" s="12"/>
      <c r="F368" s="12"/>
      <c r="G368" s="36"/>
      <c r="H368" s="12"/>
      <c r="I368" s="12"/>
      <c r="J368" s="12"/>
      <c r="K368" s="12"/>
      <c r="L368" s="12"/>
      <c r="M368" s="12"/>
      <c r="N368" s="7"/>
    </row>
    <row r="369" spans="1:15" ht="30.75" customHeight="1" x14ac:dyDescent="0.25">
      <c r="A369" s="155" t="s">
        <v>302</v>
      </c>
      <c r="B369" s="155"/>
      <c r="C369" s="155"/>
      <c r="D369" s="155"/>
      <c r="E369" s="155"/>
      <c r="F369" s="155"/>
      <c r="G369" s="155"/>
      <c r="H369" s="155"/>
      <c r="I369" s="13"/>
      <c r="J369" s="13"/>
      <c r="K369" s="13"/>
      <c r="L369" s="13"/>
      <c r="M369" s="13"/>
      <c r="N369" s="156" t="s">
        <v>303</v>
      </c>
      <c r="O369" s="156"/>
    </row>
    <row r="370" spans="1:15" ht="30.75" customHeight="1" x14ac:dyDescent="0.25">
      <c r="A370" s="155"/>
      <c r="B370" s="155"/>
      <c r="C370" s="155"/>
      <c r="D370" s="155"/>
      <c r="E370" s="155"/>
      <c r="F370" s="155"/>
      <c r="G370" s="155"/>
      <c r="H370" s="155"/>
      <c r="I370" s="12"/>
      <c r="J370" s="12"/>
      <c r="K370" s="12"/>
      <c r="L370" s="12"/>
      <c r="M370" s="12"/>
      <c r="N370" s="156"/>
      <c r="O370" s="156"/>
    </row>
    <row r="371" spans="1:15" ht="8.25" customHeight="1" x14ac:dyDescent="0.3">
      <c r="A371" s="63"/>
      <c r="B371" s="63"/>
      <c r="C371" s="63"/>
      <c r="D371" s="63"/>
      <c r="E371" s="12"/>
      <c r="F371" s="12"/>
      <c r="G371" s="12"/>
      <c r="H371" s="12"/>
      <c r="I371" s="12"/>
      <c r="J371" s="12"/>
      <c r="K371" s="12"/>
      <c r="L371" s="12"/>
      <c r="M371" s="12"/>
      <c r="N371" s="65"/>
      <c r="O371" s="65"/>
    </row>
    <row r="372" spans="1:15" ht="9" customHeight="1" x14ac:dyDescent="0.3">
      <c r="A372" s="43"/>
      <c r="B372" s="44"/>
      <c r="C372" s="45"/>
      <c r="D372" s="44"/>
      <c r="E372" s="12"/>
      <c r="F372" s="12"/>
      <c r="G372" s="12"/>
      <c r="H372" s="12"/>
      <c r="I372" s="12"/>
      <c r="J372" s="12"/>
      <c r="K372" s="12"/>
      <c r="L372" s="12"/>
      <c r="M372" s="12"/>
      <c r="N372" s="7"/>
      <c r="O372" s="34"/>
    </row>
    <row r="373" spans="1:15" ht="24.75" customHeight="1" x14ac:dyDescent="0.3">
      <c r="A373" s="120" t="s">
        <v>27</v>
      </c>
      <c r="B373" s="120"/>
      <c r="C373" s="38"/>
      <c r="D373" s="39"/>
      <c r="E373" s="12"/>
      <c r="F373" s="12"/>
      <c r="G373" s="12"/>
      <c r="H373" s="13"/>
      <c r="I373" s="13"/>
      <c r="J373" s="13"/>
      <c r="K373" s="13"/>
      <c r="L373" s="13"/>
      <c r="M373" s="13"/>
      <c r="N373" s="8"/>
      <c r="O373" s="40"/>
    </row>
    <row r="374" spans="1:15" ht="18.75" x14ac:dyDescent="0.3">
      <c r="A374" s="120" t="s">
        <v>268</v>
      </c>
      <c r="B374" s="120"/>
      <c r="C374" s="120"/>
      <c r="D374" s="120"/>
      <c r="E374" s="120"/>
      <c r="F374" s="41"/>
      <c r="G374" s="41"/>
      <c r="H374" s="41"/>
      <c r="I374" s="41"/>
      <c r="J374" s="41"/>
      <c r="K374" s="41"/>
      <c r="L374" s="41"/>
      <c r="M374" s="41"/>
      <c r="N374" s="42"/>
      <c r="O374" s="34"/>
    </row>
    <row r="375" spans="1:15" ht="18.75" x14ac:dyDescent="0.3">
      <c r="A375" s="120" t="s">
        <v>269</v>
      </c>
      <c r="B375" s="120"/>
      <c r="C375" s="120"/>
      <c r="D375" s="120"/>
      <c r="E375" s="41"/>
      <c r="F375" s="41"/>
      <c r="G375" s="41"/>
      <c r="H375" s="41"/>
      <c r="I375" s="41"/>
      <c r="J375" s="41"/>
      <c r="K375" s="41"/>
      <c r="L375" s="41"/>
      <c r="M375" s="41"/>
      <c r="N375" s="42"/>
      <c r="O375" s="34"/>
    </row>
    <row r="376" spans="1:15" ht="18.75" x14ac:dyDescent="0.3">
      <c r="A376" s="120" t="s">
        <v>270</v>
      </c>
      <c r="B376" s="120"/>
      <c r="C376" s="120"/>
      <c r="D376" s="120"/>
      <c r="E376" s="41"/>
      <c r="F376" s="41"/>
      <c r="G376" s="41"/>
      <c r="H376" s="41"/>
      <c r="I376" s="41"/>
      <c r="J376" s="41"/>
      <c r="K376" s="41"/>
      <c r="L376" s="41"/>
      <c r="M376" s="41"/>
      <c r="N376" s="123" t="s">
        <v>271</v>
      </c>
      <c r="O376" s="123"/>
    </row>
  </sheetData>
  <mergeCells count="1075">
    <mergeCell ref="N369:O370"/>
    <mergeCell ref="A369:H370"/>
    <mergeCell ref="O63:O65"/>
    <mergeCell ref="A314:A316"/>
    <mergeCell ref="M323:M324"/>
    <mergeCell ref="B327:B329"/>
    <mergeCell ref="C327:C329"/>
    <mergeCell ref="N323:N324"/>
    <mergeCell ref="H62:L62"/>
    <mergeCell ref="H63:H64"/>
    <mergeCell ref="I63:L63"/>
    <mergeCell ref="B63:B65"/>
    <mergeCell ref="A63:A65"/>
    <mergeCell ref="C63:C65"/>
    <mergeCell ref="D63:D65"/>
    <mergeCell ref="E63:E64"/>
    <mergeCell ref="F63:F64"/>
    <mergeCell ref="G63:G64"/>
    <mergeCell ref="M63:M64"/>
    <mergeCell ref="N63:N64"/>
    <mergeCell ref="A318:A320"/>
    <mergeCell ref="B318:B320"/>
    <mergeCell ref="C318:C320"/>
    <mergeCell ref="D318:D320"/>
    <mergeCell ref="E318:E319"/>
    <mergeCell ref="F318:F319"/>
    <mergeCell ref="H323:H324"/>
    <mergeCell ref="A323:A325"/>
    <mergeCell ref="B323:B325"/>
    <mergeCell ref="C323:C325"/>
    <mergeCell ref="M327:M328"/>
    <mergeCell ref="G318:G319"/>
    <mergeCell ref="H318:H319"/>
    <mergeCell ref="M318:M319"/>
    <mergeCell ref="N318:N319"/>
    <mergeCell ref="O323:O325"/>
    <mergeCell ref="C321:C322"/>
    <mergeCell ref="A331:A333"/>
    <mergeCell ref="D345:D347"/>
    <mergeCell ref="E345:E346"/>
    <mergeCell ref="C341:C343"/>
    <mergeCell ref="D341:D343"/>
    <mergeCell ref="E341:E342"/>
    <mergeCell ref="A341:A343"/>
    <mergeCell ref="O334:O336"/>
    <mergeCell ref="B341:B343"/>
    <mergeCell ref="B338:B339"/>
    <mergeCell ref="C338:C339"/>
    <mergeCell ref="H327:H328"/>
    <mergeCell ref="B331:B333"/>
    <mergeCell ref="F345:F346"/>
    <mergeCell ref="F349:F350"/>
    <mergeCell ref="E339:N339"/>
    <mergeCell ref="F327:F328"/>
    <mergeCell ref="F341:F342"/>
    <mergeCell ref="B349:B351"/>
    <mergeCell ref="E336:N336"/>
    <mergeCell ref="A337:O337"/>
    <mergeCell ref="C345:C347"/>
    <mergeCell ref="A327:A329"/>
    <mergeCell ref="A338:A339"/>
    <mergeCell ref="D349:D351"/>
    <mergeCell ref="O338:O339"/>
    <mergeCell ref="A334:C336"/>
    <mergeCell ref="D327:D329"/>
    <mergeCell ref="C331:C333"/>
    <mergeCell ref="D331:D333"/>
    <mergeCell ref="O327:O329"/>
    <mergeCell ref="A345:A347"/>
    <mergeCell ref="B345:B347"/>
    <mergeCell ref="M331:M332"/>
    <mergeCell ref="N331:N332"/>
    <mergeCell ref="O331:O333"/>
    <mergeCell ref="B314:B316"/>
    <mergeCell ref="C314:C316"/>
    <mergeCell ref="D314:D316"/>
    <mergeCell ref="E314:E315"/>
    <mergeCell ref="F314:F315"/>
    <mergeCell ref="G314:G315"/>
    <mergeCell ref="A321:A322"/>
    <mergeCell ref="B321:B322"/>
    <mergeCell ref="A349:A351"/>
    <mergeCell ref="G327:G328"/>
    <mergeCell ref="E331:E332"/>
    <mergeCell ref="F331:F332"/>
    <mergeCell ref="G331:G332"/>
    <mergeCell ref="H331:H332"/>
    <mergeCell ref="N327:N328"/>
    <mergeCell ref="D323:D325"/>
    <mergeCell ref="H317:L317"/>
    <mergeCell ref="I323:L323"/>
    <mergeCell ref="I327:L327"/>
    <mergeCell ref="I331:L331"/>
    <mergeCell ref="H330:L330"/>
    <mergeCell ref="H326:L326"/>
    <mergeCell ref="H321:L321"/>
    <mergeCell ref="H335:L335"/>
    <mergeCell ref="H334:L334"/>
    <mergeCell ref="H338:L338"/>
    <mergeCell ref="H344:L344"/>
    <mergeCell ref="E327:E328"/>
    <mergeCell ref="E349:E350"/>
    <mergeCell ref="E322:N322"/>
    <mergeCell ref="G323:G324"/>
    <mergeCell ref="H348:L348"/>
    <mergeCell ref="A139:A141"/>
    <mergeCell ref="D135:D137"/>
    <mergeCell ref="E135:E136"/>
    <mergeCell ref="A238:A240"/>
    <mergeCell ref="C243:C245"/>
    <mergeCell ref="D243:D245"/>
    <mergeCell ref="E243:E244"/>
    <mergeCell ref="N217:N218"/>
    <mergeCell ref="O224:O226"/>
    <mergeCell ref="E221:N221"/>
    <mergeCell ref="B220:B221"/>
    <mergeCell ref="A220:A221"/>
    <mergeCell ref="A294:A296"/>
    <mergeCell ref="F252:F253"/>
    <mergeCell ref="O139:O141"/>
    <mergeCell ref="E143:E144"/>
    <mergeCell ref="F143:F144"/>
    <mergeCell ref="B139:B141"/>
    <mergeCell ref="C139:C141"/>
    <mergeCell ref="D139:D141"/>
    <mergeCell ref="M139:M140"/>
    <mergeCell ref="G135:G136"/>
    <mergeCell ref="A149:A151"/>
    <mergeCell ref="O149:O151"/>
    <mergeCell ref="E168:N168"/>
    <mergeCell ref="A164:C168"/>
    <mergeCell ref="A172:A174"/>
    <mergeCell ref="B172:B174"/>
    <mergeCell ref="M161:M162"/>
    <mergeCell ref="N161:N162"/>
    <mergeCell ref="A169:O169"/>
    <mergeCell ref="O161:O163"/>
    <mergeCell ref="A83:A85"/>
    <mergeCell ref="F38:F39"/>
    <mergeCell ref="G38:G39"/>
    <mergeCell ref="A42:A44"/>
    <mergeCell ref="B71:B73"/>
    <mergeCell ref="C71:C73"/>
    <mergeCell ref="D34:D36"/>
    <mergeCell ref="E34:E35"/>
    <mergeCell ref="H51:H52"/>
    <mergeCell ref="M59:M60"/>
    <mergeCell ref="H59:H60"/>
    <mergeCell ref="O204:O206"/>
    <mergeCell ref="A200:A202"/>
    <mergeCell ref="B200:B202"/>
    <mergeCell ref="C181:C182"/>
    <mergeCell ref="H135:H136"/>
    <mergeCell ref="M135:M136"/>
    <mergeCell ref="N135:N136"/>
    <mergeCell ref="O135:O137"/>
    <mergeCell ref="A131:A133"/>
    <mergeCell ref="B131:B133"/>
    <mergeCell ref="C131:C133"/>
    <mergeCell ref="N139:N140"/>
    <mergeCell ref="A143:A145"/>
    <mergeCell ref="B143:B145"/>
    <mergeCell ref="O153:O155"/>
    <mergeCell ref="C143:C145"/>
    <mergeCell ref="D143:D145"/>
    <mergeCell ref="B146:B148"/>
    <mergeCell ref="A146:A148"/>
    <mergeCell ref="O146:O148"/>
    <mergeCell ref="C146:C148"/>
    <mergeCell ref="D17:D19"/>
    <mergeCell ref="A123:A126"/>
    <mergeCell ref="B123:B126"/>
    <mergeCell ref="A66:A69"/>
    <mergeCell ref="M51:M52"/>
    <mergeCell ref="D55:D57"/>
    <mergeCell ref="F55:F56"/>
    <mergeCell ref="N59:N60"/>
    <mergeCell ref="C108:C110"/>
    <mergeCell ref="F135:F136"/>
    <mergeCell ref="E17:E18"/>
    <mergeCell ref="H17:H18"/>
    <mergeCell ref="B30:B32"/>
    <mergeCell ref="C30:C32"/>
    <mergeCell ref="D30:D32"/>
    <mergeCell ref="E30:E31"/>
    <mergeCell ref="A104:A106"/>
    <mergeCell ref="B104:B106"/>
    <mergeCell ref="F83:F84"/>
    <mergeCell ref="A89:A91"/>
    <mergeCell ref="G55:G56"/>
    <mergeCell ref="G59:G60"/>
    <mergeCell ref="G47:G48"/>
    <mergeCell ref="B17:B19"/>
    <mergeCell ref="N83:N84"/>
    <mergeCell ref="M26:M27"/>
    <mergeCell ref="A26:A28"/>
    <mergeCell ref="B26:B28"/>
    <mergeCell ref="C26:C28"/>
    <mergeCell ref="N38:N39"/>
    <mergeCell ref="F34:F35"/>
    <mergeCell ref="M34:M35"/>
    <mergeCell ref="H54:L54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H83:H84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B135:B137"/>
    <mergeCell ref="C135:C137"/>
    <mergeCell ref="N89:N90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108:N109"/>
    <mergeCell ref="F42:F43"/>
    <mergeCell ref="G42:G43"/>
    <mergeCell ref="H42:H43"/>
    <mergeCell ref="G83:G84"/>
    <mergeCell ref="O51:O53"/>
    <mergeCell ref="A55:A57"/>
    <mergeCell ref="B55:B57"/>
    <mergeCell ref="C55:C57"/>
    <mergeCell ref="A100:A102"/>
    <mergeCell ref="B100:B102"/>
    <mergeCell ref="O83:O85"/>
    <mergeCell ref="O38:O40"/>
    <mergeCell ref="A34:A36"/>
    <mergeCell ref="B34:B36"/>
    <mergeCell ref="C34:C36"/>
    <mergeCell ref="O47:O49"/>
    <mergeCell ref="E38:E39"/>
    <mergeCell ref="N100:N101"/>
    <mergeCell ref="N51:N52"/>
    <mergeCell ref="A86:A88"/>
    <mergeCell ref="D75:D77"/>
    <mergeCell ref="E75:E76"/>
    <mergeCell ref="O59:O61"/>
    <mergeCell ref="A71:A73"/>
    <mergeCell ref="G143:G144"/>
    <mergeCell ref="H143:H144"/>
    <mergeCell ref="M143:M144"/>
    <mergeCell ref="N143:N144"/>
    <mergeCell ref="O143:O145"/>
    <mergeCell ref="A112:A114"/>
    <mergeCell ref="C112:C114"/>
    <mergeCell ref="D112:D114"/>
    <mergeCell ref="E112:E113"/>
    <mergeCell ref="C127:C129"/>
    <mergeCell ref="D127:D129"/>
    <mergeCell ref="E139:E140"/>
    <mergeCell ref="F139:F140"/>
    <mergeCell ref="G139:G140"/>
    <mergeCell ref="H139:H140"/>
    <mergeCell ref="F112:F113"/>
    <mergeCell ref="C116:C118"/>
    <mergeCell ref="A116:A118"/>
    <mergeCell ref="B116:B118"/>
    <mergeCell ref="D116:D118"/>
    <mergeCell ref="O123:O126"/>
    <mergeCell ref="O119:O122"/>
    <mergeCell ref="N127:N128"/>
    <mergeCell ref="C119:C122"/>
    <mergeCell ref="A127:A129"/>
    <mergeCell ref="B127:B129"/>
    <mergeCell ref="A135:A137"/>
    <mergeCell ref="E55:E56"/>
    <mergeCell ref="E59:E60"/>
    <mergeCell ref="O66:O69"/>
    <mergeCell ref="C66:C69"/>
    <mergeCell ref="B66:B69"/>
    <mergeCell ref="A376:D376"/>
    <mergeCell ref="A373:B373"/>
    <mergeCell ref="A374:E374"/>
    <mergeCell ref="A354:O354"/>
    <mergeCell ref="A360:C360"/>
    <mergeCell ref="A361:C365"/>
    <mergeCell ref="E365:N365"/>
    <mergeCell ref="E82:N82"/>
    <mergeCell ref="O86:O88"/>
    <mergeCell ref="B119:B122"/>
    <mergeCell ref="E289:N289"/>
    <mergeCell ref="B86:B88"/>
    <mergeCell ref="E340:N340"/>
    <mergeCell ref="B181:B182"/>
    <mergeCell ref="A181:A182"/>
    <mergeCell ref="O79:O81"/>
    <mergeCell ref="A75:A77"/>
    <mergeCell ref="B75:B77"/>
    <mergeCell ref="C75:C77"/>
    <mergeCell ref="A119:A122"/>
    <mergeCell ref="A108:A110"/>
    <mergeCell ref="O108:O110"/>
    <mergeCell ref="O116:O118"/>
    <mergeCell ref="H112:H113"/>
    <mergeCell ref="M112:M113"/>
    <mergeCell ref="E71:E72"/>
    <mergeCell ref="F71:F72"/>
    <mergeCell ref="C83:C85"/>
    <mergeCell ref="D83:D85"/>
    <mergeCell ref="E83:E84"/>
    <mergeCell ref="O127:O129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12:O114"/>
    <mergeCell ref="G89:G90"/>
    <mergeCell ref="O104:O106"/>
    <mergeCell ref="O75:O77"/>
    <mergeCell ref="A79:A81"/>
    <mergeCell ref="B79:B81"/>
    <mergeCell ref="C79:C81"/>
    <mergeCell ref="D79:D81"/>
    <mergeCell ref="E79:E80"/>
    <mergeCell ref="F79:F80"/>
    <mergeCell ref="G79:G80"/>
    <mergeCell ref="H79:H80"/>
    <mergeCell ref="M79:M80"/>
    <mergeCell ref="N79:N80"/>
    <mergeCell ref="O71:O73"/>
    <mergeCell ref="A59:A61"/>
    <mergeCell ref="E115:N115"/>
    <mergeCell ref="H130:L130"/>
    <mergeCell ref="H124:L124"/>
    <mergeCell ref="H99:L99"/>
    <mergeCell ref="B108:B110"/>
    <mergeCell ref="E108:E109"/>
    <mergeCell ref="F108:F109"/>
    <mergeCell ref="G108:G109"/>
    <mergeCell ref="C100:C102"/>
    <mergeCell ref="D100:D102"/>
    <mergeCell ref="E100:E101"/>
    <mergeCell ref="F100:F101"/>
    <mergeCell ref="F104:F105"/>
    <mergeCell ref="G71:G72"/>
    <mergeCell ref="N116:N117"/>
    <mergeCell ref="H104:H105"/>
    <mergeCell ref="M104:M105"/>
    <mergeCell ref="N104:N105"/>
    <mergeCell ref="M100:M101"/>
    <mergeCell ref="E107:N107"/>
    <mergeCell ref="H108:H109"/>
    <mergeCell ref="G100:G101"/>
    <mergeCell ref="M108:M109"/>
    <mergeCell ref="H71:H72"/>
    <mergeCell ref="D71:D73"/>
    <mergeCell ref="B89:B91"/>
    <mergeCell ref="B112:B114"/>
    <mergeCell ref="H100:H101"/>
    <mergeCell ref="G104:G105"/>
    <mergeCell ref="C86:C88"/>
    <mergeCell ref="F75:F76"/>
    <mergeCell ref="H75:H76"/>
    <mergeCell ref="B83:B85"/>
    <mergeCell ref="D104:D106"/>
    <mergeCell ref="E104:E105"/>
    <mergeCell ref="N112:N113"/>
    <mergeCell ref="F89:F90"/>
    <mergeCell ref="C123:C126"/>
    <mergeCell ref="D89:D91"/>
    <mergeCell ref="E89:E90"/>
    <mergeCell ref="E127:E128"/>
    <mergeCell ref="F127:F128"/>
    <mergeCell ref="G127:G128"/>
    <mergeCell ref="H127:H128"/>
    <mergeCell ref="D108:D110"/>
    <mergeCell ref="M127:M128"/>
    <mergeCell ref="I112:L112"/>
    <mergeCell ref="C89:C91"/>
    <mergeCell ref="G112:G113"/>
    <mergeCell ref="H98:L98"/>
    <mergeCell ref="H111:L111"/>
    <mergeCell ref="H125:L125"/>
    <mergeCell ref="H89:H90"/>
    <mergeCell ref="M89:M90"/>
    <mergeCell ref="M95:M96"/>
    <mergeCell ref="N95:N96"/>
    <mergeCell ref="A153:A155"/>
    <mergeCell ref="B161:B163"/>
    <mergeCell ref="C161:C163"/>
    <mergeCell ref="D161:D163"/>
    <mergeCell ref="E161:E162"/>
    <mergeCell ref="C149:C151"/>
    <mergeCell ref="D149:D151"/>
    <mergeCell ref="E149:E150"/>
    <mergeCell ref="F149:F150"/>
    <mergeCell ref="G149:G150"/>
    <mergeCell ref="H149:H150"/>
    <mergeCell ref="F161:F162"/>
    <mergeCell ref="G161:G162"/>
    <mergeCell ref="H161:H162"/>
    <mergeCell ref="N149:N150"/>
    <mergeCell ref="I157:L157"/>
    <mergeCell ref="I161:L161"/>
    <mergeCell ref="H156:L156"/>
    <mergeCell ref="A157:A159"/>
    <mergeCell ref="B157:B159"/>
    <mergeCell ref="C157:C159"/>
    <mergeCell ref="D157:D159"/>
    <mergeCell ref="E157:E158"/>
    <mergeCell ref="F157:F158"/>
    <mergeCell ref="G157:G158"/>
    <mergeCell ref="H157:H158"/>
    <mergeCell ref="O164:O168"/>
    <mergeCell ref="A161:A163"/>
    <mergeCell ref="O208:O210"/>
    <mergeCell ref="O200:O202"/>
    <mergeCell ref="C192:C194"/>
    <mergeCell ref="H195:L195"/>
    <mergeCell ref="G192:G193"/>
    <mergeCell ref="N192:N193"/>
    <mergeCell ref="A179:A180"/>
    <mergeCell ref="M192:M193"/>
    <mergeCell ref="E172:E173"/>
    <mergeCell ref="F172:F173"/>
    <mergeCell ref="G172:G173"/>
    <mergeCell ref="H172:H173"/>
    <mergeCell ref="E183:E184"/>
    <mergeCell ref="F183:F184"/>
    <mergeCell ref="G183:G184"/>
    <mergeCell ref="H183:H184"/>
    <mergeCell ref="A196:A198"/>
    <mergeCell ref="O183:O185"/>
    <mergeCell ref="H164:L164"/>
    <mergeCell ref="H171:L171"/>
    <mergeCell ref="E182:N182"/>
    <mergeCell ref="C179:C180"/>
    <mergeCell ref="N172:N173"/>
    <mergeCell ref="E180:N180"/>
    <mergeCell ref="B179:B180"/>
    <mergeCell ref="D172:D174"/>
    <mergeCell ref="B176:B178"/>
    <mergeCell ref="C176:C178"/>
    <mergeCell ref="B183:B185"/>
    <mergeCell ref="C183:C185"/>
    <mergeCell ref="O196:O198"/>
    <mergeCell ref="F192:F193"/>
    <mergeCell ref="H189:L189"/>
    <mergeCell ref="H191:L191"/>
    <mergeCell ref="O212:O214"/>
    <mergeCell ref="B196:B198"/>
    <mergeCell ref="C196:C198"/>
    <mergeCell ref="D196:D198"/>
    <mergeCell ref="F196:F197"/>
    <mergeCell ref="C200:C202"/>
    <mergeCell ref="D200:D202"/>
    <mergeCell ref="M217:M218"/>
    <mergeCell ref="E192:E193"/>
    <mergeCell ref="F212:F213"/>
    <mergeCell ref="G212:G213"/>
    <mergeCell ref="M196:M197"/>
    <mergeCell ref="E196:E197"/>
    <mergeCell ref="F200:F201"/>
    <mergeCell ref="H192:H193"/>
    <mergeCell ref="A222:A223"/>
    <mergeCell ref="D212:D214"/>
    <mergeCell ref="F204:F205"/>
    <mergeCell ref="F208:F209"/>
    <mergeCell ref="G208:G209"/>
    <mergeCell ref="N204:N205"/>
    <mergeCell ref="A204:A206"/>
    <mergeCell ref="C204:C206"/>
    <mergeCell ref="D204:D206"/>
    <mergeCell ref="B222:B223"/>
    <mergeCell ref="C222:C223"/>
    <mergeCell ref="B208:B210"/>
    <mergeCell ref="C208:C210"/>
    <mergeCell ref="D217:D219"/>
    <mergeCell ref="E217:E218"/>
    <mergeCell ref="H203:L203"/>
    <mergeCell ref="H199:L199"/>
    <mergeCell ref="M208:M209"/>
    <mergeCell ref="N208:N209"/>
    <mergeCell ref="M200:M201"/>
    <mergeCell ref="N200:N201"/>
    <mergeCell ref="B204:B206"/>
    <mergeCell ref="D208:D210"/>
    <mergeCell ref="E208:E209"/>
    <mergeCell ref="A217:A219"/>
    <mergeCell ref="E223:N223"/>
    <mergeCell ref="E222:N222"/>
    <mergeCell ref="G217:G218"/>
    <mergeCell ref="H217:H218"/>
    <mergeCell ref="M212:M213"/>
    <mergeCell ref="N212:N213"/>
    <mergeCell ref="E212:E213"/>
    <mergeCell ref="A264:A266"/>
    <mergeCell ref="B276:B278"/>
    <mergeCell ref="A256:A258"/>
    <mergeCell ref="A290:A292"/>
    <mergeCell ref="C256:C258"/>
    <mergeCell ref="B256:B258"/>
    <mergeCell ref="C283:C284"/>
    <mergeCell ref="E238:E239"/>
    <mergeCell ref="A212:A214"/>
    <mergeCell ref="A248:A249"/>
    <mergeCell ref="B246:B247"/>
    <mergeCell ref="A243:A245"/>
    <mergeCell ref="B250:B251"/>
    <mergeCell ref="B243:B245"/>
    <mergeCell ref="H279:L279"/>
    <mergeCell ref="M243:M244"/>
    <mergeCell ref="B264:B266"/>
    <mergeCell ref="C264:C266"/>
    <mergeCell ref="F290:F291"/>
    <mergeCell ref="E290:E291"/>
    <mergeCell ref="C276:C278"/>
    <mergeCell ref="E272:E273"/>
    <mergeCell ref="F276:F277"/>
    <mergeCell ref="G276:G277"/>
    <mergeCell ref="I252:L252"/>
    <mergeCell ref="I260:L260"/>
    <mergeCell ref="A234:A236"/>
    <mergeCell ref="B234:B236"/>
    <mergeCell ref="C234:C236"/>
    <mergeCell ref="D234:D236"/>
    <mergeCell ref="C250:C251"/>
    <mergeCell ref="A260:A262"/>
    <mergeCell ref="B298:B300"/>
    <mergeCell ref="C298:C300"/>
    <mergeCell ref="D298:D300"/>
    <mergeCell ref="N298:N299"/>
    <mergeCell ref="G286:G287"/>
    <mergeCell ref="I294:L294"/>
    <mergeCell ref="I298:L298"/>
    <mergeCell ref="I264:L264"/>
    <mergeCell ref="I268:L268"/>
    <mergeCell ref="I272:L272"/>
    <mergeCell ref="E251:N251"/>
    <mergeCell ref="E256:E257"/>
    <mergeCell ref="G252:G253"/>
    <mergeCell ref="E298:E299"/>
    <mergeCell ref="F294:F295"/>
    <mergeCell ref="A276:A278"/>
    <mergeCell ref="M238:M239"/>
    <mergeCell ref="M260:M261"/>
    <mergeCell ref="H276:H277"/>
    <mergeCell ref="M276:M277"/>
    <mergeCell ref="M294:M295"/>
    <mergeCell ref="N294:N295"/>
    <mergeCell ref="N286:N287"/>
    <mergeCell ref="A283:A284"/>
    <mergeCell ref="N276:N277"/>
    <mergeCell ref="D290:D292"/>
    <mergeCell ref="E294:E295"/>
    <mergeCell ref="C294:C296"/>
    <mergeCell ref="B294:B296"/>
    <mergeCell ref="A298:A300"/>
    <mergeCell ref="M298:M299"/>
    <mergeCell ref="G294:G295"/>
    <mergeCell ref="N376:O376"/>
    <mergeCell ref="M349:M350"/>
    <mergeCell ref="N349:N350"/>
    <mergeCell ref="O349:O351"/>
    <mergeCell ref="M345:M346"/>
    <mergeCell ref="N345:N346"/>
    <mergeCell ref="O345:O347"/>
    <mergeCell ref="M341:M342"/>
    <mergeCell ref="N341:N342"/>
    <mergeCell ref="O341:O343"/>
    <mergeCell ref="G345:G346"/>
    <mergeCell ref="H345:H346"/>
    <mergeCell ref="H349:H350"/>
    <mergeCell ref="O352:O353"/>
    <mergeCell ref="O361:O365"/>
    <mergeCell ref="G341:G342"/>
    <mergeCell ref="H359:L359"/>
    <mergeCell ref="G349:G350"/>
    <mergeCell ref="H358:L358"/>
    <mergeCell ref="H357:L357"/>
    <mergeCell ref="H356:L356"/>
    <mergeCell ref="H355:L355"/>
    <mergeCell ref="H364:L364"/>
    <mergeCell ref="H363:L363"/>
    <mergeCell ref="H362:L362"/>
    <mergeCell ref="H361:L361"/>
    <mergeCell ref="H360:L360"/>
    <mergeCell ref="I341:L341"/>
    <mergeCell ref="I345:L345"/>
    <mergeCell ref="H341:H342"/>
    <mergeCell ref="H352:L352"/>
    <mergeCell ref="O298:O300"/>
    <mergeCell ref="A375:D375"/>
    <mergeCell ref="G367:M367"/>
    <mergeCell ref="C349:C351"/>
    <mergeCell ref="A302:A304"/>
    <mergeCell ref="B302:B304"/>
    <mergeCell ref="E306:E307"/>
    <mergeCell ref="D310:D312"/>
    <mergeCell ref="E310:E311"/>
    <mergeCell ref="O252:O254"/>
    <mergeCell ref="O264:O266"/>
    <mergeCell ref="N264:N265"/>
    <mergeCell ref="A231:O231"/>
    <mergeCell ref="D286:D288"/>
    <mergeCell ref="C272:C274"/>
    <mergeCell ref="M286:M287"/>
    <mergeCell ref="H290:H291"/>
    <mergeCell ref="G290:G291"/>
    <mergeCell ref="H294:H295"/>
    <mergeCell ref="H272:H273"/>
    <mergeCell ref="E268:E269"/>
    <mergeCell ref="F268:F269"/>
    <mergeCell ref="F272:F273"/>
    <mergeCell ref="G272:G273"/>
    <mergeCell ref="H256:H257"/>
    <mergeCell ref="N234:N235"/>
    <mergeCell ref="F234:F235"/>
    <mergeCell ref="G234:G235"/>
    <mergeCell ref="M234:M235"/>
    <mergeCell ref="N260:N261"/>
    <mergeCell ref="F243:F244"/>
    <mergeCell ref="N238:N239"/>
    <mergeCell ref="I172:L172"/>
    <mergeCell ref="B290:B292"/>
    <mergeCell ref="C290:C292"/>
    <mergeCell ref="H286:H287"/>
    <mergeCell ref="H285:L285"/>
    <mergeCell ref="O290:O292"/>
    <mergeCell ref="O286:O288"/>
    <mergeCell ref="E247:N247"/>
    <mergeCell ref="E252:E253"/>
    <mergeCell ref="F238:F239"/>
    <mergeCell ref="F256:F257"/>
    <mergeCell ref="G196:G197"/>
    <mergeCell ref="M256:M257"/>
    <mergeCell ref="N256:N257"/>
    <mergeCell ref="G256:G257"/>
    <mergeCell ref="H224:H225"/>
    <mergeCell ref="M224:M225"/>
    <mergeCell ref="N224:N225"/>
    <mergeCell ref="E230:N230"/>
    <mergeCell ref="E260:E261"/>
    <mergeCell ref="D264:D266"/>
    <mergeCell ref="E264:E265"/>
    <mergeCell ref="F264:F265"/>
    <mergeCell ref="C220:C221"/>
    <mergeCell ref="E220:N220"/>
    <mergeCell ref="B217:B219"/>
    <mergeCell ref="C217:C219"/>
    <mergeCell ref="E204:E205"/>
    <mergeCell ref="G204:G205"/>
    <mergeCell ref="H204:H205"/>
    <mergeCell ref="H208:H209"/>
    <mergeCell ref="H207:L207"/>
    <mergeCell ref="B238:B240"/>
    <mergeCell ref="N252:N253"/>
    <mergeCell ref="B272:B274"/>
    <mergeCell ref="D268:D270"/>
    <mergeCell ref="H271:L271"/>
    <mergeCell ref="H267:L267"/>
    <mergeCell ref="H275:L275"/>
    <mergeCell ref="I238:L238"/>
    <mergeCell ref="I243:L243"/>
    <mergeCell ref="D183:D185"/>
    <mergeCell ref="N183:N184"/>
    <mergeCell ref="N196:N197"/>
    <mergeCell ref="D176:D178"/>
    <mergeCell ref="E176:E177"/>
    <mergeCell ref="H181:L181"/>
    <mergeCell ref="H196:H197"/>
    <mergeCell ref="G200:G201"/>
    <mergeCell ref="H200:H201"/>
    <mergeCell ref="F217:F218"/>
    <mergeCell ref="I200:L200"/>
    <mergeCell ref="I204:L204"/>
    <mergeCell ref="E200:E201"/>
    <mergeCell ref="E281:N281"/>
    <mergeCell ref="H234:H235"/>
    <mergeCell ref="F286:F287"/>
    <mergeCell ref="O220:O221"/>
    <mergeCell ref="A227:C230"/>
    <mergeCell ref="D238:D240"/>
    <mergeCell ref="B248:B249"/>
    <mergeCell ref="N243:N244"/>
    <mergeCell ref="A279:C281"/>
    <mergeCell ref="O276:O278"/>
    <mergeCell ref="A286:A288"/>
    <mergeCell ref="A268:A270"/>
    <mergeCell ref="A252:A254"/>
    <mergeCell ref="M252:M253"/>
    <mergeCell ref="G268:G269"/>
    <mergeCell ref="H268:H269"/>
    <mergeCell ref="G238:G239"/>
    <mergeCell ref="H238:H239"/>
    <mergeCell ref="D260:D262"/>
    <mergeCell ref="B260:B262"/>
    <mergeCell ref="A250:A251"/>
    <mergeCell ref="A246:A247"/>
    <mergeCell ref="C246:C247"/>
    <mergeCell ref="C238:C240"/>
    <mergeCell ref="C268:C270"/>
    <mergeCell ref="B268:B270"/>
    <mergeCell ref="C248:C249"/>
    <mergeCell ref="B252:B254"/>
    <mergeCell ref="N268:N269"/>
    <mergeCell ref="E259:N259"/>
    <mergeCell ref="D252:D254"/>
    <mergeCell ref="M268:M269"/>
    <mergeCell ref="H78:L78"/>
    <mergeCell ref="H86:L86"/>
    <mergeCell ref="H87:L87"/>
    <mergeCell ref="H88:L88"/>
    <mergeCell ref="I131:L131"/>
    <mergeCell ref="M83:M84"/>
    <mergeCell ref="I116:L116"/>
    <mergeCell ref="I127:L127"/>
    <mergeCell ref="M116:M117"/>
    <mergeCell ref="H134:L134"/>
    <mergeCell ref="H138:L138"/>
    <mergeCell ref="E103:N103"/>
    <mergeCell ref="C172:C174"/>
    <mergeCell ref="D131:D133"/>
    <mergeCell ref="E131:E132"/>
    <mergeCell ref="F131:F132"/>
    <mergeCell ref="G131:G132"/>
    <mergeCell ref="H131:H132"/>
    <mergeCell ref="C104:C106"/>
    <mergeCell ref="F153:F154"/>
    <mergeCell ref="G153:G154"/>
    <mergeCell ref="H153:H154"/>
    <mergeCell ref="M153:M154"/>
    <mergeCell ref="N153:N154"/>
    <mergeCell ref="H167:L167"/>
    <mergeCell ref="H166:L166"/>
    <mergeCell ref="H165:L165"/>
    <mergeCell ref="H123:L123"/>
    <mergeCell ref="H122:L122"/>
    <mergeCell ref="H121:L121"/>
    <mergeCell ref="H120:L120"/>
    <mergeCell ref="H126:L126"/>
    <mergeCell ref="O186:O188"/>
    <mergeCell ref="H186:L186"/>
    <mergeCell ref="G176:G177"/>
    <mergeCell ref="H176:H177"/>
    <mergeCell ref="M176:M177"/>
    <mergeCell ref="N176:N177"/>
    <mergeCell ref="O176:O177"/>
    <mergeCell ref="O179:O180"/>
    <mergeCell ref="O172:O174"/>
    <mergeCell ref="N30:N31"/>
    <mergeCell ref="G26:G27"/>
    <mergeCell ref="H26:H27"/>
    <mergeCell ref="N26:N27"/>
    <mergeCell ref="A183:A185"/>
    <mergeCell ref="B189:B191"/>
    <mergeCell ref="B186:B188"/>
    <mergeCell ref="C189:C191"/>
    <mergeCell ref="E190:N190"/>
    <mergeCell ref="A186:A188"/>
    <mergeCell ref="H29:L29"/>
    <mergeCell ref="H33:L33"/>
    <mergeCell ref="I79:L79"/>
    <mergeCell ref="I83:L83"/>
    <mergeCell ref="I89:L89"/>
    <mergeCell ref="I100:L100"/>
    <mergeCell ref="I104:L104"/>
    <mergeCell ref="I108:L108"/>
    <mergeCell ref="A30:A32"/>
    <mergeCell ref="I183:L183"/>
    <mergeCell ref="F176:F177"/>
    <mergeCell ref="H170:L170"/>
    <mergeCell ref="H175:L175"/>
    <mergeCell ref="A176:A178"/>
    <mergeCell ref="D153:D155"/>
    <mergeCell ref="E153:E154"/>
    <mergeCell ref="A192:A194"/>
    <mergeCell ref="B192:B194"/>
    <mergeCell ref="A189:A191"/>
    <mergeCell ref="A208:A210"/>
    <mergeCell ref="B212:B214"/>
    <mergeCell ref="C212:C214"/>
    <mergeCell ref="H283:L283"/>
    <mergeCell ref="H293:L293"/>
    <mergeCell ref="H297:L297"/>
    <mergeCell ref="I276:L276"/>
    <mergeCell ref="I286:L286"/>
    <mergeCell ref="N290:N291"/>
    <mergeCell ref="E263:N263"/>
    <mergeCell ref="B286:B288"/>
    <mergeCell ref="G260:G261"/>
    <mergeCell ref="A272:A274"/>
    <mergeCell ref="H264:H265"/>
    <mergeCell ref="M183:M184"/>
    <mergeCell ref="I212:L212"/>
    <mergeCell ref="I217:L217"/>
    <mergeCell ref="H160:L160"/>
    <mergeCell ref="H216:L216"/>
    <mergeCell ref="H215:L215"/>
    <mergeCell ref="H211:L211"/>
    <mergeCell ref="H179:L179"/>
    <mergeCell ref="H188:L188"/>
    <mergeCell ref="I192:L192"/>
    <mergeCell ref="I196:L196"/>
    <mergeCell ref="M172:M173"/>
    <mergeCell ref="O302:O304"/>
    <mergeCell ref="G298:G299"/>
    <mergeCell ref="H306:H307"/>
    <mergeCell ref="M306:M307"/>
    <mergeCell ref="N306:N307"/>
    <mergeCell ref="F302:F303"/>
    <mergeCell ref="G302:G303"/>
    <mergeCell ref="A306:A308"/>
    <mergeCell ref="B306:B308"/>
    <mergeCell ref="C306:C308"/>
    <mergeCell ref="D306:D308"/>
    <mergeCell ref="N302:N303"/>
    <mergeCell ref="H310:H311"/>
    <mergeCell ref="D294:D296"/>
    <mergeCell ref="A310:A312"/>
    <mergeCell ref="B310:B312"/>
    <mergeCell ref="C310:C312"/>
    <mergeCell ref="O306:O308"/>
    <mergeCell ref="C302:C304"/>
    <mergeCell ref="D302:D304"/>
    <mergeCell ref="E302:E303"/>
    <mergeCell ref="F298:F299"/>
    <mergeCell ref="M302:M303"/>
    <mergeCell ref="G310:G311"/>
    <mergeCell ref="G306:G307"/>
    <mergeCell ref="F306:F307"/>
    <mergeCell ref="M310:M311"/>
    <mergeCell ref="N310:N311"/>
    <mergeCell ref="O310:O312"/>
    <mergeCell ref="E301:N301"/>
    <mergeCell ref="H298:H299"/>
    <mergeCell ref="O294:O296"/>
    <mergeCell ref="C21:C23"/>
    <mergeCell ref="D21:D23"/>
    <mergeCell ref="C17:C19"/>
    <mergeCell ref="E21:E22"/>
    <mergeCell ref="O250:O251"/>
    <mergeCell ref="O283:O284"/>
    <mergeCell ref="H260:H261"/>
    <mergeCell ref="O192:O194"/>
    <mergeCell ref="M157:M158"/>
    <mergeCell ref="N157:N158"/>
    <mergeCell ref="O157:O159"/>
    <mergeCell ref="M149:M150"/>
    <mergeCell ref="D192:D194"/>
    <mergeCell ref="C186:C188"/>
    <mergeCell ref="E187:N187"/>
    <mergeCell ref="M272:M273"/>
    <mergeCell ref="E284:N284"/>
    <mergeCell ref="O238:O240"/>
    <mergeCell ref="H119:L119"/>
    <mergeCell ref="O34:O36"/>
    <mergeCell ref="A282:O282"/>
    <mergeCell ref="D256:D258"/>
    <mergeCell ref="D272:D274"/>
    <mergeCell ref="C252:C254"/>
    <mergeCell ref="G243:G244"/>
    <mergeCell ref="G264:G265"/>
    <mergeCell ref="E234:E235"/>
    <mergeCell ref="E228:N228"/>
    <mergeCell ref="B283:B284"/>
    <mergeCell ref="I224:L224"/>
    <mergeCell ref="I234:L234"/>
    <mergeCell ref="I176:L176"/>
    <mergeCell ref="A352:C353"/>
    <mergeCell ref="A224:A226"/>
    <mergeCell ref="B224:B226"/>
    <mergeCell ref="C224:C226"/>
    <mergeCell ref="D224:D226"/>
    <mergeCell ref="E224:E225"/>
    <mergeCell ref="F224:F225"/>
    <mergeCell ref="G224:G225"/>
    <mergeCell ref="N272:N273"/>
    <mergeCell ref="E276:E277"/>
    <mergeCell ref="D276:D278"/>
    <mergeCell ref="M290:M291"/>
    <mergeCell ref="C286:C288"/>
    <mergeCell ref="E286:E287"/>
    <mergeCell ref="F260:F261"/>
    <mergeCell ref="C260:C262"/>
    <mergeCell ref="I290:L290"/>
    <mergeCell ref="H252:H253"/>
    <mergeCell ref="I349:L349"/>
    <mergeCell ref="E353:N353"/>
    <mergeCell ref="I302:L302"/>
    <mergeCell ref="I306:L306"/>
    <mergeCell ref="I310:L310"/>
    <mergeCell ref="I314:L314"/>
    <mergeCell ref="I318:L318"/>
    <mergeCell ref="H313:L313"/>
    <mergeCell ref="H309:L309"/>
    <mergeCell ref="H305:L305"/>
    <mergeCell ref="H302:H303"/>
    <mergeCell ref="M314:M315"/>
    <mergeCell ref="N314:N315"/>
    <mergeCell ref="F310:F311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71:L71"/>
    <mergeCell ref="I75:L75"/>
    <mergeCell ref="H20:L20"/>
    <mergeCell ref="H24:L24"/>
    <mergeCell ref="H25:L25"/>
    <mergeCell ref="H58:L58"/>
    <mergeCell ref="H66:L66"/>
    <mergeCell ref="H67:L67"/>
    <mergeCell ref="H68:L68"/>
    <mergeCell ref="H70:L70"/>
    <mergeCell ref="E69:N69"/>
    <mergeCell ref="M75:M76"/>
    <mergeCell ref="N75:N76"/>
    <mergeCell ref="M71:M72"/>
    <mergeCell ref="N71:N72"/>
    <mergeCell ref="E74:N74"/>
    <mergeCell ref="G75:G76"/>
    <mergeCell ref="O13:O15"/>
    <mergeCell ref="M17:M18"/>
    <mergeCell ref="N17:N18"/>
    <mergeCell ref="D26:D28"/>
    <mergeCell ref="E26:E27"/>
    <mergeCell ref="O26:O28"/>
    <mergeCell ref="B21:B23"/>
    <mergeCell ref="H142:L142"/>
    <mergeCell ref="H148:L148"/>
    <mergeCell ref="H147:L147"/>
    <mergeCell ref="H146:L146"/>
    <mergeCell ref="H152:L152"/>
    <mergeCell ref="I135:L135"/>
    <mergeCell ref="I139:L139"/>
    <mergeCell ref="I143:L143"/>
    <mergeCell ref="I149:L149"/>
    <mergeCell ref="I153:L153"/>
    <mergeCell ref="F26:F27"/>
    <mergeCell ref="F17:F18"/>
    <mergeCell ref="G17:G18"/>
    <mergeCell ref="B153:B155"/>
    <mergeCell ref="B149:B151"/>
    <mergeCell ref="C153:C155"/>
    <mergeCell ref="O89:O91"/>
    <mergeCell ref="M131:M132"/>
    <mergeCell ref="N131:N132"/>
    <mergeCell ref="O131:O133"/>
    <mergeCell ref="E116:E117"/>
    <mergeCell ref="F116:F117"/>
    <mergeCell ref="G116:G117"/>
    <mergeCell ref="H116:H117"/>
    <mergeCell ref="O100:O102"/>
    <mergeCell ref="O314:O316"/>
    <mergeCell ref="O318:O320"/>
    <mergeCell ref="H314:H315"/>
    <mergeCell ref="E323:E324"/>
    <mergeCell ref="F323:F324"/>
    <mergeCell ref="O217:O219"/>
    <mergeCell ref="O256:O258"/>
    <mergeCell ref="O260:O262"/>
    <mergeCell ref="O279:O281"/>
    <mergeCell ref="M264:M265"/>
    <mergeCell ref="H280:L280"/>
    <mergeCell ref="H212:H213"/>
    <mergeCell ref="I208:L208"/>
    <mergeCell ref="M204:M205"/>
    <mergeCell ref="H229:L229"/>
    <mergeCell ref="H227:L227"/>
    <mergeCell ref="H233:L233"/>
    <mergeCell ref="H232:L232"/>
    <mergeCell ref="H241:L241"/>
    <mergeCell ref="H237:L237"/>
    <mergeCell ref="H246:L246"/>
    <mergeCell ref="H242:L242"/>
    <mergeCell ref="H248:L248"/>
    <mergeCell ref="O227:O230"/>
    <mergeCell ref="H243:H244"/>
    <mergeCell ref="E249:N249"/>
    <mergeCell ref="O268:O270"/>
    <mergeCell ref="O272:O274"/>
    <mergeCell ref="O243:O245"/>
    <mergeCell ref="O246:O247"/>
    <mergeCell ref="O234:O236"/>
    <mergeCell ref="O248:O249"/>
    <mergeCell ref="O95:O97"/>
    <mergeCell ref="O92:O94"/>
    <mergeCell ref="A92:A94"/>
    <mergeCell ref="B92:B94"/>
    <mergeCell ref="C92:C94"/>
    <mergeCell ref="H94:L94"/>
    <mergeCell ref="H93:L93"/>
    <mergeCell ref="H92:L92"/>
    <mergeCell ref="D95:D97"/>
    <mergeCell ref="C95:C97"/>
    <mergeCell ref="B95:B97"/>
    <mergeCell ref="A95:A97"/>
    <mergeCell ref="H95:H96"/>
    <mergeCell ref="I95:L95"/>
    <mergeCell ref="E95:E96"/>
    <mergeCell ref="F95:F96"/>
    <mergeCell ref="G95:G96"/>
  </mergeCells>
  <phoneticPr fontId="4" type="noConversion"/>
  <printOptions horizontalCentered="1"/>
  <pageMargins left="0.35433070866141736" right="0.27559055118110237" top="0.51181102362204722" bottom="0.23" header="0.31496062992125984" footer="0.354330708661417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8" max="18" man="1"/>
    <brk id="118" max="18" man="1"/>
    <brk id="134" max="18" man="1"/>
    <brk id="171" max="18" man="1"/>
    <brk id="219" max="18" man="1"/>
    <brk id="233" max="18" man="1"/>
    <brk id="330" max="18" man="1"/>
    <brk id="3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2025-09-04T06:40:11Z</cp:lastPrinted>
  <dcterms:created xsi:type="dcterms:W3CDTF">2019-07-15T07:53:24Z</dcterms:created>
  <dcterms:modified xsi:type="dcterms:W3CDTF">2025-09-04T06:41:47Z</dcterms:modified>
</cp:coreProperties>
</file>