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\\192.168.74.130\e$\Share\_Общее\Муниципальная программа Развитие инженерной инфраструктуры, энергоэффективности и отрасли обращения с отходами 2023-2027\Версия 2025 проект\"/>
    </mc:Choice>
  </mc:AlternateContent>
  <bookViews>
    <workbookView xWindow="0" yWindow="0" windowWidth="28800" windowHeight="12300" activeTab="1"/>
  </bookViews>
  <sheets>
    <sheet name="Приложение 1" sheetId="1" r:id="rId1"/>
    <sheet name="Строительство и реконструкция" sheetId="3" r:id="rId2"/>
    <sheet name="Капитальный ремонт" sheetId="2" r:id="rId3"/>
  </sheets>
  <definedNames>
    <definedName name="_xlnm._FilterDatabase" localSheetId="0" hidden="1">'Приложение 1'!$A$8:$O$470</definedName>
    <definedName name="_xlnm.Print_Titles" localSheetId="2">'Капитальный ремонт'!$7:$9</definedName>
    <definedName name="_xlnm.Print_Titles" localSheetId="0">'Приложение 1'!$8:$9</definedName>
    <definedName name="_xlnm.Print_Titles" localSheetId="1">'Строительство и реконструкция'!$7:$9</definedName>
    <definedName name="_xlnm.Print_Area" localSheetId="2">'Капитальный ремонт'!$A$1:$K$155</definedName>
    <definedName name="_xlnm.Print_Area" localSheetId="0">'Приложение 1'!$A$1:$O$476</definedName>
    <definedName name="_xlnm.Print_Area" localSheetId="1">'Строительство и реконструкция'!$A$1:$R$300</definedName>
  </definedNames>
  <calcPr calcId="162913"/>
</workbook>
</file>

<file path=xl/calcChain.xml><?xml version="1.0" encoding="utf-8"?>
<calcChain xmlns="http://schemas.openxmlformats.org/spreadsheetml/2006/main">
  <c r="H282" i="3" l="1"/>
  <c r="H289" i="3"/>
  <c r="H245" i="1"/>
  <c r="H368" i="1" l="1"/>
  <c r="E58" i="1" l="1"/>
  <c r="E57" i="1"/>
  <c r="F14" i="2"/>
  <c r="F12" i="2" s="1"/>
  <c r="G14" i="2"/>
  <c r="G12" i="2" s="1"/>
  <c r="H14" i="2"/>
  <c r="H12" i="2" s="1"/>
  <c r="I14" i="2"/>
  <c r="J14" i="2"/>
  <c r="E14" i="2"/>
  <c r="E12" i="2" s="1"/>
  <c r="I12" i="2"/>
  <c r="J12" i="2"/>
  <c r="N57" i="1"/>
  <c r="M57" i="1"/>
  <c r="F57" i="1"/>
  <c r="G57" i="1"/>
  <c r="H58" i="1"/>
  <c r="H57" i="1" s="1"/>
  <c r="E15" i="2"/>
  <c r="E13" i="2" s="1"/>
  <c r="J13" i="2"/>
  <c r="I13" i="2"/>
  <c r="H13" i="2"/>
  <c r="G13" i="2"/>
  <c r="F13" i="2"/>
  <c r="N143" i="3"/>
  <c r="P99" i="3"/>
  <c r="P98" i="3"/>
  <c r="P97" i="3" s="1"/>
  <c r="N147" i="3" l="1"/>
  <c r="N148" i="3"/>
  <c r="H421" i="1" l="1"/>
  <c r="E421" i="1" s="1"/>
  <c r="H413" i="1"/>
  <c r="H412" i="1" s="1"/>
  <c r="E418" i="1"/>
  <c r="H383" i="1"/>
  <c r="H150" i="2" l="1"/>
  <c r="H142" i="2"/>
  <c r="H114" i="2"/>
  <c r="H118" i="2"/>
  <c r="H110" i="2"/>
  <c r="N183" i="3" l="1"/>
  <c r="O165" i="3"/>
  <c r="N165" i="3"/>
  <c r="H165" i="3" s="1"/>
  <c r="N250" i="3" l="1"/>
  <c r="H411" i="1" l="1"/>
  <c r="E411" i="1" s="1"/>
  <c r="K108" i="3" l="1"/>
  <c r="K107" i="3"/>
  <c r="K237" i="3"/>
  <c r="K236" i="3"/>
  <c r="K233" i="3"/>
  <c r="K243" i="3"/>
  <c r="K242" i="3"/>
  <c r="K240" i="3"/>
  <c r="K239" i="3"/>
  <c r="K234" i="3"/>
  <c r="K231" i="3"/>
  <c r="K230" i="3"/>
  <c r="K192" i="3"/>
  <c r="K191" i="3"/>
  <c r="K198" i="3"/>
  <c r="K197" i="3"/>
  <c r="P208" i="3"/>
  <c r="O208" i="3"/>
  <c r="K208" i="3" s="1"/>
  <c r="K210" i="3"/>
  <c r="K209" i="3"/>
  <c r="K235" i="3" l="1"/>
  <c r="H382" i="1"/>
  <c r="N195" i="3"/>
  <c r="H241" i="1"/>
  <c r="H237" i="1"/>
  <c r="H405" i="1"/>
  <c r="N246" i="3" l="1"/>
  <c r="N245" i="3"/>
  <c r="N97" i="3" l="1"/>
  <c r="N286" i="3" l="1"/>
  <c r="O73" i="3" l="1"/>
  <c r="O48" i="3"/>
  <c r="O74" i="3" l="1"/>
  <c r="N54" i="3" l="1"/>
  <c r="H108" i="2"/>
  <c r="H112" i="2"/>
  <c r="H116" i="2"/>
  <c r="H124" i="2"/>
  <c r="H140" i="2"/>
  <c r="H148" i="2"/>
  <c r="H91" i="2"/>
  <c r="H90" i="2"/>
  <c r="H93" i="2"/>
  <c r="O127" i="3" l="1"/>
  <c r="O126" i="3"/>
  <c r="N42" i="3"/>
  <c r="N60" i="3"/>
  <c r="H208" i="3" l="1"/>
  <c r="P122" i="3" l="1"/>
  <c r="O122" i="3"/>
  <c r="N122" i="3"/>
  <c r="P125" i="3" l="1"/>
  <c r="O125" i="3"/>
  <c r="N125" i="3"/>
  <c r="K124" i="3"/>
  <c r="K123" i="3"/>
  <c r="K122" i="3"/>
  <c r="P54" i="3" l="1"/>
  <c r="O54" i="3"/>
  <c r="N394" i="1" l="1"/>
  <c r="N393" i="1" s="1"/>
  <c r="E175" i="1"/>
  <c r="G173" i="1"/>
  <c r="E173" i="1" s="1"/>
  <c r="F394" i="1" l="1"/>
  <c r="G394" i="1"/>
  <c r="L274" i="1"/>
  <c r="K274" i="1"/>
  <c r="J274" i="1"/>
  <c r="I274" i="1"/>
  <c r="E444" i="1"/>
  <c r="E443" i="1"/>
  <c r="N442" i="1"/>
  <c r="M442" i="1"/>
  <c r="H442" i="1"/>
  <c r="G442" i="1"/>
  <c r="F442" i="1"/>
  <c r="E266" i="1"/>
  <c r="E257" i="1"/>
  <c r="E253" i="1"/>
  <c r="N252" i="1"/>
  <c r="N249" i="1" s="1"/>
  <c r="M252" i="1"/>
  <c r="M249" i="1" s="1"/>
  <c r="H252" i="1"/>
  <c r="H249" i="1" s="1"/>
  <c r="G252" i="1"/>
  <c r="G249" i="1" s="1"/>
  <c r="F252" i="1"/>
  <c r="F249" i="1" s="1"/>
  <c r="E251" i="1"/>
  <c r="E218" i="1"/>
  <c r="F220" i="1"/>
  <c r="H220" i="1"/>
  <c r="M220" i="1"/>
  <c r="F221" i="1"/>
  <c r="G221" i="1"/>
  <c r="G219" i="1" s="1"/>
  <c r="H221" i="1"/>
  <c r="M221" i="1"/>
  <c r="F222" i="1"/>
  <c r="G222" i="1"/>
  <c r="H222" i="1"/>
  <c r="M222" i="1"/>
  <c r="N222" i="1"/>
  <c r="E224" i="1"/>
  <c r="E104" i="1"/>
  <c r="E103" i="1"/>
  <c r="E102" i="1"/>
  <c r="N101" i="1"/>
  <c r="M101" i="1"/>
  <c r="H101" i="1"/>
  <c r="G101" i="1"/>
  <c r="F101" i="1"/>
  <c r="E100" i="1"/>
  <c r="E99" i="1"/>
  <c r="E98" i="1"/>
  <c r="N97" i="1"/>
  <c r="M97" i="1"/>
  <c r="H97" i="1"/>
  <c r="G97" i="1"/>
  <c r="F97" i="1"/>
  <c r="E442" i="1" l="1"/>
  <c r="E101" i="1"/>
  <c r="E97" i="1"/>
  <c r="E252" i="1"/>
  <c r="E249" i="1" s="1"/>
  <c r="E222" i="1"/>
  <c r="M219" i="1"/>
  <c r="H219" i="1"/>
  <c r="E221" i="1"/>
  <c r="F219" i="1"/>
  <c r="E220" i="1"/>
  <c r="E429" i="1"/>
  <c r="E219" i="1" l="1"/>
  <c r="N115" i="3"/>
  <c r="N116" i="3"/>
  <c r="O103" i="3" l="1"/>
  <c r="H199" i="1" l="1"/>
  <c r="H200" i="1"/>
  <c r="E211" i="1" l="1"/>
  <c r="M111" i="3" l="1"/>
  <c r="N111" i="3"/>
  <c r="O111" i="3"/>
  <c r="P111" i="3"/>
  <c r="L110" i="3"/>
  <c r="M110" i="3"/>
  <c r="N110" i="3"/>
  <c r="O110" i="3"/>
  <c r="P110" i="3"/>
  <c r="P106" i="3"/>
  <c r="O106" i="3"/>
  <c r="N106" i="3"/>
  <c r="M106" i="3"/>
  <c r="L106" i="3"/>
  <c r="M53" i="1" l="1"/>
  <c r="M52" i="1"/>
  <c r="K106" i="3"/>
  <c r="N150" i="1"/>
  <c r="N151" i="1"/>
  <c r="H27" i="2"/>
  <c r="H151" i="1" s="1"/>
  <c r="H26" i="2"/>
  <c r="E35" i="2"/>
  <c r="E30" i="2"/>
  <c r="E29" i="2"/>
  <c r="K137" i="3"/>
  <c r="N136" i="3"/>
  <c r="N295" i="3" s="1"/>
  <c r="K134" i="3"/>
  <c r="K131" i="3"/>
  <c r="H25" i="2" l="1"/>
  <c r="H149" i="1" s="1"/>
  <c r="H150" i="1"/>
  <c r="K241" i="3"/>
  <c r="H241" i="3" s="1"/>
  <c r="Q74" i="3"/>
  <c r="P74" i="3"/>
  <c r="N74" i="3"/>
  <c r="L74" i="3"/>
  <c r="L73" i="3"/>
  <c r="M73" i="3"/>
  <c r="N73" i="3"/>
  <c r="H17" i="1" s="1"/>
  <c r="P73" i="3"/>
  <c r="Q73" i="3"/>
  <c r="Q72" i="3"/>
  <c r="P86" i="3"/>
  <c r="P87" i="3"/>
  <c r="K84" i="3"/>
  <c r="K83" i="3"/>
  <c r="P82" i="3"/>
  <c r="O82" i="3"/>
  <c r="N82" i="3"/>
  <c r="M82" i="3"/>
  <c r="L82" i="3"/>
  <c r="I82" i="3"/>
  <c r="G423" i="1"/>
  <c r="E426" i="1"/>
  <c r="E417" i="1"/>
  <c r="E408" i="1"/>
  <c r="G407" i="1"/>
  <c r="G405" i="1" s="1"/>
  <c r="G383" i="1"/>
  <c r="E154" i="1"/>
  <c r="G151" i="1"/>
  <c r="F151" i="1"/>
  <c r="G150" i="1"/>
  <c r="F150" i="1"/>
  <c r="E39" i="2"/>
  <c r="E38" i="2"/>
  <c r="J37" i="2"/>
  <c r="I37" i="2"/>
  <c r="H37" i="2"/>
  <c r="G37" i="2"/>
  <c r="F37" i="2"/>
  <c r="E36" i="2"/>
  <c r="J34" i="2"/>
  <c r="I34" i="2"/>
  <c r="H34" i="2"/>
  <c r="G34" i="2"/>
  <c r="F34" i="2"/>
  <c r="E33" i="2"/>
  <c r="E32" i="2"/>
  <c r="J31" i="2"/>
  <c r="I31" i="2"/>
  <c r="H31" i="2"/>
  <c r="G31" i="2"/>
  <c r="F31" i="2"/>
  <c r="J28" i="2"/>
  <c r="I28" i="2"/>
  <c r="H28" i="2"/>
  <c r="G28" i="2"/>
  <c r="F28" i="2"/>
  <c r="J27" i="2"/>
  <c r="J25" i="2" s="1"/>
  <c r="I27" i="2"/>
  <c r="G27" i="2"/>
  <c r="F27" i="2"/>
  <c r="J26" i="2"/>
  <c r="I26" i="2"/>
  <c r="G26" i="2"/>
  <c r="G25" i="2" s="1"/>
  <c r="G149" i="1" s="1"/>
  <c r="F26" i="2"/>
  <c r="F25" i="2" s="1"/>
  <c r="I25" i="2"/>
  <c r="M293" i="3"/>
  <c r="M294" i="3"/>
  <c r="L287" i="3"/>
  <c r="M287" i="3"/>
  <c r="N287" i="3"/>
  <c r="O287" i="3"/>
  <c r="P287" i="3"/>
  <c r="P286" i="3"/>
  <c r="L286" i="3"/>
  <c r="M286" i="3"/>
  <c r="O286" i="3"/>
  <c r="N177" i="3"/>
  <c r="N146" i="3"/>
  <c r="H146" i="3" s="1"/>
  <c r="M136" i="3"/>
  <c r="M133" i="3"/>
  <c r="M132" i="3"/>
  <c r="N130" i="3"/>
  <c r="O130" i="3"/>
  <c r="P130" i="3"/>
  <c r="Q130" i="3"/>
  <c r="N133" i="3"/>
  <c r="O133" i="3"/>
  <c r="P133" i="3"/>
  <c r="O136" i="3"/>
  <c r="P136" i="3"/>
  <c r="K127" i="3"/>
  <c r="K125" i="3"/>
  <c r="M125" i="3"/>
  <c r="M127" i="3"/>
  <c r="E31" i="2" l="1"/>
  <c r="E34" i="2"/>
  <c r="E37" i="2"/>
  <c r="E28" i="2"/>
  <c r="M130" i="3"/>
  <c r="K132" i="3"/>
  <c r="K130" i="3" s="1"/>
  <c r="H130" i="3" s="1"/>
  <c r="E27" i="2"/>
  <c r="E151" i="1" s="1"/>
  <c r="E26" i="2"/>
  <c r="K82" i="3"/>
  <c r="H82" i="3" s="1"/>
  <c r="O241" i="3"/>
  <c r="E150" i="1" l="1"/>
  <c r="E25" i="2"/>
  <c r="E149" i="1" s="1"/>
  <c r="M236" i="1"/>
  <c r="N236" i="1"/>
  <c r="H236" i="1"/>
  <c r="N24" i="1"/>
  <c r="N23" i="1"/>
  <c r="P76" i="3"/>
  <c r="O76" i="3"/>
  <c r="O79" i="3"/>
  <c r="P79" i="3"/>
  <c r="Q111" i="3"/>
  <c r="Q110" i="3"/>
  <c r="Q109" i="3"/>
  <c r="Q94" i="3"/>
  <c r="Q93" i="3"/>
  <c r="Q86" i="3"/>
  <c r="Q87" i="3"/>
  <c r="Q85" i="3"/>
  <c r="P85" i="3" l="1"/>
  <c r="N22" i="1" s="1"/>
  <c r="N18" i="1"/>
  <c r="P51" i="3"/>
  <c r="K51" i="3" s="1"/>
  <c r="O60" i="3"/>
  <c r="P60" i="3"/>
  <c r="K71" i="3" l="1"/>
  <c r="K70" i="3"/>
  <c r="P69" i="3"/>
  <c r="K69" i="3" s="1"/>
  <c r="E40" i="1"/>
  <c r="E37" i="1"/>
  <c r="E450" i="1" l="1"/>
  <c r="E449" i="1"/>
  <c r="N448" i="1"/>
  <c r="M448" i="1"/>
  <c r="H448" i="1"/>
  <c r="G448" i="1"/>
  <c r="F448" i="1"/>
  <c r="E438" i="1"/>
  <c r="E437" i="1"/>
  <c r="N436" i="1"/>
  <c r="M436" i="1"/>
  <c r="M394" i="1" s="1"/>
  <c r="M393" i="1" s="1"/>
  <c r="H436" i="1"/>
  <c r="G436" i="1"/>
  <c r="F436" i="1"/>
  <c r="H366" i="1"/>
  <c r="O245" i="3"/>
  <c r="O246" i="3"/>
  <c r="Q241" i="3"/>
  <c r="P241" i="3"/>
  <c r="N241" i="3"/>
  <c r="M241" i="3"/>
  <c r="L241" i="3"/>
  <c r="H394" i="1" l="1"/>
  <c r="E448" i="1"/>
  <c r="E436" i="1"/>
  <c r="K67" i="3"/>
  <c r="P66" i="3"/>
  <c r="K66" i="3" s="1"/>
  <c r="K68" i="3"/>
  <c r="K62" i="3"/>
  <c r="K61" i="3"/>
  <c r="K59" i="3"/>
  <c r="K58" i="3"/>
  <c r="K57" i="3"/>
  <c r="K60" i="3" l="1"/>
  <c r="K56" i="3"/>
  <c r="K55" i="3"/>
  <c r="M54" i="3"/>
  <c r="L54" i="3"/>
  <c r="I54" i="3"/>
  <c r="K53" i="3"/>
  <c r="K52" i="3"/>
  <c r="K50" i="3"/>
  <c r="K49" i="3"/>
  <c r="P48" i="3"/>
  <c r="N48" i="3"/>
  <c r="M48" i="3"/>
  <c r="L48" i="3"/>
  <c r="I48" i="3"/>
  <c r="K48" i="3" l="1"/>
  <c r="K54" i="3"/>
  <c r="N86" i="3"/>
  <c r="H23" i="1" s="1"/>
  <c r="H13" i="1" s="1"/>
  <c r="H43" i="1" s="1"/>
  <c r="O86" i="3"/>
  <c r="M23" i="1" s="1"/>
  <c r="N87" i="3"/>
  <c r="H24" i="1" s="1"/>
  <c r="O87" i="3"/>
  <c r="M24" i="1" s="1"/>
  <c r="K80" i="3"/>
  <c r="K81" i="3"/>
  <c r="N79" i="3"/>
  <c r="M79" i="3"/>
  <c r="L79" i="3"/>
  <c r="I79" i="3"/>
  <c r="M87" i="3"/>
  <c r="L87" i="3"/>
  <c r="M86" i="3"/>
  <c r="L86" i="3"/>
  <c r="K78" i="3"/>
  <c r="K77" i="3"/>
  <c r="N76" i="3"/>
  <c r="M76" i="3"/>
  <c r="M85" i="3" s="1"/>
  <c r="L76" i="3"/>
  <c r="I76" i="3"/>
  <c r="K86" i="3" l="1"/>
  <c r="K87" i="3"/>
  <c r="E24" i="1" s="1"/>
  <c r="E23" i="1"/>
  <c r="O85" i="3"/>
  <c r="M22" i="1" s="1"/>
  <c r="N85" i="3"/>
  <c r="H22" i="1" s="1"/>
  <c r="K79" i="3"/>
  <c r="H79" i="3" s="1"/>
  <c r="K76" i="3"/>
  <c r="H76" i="3" s="1"/>
  <c r="L85" i="3"/>
  <c r="K85" i="3" l="1"/>
  <c r="E22" i="1"/>
  <c r="N193" i="3" l="1"/>
  <c r="G384" i="1" l="1"/>
  <c r="G382" i="1" l="1"/>
  <c r="Q246" i="3" l="1"/>
  <c r="P246" i="3"/>
  <c r="M246" i="3"/>
  <c r="L245" i="3"/>
  <c r="M245" i="3"/>
  <c r="P245" i="3"/>
  <c r="Q245" i="3"/>
  <c r="Q244" i="3"/>
  <c r="E388" i="1"/>
  <c r="G90" i="2" l="1"/>
  <c r="G91" i="2"/>
  <c r="M65" i="1"/>
  <c r="M50" i="1" s="1"/>
  <c r="O120" i="3"/>
  <c r="K195" i="3" l="1"/>
  <c r="K194" i="3"/>
  <c r="P193" i="3"/>
  <c r="O193" i="3"/>
  <c r="M193" i="3"/>
  <c r="L193" i="3"/>
  <c r="K193" i="3" l="1"/>
  <c r="H193" i="3" s="1"/>
  <c r="E197" i="1" l="1"/>
  <c r="N194" i="1"/>
  <c r="M194" i="1"/>
  <c r="H194" i="1"/>
  <c r="N192" i="1"/>
  <c r="M192" i="1"/>
  <c r="F192" i="1"/>
  <c r="N191" i="1"/>
  <c r="M191" i="1"/>
  <c r="F191" i="1"/>
  <c r="E83" i="2"/>
  <c r="E193" i="1" s="1"/>
  <c r="H83" i="2"/>
  <c r="H193" i="1" s="1"/>
  <c r="H82" i="2"/>
  <c r="H192" i="1" s="1"/>
  <c r="G83" i="2"/>
  <c r="G193" i="1" s="1"/>
  <c r="G82" i="2"/>
  <c r="G81" i="2" s="1"/>
  <c r="G191" i="1" s="1"/>
  <c r="G85" i="2"/>
  <c r="E87" i="2"/>
  <c r="E86" i="2"/>
  <c r="E82" i="2" s="1"/>
  <c r="E192" i="1" s="1"/>
  <c r="J85" i="2"/>
  <c r="I85" i="2"/>
  <c r="H85" i="2"/>
  <c r="F85" i="2"/>
  <c r="G192" i="1" l="1"/>
  <c r="H81" i="2"/>
  <c r="H191" i="1" s="1"/>
  <c r="E81" i="2"/>
  <c r="E191" i="1" s="1"/>
  <c r="E85" i="2"/>
  <c r="N113" i="3"/>
  <c r="F91" i="2" l="1"/>
  <c r="I91" i="2"/>
  <c r="J91" i="2"/>
  <c r="F90" i="2"/>
  <c r="F83" i="2" s="1"/>
  <c r="I90" i="2"/>
  <c r="I83" i="2" s="1"/>
  <c r="J90" i="2"/>
  <c r="J83" i="2" s="1"/>
  <c r="M423" i="1" l="1"/>
  <c r="M422" i="1" s="1"/>
  <c r="N423" i="1"/>
  <c r="N422" i="1" s="1"/>
  <c r="H423" i="1"/>
  <c r="H422" i="1" s="1"/>
  <c r="G422" i="1"/>
  <c r="F423" i="1"/>
  <c r="F422" i="1"/>
  <c r="M413" i="1"/>
  <c r="M412" i="1" s="1"/>
  <c r="N413" i="1"/>
  <c r="N412" i="1" s="1"/>
  <c r="F413" i="1"/>
  <c r="F412" i="1"/>
  <c r="E416" i="1"/>
  <c r="G415" i="1"/>
  <c r="M405" i="1"/>
  <c r="M404" i="1" s="1"/>
  <c r="N405" i="1"/>
  <c r="N404" i="1" s="1"/>
  <c r="H404" i="1"/>
  <c r="E407" i="1"/>
  <c r="E415" i="1" l="1"/>
  <c r="G413" i="1"/>
  <c r="G403" i="1" s="1"/>
  <c r="G395" i="1" s="1"/>
  <c r="H403" i="1"/>
  <c r="H395" i="1" s="1"/>
  <c r="M403" i="1"/>
  <c r="N403" i="1"/>
  <c r="G412" i="1"/>
  <c r="E425" i="1"/>
  <c r="G404" i="1" l="1"/>
  <c r="N187" i="3"/>
  <c r="M187" i="3"/>
  <c r="M188" i="3" l="1"/>
  <c r="M186" i="3" s="1"/>
  <c r="M261" i="3" l="1"/>
  <c r="N261" i="3" l="1"/>
  <c r="H261" i="3" s="1"/>
  <c r="L188" i="3" l="1"/>
  <c r="N188" i="3"/>
  <c r="O188" i="3"/>
  <c r="L187" i="3"/>
  <c r="O187" i="3"/>
  <c r="P187" i="3"/>
  <c r="K185" i="3"/>
  <c r="K184" i="3"/>
  <c r="Q183" i="3"/>
  <c r="P183" i="3"/>
  <c r="N149" i="1" s="1"/>
  <c r="O183" i="3"/>
  <c r="M183" i="3"/>
  <c r="L183" i="3"/>
  <c r="F149" i="1" s="1"/>
  <c r="K182" i="3"/>
  <c r="K181" i="3"/>
  <c r="Q180" i="3"/>
  <c r="P180" i="3"/>
  <c r="O180" i="3"/>
  <c r="N180" i="3"/>
  <c r="H180" i="3" s="1"/>
  <c r="M180" i="3"/>
  <c r="L180" i="3"/>
  <c r="H183" i="3" l="1"/>
  <c r="K183" i="3"/>
  <c r="K180" i="3"/>
  <c r="L294" i="3" l="1"/>
  <c r="N294" i="3"/>
  <c r="O294" i="3"/>
  <c r="P294" i="3"/>
  <c r="L293" i="3"/>
  <c r="N293" i="3"/>
  <c r="O293" i="3"/>
  <c r="P293" i="3"/>
  <c r="E151" i="2"/>
  <c r="E150" i="2"/>
  <c r="E149" i="2"/>
  <c r="J148" i="2"/>
  <c r="I148" i="2"/>
  <c r="F148" i="2"/>
  <c r="E148" i="2" l="1"/>
  <c r="G186" i="1"/>
  <c r="H186" i="1"/>
  <c r="G185" i="1"/>
  <c r="H185" i="1"/>
  <c r="E187" i="1" l="1"/>
  <c r="F186" i="1"/>
  <c r="F185" i="1"/>
  <c r="K257" i="3"/>
  <c r="K256" i="3"/>
  <c r="Q255" i="3"/>
  <c r="P255" i="3"/>
  <c r="O255" i="3"/>
  <c r="N255" i="3"/>
  <c r="H255" i="3" s="1"/>
  <c r="M255" i="3"/>
  <c r="L255" i="3"/>
  <c r="F184" i="1" l="1"/>
  <c r="K255" i="3"/>
  <c r="E49" i="2"/>
  <c r="G48" i="2"/>
  <c r="E165" i="1" l="1"/>
  <c r="K176" i="3" l="1"/>
  <c r="K175" i="3"/>
  <c r="G143" i="1" l="1"/>
  <c r="K174" i="3"/>
  <c r="G245" i="1"/>
  <c r="G237" i="1"/>
  <c r="E245" i="1" l="1"/>
  <c r="M174" i="3" l="1"/>
  <c r="N174" i="3"/>
  <c r="H174" i="3" s="1"/>
  <c r="Q174" i="3"/>
  <c r="P174" i="3"/>
  <c r="O174" i="3"/>
  <c r="L174" i="3"/>
  <c r="M94" i="3" l="1"/>
  <c r="Q235" i="3"/>
  <c r="P235" i="3"/>
  <c r="O235" i="3"/>
  <c r="N235" i="3"/>
  <c r="M235" i="3"/>
  <c r="L235" i="3"/>
  <c r="Q238" i="3"/>
  <c r="P238" i="3"/>
  <c r="O238" i="3"/>
  <c r="N238" i="3"/>
  <c r="M238" i="3"/>
  <c r="L238" i="3"/>
  <c r="K47" i="3"/>
  <c r="K46" i="3"/>
  <c r="P45" i="3"/>
  <c r="O45" i="3"/>
  <c r="N45" i="3"/>
  <c r="M45" i="3"/>
  <c r="L45" i="3"/>
  <c r="I45" i="3"/>
  <c r="K238" i="3" l="1"/>
  <c r="K45" i="3"/>
  <c r="M200" i="1"/>
  <c r="N200" i="1"/>
  <c r="M199" i="1"/>
  <c r="N199" i="1"/>
  <c r="M198" i="1"/>
  <c r="N198" i="1"/>
  <c r="F200" i="1"/>
  <c r="G200" i="1"/>
  <c r="F199" i="1"/>
  <c r="G199" i="1"/>
  <c r="K291" i="3"/>
  <c r="K294" i="3" s="1"/>
  <c r="K290" i="3"/>
  <c r="K293" i="3" s="1"/>
  <c r="P289" i="3"/>
  <c r="P292" i="3" s="1"/>
  <c r="O289" i="3"/>
  <c r="O292" i="3" s="1"/>
  <c r="N289" i="3"/>
  <c r="M289" i="3"/>
  <c r="M292" i="3" s="1"/>
  <c r="L289" i="3"/>
  <c r="L292" i="3" s="1"/>
  <c r="M208" i="1"/>
  <c r="N208" i="1"/>
  <c r="H208" i="1"/>
  <c r="G206" i="1"/>
  <c r="G207" i="1"/>
  <c r="F207" i="1"/>
  <c r="F206" i="1"/>
  <c r="E180" i="1"/>
  <c r="G43" i="2"/>
  <c r="H43" i="2"/>
  <c r="I43" i="2"/>
  <c r="J43" i="2"/>
  <c r="F42" i="2"/>
  <c r="G42" i="2"/>
  <c r="H42" i="2"/>
  <c r="I42" i="2"/>
  <c r="J42" i="2"/>
  <c r="F47" i="2"/>
  <c r="F43" i="2" s="1"/>
  <c r="E46" i="2"/>
  <c r="J45" i="2"/>
  <c r="I45" i="2"/>
  <c r="H45" i="2"/>
  <c r="H206" i="1"/>
  <c r="F44" i="2"/>
  <c r="G44" i="2"/>
  <c r="H44" i="2"/>
  <c r="I44" i="2"/>
  <c r="J44" i="2"/>
  <c r="E147" i="2"/>
  <c r="E146" i="2"/>
  <c r="E145" i="2"/>
  <c r="J144" i="2"/>
  <c r="I144" i="2"/>
  <c r="H144" i="2"/>
  <c r="F144" i="2"/>
  <c r="E143" i="2"/>
  <c r="E142" i="2"/>
  <c r="E141" i="2"/>
  <c r="J140" i="2"/>
  <c r="I140" i="2"/>
  <c r="F140" i="2"/>
  <c r="E139" i="2"/>
  <c r="E138" i="2"/>
  <c r="J136" i="2"/>
  <c r="I136" i="2"/>
  <c r="H136" i="2"/>
  <c r="G136" i="2"/>
  <c r="F136" i="2"/>
  <c r="E135" i="2"/>
  <c r="E134" i="2"/>
  <c r="E133" i="2"/>
  <c r="E132" i="2" s="1"/>
  <c r="J132" i="2"/>
  <c r="I132" i="2"/>
  <c r="H132" i="2"/>
  <c r="F132" i="2"/>
  <c r="E131" i="2"/>
  <c r="E130" i="2"/>
  <c r="E128" i="2" s="1"/>
  <c r="J128" i="2"/>
  <c r="I128" i="2"/>
  <c r="H128" i="2"/>
  <c r="G128" i="2"/>
  <c r="F128" i="2"/>
  <c r="E127" i="2"/>
  <c r="E126" i="2"/>
  <c r="E125" i="2"/>
  <c r="J124" i="2"/>
  <c r="I124" i="2"/>
  <c r="F124" i="2"/>
  <c r="E123" i="2"/>
  <c r="E122" i="2"/>
  <c r="E121" i="2"/>
  <c r="J120" i="2"/>
  <c r="I120" i="2"/>
  <c r="H120" i="2"/>
  <c r="F120" i="2"/>
  <c r="E119" i="2"/>
  <c r="E118" i="2"/>
  <c r="E117" i="2"/>
  <c r="J116" i="2"/>
  <c r="I116" i="2"/>
  <c r="F116" i="2"/>
  <c r="E115" i="2"/>
  <c r="E114" i="2"/>
  <c r="E113" i="2"/>
  <c r="J112" i="2"/>
  <c r="I112" i="2"/>
  <c r="F112" i="2"/>
  <c r="E111" i="2"/>
  <c r="E110" i="2"/>
  <c r="E109" i="2"/>
  <c r="J108" i="2"/>
  <c r="I108" i="2"/>
  <c r="F108" i="2"/>
  <c r="E107" i="2"/>
  <c r="E106" i="2"/>
  <c r="F104" i="2"/>
  <c r="E103" i="2"/>
  <c r="E102" i="2"/>
  <c r="E101" i="2"/>
  <c r="J100" i="2"/>
  <c r="I100" i="2"/>
  <c r="H100" i="2"/>
  <c r="F100" i="2"/>
  <c r="E99" i="2"/>
  <c r="E98" i="2"/>
  <c r="E96" i="2" s="1"/>
  <c r="J96" i="2"/>
  <c r="I96" i="2"/>
  <c r="H96" i="2"/>
  <c r="G96" i="2"/>
  <c r="F96" i="2"/>
  <c r="E95" i="2"/>
  <c r="E94" i="2"/>
  <c r="J93" i="2"/>
  <c r="I93" i="2"/>
  <c r="G93" i="2"/>
  <c r="F93" i="2"/>
  <c r="F89" i="2" l="1"/>
  <c r="F82" i="2" s="1"/>
  <c r="G89" i="2"/>
  <c r="N292" i="3"/>
  <c r="H198" i="1"/>
  <c r="E112" i="2"/>
  <c r="I81" i="2"/>
  <c r="F81" i="2"/>
  <c r="J81" i="2"/>
  <c r="H89" i="2"/>
  <c r="J89" i="2"/>
  <c r="J82" i="2" s="1"/>
  <c r="E144" i="2"/>
  <c r="I89" i="2"/>
  <c r="I82" i="2" s="1"/>
  <c r="E91" i="2"/>
  <c r="E207" i="1" s="1"/>
  <c r="E100" i="2"/>
  <c r="E90" i="2"/>
  <c r="E206" i="1" s="1"/>
  <c r="N206" i="1"/>
  <c r="E47" i="2"/>
  <c r="M206" i="1"/>
  <c r="N207" i="1"/>
  <c r="M207" i="1"/>
  <c r="F45" i="2"/>
  <c r="E45" i="2" s="1"/>
  <c r="E124" i="2"/>
  <c r="E108" i="2"/>
  <c r="E120" i="2"/>
  <c r="H207" i="1"/>
  <c r="E140" i="2"/>
  <c r="E93" i="2"/>
  <c r="F205" i="1"/>
  <c r="E199" i="1"/>
  <c r="G198" i="1"/>
  <c r="F198" i="1"/>
  <c r="K289" i="3"/>
  <c r="E200" i="1"/>
  <c r="E104" i="2"/>
  <c r="E116" i="2"/>
  <c r="E136" i="2"/>
  <c r="M205" i="1" l="1"/>
  <c r="N205" i="1"/>
  <c r="K292" i="3"/>
  <c r="G205" i="1"/>
  <c r="H205" i="1"/>
  <c r="E89" i="2"/>
  <c r="E198" i="1"/>
  <c r="E205" i="1" l="1"/>
  <c r="F145" i="1"/>
  <c r="H145" i="1"/>
  <c r="M145" i="1"/>
  <c r="P188" i="3"/>
  <c r="N145" i="1" s="1"/>
  <c r="F144" i="1"/>
  <c r="G144" i="1"/>
  <c r="H144" i="1"/>
  <c r="M144" i="1"/>
  <c r="L160" i="3"/>
  <c r="M160" i="3"/>
  <c r="N160" i="3"/>
  <c r="O160" i="3"/>
  <c r="P160" i="3"/>
  <c r="L159" i="3"/>
  <c r="M159" i="3"/>
  <c r="N159" i="3"/>
  <c r="O159" i="3"/>
  <c r="K173" i="3"/>
  <c r="K172" i="3"/>
  <c r="Q171" i="3"/>
  <c r="P171" i="3"/>
  <c r="O171" i="3"/>
  <c r="N171" i="3"/>
  <c r="H171" i="3" s="1"/>
  <c r="M171" i="3"/>
  <c r="L171" i="3"/>
  <c r="K170" i="3"/>
  <c r="K169" i="3"/>
  <c r="Q168" i="3"/>
  <c r="P168" i="3"/>
  <c r="O168" i="3"/>
  <c r="N168" i="3"/>
  <c r="H168" i="3" s="1"/>
  <c r="M168" i="3"/>
  <c r="L168" i="3"/>
  <c r="K167" i="3"/>
  <c r="K166" i="3"/>
  <c r="Q165" i="3"/>
  <c r="P165" i="3"/>
  <c r="M165" i="3"/>
  <c r="L165" i="3"/>
  <c r="K164" i="3"/>
  <c r="K163" i="3"/>
  <c r="Q162" i="3"/>
  <c r="P162" i="3"/>
  <c r="O162" i="3"/>
  <c r="N162" i="3"/>
  <c r="H162" i="3" s="1"/>
  <c r="M162" i="3"/>
  <c r="L162" i="3"/>
  <c r="E148" i="1"/>
  <c r="K162" i="3" l="1"/>
  <c r="N186" i="3"/>
  <c r="H143" i="1" s="1"/>
  <c r="K171" i="3"/>
  <c r="M158" i="3"/>
  <c r="P186" i="3"/>
  <c r="N143" i="1" s="1"/>
  <c r="N144" i="1"/>
  <c r="G145" i="1"/>
  <c r="O186" i="3"/>
  <c r="M143" i="1" s="1"/>
  <c r="L186" i="3"/>
  <c r="F143" i="1" s="1"/>
  <c r="K168" i="3"/>
  <c r="K165" i="3"/>
  <c r="E142" i="1"/>
  <c r="G139" i="1"/>
  <c r="N158" i="3"/>
  <c r="H137" i="1" s="1"/>
  <c r="O158" i="3"/>
  <c r="G138" i="1"/>
  <c r="M146" i="3"/>
  <c r="H139" i="1"/>
  <c r="M137" i="1" l="1"/>
  <c r="M139" i="1"/>
  <c r="M138" i="1"/>
  <c r="G137" i="1"/>
  <c r="H138" i="1"/>
  <c r="H89" i="3"/>
  <c r="E424" i="1" l="1"/>
  <c r="E414" i="1"/>
  <c r="F406" i="1"/>
  <c r="E412" i="1" l="1"/>
  <c r="E413" i="1"/>
  <c r="E422" i="1"/>
  <c r="E423" i="1"/>
  <c r="E406" i="1"/>
  <c r="E405" i="1" s="1"/>
  <c r="F405" i="1"/>
  <c r="K281" i="3"/>
  <c r="K280" i="3"/>
  <c r="Q279" i="3"/>
  <c r="P279" i="3"/>
  <c r="O279" i="3"/>
  <c r="N279" i="3"/>
  <c r="H279" i="3" s="1"/>
  <c r="M279" i="3"/>
  <c r="L279" i="3"/>
  <c r="K284" i="3"/>
  <c r="K283" i="3"/>
  <c r="Q282" i="3"/>
  <c r="P282" i="3"/>
  <c r="O282" i="3"/>
  <c r="N282" i="3"/>
  <c r="M282" i="3"/>
  <c r="L282" i="3"/>
  <c r="K278" i="3"/>
  <c r="K277" i="3"/>
  <c r="Q276" i="3"/>
  <c r="P276" i="3"/>
  <c r="O276" i="3"/>
  <c r="N276" i="3"/>
  <c r="H276" i="3" s="1"/>
  <c r="M276" i="3"/>
  <c r="L276" i="3"/>
  <c r="K157" i="3"/>
  <c r="K156" i="3"/>
  <c r="Q155" i="3"/>
  <c r="P155" i="3"/>
  <c r="O155" i="3"/>
  <c r="N155" i="3"/>
  <c r="M155" i="3"/>
  <c r="L155" i="3"/>
  <c r="K272" i="3"/>
  <c r="K271" i="3"/>
  <c r="Q270" i="3"/>
  <c r="P270" i="3"/>
  <c r="O270" i="3"/>
  <c r="N270" i="3"/>
  <c r="H270" i="3" s="1"/>
  <c r="M270" i="3"/>
  <c r="L270" i="3"/>
  <c r="K269" i="3"/>
  <c r="K268" i="3"/>
  <c r="Q267" i="3"/>
  <c r="P267" i="3"/>
  <c r="O267" i="3"/>
  <c r="N267" i="3"/>
  <c r="M267" i="3"/>
  <c r="L267" i="3"/>
  <c r="K275" i="3"/>
  <c r="K274" i="3"/>
  <c r="Q273" i="3"/>
  <c r="P273" i="3"/>
  <c r="O273" i="3"/>
  <c r="N273" i="3"/>
  <c r="M273" i="3"/>
  <c r="L273" i="3"/>
  <c r="F404" i="1" l="1"/>
  <c r="E404" i="1" s="1"/>
  <c r="F403" i="1"/>
  <c r="F395" i="1" s="1"/>
  <c r="E403" i="1"/>
  <c r="K279" i="3"/>
  <c r="K282" i="3"/>
  <c r="K276" i="3"/>
  <c r="K267" i="3"/>
  <c r="H267" i="3" s="1"/>
  <c r="K155" i="3"/>
  <c r="H155" i="3" s="1"/>
  <c r="K273" i="3"/>
  <c r="H273" i="3" s="1"/>
  <c r="K270" i="3"/>
  <c r="K154" i="3" l="1"/>
  <c r="K153" i="3"/>
  <c r="Q152" i="3"/>
  <c r="Q188" i="3" s="1"/>
  <c r="Q186" i="3" s="1"/>
  <c r="P152" i="3"/>
  <c r="O152" i="3"/>
  <c r="N152" i="3"/>
  <c r="M152" i="3"/>
  <c r="L152" i="3"/>
  <c r="K266" i="3"/>
  <c r="K265" i="3"/>
  <c r="Q264" i="3"/>
  <c r="P264" i="3"/>
  <c r="O264" i="3"/>
  <c r="N264" i="3"/>
  <c r="H264" i="3" s="1"/>
  <c r="M264" i="3"/>
  <c r="L264" i="3"/>
  <c r="K151" i="3"/>
  <c r="K150" i="3"/>
  <c r="Q149" i="3"/>
  <c r="P149" i="3"/>
  <c r="O149" i="3"/>
  <c r="N149" i="3"/>
  <c r="M149" i="3"/>
  <c r="L149" i="3"/>
  <c r="K263" i="3"/>
  <c r="K262" i="3"/>
  <c r="Q261" i="3"/>
  <c r="P261" i="3"/>
  <c r="O261" i="3"/>
  <c r="L261" i="3"/>
  <c r="K179" i="3"/>
  <c r="K188" i="3" s="1"/>
  <c r="E145" i="1" s="1"/>
  <c r="K178" i="3"/>
  <c r="K187" i="3" s="1"/>
  <c r="Q177" i="3"/>
  <c r="P177" i="3"/>
  <c r="O177" i="3"/>
  <c r="H177" i="3" s="1"/>
  <c r="M177" i="3"/>
  <c r="L177" i="3"/>
  <c r="K260" i="3"/>
  <c r="K259" i="3"/>
  <c r="Q258" i="3"/>
  <c r="P258" i="3"/>
  <c r="O258" i="3"/>
  <c r="O285" i="3" s="1"/>
  <c r="N258" i="3"/>
  <c r="M258" i="3"/>
  <c r="M285" i="3" s="1"/>
  <c r="L258" i="3"/>
  <c r="L285" i="3" s="1"/>
  <c r="N285" i="3" l="1"/>
  <c r="H258" i="3"/>
  <c r="P285" i="3"/>
  <c r="K286" i="3"/>
  <c r="K287" i="3"/>
  <c r="G184" i="1"/>
  <c r="K186" i="3"/>
  <c r="E143" i="1" s="1"/>
  <c r="E144" i="1"/>
  <c r="H184" i="1"/>
  <c r="E186" i="1"/>
  <c r="E185" i="1"/>
  <c r="K152" i="3"/>
  <c r="H152" i="3" s="1"/>
  <c r="K264" i="3"/>
  <c r="K177" i="3"/>
  <c r="K258" i="3"/>
  <c r="K261" i="3"/>
  <c r="K149" i="3"/>
  <c r="H149" i="3" s="1"/>
  <c r="G21" i="2"/>
  <c r="K285" i="3" l="1"/>
  <c r="E184" i="1"/>
  <c r="N190" i="3"/>
  <c r="Q160" i="3" l="1"/>
  <c r="P159" i="3"/>
  <c r="F20" i="2"/>
  <c r="F133" i="1" s="1"/>
  <c r="G20" i="2"/>
  <c r="G133" i="1" s="1"/>
  <c r="H20" i="2"/>
  <c r="H133" i="1" s="1"/>
  <c r="I20" i="2"/>
  <c r="M133" i="1" s="1"/>
  <c r="J20" i="2"/>
  <c r="N133" i="1" s="1"/>
  <c r="F19" i="2"/>
  <c r="F18" i="2" s="1"/>
  <c r="F131" i="1" s="1"/>
  <c r="G19" i="2"/>
  <c r="G132" i="1" s="1"/>
  <c r="H19" i="2"/>
  <c r="H18" i="2" s="1"/>
  <c r="H131" i="1" s="1"/>
  <c r="I19" i="2"/>
  <c r="M132" i="1" s="1"/>
  <c r="J19" i="2"/>
  <c r="E23" i="2"/>
  <c r="E20" i="2" s="1"/>
  <c r="E133" i="1" s="1"/>
  <c r="E22" i="2"/>
  <c r="E19" i="2" s="1"/>
  <c r="J21" i="2"/>
  <c r="I21" i="2"/>
  <c r="H21" i="2"/>
  <c r="F21" i="2"/>
  <c r="F139" i="1"/>
  <c r="K148" i="3"/>
  <c r="K160" i="3" s="1"/>
  <c r="K147" i="3"/>
  <c r="K159" i="3" s="1"/>
  <c r="Q146" i="3"/>
  <c r="P146" i="3"/>
  <c r="O146" i="3"/>
  <c r="L146" i="3"/>
  <c r="J18" i="2" l="1"/>
  <c r="N131" i="1" s="1"/>
  <c r="F132" i="1"/>
  <c r="N132" i="1"/>
  <c r="H132" i="1"/>
  <c r="E132" i="1"/>
  <c r="E18" i="2"/>
  <c r="E131" i="1" s="1"/>
  <c r="I18" i="2"/>
  <c r="M131" i="1" s="1"/>
  <c r="G18" i="2"/>
  <c r="G131" i="1" s="1"/>
  <c r="K158" i="3"/>
  <c r="E137" i="1" s="1"/>
  <c r="P158" i="3"/>
  <c r="N138" i="1"/>
  <c r="N139" i="1"/>
  <c r="L158" i="3"/>
  <c r="F137" i="1" s="1"/>
  <c r="Q158" i="3"/>
  <c r="E138" i="1"/>
  <c r="F138" i="1"/>
  <c r="E21" i="2"/>
  <c r="K146" i="3"/>
  <c r="E387" i="1"/>
  <c r="E139" i="1" l="1"/>
  <c r="N137" i="1"/>
  <c r="G178" i="1"/>
  <c r="G179" i="1"/>
  <c r="F178" i="1"/>
  <c r="F179" i="1"/>
  <c r="M252" i="3"/>
  <c r="P253" i="3"/>
  <c r="O253" i="3"/>
  <c r="N253" i="3"/>
  <c r="H179" i="1" s="1"/>
  <c r="M253" i="3"/>
  <c r="L253" i="3"/>
  <c r="P252" i="3"/>
  <c r="O252" i="3"/>
  <c r="N252" i="3"/>
  <c r="H178" i="1" s="1"/>
  <c r="L252" i="3"/>
  <c r="G160" i="1"/>
  <c r="K250" i="3"/>
  <c r="E179" i="1" s="1"/>
  <c r="K249" i="3"/>
  <c r="P248" i="3"/>
  <c r="P251" i="3" s="1"/>
  <c r="O248" i="3"/>
  <c r="O251" i="3" s="1"/>
  <c r="N248" i="3"/>
  <c r="M248" i="3"/>
  <c r="M251" i="3" s="1"/>
  <c r="L248" i="3"/>
  <c r="L251" i="3" s="1"/>
  <c r="I248" i="3"/>
  <c r="N251" i="3" l="1"/>
  <c r="H177" i="1" s="1"/>
  <c r="K248" i="3"/>
  <c r="K253" i="3"/>
  <c r="K251" i="3"/>
  <c r="F177" i="1"/>
  <c r="E178" i="1"/>
  <c r="G177" i="1"/>
  <c r="K252" i="3"/>
  <c r="E177" i="1" l="1"/>
  <c r="H248" i="3"/>
  <c r="M214" i="3"/>
  <c r="K213" i="3" l="1"/>
  <c r="K211" i="3" s="1"/>
  <c r="H211" i="3" s="1"/>
  <c r="E432" i="1" l="1"/>
  <c r="E431" i="1"/>
  <c r="E430" i="1" s="1"/>
  <c r="N430" i="1"/>
  <c r="M430" i="1"/>
  <c r="H430" i="1"/>
  <c r="G430" i="1"/>
  <c r="F430" i="1"/>
  <c r="K229" i="3" l="1"/>
  <c r="F236" i="1" l="1"/>
  <c r="E204" i="1"/>
  <c r="E21" i="1" l="1"/>
  <c r="L105" i="3" l="1"/>
  <c r="L135" i="3"/>
  <c r="K135" i="3" s="1"/>
  <c r="K133" i="3" s="1"/>
  <c r="H133" i="3" s="1"/>
  <c r="L138" i="3"/>
  <c r="K138" i="3" s="1"/>
  <c r="K136" i="3" s="1"/>
  <c r="H136" i="3" l="1"/>
  <c r="K295" i="3"/>
  <c r="L111" i="3"/>
  <c r="N120" i="3"/>
  <c r="M118" i="3" l="1"/>
  <c r="N118" i="3"/>
  <c r="E65" i="2"/>
  <c r="E53" i="2"/>
  <c r="E73" i="2"/>
  <c r="E61" i="2"/>
  <c r="E57" i="2"/>
  <c r="E69" i="2"/>
  <c r="E42" i="2" l="1"/>
  <c r="K126" i="3"/>
  <c r="K44" i="3"/>
  <c r="K43" i="3"/>
  <c r="P42" i="3"/>
  <c r="O42" i="3"/>
  <c r="M42" i="3"/>
  <c r="L42" i="3"/>
  <c r="I42" i="3"/>
  <c r="K42" i="3" l="1"/>
  <c r="M14" i="3"/>
  <c r="M74" i="3" l="1"/>
  <c r="G18" i="1" s="1"/>
  <c r="F456" i="1"/>
  <c r="F458" i="1"/>
  <c r="K13" i="3" l="1"/>
  <c r="N127" i="3" l="1"/>
  <c r="P127" i="3"/>
  <c r="Q127" i="3"/>
  <c r="M126" i="3"/>
  <c r="N126" i="3"/>
  <c r="P126" i="3"/>
  <c r="Q126" i="3"/>
  <c r="L127" i="3"/>
  <c r="L126" i="3"/>
  <c r="L125" i="3"/>
  <c r="M144" i="3" l="1"/>
  <c r="Q142" i="3" l="1"/>
  <c r="L103" i="3"/>
  <c r="K104" i="3"/>
  <c r="N144" i="3"/>
  <c r="O144" i="3"/>
  <c r="P144" i="3"/>
  <c r="Q144" i="3"/>
  <c r="O143" i="3"/>
  <c r="P143" i="3"/>
  <c r="Q143" i="3"/>
  <c r="Q122" i="3"/>
  <c r="Q295" i="3" s="1"/>
  <c r="Q125" i="3" l="1"/>
  <c r="K41" i="3"/>
  <c r="K40" i="3"/>
  <c r="K39" i="3"/>
  <c r="K35" i="3"/>
  <c r="K34" i="3"/>
  <c r="K33" i="3"/>
  <c r="K38" i="3"/>
  <c r="K37" i="3"/>
  <c r="K36" i="3"/>
  <c r="E368" i="1" l="1"/>
  <c r="E386" i="1" l="1"/>
  <c r="E78" i="1" l="1"/>
  <c r="P229" i="3" l="1"/>
  <c r="M229" i="3"/>
  <c r="L229" i="3"/>
  <c r="I229" i="3"/>
  <c r="H229" i="3" s="1"/>
  <c r="P232" i="3"/>
  <c r="M232" i="3"/>
  <c r="L232" i="3"/>
  <c r="I232" i="3"/>
  <c r="K232" i="3" l="1"/>
  <c r="H232" i="3" s="1"/>
  <c r="N196" i="3" l="1"/>
  <c r="K196" i="3" l="1"/>
  <c r="L196" i="3"/>
  <c r="O196" i="3"/>
  <c r="P196" i="3"/>
  <c r="K15" i="3" l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4" i="3"/>
  <c r="K63" i="3"/>
  <c r="K64" i="3"/>
  <c r="K65" i="3"/>
  <c r="K74" i="3" l="1"/>
  <c r="K73" i="3"/>
  <c r="F384" i="1" l="1"/>
  <c r="K219" i="3" l="1"/>
  <c r="H234" i="1" l="1"/>
  <c r="G236" i="1"/>
  <c r="G234" i="1" s="1"/>
  <c r="E235" i="1"/>
  <c r="N234" i="1"/>
  <c r="M234" i="1"/>
  <c r="E236" i="1" l="1"/>
  <c r="E234" i="1" s="1"/>
  <c r="F234" i="1"/>
  <c r="H15" i="1" l="1"/>
  <c r="M15" i="1"/>
  <c r="N15" i="1"/>
  <c r="G15" i="1"/>
  <c r="F15" i="1"/>
  <c r="I226" i="3" l="1"/>
  <c r="I223" i="3"/>
  <c r="F53" i="1" l="1"/>
  <c r="K102" i="3"/>
  <c r="K101" i="3"/>
  <c r="P100" i="3"/>
  <c r="O100" i="3"/>
  <c r="N100" i="3"/>
  <c r="L100" i="3"/>
  <c r="K100" i="3" l="1"/>
  <c r="H100" i="3" s="1"/>
  <c r="M100" i="3"/>
  <c r="F160" i="1" l="1"/>
  <c r="H160" i="1"/>
  <c r="M160" i="1"/>
  <c r="N160" i="1"/>
  <c r="G161" i="1"/>
  <c r="H161" i="1"/>
  <c r="M161" i="1"/>
  <c r="N161" i="1"/>
  <c r="L226" i="3" l="1"/>
  <c r="P226" i="3"/>
  <c r="O226" i="3"/>
  <c r="N226" i="3"/>
  <c r="M226" i="3"/>
  <c r="K228" i="3" l="1"/>
  <c r="K226" i="3" s="1"/>
  <c r="H226" i="3" s="1"/>
  <c r="L225" i="3" l="1"/>
  <c r="L246" i="3" s="1"/>
  <c r="K222" i="3"/>
  <c r="K220" i="3" s="1"/>
  <c r="H220" i="3" s="1"/>
  <c r="P220" i="3"/>
  <c r="O220" i="3"/>
  <c r="N220" i="3"/>
  <c r="M220" i="3"/>
  <c r="L220" i="3"/>
  <c r="P223" i="3"/>
  <c r="O223" i="3"/>
  <c r="N223" i="3"/>
  <c r="M223" i="3"/>
  <c r="K225" i="3" l="1"/>
  <c r="K223" i="3" s="1"/>
  <c r="H223" i="3" s="1"/>
  <c r="F161" i="1"/>
  <c r="L223" i="3"/>
  <c r="F341" i="1" l="1"/>
  <c r="K216" i="3" l="1"/>
  <c r="K214" i="3" s="1"/>
  <c r="H214" i="3" s="1"/>
  <c r="P214" i="3"/>
  <c r="O214" i="3"/>
  <c r="N214" i="3"/>
  <c r="L214" i="3"/>
  <c r="N119" i="1"/>
  <c r="N115" i="1" s="1"/>
  <c r="N120" i="1"/>
  <c r="N116" i="1" s="1"/>
  <c r="M119" i="1"/>
  <c r="M115" i="1" s="1"/>
  <c r="M120" i="1"/>
  <c r="M116" i="1" s="1"/>
  <c r="H119" i="1"/>
  <c r="H115" i="1" s="1"/>
  <c r="H120" i="1"/>
  <c r="H116" i="1" s="1"/>
  <c r="M143" i="3"/>
  <c r="G119" i="1" s="1"/>
  <c r="G115" i="1" s="1"/>
  <c r="G120" i="1"/>
  <c r="G116" i="1" s="1"/>
  <c r="L143" i="3"/>
  <c r="F119" i="1" s="1"/>
  <c r="F115" i="1" s="1"/>
  <c r="L144" i="3"/>
  <c r="F120" i="1" s="1"/>
  <c r="F116" i="1" s="1"/>
  <c r="K141" i="3"/>
  <c r="K140" i="3"/>
  <c r="P139" i="3"/>
  <c r="O139" i="3"/>
  <c r="N139" i="3"/>
  <c r="N142" i="3" s="1"/>
  <c r="M139" i="3"/>
  <c r="L139" i="3"/>
  <c r="M74" i="1"/>
  <c r="M75" i="1"/>
  <c r="H74" i="1"/>
  <c r="H75" i="1"/>
  <c r="G74" i="1"/>
  <c r="G75" i="1"/>
  <c r="F74" i="1"/>
  <c r="F75" i="1"/>
  <c r="F73" i="1"/>
  <c r="G73" i="1"/>
  <c r="H73" i="1"/>
  <c r="M73" i="1"/>
  <c r="N73" i="1"/>
  <c r="E74" i="1"/>
  <c r="E75" i="1"/>
  <c r="E73" i="1"/>
  <c r="N75" i="1"/>
  <c r="N63" i="1"/>
  <c r="N64" i="1"/>
  <c r="N65" i="1"/>
  <c r="M63" i="1"/>
  <c r="M64" i="1"/>
  <c r="H63" i="1"/>
  <c r="H64" i="1"/>
  <c r="H65" i="1"/>
  <c r="P118" i="3"/>
  <c r="P119" i="3"/>
  <c r="P120" i="3"/>
  <c r="O118" i="3"/>
  <c r="O119" i="3"/>
  <c r="N119" i="3"/>
  <c r="G63" i="1"/>
  <c r="M119" i="3"/>
  <c r="G64" i="1" s="1"/>
  <c r="M120" i="3"/>
  <c r="G65" i="1" s="1"/>
  <c r="L118" i="3"/>
  <c r="F63" i="1" s="1"/>
  <c r="L119" i="3"/>
  <c r="F64" i="1" s="1"/>
  <c r="L120" i="3"/>
  <c r="F65" i="1" s="1"/>
  <c r="F50" i="1" s="1"/>
  <c r="H53" i="1"/>
  <c r="H50" i="1" s="1"/>
  <c r="N53" i="1"/>
  <c r="N50" i="1" s="1"/>
  <c r="F52" i="1"/>
  <c r="G52" i="1"/>
  <c r="H52" i="1"/>
  <c r="N52" i="1"/>
  <c r="N51" i="1" l="1"/>
  <c r="M49" i="1"/>
  <c r="N74" i="1"/>
  <c r="K139" i="3"/>
  <c r="F51" i="1"/>
  <c r="P93" i="3"/>
  <c r="P94" i="3"/>
  <c r="N31" i="1" s="1"/>
  <c r="N14" i="1" s="1"/>
  <c r="N44" i="1" s="1"/>
  <c r="O93" i="3"/>
  <c r="O94" i="3"/>
  <c r="M31" i="1" s="1"/>
  <c r="N93" i="3"/>
  <c r="N94" i="3"/>
  <c r="H31" i="1" s="1"/>
  <c r="M93" i="3"/>
  <c r="G31" i="1"/>
  <c r="L93" i="3"/>
  <c r="L94" i="3"/>
  <c r="F31" i="1" s="1"/>
  <c r="Q92" i="3"/>
  <c r="K217" i="3"/>
  <c r="P217" i="3"/>
  <c r="O217" i="3"/>
  <c r="N217" i="3"/>
  <c r="M217" i="3"/>
  <c r="L217" i="3"/>
  <c r="P211" i="3"/>
  <c r="O211" i="3"/>
  <c r="N211" i="3"/>
  <c r="M211" i="3"/>
  <c r="L211" i="3"/>
  <c r="K207" i="3"/>
  <c r="K206" i="3"/>
  <c r="P205" i="3"/>
  <c r="O205" i="3"/>
  <c r="N205" i="3"/>
  <c r="M205" i="3"/>
  <c r="L205" i="3"/>
  <c r="K204" i="3"/>
  <c r="K203" i="3"/>
  <c r="P202" i="3"/>
  <c r="O202" i="3"/>
  <c r="N202" i="3"/>
  <c r="M202" i="3"/>
  <c r="L202" i="3"/>
  <c r="K201" i="3"/>
  <c r="K200" i="3"/>
  <c r="P199" i="3"/>
  <c r="O199" i="3"/>
  <c r="N199" i="3"/>
  <c r="M199" i="3"/>
  <c r="L199" i="3"/>
  <c r="P190" i="3"/>
  <c r="O190" i="3"/>
  <c r="M190" i="3"/>
  <c r="L190" i="3"/>
  <c r="L136" i="3"/>
  <c r="L133" i="3"/>
  <c r="L130" i="3"/>
  <c r="K116" i="3"/>
  <c r="K120" i="3" s="1"/>
  <c r="E65" i="1" s="1"/>
  <c r="K115" i="3"/>
  <c r="K119" i="3" s="1"/>
  <c r="K114" i="3"/>
  <c r="K118" i="3" s="1"/>
  <c r="E63" i="1" s="1"/>
  <c r="P113" i="3"/>
  <c r="O113" i="3"/>
  <c r="M113" i="3"/>
  <c r="L113" i="3"/>
  <c r="L117" i="3" s="1"/>
  <c r="F62" i="1" s="1"/>
  <c r="K105" i="3"/>
  <c r="P103" i="3"/>
  <c r="N103" i="3"/>
  <c r="M103" i="3"/>
  <c r="K98" i="3"/>
  <c r="K110" i="3" s="1"/>
  <c r="O97" i="3"/>
  <c r="O109" i="3" s="1"/>
  <c r="L97" i="3"/>
  <c r="L109" i="3" s="1"/>
  <c r="K91" i="3"/>
  <c r="K94" i="3" s="1"/>
  <c r="K90" i="3"/>
  <c r="K93" i="3" s="1"/>
  <c r="P89" i="3"/>
  <c r="P92" i="3" s="1"/>
  <c r="N29" i="1" s="1"/>
  <c r="O89" i="3"/>
  <c r="O92" i="3" s="1"/>
  <c r="M29" i="1" s="1"/>
  <c r="N89" i="3"/>
  <c r="N92" i="3" s="1"/>
  <c r="H29" i="1" s="1"/>
  <c r="M89" i="3"/>
  <c r="M92" i="3" s="1"/>
  <c r="L89" i="3"/>
  <c r="L92" i="3" s="1"/>
  <c r="F29" i="1" s="1"/>
  <c r="I89" i="3"/>
  <c r="I295" i="3" s="1"/>
  <c r="P12" i="3"/>
  <c r="P72" i="3" s="1"/>
  <c r="O12" i="3"/>
  <c r="O72" i="3" s="1"/>
  <c r="N12" i="3"/>
  <c r="L12" i="3"/>
  <c r="N72" i="3" l="1"/>
  <c r="H16" i="1" s="1"/>
  <c r="L72" i="3"/>
  <c r="L295" i="3"/>
  <c r="O244" i="3"/>
  <c r="O295" i="3"/>
  <c r="E52" i="1"/>
  <c r="N244" i="3"/>
  <c r="H159" i="1" s="1"/>
  <c r="P109" i="3"/>
  <c r="P295" i="3"/>
  <c r="N109" i="3"/>
  <c r="M51" i="1"/>
  <c r="K245" i="3"/>
  <c r="E160" i="1" s="1"/>
  <c r="M159" i="1"/>
  <c r="K246" i="3"/>
  <c r="E161" i="1" s="1"/>
  <c r="N16" i="1"/>
  <c r="L244" i="3"/>
  <c r="F159" i="1" s="1"/>
  <c r="M244" i="3"/>
  <c r="G159" i="1" s="1"/>
  <c r="P244" i="3"/>
  <c r="N159" i="1" s="1"/>
  <c r="N117" i="3"/>
  <c r="M142" i="3"/>
  <c r="G118" i="1" s="1"/>
  <c r="K144" i="3"/>
  <c r="E120" i="1" s="1"/>
  <c r="H118" i="1"/>
  <c r="H139" i="3"/>
  <c r="E31" i="1"/>
  <c r="G29" i="1"/>
  <c r="H217" i="3"/>
  <c r="O142" i="3"/>
  <c r="P142" i="3"/>
  <c r="K103" i="3"/>
  <c r="G53" i="1"/>
  <c r="K205" i="3"/>
  <c r="L142" i="3"/>
  <c r="F118" i="1" s="1"/>
  <c r="M97" i="3"/>
  <c r="M109" i="3" s="1"/>
  <c r="K143" i="3"/>
  <c r="E119" i="1" s="1"/>
  <c r="K99" i="3"/>
  <c r="K111" i="3" s="1"/>
  <c r="E53" i="1" s="1"/>
  <c r="K113" i="3"/>
  <c r="M117" i="3"/>
  <c r="G62" i="1" s="1"/>
  <c r="H62" i="1"/>
  <c r="O117" i="3"/>
  <c r="M62" i="1"/>
  <c r="K202" i="3"/>
  <c r="N62" i="1"/>
  <c r="P117" i="3"/>
  <c r="Q117" i="3"/>
  <c r="E64" i="1"/>
  <c r="F30" i="1"/>
  <c r="H18" i="1"/>
  <c r="H14" i="1" s="1"/>
  <c r="G30" i="1"/>
  <c r="M18" i="1"/>
  <c r="M14" i="1" s="1"/>
  <c r="M44" i="1" s="1"/>
  <c r="E30" i="1"/>
  <c r="M17" i="1"/>
  <c r="M13" i="1" s="1"/>
  <c r="M43" i="1" s="1"/>
  <c r="H30" i="1"/>
  <c r="G17" i="1"/>
  <c r="N17" i="1"/>
  <c r="N13" i="1" s="1"/>
  <c r="N43" i="1" s="1"/>
  <c r="M30" i="1"/>
  <c r="F18" i="1"/>
  <c r="N30" i="1"/>
  <c r="F17" i="1"/>
  <c r="M12" i="3"/>
  <c r="M295" i="3" s="1"/>
  <c r="K89" i="3"/>
  <c r="K92" i="3" s="1"/>
  <c r="F16" i="1"/>
  <c r="E18" i="1"/>
  <c r="E17" i="1"/>
  <c r="M16" i="1"/>
  <c r="K190" i="3"/>
  <c r="K199" i="3"/>
  <c r="M72" i="3" l="1"/>
  <c r="H190" i="3"/>
  <c r="G51" i="1"/>
  <c r="G50" i="1"/>
  <c r="E50" i="1" s="1"/>
  <c r="K244" i="3"/>
  <c r="E159" i="1" s="1"/>
  <c r="H12" i="1"/>
  <c r="H44" i="1"/>
  <c r="G16" i="1"/>
  <c r="M12" i="1"/>
  <c r="N12" i="1"/>
  <c r="K142" i="3"/>
  <c r="E118" i="1" s="1"/>
  <c r="N118" i="1"/>
  <c r="M118" i="1"/>
  <c r="H113" i="3"/>
  <c r="E29" i="1"/>
  <c r="H199" i="3"/>
  <c r="K12" i="3"/>
  <c r="H12" i="3" s="1"/>
  <c r="K97" i="3"/>
  <c r="H202" i="3"/>
  <c r="H205" i="3"/>
  <c r="Q120" i="3"/>
  <c r="K117" i="3"/>
  <c r="E62" i="1" s="1"/>
  <c r="Q119" i="3"/>
  <c r="Q118" i="3"/>
  <c r="E397" i="1"/>
  <c r="E396" i="1" s="1"/>
  <c r="N396" i="1"/>
  <c r="M396" i="1"/>
  <c r="H396" i="1"/>
  <c r="G396" i="1"/>
  <c r="F396" i="1"/>
  <c r="K109" i="3" l="1"/>
  <c r="K72" i="3"/>
  <c r="E16" i="1" s="1"/>
  <c r="F383" i="1"/>
  <c r="F382" i="1" s="1"/>
  <c r="E51" i="1" l="1"/>
  <c r="H295" i="3"/>
  <c r="E79" i="2"/>
  <c r="E78" i="2"/>
  <c r="J76" i="2"/>
  <c r="N193" i="1" s="1"/>
  <c r="I76" i="2"/>
  <c r="M193" i="1" s="1"/>
  <c r="H76" i="2"/>
  <c r="G76" i="2"/>
  <c r="F76" i="2"/>
  <c r="F193" i="1" s="1"/>
  <c r="E75" i="2"/>
  <c r="E74" i="2"/>
  <c r="J72" i="2"/>
  <c r="I72" i="2"/>
  <c r="H72" i="2"/>
  <c r="G72" i="2"/>
  <c r="F72" i="2"/>
  <c r="E71" i="2"/>
  <c r="E70" i="2"/>
  <c r="E68" i="2" s="1"/>
  <c r="J68" i="2"/>
  <c r="I68" i="2"/>
  <c r="H68" i="2"/>
  <c r="G68" i="2"/>
  <c r="F68" i="2"/>
  <c r="E67" i="2"/>
  <c r="E66" i="2"/>
  <c r="J64" i="2"/>
  <c r="I64" i="2"/>
  <c r="H64" i="2"/>
  <c r="G64" i="2"/>
  <c r="F64" i="2"/>
  <c r="E63" i="2"/>
  <c r="E62" i="2"/>
  <c r="J60" i="2"/>
  <c r="I60" i="2"/>
  <c r="H60" i="2"/>
  <c r="G60" i="2"/>
  <c r="F60" i="2"/>
  <c r="E59" i="2"/>
  <c r="E58" i="2"/>
  <c r="J56" i="2"/>
  <c r="I56" i="2"/>
  <c r="H56" i="2"/>
  <c r="G56" i="2"/>
  <c r="F56" i="2"/>
  <c r="E55" i="2"/>
  <c r="E54" i="2"/>
  <c r="J52" i="2"/>
  <c r="I52" i="2"/>
  <c r="H52" i="2"/>
  <c r="G52" i="2"/>
  <c r="F52" i="2"/>
  <c r="E51" i="2"/>
  <c r="E50" i="2"/>
  <c r="J48" i="2"/>
  <c r="I48" i="2"/>
  <c r="H48" i="2"/>
  <c r="F48" i="2"/>
  <c r="N168" i="1"/>
  <c r="M168" i="1"/>
  <c r="H168" i="1"/>
  <c r="G168" i="1"/>
  <c r="G157" i="1" s="1"/>
  <c r="G273" i="1" s="1"/>
  <c r="F168" i="1"/>
  <c r="F157" i="1" s="1"/>
  <c r="F273" i="1" s="1"/>
  <c r="N167" i="1"/>
  <c r="M167" i="1"/>
  <c r="H167" i="1"/>
  <c r="H156" i="1" s="1"/>
  <c r="H272" i="1" s="1"/>
  <c r="G167" i="1"/>
  <c r="G156" i="1" s="1"/>
  <c r="G272" i="1" s="1"/>
  <c r="F167" i="1"/>
  <c r="F156" i="1" s="1"/>
  <c r="F272" i="1" s="1"/>
  <c r="H157" i="1" l="1"/>
  <c r="H273" i="1" s="1"/>
  <c r="G41" i="2"/>
  <c r="F41" i="2"/>
  <c r="J41" i="2"/>
  <c r="I41" i="2"/>
  <c r="E44" i="2"/>
  <c r="H41" i="2"/>
  <c r="E43" i="2"/>
  <c r="F166" i="1"/>
  <c r="G169" i="1"/>
  <c r="H166" i="1"/>
  <c r="H155" i="1" s="1"/>
  <c r="M166" i="1"/>
  <c r="M169" i="1"/>
  <c r="M173" i="1"/>
  <c r="H169" i="1"/>
  <c r="H173" i="1"/>
  <c r="N169" i="1"/>
  <c r="N173" i="1"/>
  <c r="F169" i="1"/>
  <c r="F173" i="1"/>
  <c r="G166" i="1"/>
  <c r="G155" i="1" s="1"/>
  <c r="E72" i="2"/>
  <c r="E167" i="1"/>
  <c r="E156" i="1" s="1"/>
  <c r="E168" i="1"/>
  <c r="E157" i="1" s="1"/>
  <c r="E52" i="2"/>
  <c r="E48" i="2"/>
  <c r="E64" i="2"/>
  <c r="E60" i="2"/>
  <c r="E56" i="2"/>
  <c r="E76" i="2"/>
  <c r="F155" i="1" l="1"/>
  <c r="E41" i="2"/>
  <c r="N166" i="1"/>
  <c r="E166" i="1" s="1"/>
  <c r="E155" i="1" s="1"/>
  <c r="E172" i="1"/>
  <c r="E124" i="1"/>
  <c r="E56" i="1"/>
  <c r="F158" i="1" l="1"/>
  <c r="F274" i="1" s="1"/>
  <c r="G158" i="1"/>
  <c r="G274" i="1" s="1"/>
  <c r="E169" i="1"/>
  <c r="E162" i="1"/>
  <c r="H158" i="1"/>
  <c r="H274" i="1" s="1"/>
  <c r="H270" i="1" s="1"/>
  <c r="M158" i="1"/>
  <c r="M274" i="1" s="1"/>
  <c r="N158" i="1"/>
  <c r="N274" i="1" s="1"/>
  <c r="E158" i="1" l="1"/>
  <c r="H48" i="1" l="1"/>
  <c r="M48" i="1"/>
  <c r="M47" i="1" s="1"/>
  <c r="N48" i="1"/>
  <c r="F49" i="1"/>
  <c r="F48" i="1"/>
  <c r="G48" i="1" l="1"/>
  <c r="G109" i="1" s="1"/>
  <c r="F47" i="1" l="1"/>
  <c r="H109" i="1"/>
  <c r="M109" i="1"/>
  <c r="N109" i="1"/>
  <c r="F109" i="1"/>
  <c r="E109" i="1" s="1"/>
  <c r="E48" i="1" l="1"/>
  <c r="E384" i="1"/>
  <c r="F348" i="1" l="1"/>
  <c r="F339" i="1" s="1"/>
  <c r="E339" i="1" s="1"/>
  <c r="G348" i="1"/>
  <c r="H348" i="1"/>
  <c r="M348" i="1"/>
  <c r="N348" i="1"/>
  <c r="E350" i="1"/>
  <c r="E348" i="1" s="1"/>
  <c r="G401" i="1" l="1"/>
  <c r="H401" i="1" l="1"/>
  <c r="N401" i="1"/>
  <c r="M401" i="1"/>
  <c r="E402" i="1"/>
  <c r="F401" i="1"/>
  <c r="N90" i="1"/>
  <c r="M90" i="1"/>
  <c r="H90" i="1"/>
  <c r="G90" i="1"/>
  <c r="F90" i="1"/>
  <c r="G86" i="1"/>
  <c r="H86" i="1"/>
  <c r="M86" i="1"/>
  <c r="N86" i="1"/>
  <c r="F86" i="1"/>
  <c r="E80" i="1"/>
  <c r="E81" i="1"/>
  <c r="E82" i="1"/>
  <c r="E87" i="1"/>
  <c r="E88" i="1"/>
  <c r="E89" i="1"/>
  <c r="E91" i="1"/>
  <c r="E92" i="1"/>
  <c r="E93" i="1"/>
  <c r="E401" i="1" l="1"/>
  <c r="E90" i="1"/>
  <c r="E86" i="1"/>
  <c r="G49" i="1"/>
  <c r="H49" i="1"/>
  <c r="G47" i="1" l="1"/>
  <c r="H47" i="1"/>
  <c r="E283" i="1"/>
  <c r="E282" i="1"/>
  <c r="E281" i="1"/>
  <c r="F280" i="1"/>
  <c r="G280" i="1"/>
  <c r="H280" i="1"/>
  <c r="M280" i="1"/>
  <c r="N280" i="1"/>
  <c r="G279" i="1"/>
  <c r="G290" i="1" s="1"/>
  <c r="H279" i="1"/>
  <c r="H290" i="1" s="1"/>
  <c r="M279" i="1"/>
  <c r="M290" i="1" s="1"/>
  <c r="N279" i="1"/>
  <c r="N290" i="1" s="1"/>
  <c r="F279" i="1"/>
  <c r="F290" i="1" s="1"/>
  <c r="G278" i="1"/>
  <c r="G289" i="1" s="1"/>
  <c r="H278" i="1"/>
  <c r="H289" i="1" s="1"/>
  <c r="M278" i="1"/>
  <c r="N278" i="1"/>
  <c r="N289" i="1" s="1"/>
  <c r="F278" i="1"/>
  <c r="F289" i="1" s="1"/>
  <c r="G277" i="1"/>
  <c r="G288" i="1" s="1"/>
  <c r="H277" i="1"/>
  <c r="M277" i="1"/>
  <c r="M288" i="1" s="1"/>
  <c r="N277" i="1"/>
  <c r="N288" i="1" s="1"/>
  <c r="F277" i="1"/>
  <c r="F288" i="1" s="1"/>
  <c r="G465" i="1"/>
  <c r="M465" i="1"/>
  <c r="F465" i="1"/>
  <c r="E394" i="1"/>
  <c r="G455" i="1"/>
  <c r="G464" i="1" s="1"/>
  <c r="H455" i="1"/>
  <c r="H454" i="1" s="1"/>
  <c r="M455" i="1"/>
  <c r="M454" i="1" s="1"/>
  <c r="N455" i="1"/>
  <c r="F455" i="1"/>
  <c r="F454" i="1" s="1"/>
  <c r="E456" i="1"/>
  <c r="F457" i="1"/>
  <c r="G457" i="1"/>
  <c r="H457" i="1"/>
  <c r="M457" i="1"/>
  <c r="N457" i="1"/>
  <c r="E459" i="1"/>
  <c r="G376" i="1"/>
  <c r="H376" i="1"/>
  <c r="M376" i="1"/>
  <c r="N376" i="1"/>
  <c r="F376" i="1"/>
  <c r="E458" i="1"/>
  <c r="E381" i="1"/>
  <c r="H465" i="1" l="1"/>
  <c r="E395" i="1"/>
  <c r="E393" i="1" s="1"/>
  <c r="E457" i="1"/>
  <c r="G463" i="1"/>
  <c r="H393" i="1"/>
  <c r="G287" i="1"/>
  <c r="H276" i="1"/>
  <c r="E278" i="1"/>
  <c r="H464" i="1"/>
  <c r="H463" i="1" s="1"/>
  <c r="E455" i="1"/>
  <c r="E454" i="1" s="1"/>
  <c r="G454" i="1"/>
  <c r="N454" i="1"/>
  <c r="M464" i="1"/>
  <c r="M463" i="1" s="1"/>
  <c r="G276" i="1"/>
  <c r="F287" i="1"/>
  <c r="N464" i="1"/>
  <c r="E290" i="1"/>
  <c r="G393" i="1"/>
  <c r="H288" i="1"/>
  <c r="F464" i="1"/>
  <c r="F463" i="1" s="1"/>
  <c r="M289" i="1"/>
  <c r="N287" i="1"/>
  <c r="N276" i="1"/>
  <c r="E279" i="1"/>
  <c r="E280" i="1"/>
  <c r="M276" i="1"/>
  <c r="E277" i="1"/>
  <c r="F276" i="1"/>
  <c r="N465" i="1"/>
  <c r="E465" i="1" s="1"/>
  <c r="F393" i="1"/>
  <c r="M287" i="1" l="1"/>
  <c r="E288" i="1"/>
  <c r="E276" i="1"/>
  <c r="E464" i="1"/>
  <c r="E463" i="1" s="1"/>
  <c r="N463" i="1"/>
  <c r="H287" i="1"/>
  <c r="E289" i="1"/>
  <c r="F117" i="1"/>
  <c r="G117" i="1"/>
  <c r="H117" i="1"/>
  <c r="M117" i="1"/>
  <c r="N117" i="1"/>
  <c r="E121" i="1"/>
  <c r="E127" i="1"/>
  <c r="E116" i="1" s="1"/>
  <c r="E126" i="1"/>
  <c r="E115" i="1" s="1"/>
  <c r="F125" i="1"/>
  <c r="F114" i="1" s="1"/>
  <c r="G125" i="1"/>
  <c r="G114" i="1" s="1"/>
  <c r="H125" i="1"/>
  <c r="H114" i="1" s="1"/>
  <c r="M125" i="1"/>
  <c r="M114" i="1" s="1"/>
  <c r="N125" i="1"/>
  <c r="N114" i="1" s="1"/>
  <c r="M157" i="1"/>
  <c r="M273" i="1" s="1"/>
  <c r="N157" i="1"/>
  <c r="N273" i="1" s="1"/>
  <c r="M156" i="1"/>
  <c r="M272" i="1" s="1"/>
  <c r="N156" i="1"/>
  <c r="N272" i="1" s="1"/>
  <c r="E287" i="1" l="1"/>
  <c r="M155" i="1"/>
  <c r="E117" i="1"/>
  <c r="E125" i="1"/>
  <c r="E114" i="1" s="1"/>
  <c r="N155" i="1"/>
  <c r="E36" i="1" l="1"/>
  <c r="E35" i="1" s="1"/>
  <c r="G35" i="1"/>
  <c r="H35" i="1"/>
  <c r="F35" i="1" l="1"/>
  <c r="F14" i="1"/>
  <c r="F44" i="1" s="1"/>
  <c r="G14" i="1"/>
  <c r="G44" i="1" s="1"/>
  <c r="N35" i="1"/>
  <c r="M35" i="1"/>
  <c r="E14" i="1" l="1"/>
  <c r="H467" i="1"/>
  <c r="F467" i="1"/>
  <c r="G467" i="1"/>
  <c r="M467" i="1"/>
  <c r="N467" i="1" l="1"/>
  <c r="N41" i="1"/>
  <c r="E349" i="1"/>
  <c r="E347" i="1"/>
  <c r="F346" i="1"/>
  <c r="G346" i="1"/>
  <c r="H346" i="1"/>
  <c r="M346" i="1"/>
  <c r="N346" i="1"/>
  <c r="M382" i="1" l="1"/>
  <c r="M377" i="1" s="1"/>
  <c r="N382" i="1"/>
  <c r="N377" i="1" s="1"/>
  <c r="G377" i="1"/>
  <c r="E382" i="1" l="1"/>
  <c r="H377" i="1"/>
  <c r="G293" i="1" l="1"/>
  <c r="H293" i="1"/>
  <c r="M293" i="1"/>
  <c r="N293" i="1"/>
  <c r="F293" i="1"/>
  <c r="G70" i="1"/>
  <c r="G110" i="1" s="1"/>
  <c r="H70" i="1"/>
  <c r="H110" i="1" s="1"/>
  <c r="M70" i="1"/>
  <c r="M110" i="1" s="1"/>
  <c r="N70" i="1"/>
  <c r="N110" i="1" s="1"/>
  <c r="F70" i="1"/>
  <c r="F110" i="1" s="1"/>
  <c r="G71" i="1"/>
  <c r="G111" i="1" s="1"/>
  <c r="H71" i="1"/>
  <c r="H111" i="1" s="1"/>
  <c r="M71" i="1"/>
  <c r="M111" i="1" s="1"/>
  <c r="N71" i="1"/>
  <c r="F71" i="1"/>
  <c r="F111" i="1" s="1"/>
  <c r="N49" i="1"/>
  <c r="E110" i="1" l="1"/>
  <c r="E49" i="1"/>
  <c r="H69" i="1"/>
  <c r="G69" i="1"/>
  <c r="M69" i="1"/>
  <c r="N69" i="1"/>
  <c r="M339" i="1" l="1"/>
  <c r="M362" i="1" s="1"/>
  <c r="N339" i="1"/>
  <c r="N362" i="1" s="1"/>
  <c r="H339" i="1"/>
  <c r="H362" i="1" s="1"/>
  <c r="E342" i="1"/>
  <c r="E346" i="1"/>
  <c r="M79" i="1" l="1"/>
  <c r="H51" i="1" l="1"/>
  <c r="E237" i="1" l="1"/>
  <c r="N111" i="1" l="1"/>
  <c r="N47" i="1" l="1"/>
  <c r="E47" i="1"/>
  <c r="E241" i="1"/>
  <c r="H79" i="1" l="1"/>
  <c r="F13" i="1"/>
  <c r="F43" i="1" s="1"/>
  <c r="F12" i="1" l="1"/>
  <c r="E45" i="1"/>
  <c r="G270" i="1" l="1"/>
  <c r="G366" i="1" l="1"/>
  <c r="N366" i="1" l="1"/>
  <c r="M366" i="1"/>
  <c r="F366" i="1"/>
  <c r="E380" i="1" l="1"/>
  <c r="M338" i="1" l="1"/>
  <c r="N378" i="1" l="1"/>
  <c r="M378" i="1"/>
  <c r="H378" i="1"/>
  <c r="G378" i="1"/>
  <c r="N391" i="1"/>
  <c r="M391" i="1"/>
  <c r="H391" i="1"/>
  <c r="G391" i="1"/>
  <c r="N390" i="1"/>
  <c r="N468" i="1" s="1"/>
  <c r="H390" i="1"/>
  <c r="G390" i="1"/>
  <c r="E366" i="1"/>
  <c r="N373" i="1"/>
  <c r="N372" i="1" s="1"/>
  <c r="M373" i="1"/>
  <c r="H373" i="1"/>
  <c r="H372" i="1" s="1"/>
  <c r="G373" i="1"/>
  <c r="G372" i="1" s="1"/>
  <c r="F373" i="1"/>
  <c r="F372" i="1" s="1"/>
  <c r="N363" i="1"/>
  <c r="M363" i="1"/>
  <c r="H363" i="1"/>
  <c r="G363" i="1"/>
  <c r="F363" i="1"/>
  <c r="E355" i="1"/>
  <c r="E354" i="1" s="1"/>
  <c r="G354" i="1"/>
  <c r="E341" i="1"/>
  <c r="N338" i="1"/>
  <c r="H338" i="1"/>
  <c r="G339" i="1"/>
  <c r="G362" i="1" s="1"/>
  <c r="F362" i="1"/>
  <c r="E294" i="1"/>
  <c r="H292" i="1"/>
  <c r="G292" i="1"/>
  <c r="F292" i="1"/>
  <c r="N292" i="1"/>
  <c r="M292" i="1"/>
  <c r="F270" i="1"/>
  <c r="N112" i="1"/>
  <c r="N108" i="1" s="1"/>
  <c r="M112" i="1"/>
  <c r="M108" i="1" s="1"/>
  <c r="H112" i="1"/>
  <c r="H108" i="1" s="1"/>
  <c r="G112" i="1"/>
  <c r="G108" i="1" s="1"/>
  <c r="F112" i="1"/>
  <c r="N79" i="1"/>
  <c r="F108" i="1" l="1"/>
  <c r="G469" i="1"/>
  <c r="M390" i="1"/>
  <c r="M389" i="1" s="1"/>
  <c r="M375" i="1"/>
  <c r="E365" i="1"/>
  <c r="F378" i="1"/>
  <c r="E378" i="1" s="1"/>
  <c r="H360" i="1"/>
  <c r="F338" i="1"/>
  <c r="H365" i="1"/>
  <c r="N360" i="1"/>
  <c r="M372" i="1"/>
  <c r="G338" i="1"/>
  <c r="G375" i="1"/>
  <c r="N375" i="1"/>
  <c r="G365" i="1"/>
  <c r="E15" i="1"/>
  <c r="G79" i="1"/>
  <c r="E112" i="1"/>
  <c r="F470" i="1"/>
  <c r="N470" i="1"/>
  <c r="G360" i="1"/>
  <c r="E71" i="1"/>
  <c r="F69" i="1"/>
  <c r="M470" i="1"/>
  <c r="E293" i="1"/>
  <c r="E292" i="1" s="1"/>
  <c r="F365" i="1"/>
  <c r="N365" i="1"/>
  <c r="E363" i="1"/>
  <c r="E361" i="1" s="1"/>
  <c r="H470" i="1"/>
  <c r="F360" i="1"/>
  <c r="M360" i="1"/>
  <c r="M365" i="1"/>
  <c r="H375" i="1"/>
  <c r="G389" i="1"/>
  <c r="E379" i="1"/>
  <c r="H389" i="1"/>
  <c r="G13" i="1"/>
  <c r="G43" i="1" s="1"/>
  <c r="E70" i="1"/>
  <c r="E362" i="1"/>
  <c r="N389" i="1"/>
  <c r="E13" i="1" l="1"/>
  <c r="G12" i="1"/>
  <c r="E12" i="1" s="1"/>
  <c r="G468" i="1"/>
  <c r="H468" i="1"/>
  <c r="H469" i="1"/>
  <c r="M469" i="1"/>
  <c r="N469" i="1"/>
  <c r="M468" i="1"/>
  <c r="F390" i="1"/>
  <c r="E376" i="1"/>
  <c r="E390" i="1" s="1"/>
  <c r="N270" i="1"/>
  <c r="H41" i="1"/>
  <c r="M41" i="1"/>
  <c r="E43" i="1"/>
  <c r="E467" i="1"/>
  <c r="E373" i="1"/>
  <c r="E372" i="1" s="1"/>
  <c r="E338" i="1"/>
  <c r="E360" i="1"/>
  <c r="E69" i="1"/>
  <c r="F79" i="1"/>
  <c r="E79" i="1" s="1"/>
  <c r="H466" i="1" l="1"/>
  <c r="M466" i="1"/>
  <c r="F468" i="1"/>
  <c r="E468" i="1" s="1"/>
  <c r="G41" i="1"/>
  <c r="E42" i="1"/>
  <c r="E273" i="1"/>
  <c r="M270" i="1"/>
  <c r="E272" i="1"/>
  <c r="G470" i="1"/>
  <c r="E470" i="1" s="1"/>
  <c r="E274" i="1"/>
  <c r="E111" i="1"/>
  <c r="E108" i="1" s="1"/>
  <c r="N466" i="1" l="1"/>
  <c r="E44" i="1"/>
  <c r="E41" i="1" s="1"/>
  <c r="F41" i="1"/>
  <c r="E270" i="1"/>
  <c r="G466" i="1"/>
  <c r="E383" i="1"/>
  <c r="F377" i="1" l="1"/>
  <c r="F391" i="1" s="1"/>
  <c r="F389" i="1" s="1"/>
  <c r="F375" i="1" l="1"/>
  <c r="E377" i="1"/>
  <c r="E391" i="1" s="1"/>
  <c r="E389" i="1" s="1"/>
  <c r="F469" i="1"/>
  <c r="F466" i="1" l="1"/>
  <c r="E375" i="1"/>
  <c r="E469" i="1"/>
  <c r="E466" i="1" s="1"/>
</calcChain>
</file>

<file path=xl/sharedStrings.xml><?xml version="1.0" encoding="utf-8"?>
<sst xmlns="http://schemas.openxmlformats.org/spreadsheetml/2006/main" count="2462" uniqueCount="591">
  <si>
    <t>N п/п</t>
  </si>
  <si>
    <t>Срок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</si>
  <si>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</si>
  <si>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</si>
  <si>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</si>
  <si>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Ответственный за выполнение мероприятия программы</t>
  </si>
  <si>
    <t>1.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</si>
  <si>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</si>
  <si>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Итого</t>
  </si>
  <si>
    <t>Средства федерального бюджета</t>
  </si>
  <si>
    <t>Средства бюджета Московской области</t>
  </si>
  <si>
    <t>Средства бюджета  Одинцовского городского округа</t>
  </si>
  <si>
    <t>Внебюджетные источники</t>
  </si>
  <si>
    <t>1.1.</t>
  </si>
  <si>
    <t>Итого:</t>
  </si>
  <si>
    <t xml:space="preserve">Внебюджетные источники </t>
  </si>
  <si>
    <t>1.2.</t>
  </si>
  <si>
    <t>Управление жилищно-коммунального хозяйства</t>
  </si>
  <si>
    <t>Средства бюджета Одинцовского городского округа</t>
  </si>
  <si>
    <t>1.4.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</si>
  <si>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</si>
  <si>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1.2.1.</t>
  </si>
  <si>
    <t>1.3.</t>
  </si>
  <si>
    <t>2.</t>
  </si>
  <si>
    <t>Основное мероприятие 02. 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</si>
  <si>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2.1.</t>
  </si>
  <si>
    <t>2.2.</t>
  </si>
  <si>
    <t>3.</t>
  </si>
  <si>
    <t>3.1.</t>
  </si>
  <si>
    <t>1.5.</t>
  </si>
  <si>
    <t xml:space="preserve">Управление жилищно-коммунального хозяйства </t>
  </si>
  <si>
    <t>4.</t>
  </si>
  <si>
    <t>4.1.</t>
  </si>
  <si>
    <t>1.6.</t>
  </si>
  <si>
    <t>1.7.</t>
  </si>
  <si>
    <t>1.8.</t>
  </si>
  <si>
    <t>1.9.</t>
  </si>
  <si>
    <t>Управляющие компании</t>
  </si>
  <si>
    <t>Основное мероприятие 01. Создание условий для реализации полномочий органов местного самоуправления</t>
  </si>
  <si>
    <t>ИТОГО ПО ПРОГРАММЕ:</t>
  </si>
  <si>
    <t>Мероприятие 03.02. Капитальные вложения в объекты инженерной инфраструктуры на территории военных городков</t>
  </si>
  <si>
    <t>Мероприятие 03.01.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</si>
  <si>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Мероприятие 01.01. Установка (модернизация) ИПТ с установкой теплообменника отопления и аппаратуры управления отоплением</t>
  </si>
  <si>
    <t>Мероприятие 01.02. Установка терморегулирующих клапанов (терморегуляторов) на отопительных приборах</t>
  </si>
  <si>
    <t>Мероприятие 01.03. Промывка трубопроводов и стояков системы отопления</t>
  </si>
  <si>
    <t>Мероприятие 01.04. Замена светильников внутреннего освещения на светодиодные</t>
  </si>
  <si>
    <t>Мероприятие 01.05. Установка автоматизированной системы регулирования освещением, датчиков движения и  освещенности</t>
  </si>
  <si>
    <t>Мероприятие 01.06. Повышение теплозащиты наружных стен, утепление кровли и чердачных помещений</t>
  </si>
  <si>
    <t>Мероприятие 01.07. Установка насосного оборудования и электроустановок с частотно-регулируемым приводом</t>
  </si>
  <si>
    <t>Мероприятие 01.08. Модернизация трубопроводов и арматуры системы ГВС</t>
  </si>
  <si>
    <t>Мероприятие 01.09. Установка аэраторов с регулятором расхода воды</t>
  </si>
  <si>
    <t>Мероприятие 02.01. Установка, замена, поверка общедомовых приборов учета энергетических ресурсов в многоквартирных домах</t>
  </si>
  <si>
    <t>Мероприятие 01.01. Строительство газопровода к населенным пунктам с последующей газификацией</t>
  </si>
  <si>
    <t>Мероприятие 01.02. Организация в границах городского округа газоснабжения населения</t>
  </si>
  <si>
    <t>3.2.</t>
  </si>
  <si>
    <t xml:space="preserve">ПЕРЕЧЕНЬ МЕРОПРИЯТИЙ МУНИЦИПАЛЬНОЙ ПРОГРАММЫ ОДИНЦОВСКОГО ГОРОДСКОГО ОКРУГА МОСКОВСКОЙ ОБЛАСТИ </t>
  </si>
  <si>
    <t>Мероприятие подпрограммы</t>
  </si>
  <si>
    <t>Управление жилищно-коммунального хозяйства, Теруправления</t>
  </si>
  <si>
    <t>Основное мероприятие 02. Организация учета энергоресурсов в жилищном фонде Московской области</t>
  </si>
  <si>
    <t>Реконструкция ВЗУ с. Каринское, Одинцовский г.о. (в т.ч. ПИР)</t>
  </si>
  <si>
    <t>Строительство блочно-модульных очистных сооружений с. Каринское Одинцовский г.о. (в т.ч. ПИР)</t>
  </si>
  <si>
    <t>Обеспечение инженерной инфраструктурой земельных участков, выданных многодетным семьям</t>
  </si>
  <si>
    <t>Поставка воды для водопроводных колонок общего пользования Одинцовского городского округа</t>
  </si>
  <si>
    <t>Основное мероприятие 01. Повышение энергетической эффективности муниципальных учреждений Московской области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</si>
  <si>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ПИР)</t>
  </si>
  <si>
    <t>Мероприятие 03.01. Организация работы с УК по подаче заявлений в ГУ МО "Государственная жилищная инспекция Московской области"</t>
  </si>
  <si>
    <t>Строительство сетей водоснабжения р.п.Новоивановское, г.о. Одинцовский, в т.ч. ПИР</t>
  </si>
  <si>
    <t>2023-2027</t>
  </si>
  <si>
    <t xml:space="preserve">"Развитие инженерной инфраструктуры, энергоэффективности и отрасли обращения с отходами" </t>
  </si>
  <si>
    <t>Мероприятие 02.01. Строительство и реконструкция объектов водоснабжения муниципальной собственности</t>
  </si>
  <si>
    <t>Мероприятие 02.02. Капитальный ремонт, приобретение, монтаж и ввод в эксплуатацию объектов водоснабжения муниципальной собственности</t>
  </si>
  <si>
    <t>Количество построенных и реконструированных (модернизированных) объектов питьевого водоснабжения</t>
  </si>
  <si>
    <t>Мероприятие 01.01. Строительство и реконструкция объектов очистки сточных вод муниципальной собственности</t>
  </si>
  <si>
    <t>Мероприятие 02.01. Строительство (реконструкция) канализационных коллекторов, канализационных насосных станций муниципальной собственности</t>
  </si>
  <si>
    <t>Основное мероприятие 03. Реализация проектов по строительству, реконструкции, модернизации объектов  очистки сточных вод с использованием финансовых инструментов «Инфраструктурного меню»</t>
  </si>
  <si>
    <t>Министерство жилищно-коммунального хозяйства Московской области</t>
  </si>
  <si>
    <t>Основное мероприятие 01 – Строительство, реконструкция, капитальный ремонт объектов теплоснабжения  на территории муниципальных образований Московской области</t>
  </si>
  <si>
    <t>Мероприятие 01.03 – Капитальный ремонт объектов теплоснабжения муниципальной собственности</t>
  </si>
  <si>
    <t>Мероприятие 02.01 – Строительство и реконструкция сетей водоснабжения, водоотведения, теплоснабжения муниципальной собственности</t>
  </si>
  <si>
    <t>2.3.</t>
  </si>
  <si>
    <t>Основное мероприятие 03. Создание производственных мощностей в отрасли обращения с отходами</t>
  </si>
  <si>
    <t xml:space="preserve">Мероприятие 03.01 - 
Строительство и реконструкция объектов инженерной инфраструктуры для комплексов по переработке и размещению отходов (КПО) на территории муниципальных образований Московской области
</t>
  </si>
  <si>
    <t>Основное мероприятие 03.Повышение энергетической эффективности многоквартирных домов</t>
  </si>
  <si>
    <t>Мероприятие 01.01. Обеспечение деятельности муниципальных органов - учреждения в сфере жилищно-коммунального хозяйства</t>
  </si>
  <si>
    <t>Мероприятие 01.02. Расходы на обеспечение деятельности (оказание услуг) муниципальных учреждений в сфере жилищно-коммунального хозяйства</t>
  </si>
  <si>
    <t>Мероприятие 01.03. 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</si>
  <si>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Основное мероприятие 01 - Создание экономических условий для повышения эффективности работы организаций жилищно-коммунального хозяйства Московской области</t>
  </si>
  <si>
    <t>Основное мероприятие 02 - Финансовое обеспечение расходов, направленных на осуществление полномочий в сфере жилищно-коммунального хозяйства</t>
  </si>
  <si>
    <t xml:space="preserve">Мероприятие 02.05 -
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
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</si>
  <si>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</si>
  <si>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Мероприятие 01.02. Выполнение отдельных мероприятий муниципальных программ</t>
  </si>
  <si>
    <t>Основное мероприятие 01. Строительство и содержание газопроводов в населенных пунктах</t>
  </si>
  <si>
    <t>2.4.</t>
  </si>
  <si>
    <t>ИТОГО по подпрограмме "Развитие газификации, топливнозаправочного 
комплекса и электроэнергетики"</t>
  </si>
  <si>
    <t xml:space="preserve"> Управление образования Администрации Одинцовского городского округа, Управление жилищно-коммунального хозяйства</t>
  </si>
  <si>
    <t>Субсидии на возмещение затрат по установке автоматизированных систем контроля за газовой безопасностью в жилых помещениях (квартирах) многоквартирных домов</t>
  </si>
  <si>
    <t>Управление жилищно-коммунального хозяйства, Управляющие компании</t>
  </si>
  <si>
    <t>Реконструкция ВЗУ г. Кубинка Одинцовский городской округ</t>
  </si>
  <si>
    <t xml:space="preserve">Реконструкция сети водоотведения поверхностных стоков ЖК "Гусарская Баллада" Одинцовский г.о. </t>
  </si>
  <si>
    <t>Субсидия АО "Одинцовская теплосеть" в качестве вклада в имущество общества, не увеличивающего его уставный капитал, в целях возмещения планируемых недополученных доходов в связи с производством и оказанием коммунальных услуг в 2022-2023 годах и уменьшения планового непокрытого убытка, в том числе для расчетов за поставленные энергоносители</t>
  </si>
  <si>
    <t>Мероприятие 02.05. Строительство и реконструкция (модернизация) объектов питьевого водоснабжения за счет средств местного бюджета</t>
  </si>
  <si>
    <t>Опиловка воздушных линий и демонтаж старых опор</t>
  </si>
  <si>
    <t>Х</t>
  </si>
  <si>
    <t>Всего:</t>
  </si>
  <si>
    <t>2023 год</t>
  </si>
  <si>
    <t>2025 год</t>
  </si>
  <si>
    <t>2026 год</t>
  </si>
  <si>
    <t>2027 год</t>
  </si>
  <si>
    <t>Мероприятие 02.06.  
Содержание и ремонт шахтных колодцев</t>
  </si>
  <si>
    <t>-</t>
  </si>
  <si>
    <t>Установлено (модернизировано) ИТП с теплообменниками отопления и аппаратурой управления отоплением, ед.</t>
  </si>
  <si>
    <t>Установлены терморегулирующие клапаны (терморегуляторов) на отопительных приборах, ед</t>
  </si>
  <si>
    <t>Промыты трубопроводы и стояки системы отопления, км</t>
  </si>
  <si>
    <t>Заменены светильники внутреннего освещения на светодиодные, ед.</t>
  </si>
  <si>
    <t>Установлены автоматизированные системы регулирования освещением, датчики движения и освещенности, ед.</t>
  </si>
  <si>
    <t>Повышена теплозащита наружных стен, утеплена кровли и чердачные помещения, кв.м.</t>
  </si>
  <si>
    <t>Установлено насосное оборудование и электроустановки с частотно-регулируемым приводом, ед.</t>
  </si>
  <si>
    <t>Заменены трубопроводы и арматура системы ГВС, км</t>
  </si>
  <si>
    <t>Установлены аэраторы с регулятором расхода воды, ед.</t>
  </si>
  <si>
    <t>Установлены автоматизированные системы контроля за газовой безопасностью в жилых помещениях (квартирах) многоквартирных домов, ед.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</si>
  <si>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 руб.</t>
  </si>
  <si>
    <t>Количество утвержденных схем теплоснабжения городских округов, ед.</t>
  </si>
  <si>
    <t>Количество схем водоснабжения и водоотведения городских округов (актуализированных схем водоснабжения и водоотведения городских округов), ед.</t>
  </si>
  <si>
    <t>Количество утвержденных программ комплексного развития систем коммунальной инфраструктуры городских округов, ед.</t>
  </si>
  <si>
    <t>Кредиторская задолженность за 2022 год по строительству блочно-модульных очистных сооружений с. Каринское Одинцовский г.о. (в т.ч. ПИР)</t>
  </si>
  <si>
    <t>Мероприятие 01.05. Капитальные вложения в объекты государственной (муниципальной) собственности субъектов Российской Федерации и (или) реализация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</si>
  <si>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1.3.3.</t>
  </si>
  <si>
    <t>1.3.1.</t>
  </si>
  <si>
    <t>1.3.2.</t>
  </si>
  <si>
    <t>Подпрограмма 6 "Развитие газификации, топливнозаправочного 
комплекса и электроэнергетики"</t>
  </si>
  <si>
    <t>Подпрограмма 7 "Обеспечивающая подпрограмма"</t>
  </si>
  <si>
    <t>Подпрограмма 8 «Реализация полномочий в сфере жилищно-коммунального хозяйства»</t>
  </si>
  <si>
    <t>Подпрограмма 1 "Чистая вода"</t>
  </si>
  <si>
    <t>Подпрограмма 2 "Системы водоотведения"</t>
  </si>
  <si>
    <t>Подпрограмма 3 «Объекты теплоснабжения, инженерные коммуникации»</t>
  </si>
  <si>
    <t>Подпрограмма 4 "Обращение с отходами"</t>
  </si>
  <si>
    <t>Подпрограмма  5 "Энергосбережение и повышение энергетической эффективности"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</si>
  <si>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тыс.руб.</t>
  </si>
  <si>
    <t>Реконструкция ВЗУ д. Дунино Одинцовский городской округ</t>
  </si>
  <si>
    <t>Капитальный ремонт сетей водоотведения от КНС 3 до КНС 12, п. Горки 10 (в т.ч. ПИР)</t>
  </si>
  <si>
    <t>Капитальный ремонт сетей водоснабжения по ул. Московская д. Немчиновка (в т.ч. ПИР)</t>
  </si>
  <si>
    <t>Капитальный ремонт сетей водоснабжения п. Лесной городок (в т.ч. ПИР)</t>
  </si>
  <si>
    <t>Капитальный ремонт сетей водоснабжения  п. Гарь-Покровское (в т.ч. ПИР)</t>
  </si>
  <si>
    <t>Капитальный ремонт сетей водоотведения п. Гарь-Покровское (в т.ч. ПИР)</t>
  </si>
  <si>
    <t>Капитальный ремонт сетей водоснабжения  п. Жуковка (в т.ч. ПИР)</t>
  </si>
  <si>
    <t>Капитальный ремонт сетей водоснабжения п. Покровский городок (в т.ч. ПИР)</t>
  </si>
  <si>
    <t>Капитальный ремонт сетей водоотведения п. Покровский городок (в т.ч. ПИР)</t>
  </si>
  <si>
    <t xml:space="preserve">Капитальный ремонт сети теплоснабжения  р.п. Большие Вяземы, ул. Городок 17: ТК-2 -ВШ №3; ТК-1 ж.д.21  (в т.ч. ПИР) </t>
  </si>
  <si>
    <t xml:space="preserve">Капитальный ремонт сети теплоснабжения г. Одинцово, ул. Ново-Спортивная (в т.ч. ПИР) </t>
  </si>
  <si>
    <t xml:space="preserve">Капитальный ремонт сети теплоснабжения  г. Одинцово, б-р М. Крылова (в т.ч. ПИР) </t>
  </si>
  <si>
    <t xml:space="preserve">Капитальный ремонт сети теплоснабжения  п. Кубинка-1,  в/г 5/1 (в т.ч. ПИР) </t>
  </si>
  <si>
    <t xml:space="preserve">Капитальный ремонт сети теплоснабжения  г. Одинцово, Микрорайон № 3: ЦТП № 5/6, ул. Жукова д.47 и ул. Жукова д.37; ул. Жукова д.47  - ТК-10,  (в т.ч. ПИР) </t>
  </si>
  <si>
    <t>Капитальный ремонт  тепловой сети Микрорайон № 4; г. Одинцово;  ТК-3  - ТК-4; ТК-4  - ТК-7 (в т.ч. ПИР)</t>
  </si>
  <si>
    <t xml:space="preserve">Реконструкция системы теплоснабжения в районе ЦТП №7  г. Одинцово, мкр.  № 8  (в т.ч. ПИР) </t>
  </si>
  <si>
    <t xml:space="preserve">Реконструкция системы теплоснабжения в районе ЦТП п. Жуковка-1  (в т.ч. ПИР) </t>
  </si>
  <si>
    <t xml:space="preserve">Капитальный ремонт сетей теплоснабжения п. Гарь- Покровское (в т.ч. ПИР) </t>
  </si>
  <si>
    <t xml:space="preserve">Реконструкция тепловых сетей и сетей  ГВС п. Покровский городок (в т.ч. ПИР) </t>
  </si>
  <si>
    <t>".</t>
  </si>
  <si>
    <t>Итого по мероприятияю:</t>
  </si>
  <si>
    <t xml:space="preserve">Адресный перечень 
 по капитальному ремонту объектов инженерной инфраструктуры в рамках реализации мероприятий муниципальной программы Одинцовского городского округа Московской области
 "Развитие инженерной инфраструктуры, энергоэффективности и отрасли обращения с отходами" </t>
  </si>
  <si>
    <t>"Приложение 6 к муниципальной программе</t>
  </si>
  <si>
    <t>Строительство сетей хозяйственно-бытовой канализации и водоснабжения на территории г. Одинцово, Одинцовского городского округа, Московской области (в т.ч. ПИР)</t>
  </si>
  <si>
    <t>Строительство сетей водоснабжения к жилым домам на территории Одинцовского городского округа в районе с. Успенское (в т.ч. ПИР)</t>
  </si>
  <si>
    <t>к муниципальной программе</t>
  </si>
  <si>
    <t>АДРЕСНЫЙ ПЕРЕЧЕНЬ ПО СТРОИТЕЛЬСТВУ И РЕКОНСТРУКЦИИ
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                                                                                                                                                                                                                
 "Развитие инженерной инфраструктуры, энергоэффективности и отрасли обращения с отходами"</t>
  </si>
  <si>
    <t>№ п/п</t>
  </si>
  <si>
    <t>Наименование объекта,  сведения о регистрации права собственности</t>
  </si>
  <si>
    <t xml:space="preserve">Мощность/
прирост мощности объекта 
(кв. метр, погонный метр, место, койко-место и т.д.)
</t>
  </si>
  <si>
    <t>Адрес объекта</t>
  </si>
  <si>
    <t>Направление инвестирования</t>
  </si>
  <si>
    <t>Сроки проведения работ по проектированию, строитнельству,/реконструкции объектов (дд.мм.гг-дд.мм.гг)</t>
  </si>
  <si>
    <t>Открытие объекта/завершение работ (дд.мм.гг)</t>
  </si>
  <si>
    <t>Предельная стоимость объекта (тыс.руб.)</t>
  </si>
  <si>
    <t>Профинансировано на 01.01.2023, тыс.руб.</t>
  </si>
  <si>
    <t>Финансирование (тыс.руб.)</t>
  </si>
  <si>
    <t>Остаток сметной стоимости до ввода в эксплуатацию, тыс.руб.</t>
  </si>
  <si>
    <t xml:space="preserve">Наименование главного распорядителя средств бюджета
Одинцовского 
городского округа
</t>
  </si>
  <si>
    <t>Всего</t>
  </si>
  <si>
    <t>4080 куб.м/сутки</t>
  </si>
  <si>
    <t>Московская область, Одинцовский г.о., г. Одинцово,  ул. Ново-Спортивная, д.22</t>
  </si>
  <si>
    <t>Реконструкция</t>
  </si>
  <si>
    <t>Администрация Одинцовского городского округа</t>
  </si>
  <si>
    <t xml:space="preserve">Реконструкция ВЗУ  Н.Ромашково Одинцовский г.о. </t>
  </si>
  <si>
    <t>1200 куб.м/сутки</t>
  </si>
  <si>
    <t>Московская область, Одинцовский г.о.,с. Ромашково</t>
  </si>
  <si>
    <t>200 куб.м/сутки</t>
  </si>
  <si>
    <t xml:space="preserve">Московская область, Одинцовский г.о.,с. Ромашково. 
ул. Ноздрюхина
</t>
  </si>
  <si>
    <t>Строительство и реконструкция</t>
  </si>
  <si>
    <t xml:space="preserve">Московская область, Одинцовский г.о., п.ПМС-4 </t>
  </si>
  <si>
    <t>5.</t>
  </si>
  <si>
    <t>2150 куб.м/сутки</t>
  </si>
  <si>
    <t xml:space="preserve">Московская область, Одинцовский г.о., п.Большие Вяземы </t>
  </si>
  <si>
    <t>1750 тыс.куб.м/сутки</t>
  </si>
  <si>
    <t>9400 куб.м/сутки</t>
  </si>
  <si>
    <t>Московская область, Одинцовский г.о., г. Одинцово,  ул. Северная, 35</t>
  </si>
  <si>
    <t>Московская область, Одинцовский г.о., с. Каринское</t>
  </si>
  <si>
    <t>20.01.2022-30.11.2024</t>
  </si>
  <si>
    <t>Средстава бюджета Московской области</t>
  </si>
  <si>
    <t>3840 куб.м/сутки</t>
  </si>
  <si>
    <t>Московской области, Одинцовский г.о., р.п. Большие 
Вяземы, ул. Институт, корпус Б</t>
  </si>
  <si>
    <t>Московской области, Одинцовский г.о., г. Кубинка</t>
  </si>
  <si>
    <t>412 куб.м/сутки</t>
  </si>
  <si>
    <t>Московской области, Одинцовский г.о., д. Дунино</t>
  </si>
  <si>
    <t>Московская область, г.Одинцово, ул. Сосновая</t>
  </si>
  <si>
    <t>3900 куб.м/сутки</t>
  </si>
  <si>
    <t>Московская область, г. Одинцово, ул. Садовая, 24</t>
  </si>
  <si>
    <t>Московская область, г.Одинцово, Подушкинское шоссе, 19</t>
  </si>
  <si>
    <t>Реконструкция насосной станции 2-ого подъема, расположенной по адресу: Одинцовский г.о., п. ВНИИССОК, ул. Дружбы, строение 1/1 (ПИР)</t>
  </si>
  <si>
    <t>1,4 тыс.куб.м/сутки</t>
  </si>
  <si>
    <t>Московская область, Одинцовский г.о., п. ВНИИССОК, ул. Дружбы, строение 1/1</t>
  </si>
  <si>
    <t>Реконструкция (в т.ч. проектные и изыскательские работы)</t>
  </si>
  <si>
    <t>Строительство  (в т.ч. проектные и изыскательские работы)</t>
  </si>
  <si>
    <t>9500 куб.м./сут.</t>
  </si>
  <si>
    <t>Московская область, Одинцовский г.о., п. ВНИИССОК, ул. Липовая, д.1-а</t>
  </si>
  <si>
    <t>Строительство (в т.ч. проектные и изыскательские работы)</t>
  </si>
  <si>
    <t>12 425 м3/сут</t>
  </si>
  <si>
    <t xml:space="preserve"> Московская область, г. Звенигород, Верхний Посад, проезд Проектируемый, владение 21 </t>
  </si>
  <si>
    <t xml:space="preserve">Московская область, Одинцовский г.о., с.Ромашково </t>
  </si>
  <si>
    <t>13 Гкал/час</t>
  </si>
  <si>
    <t xml:space="preserve">Московская область, Одинцовский г.о.,п. д/х "Жуковка",  Жуковка-1 </t>
  </si>
  <si>
    <t>Московская область, Одинцовский г.о., п. д/х "Жуковка", Жуковка-2</t>
  </si>
  <si>
    <t>1,5 Гкал/ч</t>
  </si>
  <si>
    <t>Московская область, Одинцовский г.о.,п. д/х "Жуковка",  Жуковка-2</t>
  </si>
  <si>
    <t>Московская область, Одинцовский г.о.,п. Подушкино</t>
  </si>
  <si>
    <t>Строительство</t>
  </si>
  <si>
    <t>Строительство системы ливневой канализации д.Раздоры, Одинцовский г.о., Московская область (в т.ч. ПИР).</t>
  </si>
  <si>
    <t>15 000 м.</t>
  </si>
  <si>
    <t>Московская область, Одинцовский г.о., д. Раздоры</t>
  </si>
  <si>
    <t>Строительство (в т.ч. проектные и изыскательские работы</t>
  </si>
  <si>
    <t>1194 п.м.</t>
  </si>
  <si>
    <t>Московская область, Одинцовский г.о.,р.п.Новоивановское в районе д. Марфино</t>
  </si>
  <si>
    <t>4,8 км.</t>
  </si>
  <si>
    <t>Московская область, Одинцовский г.о., д. Мамоново</t>
  </si>
  <si>
    <t>7800 п.м.</t>
  </si>
  <si>
    <t>Московская область, Одинцовский г.о.,г. Одинцово (п. Баковка)</t>
  </si>
  <si>
    <t>10,5 км.</t>
  </si>
  <si>
    <t>Московская область,г. Одинцово, п. ВНИИССОК</t>
  </si>
  <si>
    <t>1500 п.м.</t>
  </si>
  <si>
    <t>Московская область,в районе с. Успенское</t>
  </si>
  <si>
    <t>1400 п.м., 
2100 п.м.</t>
  </si>
  <si>
    <t xml:space="preserve">Московская область, д.п. Лесной городок </t>
  </si>
  <si>
    <t>Итого по мероприятию 02.01.</t>
  </si>
  <si>
    <t>Итого по мероприятию 02.05.</t>
  </si>
  <si>
    <t>Итого по мероприятию 01.01.</t>
  </si>
  <si>
    <t>Итого по мероприятию 01.05.</t>
  </si>
  <si>
    <t>10,90 км.</t>
  </si>
  <si>
    <t>Московская область, Одинцовский г.о., п. Покровский городок</t>
  </si>
  <si>
    <t>0,42 км.</t>
  </si>
  <si>
    <t>Московская область, г. Одинцово.</t>
  </si>
  <si>
    <t>0,20 км.</t>
  </si>
  <si>
    <t>Московская область, Одинцовский г.о.,п. Жуковка-1</t>
  </si>
  <si>
    <t>01.05.2023-31.12.2024</t>
  </si>
  <si>
    <t xml:space="preserve">Присоединение энергопринимающих устройств к электрическим сетям канализационной насосной станции на земельном участке, расположенном по адресу: Московская область, Одинцовский городской округ, д. Раздоры, ул. Круговая </t>
  </si>
  <si>
    <t>"Приложение 5</t>
  </si>
  <si>
    <t>"Приложение 1 к муниципальной программе</t>
  </si>
  <si>
    <t>Комплекс работ по выполнению проектно-изыскательских и строительно-монтажных работ в рамках мероприятия по технологическому присоединению к электрическим сетям 10 кВ, включая КРУН и трансформаторную подстанцию ТП пр. для дальнейшего содержания и эксплуатации полигона твердых коммунальных отходов «Часцы»</t>
  </si>
  <si>
    <t>Комплекс работ по организация централизованного водоснабжения и водоотведения д. Палицы и д. Грязь Одинцовского городского округа</t>
  </si>
  <si>
    <t>Московская область,д. Палицы и д. Грязь</t>
  </si>
  <si>
    <t>10 кВ</t>
  </si>
  <si>
    <t xml:space="preserve">Московская область, п. Часцы </t>
  </si>
  <si>
    <t>13.08.2022-31.12.2023</t>
  </si>
  <si>
    <t>Московская область, д. Раздоры</t>
  </si>
  <si>
    <t>02.12.2022-31.12.2023</t>
  </si>
  <si>
    <t>0,07 км.</t>
  </si>
  <si>
    <t>Управление жилищно-коммунального хозяйства (приложение 5 
к муниципальной программе)</t>
  </si>
  <si>
    <t>Управление жилищно-коммунального хозяйства, Территориальные управления Одинцовского городского округа 
(приложение 5 
к муниципальной программе)</t>
  </si>
  <si>
    <t>Управление жилищно-коммунального хозяйства
(приложение 5
к муниципальной программе)</t>
  </si>
  <si>
    <t>Управление жилищно-коммунального хозяйства (приложение 5
к муниципальной программе)</t>
  </si>
  <si>
    <t>Управление жилищно-коммунального хозяйства, Управление благоустройства (приложение 5
к муниципальной программе)</t>
  </si>
  <si>
    <t>Управление жилищно-коммунального хозяйства 
(приложение 6 
к муниципальной программе)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</si>
  <si>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</si>
  <si>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Строительство сети водоснабжения и сети хозяйственно-бытовой канализации д.п. Лесной городок Одинцовский г.о., 
(в т.ч. ПИР)
 (I этап)</t>
  </si>
  <si>
    <t>Капитальный ремонт тепловой 
сети, расположенной по адресу: 
Московская область, Одинцовский г.о., п. д/х "Жуковка", Жуковка-2 (в т.ч. 
ПИР)</t>
  </si>
  <si>
    <t>Реконструкция ЦТП, расположенного по адресу: Московская область, Одинцовский г.о., п. д/х "Жуковка", Жуковка-1 (в т.ч. ПИР)</t>
  </si>
  <si>
    <t>5 Гкал/час</t>
  </si>
  <si>
    <t xml:space="preserve">Реконструкция котельной, расположенной по адресу: Московская область, Одинцовский г.о., п. д/х "Жуковка",  Жуковка-2 
(в т.ч. ПИР) </t>
  </si>
  <si>
    <t xml:space="preserve">Строительство блочно-модульной котельной мощностью 1,5 Гкал/час, расположенной по адресу: Московская область, Одинцовский г.о., п. д/х "Жуковка",  Жуковка-2 
(в т.ч. ПИР) </t>
  </si>
  <si>
    <t>Мероприятие 01.01 – Строительство и реконструкция объектов теплоснабжения муниципальной собственности</t>
  </si>
  <si>
    <t>Строительство хозяйственно-бытовой канализации в с. Ромашково через с. Немчиновка с реконструкцией существующих объектов (в т.ч. ПИР, в т.ч. тех. присоединение)</t>
  </si>
  <si>
    <t>1.3.4.</t>
  </si>
  <si>
    <t xml:space="preserve">Московская область, Одинцовский г.о., от д. Раздоры до д. Шульгино </t>
  </si>
  <si>
    <t>Количество отремонтированных шахтных колодцев, ед.</t>
  </si>
  <si>
    <t>Техническое обслуживание газопроводов и газового оборудования, %</t>
  </si>
  <si>
    <t>3500 куб.м/сутки</t>
  </si>
  <si>
    <t>Поставка электроснабжения на объекты электросетевого хозяйства, находящиеся в реестре муниципальной собственности</t>
  </si>
  <si>
    <t>600 куб.м/сутки</t>
  </si>
  <si>
    <t>20.01.2027-29.11.2028</t>
  </si>
  <si>
    <t>20.01.2022-29.11.2025</t>
  </si>
  <si>
    <t>20.01.2024-29.11.2026</t>
  </si>
  <si>
    <t>Субсидия МУП ЖКХ «Назарьево»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</t>
  </si>
  <si>
    <t xml:space="preserve">Субсидия МП «Звенигородские инженерные сети»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 </t>
  </si>
  <si>
    <t>1.2.2.</t>
  </si>
  <si>
    <t>1.2.3.</t>
  </si>
  <si>
    <t>Московская область, Одинцовский г.о., д. Хлюпино</t>
  </si>
  <si>
    <t>Реконструкция водозаборного узла на территории пос. Барвиха (в т.ч. ПИР)</t>
  </si>
  <si>
    <t>Московская область, Одинцовский г.о., пос. Барвиха</t>
  </si>
  <si>
    <t>Построены и реконструированы  объекты водоснабжения муниципальной собственности, ед.</t>
  </si>
  <si>
    <t>Приобретено и введено в эксплуатацию, капитально отремонтировано объектов водоснабжения муниципальной собственности, ед.</t>
  </si>
  <si>
    <t>Построены и реконструированы   объекты очистки сточных вод муниципальной собственности, ед.</t>
  </si>
  <si>
    <t>Мероприятие 01.02 – Капитальный ремонт, приобретение, монтаж и ввод в эксплуатацию объектов очистки сточных вод муниципальной собственности</t>
  </si>
  <si>
    <t>Приобретено и введено в эксплуатацию, капитально отремонтировано объекты очистки сточных вод, ед.</t>
  </si>
  <si>
    <t>Количество завершенных объектов капитального строительства инфраструктуры, ед.</t>
  </si>
  <si>
    <t>2.5.</t>
  </si>
  <si>
    <t>2.6.</t>
  </si>
  <si>
    <t>Мероприятие 02.02 – Капитальный ремонт, приобретение, монтаж и ввод в эксплуатацию канализационных коллекторов, канализационных (ливневых) насосных станций муниципальной собственности</t>
  </si>
  <si>
    <t>Приобретено и введено в эксплуатацию, капитально отремонтированы канализационные коллектора и канализационные насосные станции, ед.</t>
  </si>
  <si>
    <t>Мероприятие 03.05 –  Финансовое обеспечение затрат муниципальных образований Московской области, связанных с возвратом займов, выданных Фондом развития территорий</t>
  </si>
  <si>
    <t>Проекты муниципальной собственности, по которым произведено погашение займа в соответствии с графиком погашения в сфере водоотведения, ед.</t>
  </si>
  <si>
    <t>ИТОГО по подпрограмме 1 "Чистая вода"</t>
  </si>
  <si>
    <t xml:space="preserve">ИТОГО </t>
  </si>
  <si>
    <t>ИТОГО по подпрограмме 2 "Системы водоотведения"</t>
  </si>
  <si>
    <t>Построены и реконструированы  объекты теплоснабжения муниципальной собственности, ед.</t>
  </si>
  <si>
    <t>Капитально отремонтированы объекты теплоснабжения муниципальной собственности, ед.</t>
  </si>
  <si>
    <t>Основное мероприятие 02 – 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</si>
  <si>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Построены и реконструированы сети (участки) водоснабжения, водоотведения, теплоснабжения муниципальной собственности, ед.</t>
  </si>
  <si>
    <t>Капитально отремонтированы объекты коммунальной инфраструктуры на территории военных городков, ед.</t>
  </si>
  <si>
    <t>Построены и реконструированы объекты коммунальной инфраструктуры на территории военных городков, ед.</t>
  </si>
  <si>
    <t>ИТОГО по подпрограмме 3 «Объекты теплоснабжения, инженерные коммуникации»</t>
  </si>
  <si>
    <t>ИТОГО</t>
  </si>
  <si>
    <t>Введены в эксплуатацию объекты инженерной инфраструктуры для комплексов по переработке и размещению отходов (КПО), ед.</t>
  </si>
  <si>
    <t>ИТОГО по подпрограмме 4 "Обращение с отходами"</t>
  </si>
  <si>
    <t>ИТОГО по подпрограмме 7 "Обеспечивающая подпрограмма"</t>
  </si>
  <si>
    <t>ИТОГО по подпрограмме 8 "Реализация полномочий в сфере жилищно-коммунального хозяйства"</t>
  </si>
  <si>
    <t>Осуществлено профилактических и контрольных (надзорных) мероприятий при поступлении в ОМСУ информации о несоблюдении гражданами требований Правил пользования газом, %</t>
  </si>
  <si>
    <t xml:space="preserve">Мероприятие 01.10. Установка, замена, поверка приборов учета энергетических ресурсов на объектах бюджетной сферы </t>
  </si>
  <si>
    <t xml:space="preserve">Мероприятие 01.11. Проведение энергоэффективных мероприятий в отношении ограждающих конструкций и внутренних инженерных систем муниципальных учреждений </t>
  </si>
  <si>
    <t>ИТОГО по подпрограмме 5 "Энергосбережение и повышение энергетической эффективности"</t>
  </si>
  <si>
    <t>Построены и реконструированы канализационные коллектора, канализационные насосные станции, ед.</t>
  </si>
  <si>
    <t>1 квартал</t>
  </si>
  <si>
    <t>1 полугодие</t>
  </si>
  <si>
    <t>9 месяцев</t>
  </si>
  <si>
    <t>12 месяцев</t>
  </si>
  <si>
    <t>Итого 
2024 год</t>
  </si>
  <si>
    <t>В том числе:</t>
  </si>
  <si>
    <t>Проектные и изыскательские работы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</si>
  <si>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</si>
  <si>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</si>
  <si>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3 км.</t>
  </si>
  <si>
    <t>5,9 км.</t>
  </si>
  <si>
    <t>20.01.2024-14.10.2024</t>
  </si>
  <si>
    <t>Мероприятие 02.02. 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</si>
  <si>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 xml:space="preserve">Мероприятие 01. 04- 
Приобретение объектов коммунальной инфраструктуры
</t>
  </si>
  <si>
    <t xml:space="preserve">Приобретены в муниципальную собственность объекты коммунальной инфраструктуры, ед. </t>
  </si>
  <si>
    <t>Управление жилищно-коммунального хозяйства 
(приложение 5
к муниципальной программе)</t>
  </si>
  <si>
    <t>Капитальный ремонт сети теплоснабжения г. Одинцово, Можайское шоссе (в т.ч. ПИР)</t>
  </si>
  <si>
    <t>Капитальный ремонт сети теплоснабжения пос. Шарапово, ТК-5 - ж.д. 23 (в т.ч. ПИР)</t>
  </si>
  <si>
    <t>Капитальный ремонт сети теплоснабжения г. Одинцово,мкр. № 7: т.вр. 3 - ТК-4а; т.вр. 3 - ТК-4. (в т.ч. ПИР)</t>
  </si>
  <si>
    <t xml:space="preserve">Капитальный ремонт сети теплоснабжения г. Одинцово, микрорайон № 1 (в т.ч. ПИР) </t>
  </si>
  <si>
    <t>Капитальный ремонт сети теплоснабжения г. Одинцово, мкр. № 8: Союзная 32 а - ЦТП № 3; ТК-4 - ЦТП № 4. (в т.ч. ПИР)</t>
  </si>
  <si>
    <t>Капитальный ремонт сети теплоснабжения г. Одинцово, Микрорайон № 4; ТК-4 - ТК-6; ЦТП № 9 - ЦТП № 4 (ППУ из.) (в т.ч. ПИР)</t>
  </si>
  <si>
    <t>5.1.</t>
  </si>
  <si>
    <t>5.2.</t>
  </si>
  <si>
    <t>5.3.</t>
  </si>
  <si>
    <t>Строительство участка тепловой сети между Котельной №1 и Котельной №2 по адресу: Московская область, Одинцовский г.о, р.п. Большие Вяземы, ул. Городок 17 (в т.ч. ПИР)</t>
  </si>
  <si>
    <t>Московская область, Одинцовский г.о., р.п. Большие Вяземы, ул. Городок 17</t>
  </si>
  <si>
    <t>01.03.2024-14.10.2024</t>
  </si>
  <si>
    <t>210 м.</t>
  </si>
  <si>
    <t>Заместитель Главы Одинцовского городского округа</t>
  </si>
  <si>
    <t>М.В. Коротаев</t>
  </si>
  <si>
    <t>Мероприятие 02.06 – Реализация первоочередных мероприятий по строительству и реконструкции сетей теплоснабжения муниципальной собственности</t>
  </si>
  <si>
    <t>Итого по мероприятию 02.06.</t>
  </si>
  <si>
    <t>Построены и реконструированы сети  теплоснабжения муниципальной собственности, ед.</t>
  </si>
  <si>
    <t>1.3.5.</t>
  </si>
  <si>
    <t xml:space="preserve">Оперативно-техническое обслуживание воздушных линий электропередач 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</si>
  <si>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31.12.2023</t>
  </si>
  <si>
    <t>Субсидия АО "Одинцовская теплосеть" в качестве вклада в имущество общества, не увеличивающего его уставный капитал</t>
  </si>
  <si>
    <t>Мероприятие 01.06 – Реализация первоочередных мероприятий по строительству и реконструкции объектов теплоснабжения муниципальной собственности (в том числе технологическое присоединение)</t>
  </si>
  <si>
    <t>Мероприятие 01.05 – Реализация первоочередных мероприятий по капитальному ремонту, приобретению, монтажу и вводу в эксплуатацию объектов теплоснабжения муниципальной собственности (в том числе технологическое присоединение)</t>
  </si>
  <si>
    <t>Строительство БМК на 1,5 МВт по адресу: Московская область, Одинцовский г.о., Санаторий "Поречье" (в т.ч. ПИР)</t>
  </si>
  <si>
    <t>Итого по мероприятию 01.06.</t>
  </si>
  <si>
    <t>Московская область, Одинцовский г.о. г. Звенигород, п. Поречье</t>
  </si>
  <si>
    <t xml:space="preserve"> 1,5 МВт</t>
  </si>
  <si>
    <t>Реконструкция котельной по адресу: Московская обл., Одинцовский г.о., г. Звенигород, ул. Ленина, д.30. , ( в т .ч. ПИР)</t>
  </si>
  <si>
    <t>Московская обл., Одинцовский г.о., г. Звенигород, ул. Ленина, д.30</t>
  </si>
  <si>
    <t>Реконструкция котельной по адресу: Московская обл., Одинцовский г.о., г. Звенигород, пер. Зареченский, 27 ( в т .ч. ПИР)</t>
  </si>
  <si>
    <t>Московская обл., Одинцовский г.о., г. Звенигород, пер. Зареченский, 27</t>
  </si>
  <si>
    <t>Реконструкция котельной №1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</si>
  <si>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 xml:space="preserve"> Московская область, Одинцовский г.о., г. Звенигород, ул. Нахабинское шоссе д.2 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</si>
  <si>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</si>
  <si>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13 МВт</t>
  </si>
  <si>
    <t>Реконструкция котельной по адресу: Московская область, Одинцовский г.о., г. Звенигород, пр-д Ветеранов, д.6 (в т.ч. ПИР)</t>
  </si>
  <si>
    <t xml:space="preserve"> Московская область, Одинцовский г.о., г. Звенигород, пр-д Ветеранов, д.6 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</si>
  <si>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</si>
  <si>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котельной №278 по адресу: Московская область,  Одинцовский г.о., г.Кубинка, городок Кубинка-1 (в т.ч. ПИР)</t>
  </si>
  <si>
    <t>Московская область,  Одинцовский г.о., г.Кубинка, городок Кубинка-1</t>
  </si>
  <si>
    <t>Реконструкция ЦТП по адресу: Московская область,  Одинцовский г.о.,  г.Кубинка, городок Кубинка-1 (в т.ч. ПИР)</t>
  </si>
  <si>
    <t>Московская область,  Одинцовский г.о.,  г.Кубинка, городок Кубинка-1</t>
  </si>
  <si>
    <t>Московская область,  Одинцовский г.о.,  г. Кубинка-10</t>
  </si>
  <si>
    <t>Московская область, Одинцовский г.о., п. Городок-17</t>
  </si>
  <si>
    <t>Московская область, Одинцовский г.о., д. Новошихово</t>
  </si>
  <si>
    <t>Реконструкция сетей электроснабжения котельной по адресу:
Московская область Одинцовский г.о., пос. Горбольницы №45, строение 9 (в т.ч. ПИР)</t>
  </si>
  <si>
    <t>Московская область Одинцовский г.о., пос. Горбольницы №45, строение 9</t>
  </si>
  <si>
    <t>Реконструкция участков тепловых сетей по адресу: Московская область, Одинцовский г.о., п. Барвиха (в т.ч. ПИР)</t>
  </si>
  <si>
    <t>Московская область, Одинцовский г.о., п. Барвиха</t>
  </si>
  <si>
    <t>Строительство БМК на 3 МВт по адресу: Московская область, Одинцовский г.о., п. ПМС-4 (в т.ч. ПИР)</t>
  </si>
  <si>
    <t>3 МВт</t>
  </si>
  <si>
    <t>Московская область, Одинцовский г.о., п. ПМС-4</t>
  </si>
  <si>
    <t>Реконструкция участков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</si>
  <si>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</si>
  <si>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Московская область, Одинцовский г.о., пос. Старый Городок</t>
  </si>
  <si>
    <t>2 МВт</t>
  </si>
  <si>
    <t>20.01.2024-14.10.2025</t>
  </si>
  <si>
    <t>20.01.2024-14.10.2026</t>
  </si>
  <si>
    <t>5 МВт</t>
  </si>
  <si>
    <t>3,5 МВт</t>
  </si>
  <si>
    <t>42,6 МВт</t>
  </si>
  <si>
    <t>Реконструкция участков тепловых сетей по адресу: Московская область, Одинцовский г.о., пос. Старый Городок (в т.ч. ПИР)</t>
  </si>
  <si>
    <t>22.08.2022-30.04.2024</t>
  </si>
  <si>
    <t>20.01.2025-29.11.2025</t>
  </si>
  <si>
    <t>Строительство БМК на 5 МВт по адресу: Московская область, Одинцовский г.о., дер. Хлюпино (в т.ч. ПИР)</t>
  </si>
  <si>
    <t xml:space="preserve"> Московская область, Одинцовский г.о., г. дер. Хлюпино</t>
  </si>
  <si>
    <t>Количество построенных и реконструированных объектов теплоснабжения, ед.</t>
  </si>
  <si>
    <t>Приобретены и введены в эксплуатацию, капитально отремонтированы объекты теплоснабжения, ед.</t>
  </si>
  <si>
    <t>Построены и реконструированы объекты теплоснабжения на территории муниципальных образований Московской области, ед.</t>
  </si>
  <si>
    <t>Итого по мероприятию 01.07.</t>
  </si>
  <si>
    <t>Строительство сетей водоснабжения и водоотведения  на территории д.Мамоново (в т.ч. ПИР)</t>
  </si>
  <si>
    <t>Управление жилищно-коммунального хозяйства (приложение 6
к муниципальной программе)</t>
  </si>
  <si>
    <t>2.7.</t>
  </si>
  <si>
    <t>Мероприятие 02.11 – Капитальный ремонт сетей теплоснабжения на территории муниципальных образований Московской области</t>
  </si>
  <si>
    <t>Мероприятие 02.11. – Капитальный ремонт сетей теплоснабжения на территории муниципальных образований Московской области</t>
  </si>
  <si>
    <t>2.8.</t>
  </si>
  <si>
    <t>Управление жилищно-коммунального хозяйства 
(приложение 6
к муниципальной программе)</t>
  </si>
  <si>
    <t>Приложение 1 к постановлению</t>
  </si>
  <si>
    <t>Мероприятие 02.10 – Cтроительство и реконструкция сетей теплоснабжения на территории муниципальных образований Московской области</t>
  </si>
  <si>
    <t>Московская область, Одинцовский г.о., пос. ПМС-4</t>
  </si>
  <si>
    <t>Строительство водозаборного узла, расположенного по адресу: Московская область, Одинцовский г.о., д. Хлюпино. (в т.ч. ПИР)</t>
  </si>
  <si>
    <t>10.06.2024-29.11.2025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</si>
  <si>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</si>
  <si>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</si>
  <si>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3100 м</t>
  </si>
  <si>
    <t>3200 м</t>
  </si>
  <si>
    <t xml:space="preserve"> Московская область, Одинцовский г.о., п. ПМС-4</t>
  </si>
  <si>
    <t>04.07.2024-14.10.2025</t>
  </si>
  <si>
    <t>Итого по мероприятию 02.08.</t>
  </si>
  <si>
    <t>Мероприятие 02.08 – Реализация мероприятий по строительству и реконструкции сетей теплоснабжения муниципальной собственности</t>
  </si>
  <si>
    <t>Капитальный ремонт котельной ИФА РАН им. Обухова (в части замены котла) по адресу: Московская область, Одинцовский г.о., п. Новошихово (в т.ч. ПИР)</t>
  </si>
  <si>
    <t>Количество построенных и реконструированных (модернизированных, технически перевооруженных) сетей теплоснабжения, ед.</t>
  </si>
  <si>
    <t>Капитальный ремонт сетей теплоснабжения в районе пос. Летний Отдых, ул. Зеленая, 3а (в т.ч. ПИР)</t>
  </si>
  <si>
    <t>Итого по мероприятию 02.10.</t>
  </si>
  <si>
    <t>Реконструкция ЦТП по адресу: Московская область, Одинцовский г.о., г. Кубинка, Кубинка-10, в/г 10 (в т.ч. ПИР)</t>
  </si>
  <si>
    <t>Реконструкция котельной по адресу: Московская область, Одинцовский г.о., п. Кубинка-10 в/г 10 (в т.ч. ПИР)</t>
  </si>
  <si>
    <t xml:space="preserve">23.07.2024-14.10.2025 </t>
  </si>
  <si>
    <t>10 МВт</t>
  </si>
  <si>
    <t>5,8 МВт</t>
  </si>
  <si>
    <t>Московская область, Одинцовский г.о., п. Кубинка-10, в/г 10</t>
  </si>
  <si>
    <t>Построены и реконструированы сети (участки) теплоснабжения муниципальной собственности, ед.</t>
  </si>
  <si>
    <t>Капитально отремонтированы сети (участки) теплоснабжения, ед.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</si>
  <si>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30.06.2024</t>
  </si>
  <si>
    <t>АО "Одинцовская теплосеть":</t>
  </si>
  <si>
    <t>МУП ЖКХ «Назарьево»:</t>
  </si>
  <si>
    <t>МП «Звенигородские инженерные сети»:</t>
  </si>
  <si>
    <t xml:space="preserve"> L=1012,5 м. </t>
  </si>
  <si>
    <t xml:space="preserve"> L=2068 м. </t>
  </si>
  <si>
    <t xml:space="preserve"> L=343,5 м. </t>
  </si>
  <si>
    <t xml:space="preserve"> L=2228 м. </t>
  </si>
  <si>
    <t>Реконструкция участков тепловых сетей по адресу: Московская область, Одинцовский г.о., г. Кубинка, Кубинка-10, в/г 10 (в т.ч. ПИР)</t>
  </si>
  <si>
    <t xml:space="preserve"> L=1487 м. </t>
  </si>
  <si>
    <t xml:space="preserve"> L=611 м. </t>
  </si>
  <si>
    <t xml:space="preserve"> L=1321 м. </t>
  </si>
  <si>
    <t xml:space="preserve"> L=360 м. </t>
  </si>
  <si>
    <t xml:space="preserve"> L=3356,7 м. </t>
  </si>
  <si>
    <t>08.07.2024-14.10.2025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</si>
  <si>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</si>
  <si>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</si>
  <si>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п. Новошихово(в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</si>
  <si>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</si>
  <si>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2.9.</t>
  </si>
  <si>
    <t>Количество капитально отремонтированных сетей теплоснабжения, ед.</t>
  </si>
  <si>
    <t>Актуализация проектной документации по мероприятию "Строительство сетей водоснабжения и водоотведения в д. Подушкино Одинцовского г.о."</t>
  </si>
  <si>
    <t>Проектные работы</t>
  </si>
  <si>
    <t>01.10.2024-31.12.2025</t>
  </si>
  <si>
    <t>Мероприятие 02.09. – Реализация мероприятий по капитальному ремонту сетей теплоснабжения на территории муниципальных образований</t>
  </si>
  <si>
    <t>1.3.6.</t>
  </si>
  <si>
    <t>Оснащение трансформаторной подстанции закрытого полигона ТКО «Часцы» оборудованием, обеспечивающим автоматическое переключение на резервный источник электроснабжения</t>
  </si>
  <si>
    <t>Мероприятие 02.09 – Реализация мероприятий по капитальному ремонту сетей теплоснабжения на территории муниципальных образований</t>
  </si>
  <si>
    <t>Итого по мероприятию 02.02.</t>
  </si>
  <si>
    <t>Приобретение, монтаж и ввод в эксплуатацию оборудования на ВЗУ в д. Аксиньино</t>
  </si>
  <si>
    <t>Приобретение, монтаж и ввод в эксплуатацию</t>
  </si>
  <si>
    <t>Приобретение, монтаж и ввод в эксплуатацию водоочистки  в Ликино</t>
  </si>
  <si>
    <t>Московская область, Одинцовский г.о., д. Аксиньино</t>
  </si>
  <si>
    <t>Московская область, Одинцовский г.о., д. Ликино</t>
  </si>
  <si>
    <t>Строительство ВЗУ и водопровода в 
п. Усово-Тупик Одинцовский г.о. (в 
т.ч.ПИР)</t>
  </si>
  <si>
    <t xml:space="preserve">Московская область, Одинцовский г.о., п. Усово-Тупик </t>
  </si>
  <si>
    <t>Реконструкция ВЗУ №1  р.п. Большие Вяземы, Одинцовский г.о.</t>
  </si>
  <si>
    <t>Реконструкция ВЗУ №6 Одинцовский городской округ</t>
  </si>
  <si>
    <t xml:space="preserve">Реконструкция ВЗУ №9 Одинцовский городской округ </t>
  </si>
  <si>
    <t xml:space="preserve">Реконструкция ВЗУ-10 Одинцовский городской округ 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</si>
  <si>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</si>
  <si>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 </t>
  </si>
  <si>
    <t xml:space="preserve">Реконструкция ВЗУ -7 г.п. Одинцово Одинцовский г.о. </t>
  </si>
  <si>
    <t>Московская область, Одинцовский г.о., п. 
ВНИИССОК, ул. Дружбы, стр.1/1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</si>
  <si>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</si>
  <si>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В.Ромашково Одинцовский г.о. </t>
  </si>
  <si>
    <t>Водопроводная сеть с реконструкцией водозаборного узла "Верхнее Ромашково" по адресу: Одинцовский г.о, с. Ромашково</t>
  </si>
  <si>
    <t xml:space="preserve">Реконструкция ВЗУ ПМС-4  п.Часцы Одинцовский г.о. </t>
  </si>
  <si>
    <t>Сети водоснабжения к жилым домам на территории Одинцовского городского округа в районе с. Успенское</t>
  </si>
  <si>
    <t>Московская область, Одинцовский г.о., с. Успенское</t>
  </si>
  <si>
    <t>Московская область, Одинцовский г.о., п. Усово-Тупик</t>
  </si>
  <si>
    <t>Мероприятие 1.17. Установка специализированного оборудования на территории муниципальных образований</t>
  </si>
  <si>
    <t>Мероприятие 1.19. Приобретение специализированной техники для аварийных бригад</t>
  </si>
  <si>
    <t>Реконструкция очистных сооружений, расположенных по адресу: Московская область, Одинцовский г.о., г. Голицыно (в т.ч. ПИР)</t>
  </si>
  <si>
    <t>Московская область, Одинцовский г.о., г. Голицыно</t>
  </si>
  <si>
    <t>20.01.2026-29.12.2028</t>
  </si>
  <si>
    <t>Реконструкция ВЗУ-8 г.п. Одинцово Одинцовский г.о.</t>
  </si>
  <si>
    <t>01.01.2026-29.11.2027</t>
  </si>
  <si>
    <t>20.01.2023-30.11.2026</t>
  </si>
  <si>
    <t>Мероприятие 01.13 – Реализация мероприятий по капитальному ремонту объектов теплоснабжения (в том числе технологическое присоединение при переводе котельных с 3 на 2 категорию надежности электроснабжения)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</si>
  <si>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</si>
  <si>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>Перевод с 3 на 2 категорию надежности электроснабжения объекта: котельная, Одинцовский г.о., г. Звенигород, Ветеранов проезд</t>
  </si>
  <si>
    <t>Перевод с 3 на 2 категорию надежности электроснабжения объекта: котельная, Одинцовский г.о., г. Звенигород, ул. Лермонтова, 6</t>
  </si>
  <si>
    <t>Перевод с 3 на 2 категорию надежности электроснабжения объекта: котельная, Одинцовский г.о., г. Звенигород, ул. Ленина 30</t>
  </si>
  <si>
    <t>Субсидия АО «Одинцовская Теплосеть» в целях возмещения расходов на разработку проектной, рабочей и сметной документации по объекту «Строительство водопроводной сети
с реконструкцией водозаборного узла «Верхнее Ромашково» по адресу:
Одинцовский г.о., с. Ромашково»</t>
  </si>
  <si>
    <t xml:space="preserve">Субсидии МУП «ЖКХ Назарьево» в
целях возмещения расходов на строительно-монтажные работы по
проектированию и строительству тепловой сети в рамках технологического
присоединения объекта коммунальной инфраструктуры Школа «Горки-2» </t>
  </si>
  <si>
    <t>Субсидии МП «Звенигородские
инженерные сети» в целях возмещения недополученных доходов, связанных с
невозможностью взыскания задолженности за поставленные коммунальные
услуги, для погашения просроченной задолженности за потребленный газ</t>
  </si>
  <si>
    <t>Приобретение, монтаж и ввод в эксплуатацию блочно-модульного оборудования на ВЗУ мощностью 600 куб.м/сут. по адресу: Московская область, Одинцовский г.о., пос. ПМС-4</t>
  </si>
  <si>
    <t>20.01.2023-29.11.2028</t>
  </si>
  <si>
    <t>Количество объектов теплоснабжения, переведенных с 3 на 2 категорию надежности электроснабжения при технологическом присоединении котельных, ед.</t>
  </si>
  <si>
    <t>20.01.2025-29.11.2027</t>
  </si>
  <si>
    <t>Итого 
2025 год</t>
  </si>
  <si>
    <t>Итого
2025 год</t>
  </si>
  <si>
    <t>2024 год</t>
  </si>
  <si>
    <t xml:space="preserve">Мероприятие И3.01 – Реализация мероприятий по модернизации коммунальной инфраструктуры (строительство и реконструкция объектов очистки сточных вод муниципальной собственности) </t>
  </si>
  <si>
    <t>Мероприятие 02.02 – Капитальный ремонт сетей водоснабжения, водоотведения</t>
  </si>
  <si>
    <t>Капитально отремонтированы сети (участки) водоснабжения, водоотведения, ед.</t>
  </si>
  <si>
    <t>Мероприятие 02.16 – Аварийно-восстановительные работы на объектах водоснабжения муниципальной собственности</t>
  </si>
  <si>
    <t>Выполнены аварийно-восстановительные работы на сетях водоснабжения муниципальной собственности, ед.</t>
  </si>
  <si>
    <t xml:space="preserve"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 </t>
  </si>
  <si>
    <t>6.</t>
  </si>
  <si>
    <t>Мероприятие И3.01 – Реализация мероприятий по модернизации коммунальной инфраструктуры (строительство и реконструкция сетей коммунальной инфраструктуры муниципальной собственности)</t>
  </si>
  <si>
    <t>6.1.</t>
  </si>
  <si>
    <t>Мероприятие И3.02 – Реализация мероприятий по модернизации коммунальной инфраструктуры (капитальный ремонт сетей коммунальной инфраструктуры муниципальной собственности)</t>
  </si>
  <si>
    <t>6.2.</t>
  </si>
  <si>
    <t>Установлены и подключены дизель генераторные установки на специализированных площадках, ед.</t>
  </si>
  <si>
    <t>Приобретена специализированная техника для аварийных бригад, ед.</t>
  </si>
  <si>
    <t>Мероприятие 01.18 –  Возмещение затрат, связанных с получением комплексных экологических разрешений</t>
  </si>
  <si>
    <t>Ресурсоснабжающие организации, получившие комплексное экологическое разрешение, ед.</t>
  </si>
  <si>
    <t>Построены и реконструированы объекты очистки сточных вод муниципальной собственности в рамках Федерального проекта «Модернизация коммунальной инфраструктуры, ед.</t>
  </si>
  <si>
    <t xml:space="preserve">Отремонтированы объекты коммунальной инфраструктуры муниципальной собственности в рамках Федерального проекта «Модернизация коммунальной инфраструктуры, ед. </t>
  </si>
  <si>
    <t xml:space="preserve">Построены и реконструированы объекты коммунальной инфраструктуры муниципальной собственности в рамках Федерального проекта «Модернизация коммунальной инфраструктуры, ед. </t>
  </si>
  <si>
    <t xml:space="preserve">Управление жилищно-коммунального хозяйства 
</t>
  </si>
  <si>
    <t>06.09.2022-29.11.2026</t>
  </si>
  <si>
    <t>01.04.2024-14.10.2025</t>
  </si>
  <si>
    <t>20.01.2023-14.10.2025</t>
  </si>
  <si>
    <t>01.01.2023-31.12.2025</t>
  </si>
  <si>
    <t>05.06.2023-31.12.2025</t>
  </si>
  <si>
    <t>Основное мероприятие И3 –  Модернизация коммунальной инфраструктуры</t>
  </si>
  <si>
    <t>Основное мероприятие И3 – «Модернизация коммунальной инфраструктуры»</t>
  </si>
  <si>
    <t>Мероприятие 01.07 – Реализация мероприятий по строительству и реконструкции объектов теплоснабжения муниципальной собственности</t>
  </si>
  <si>
    <t>Мероприятие 02.03 – Организация в границах муниципального образования теплоснабжения населения</t>
  </si>
  <si>
    <t>Мероприятие 05.01. Утверждение схем теплоснабжения городских округов (актуализированных схем теплоснабжения муниципальных образований)</t>
  </si>
  <si>
    <t>Мероприятие 05.03. Утверждение программ комплексного развития систем коммунальной инфраструктуры муниципальных образований</t>
  </si>
  <si>
    <t>Мероприятие 05.04. Утверждение схем водоснабжения и водоотведения городских округов (актуализированных схем водоснабжения и водоотведения муниципальных образований)</t>
  </si>
  <si>
    <t>Количество приборов учета, установленных в зданиях, строениях, сооружениях органов местного самоуправления и муниципальных учреждений, ед.</t>
  </si>
  <si>
    <t>Количество зданий, строений, сооружений муниципальной собственности, которые повысили класс энергетической эффективности до нормального и выше (А, B, C, D), ед.</t>
  </si>
  <si>
    <t>Количество многоквартирных домов, в которых установлены общедомовые приборы учета энергетических ресурсов, ед.</t>
  </si>
  <si>
    <t xml:space="preserve">Количество многоквартирных домов, которым присвоен класс энергетической эффективности, ед.
</t>
  </si>
  <si>
    <t>Приложение 2 к постановлению</t>
  </si>
  <si>
    <t>6 куб. м/сут.</t>
  </si>
  <si>
    <t>4800 куб.м/сутки</t>
  </si>
  <si>
    <t>380 куб.м/сутки</t>
  </si>
  <si>
    <t>700 куб.м/сутки</t>
  </si>
  <si>
    <t>20.01.2025-29.11.2026</t>
  </si>
  <si>
    <t>1480 куб.м/сутки</t>
  </si>
  <si>
    <t xml:space="preserve">Реконструкция </t>
  </si>
  <si>
    <t>20.01.2025-29.11.2028</t>
  </si>
  <si>
    <t>1500 пог.м.</t>
  </si>
  <si>
    <t>1000  куб.м/сутки</t>
  </si>
  <si>
    <t>20.01.2026-29.11.2027</t>
  </si>
  <si>
    <t>3024 куб.м/сутки</t>
  </si>
  <si>
    <t>проектная - 
30 000 куб.м./сут.
фактическая - 
12 000 куб.м./сут.</t>
  </si>
  <si>
    <t>2500 пог.м</t>
  </si>
  <si>
    <t>Строительство 
(в т.ч. проектные 
и изыскательские 
работы)</t>
  </si>
  <si>
    <t>20.01.2025-
29.11.2027</t>
  </si>
  <si>
    <t>Строительство и реконструкция сетей водоотведения в п. Усово-Тупик Одинцовский г.о.. (в т.ч.ПИР)</t>
  </si>
  <si>
    <t>20.01.2022-29.12.2028</t>
  </si>
  <si>
    <t>Строительство сетей и сооружений водопровода и бытовой канализации в деревне Подушкино Одинцовского городского округа Московской области</t>
  </si>
  <si>
    <t xml:space="preserve"> Мероприятие 01.01.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</si>
  <si>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 Администрации Одинцовского
городского округа Московской области
от ______________________№____________</t>
  </si>
  <si>
    <t xml:space="preserve"> Администрации Одинцовского
городского округа Московской области
от ___________________№___________</t>
  </si>
  <si>
    <t xml:space="preserve"> Администрации Одинцовского
городского округа Московской области 
от __________________ №________</t>
  </si>
  <si>
    <t>Субсидия МУП ЖКХ «Назарьево» в целях уменьшения непокрытого убытка предприятия на 31.12.2024</t>
  </si>
  <si>
    <t>Подпрограмма 2 «Системы водоотведения»</t>
  </si>
  <si>
    <t>Мероприятие 01.02 - Капитальный ремонт, приобретение, монтаж и ввод в эксплуатацию объектов очистки сточных вод муниципальной собственности</t>
  </si>
  <si>
    <t>Поставка и монтаж очистного сооружения биологической очистки хоз-бытовых стоков   д. Фуньково</t>
  </si>
  <si>
    <t>Управление жилищно-коммунального хозяйства
(приложение 6 к муниципальной программе)</t>
  </si>
  <si>
    <t>09.07.2024-14.10.2026</t>
  </si>
  <si>
    <t>23.07.2024-14.10.2026</t>
  </si>
  <si>
    <t>Приложение __ к постановлению</t>
  </si>
  <si>
    <t>ПРОЕКТ</t>
  </si>
  <si>
    <t>Начальник Управления бухгалтерского учета и отчетности, главный бухгалтер</t>
  </si>
  <si>
    <t>Н.А. Стародубова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</si>
</sst>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"/>
    <numFmt numFmtId="165" formatCode="#,##0.000"/>
    <numFmt numFmtId="166" formatCode="0.00000"/>
    <numFmt numFmtId="167" formatCode="#,##0.0"/>
    <numFmt numFmtId="168" formatCode="0.0000000000"/>
    <numFmt numFmtId="169" formatCode="#,##0.0000000000"/>
    <numFmt numFmtId="170" formatCode="0.000000000000000"/>
  </numFmts>
  <fonts count="26" x14ac:knownFonts="1">
    <font>
      <sz val="11"/>
      <color rgb="FF000000"/>
      <name val="Calibri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sz val="18"/>
      <name val="Calibri"/>
      <family val="2"/>
      <charset val="204"/>
      <scheme val="minor"/>
    </font>
    <font>
      <sz val="18"/>
      <name val="Calibri"/>
      <family val="2"/>
      <charset val="204"/>
    </font>
    <font>
      <sz val="1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168" fontId="1" fillId="2" borderId="0" xfId="0" applyNumberFormat="1" applyFont="1" applyFill="1" applyBorder="1" applyAlignment="1" applyProtection="1"/>
    <xf numFmtId="169" fontId="1" fillId="2" borderId="0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/>
    </xf>
    <xf numFmtId="165" fontId="1" fillId="2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>
      <alignment horizontal="right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1" fillId="3" borderId="1" xfId="0" applyNumberFormat="1" applyFont="1" applyFill="1" applyBorder="1" applyAlignment="1" applyProtection="1">
      <alignment vertical="top" wrapText="1"/>
    </xf>
    <xf numFmtId="0" fontId="4" fillId="3" borderId="1" xfId="0" applyNumberFormat="1" applyFont="1" applyFill="1" applyBorder="1" applyAlignment="1" applyProtection="1">
      <alignment vertical="center" wrapText="1"/>
    </xf>
    <xf numFmtId="164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4" fontId="7" fillId="3" borderId="0" xfId="0" applyNumberFormat="1" applyFont="1" applyFill="1"/>
    <xf numFmtId="164" fontId="4" fillId="3" borderId="0" xfId="0" applyNumberFormat="1" applyFont="1" applyFill="1" applyBorder="1" applyAlignment="1" applyProtection="1">
      <alignment horizontal="center" vertical="center"/>
    </xf>
    <xf numFmtId="165" fontId="4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/>
    <xf numFmtId="165" fontId="1" fillId="3" borderId="0" xfId="0" applyNumberFormat="1" applyFont="1" applyFill="1" applyBorder="1" applyAlignment="1" applyProtection="1"/>
    <xf numFmtId="4" fontId="3" fillId="3" borderId="0" xfId="0" applyNumberFormat="1" applyFont="1" applyFill="1" applyBorder="1" applyAlignment="1" applyProtection="1"/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3" borderId="1" xfId="0" applyNumberFormat="1" applyFont="1" applyFill="1" applyBorder="1" applyAlignment="1" applyProtection="1">
      <alignment horizontal="left" vertical="top"/>
    </xf>
    <xf numFmtId="0" fontId="4" fillId="3" borderId="1" xfId="0" applyNumberFormat="1" applyFont="1" applyFill="1" applyBorder="1" applyAlignment="1" applyProtection="1">
      <alignment vertical="top" wrapText="1"/>
    </xf>
    <xf numFmtId="4" fontId="1" fillId="3" borderId="7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horizontal="center" vertical="top"/>
    </xf>
    <xf numFmtId="164" fontId="3" fillId="2" borderId="0" xfId="0" applyNumberFormat="1" applyFont="1" applyFill="1" applyBorder="1" applyAlignment="1" applyProtection="1"/>
    <xf numFmtId="4" fontId="3" fillId="2" borderId="0" xfId="0" applyNumberFormat="1" applyFont="1" applyFill="1" applyBorder="1" applyAlignment="1" applyProtection="1"/>
    <xf numFmtId="4" fontId="1" fillId="2" borderId="0" xfId="0" applyNumberFormat="1" applyFont="1" applyFill="1" applyBorder="1" applyAlignment="1" applyProtection="1"/>
    <xf numFmtId="0" fontId="5" fillId="3" borderId="0" xfId="0" applyFont="1" applyFill="1"/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 wrapText="1"/>
    </xf>
    <xf numFmtId="0" fontId="6" fillId="3" borderId="0" xfId="0" applyFont="1" applyFill="1"/>
    <xf numFmtId="0" fontId="7" fillId="3" borderId="8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/>
    <xf numFmtId="0" fontId="23" fillId="3" borderId="0" xfId="0" applyFont="1" applyFill="1"/>
    <xf numFmtId="0" fontId="19" fillId="3" borderId="0" xfId="0" applyFont="1" applyFill="1"/>
    <xf numFmtId="166" fontId="14" fillId="3" borderId="1" xfId="0" applyNumberFormat="1" applyFont="1" applyFill="1" applyBorder="1" applyAlignment="1">
      <alignment horizontal="center" vertical="center" wrapText="1"/>
    </xf>
    <xf numFmtId="169" fontId="5" fillId="3" borderId="0" xfId="0" applyNumberFormat="1" applyFont="1" applyFill="1"/>
    <xf numFmtId="4" fontId="5" fillId="3" borderId="0" xfId="0" applyNumberFormat="1" applyFont="1" applyFill="1"/>
    <xf numFmtId="4" fontId="21" fillId="3" borderId="0" xfId="0" applyNumberFormat="1" applyFont="1" applyFill="1" applyAlignment="1">
      <alignment vertical="center"/>
    </xf>
    <xf numFmtId="0" fontId="21" fillId="3" borderId="0" xfId="0" applyFont="1" applyFill="1" applyAlignment="1">
      <alignment vertical="center"/>
    </xf>
    <xf numFmtId="4" fontId="21" fillId="3" borderId="0" xfId="0" applyNumberFormat="1" applyFont="1" applyFill="1"/>
    <xf numFmtId="169" fontId="19" fillId="3" borderId="0" xfId="0" applyNumberFormat="1" applyFont="1" applyFill="1"/>
    <xf numFmtId="0" fontId="11" fillId="3" borderId="0" xfId="0" applyFont="1" applyFill="1"/>
    <xf numFmtId="169" fontId="23" fillId="3" borderId="0" xfId="0" applyNumberFormat="1" applyFont="1" applyFill="1"/>
    <xf numFmtId="0" fontId="20" fillId="3" borderId="0" xfId="0" applyFont="1" applyFill="1"/>
    <xf numFmtId="169" fontId="20" fillId="3" borderId="0" xfId="0" applyNumberFormat="1" applyFont="1" applyFill="1"/>
    <xf numFmtId="168" fontId="20" fillId="3" borderId="0" xfId="0" applyNumberFormat="1" applyFont="1" applyFill="1"/>
    <xf numFmtId="170" fontId="20" fillId="3" borderId="0" xfId="0" applyNumberFormat="1" applyFont="1" applyFill="1"/>
    <xf numFmtId="0" fontId="16" fillId="3" borderId="1" xfId="0" applyFont="1" applyFill="1" applyBorder="1"/>
    <xf numFmtId="4" fontId="15" fillId="3" borderId="1" xfId="0" applyNumberFormat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0" fontId="14" fillId="3" borderId="1" xfId="0" applyFont="1" applyFill="1" applyBorder="1"/>
    <xf numFmtId="0" fontId="5" fillId="3" borderId="0" xfId="0" applyFont="1" applyFill="1" applyBorder="1"/>
    <xf numFmtId="4" fontId="10" fillId="3" borderId="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1" fillId="3" borderId="0" xfId="0" applyFont="1" applyFill="1"/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Alignment="1">
      <alignment vertical="top"/>
    </xf>
    <xf numFmtId="167" fontId="9" fillId="3" borderId="0" xfId="0" applyNumberFormat="1" applyFont="1" applyFill="1" applyAlignment="1">
      <alignment horizontal="center" vertical="center" wrapText="1"/>
    </xf>
    <xf numFmtId="164" fontId="11" fillId="3" borderId="0" xfId="0" applyNumberFormat="1" applyFont="1" applyFill="1"/>
    <xf numFmtId="164" fontId="11" fillId="3" borderId="0" xfId="0" applyNumberFormat="1" applyFont="1" applyFill="1" applyAlignment="1">
      <alignment horizontal="center" vertical="center"/>
    </xf>
    <xf numFmtId="0" fontId="14" fillId="3" borderId="0" xfId="0" applyFont="1" applyFill="1"/>
    <xf numFmtId="0" fontId="9" fillId="3" borderId="0" xfId="0" applyFont="1" applyFill="1" applyAlignment="1"/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top" wrapText="1"/>
    </xf>
    <xf numFmtId="0" fontId="12" fillId="3" borderId="0" xfId="0" applyFont="1" applyFill="1"/>
    <xf numFmtId="0" fontId="9" fillId="3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horizontal="center" vertical="center"/>
    </xf>
    <xf numFmtId="164" fontId="20" fillId="3" borderId="0" xfId="0" applyNumberFormat="1" applyFont="1" applyFill="1"/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164" fontId="1" fillId="3" borderId="2" xfId="0" applyNumberFormat="1" applyFont="1" applyFill="1" applyBorder="1" applyAlignment="1" applyProtection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14" fontId="1" fillId="3" borderId="1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horizontal="right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right"/>
    </xf>
    <xf numFmtId="164" fontId="14" fillId="3" borderId="7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4" fillId="3" borderId="0" xfId="0" applyNumberFormat="1" applyFont="1" applyFill="1" applyBorder="1" applyAlignment="1" applyProtection="1"/>
    <xf numFmtId="0" fontId="25" fillId="3" borderId="0" xfId="0" applyFont="1" applyFill="1"/>
    <xf numFmtId="16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3" borderId="7" xfId="0" applyNumberFormat="1" applyFont="1" applyFill="1" applyBorder="1" applyAlignment="1" applyProtection="1">
      <alignment horizontal="left" vertical="top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1" fillId="3" borderId="7" xfId="0" applyNumberFormat="1" applyFont="1" applyFill="1" applyBorder="1" applyAlignment="1" applyProtection="1">
      <alignment horizontal="center" vertical="top" wrapText="1"/>
    </xf>
    <xf numFmtId="164" fontId="1" fillId="3" borderId="3" xfId="0" applyNumberFormat="1" applyFont="1" applyFill="1" applyBorder="1" applyAlignment="1" applyProtection="1">
      <alignment horizontal="center" vertical="center"/>
    </xf>
    <xf numFmtId="164" fontId="1" fillId="3" borderId="4" xfId="0" applyNumberFormat="1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top" wrapText="1"/>
    </xf>
    <xf numFmtId="0" fontId="1" fillId="3" borderId="6" xfId="0" applyNumberFormat="1" applyFont="1" applyFill="1" applyBorder="1" applyAlignment="1" applyProtection="1">
      <alignment horizontal="left" vertical="top" wrapText="1"/>
    </xf>
    <xf numFmtId="2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16" fontId="1" fillId="3" borderId="1" xfId="0" applyNumberFormat="1" applyFont="1" applyFill="1" applyBorder="1" applyAlignment="1" applyProtection="1">
      <alignment horizontal="center" vertical="top"/>
    </xf>
    <xf numFmtId="165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center" vertical="top"/>
    </xf>
    <xf numFmtId="0" fontId="1" fillId="3" borderId="6" xfId="0" applyNumberFormat="1" applyFont="1" applyFill="1" applyBorder="1" applyAlignment="1" applyProtection="1">
      <alignment horizontal="center" vertical="top"/>
    </xf>
    <xf numFmtId="0" fontId="1" fillId="3" borderId="7" xfId="0" applyNumberFormat="1" applyFont="1" applyFill="1" applyBorder="1" applyAlignment="1" applyProtection="1">
      <alignment horizontal="center" vertical="top"/>
    </xf>
    <xf numFmtId="165" fontId="1" fillId="3" borderId="2" xfId="0" applyNumberFormat="1" applyFont="1" applyFill="1" applyBorder="1" applyAlignment="1" applyProtection="1">
      <alignment horizontal="center" vertical="top" wrapText="1"/>
    </xf>
    <xf numFmtId="165" fontId="1" fillId="3" borderId="6" xfId="0" applyNumberFormat="1" applyFont="1" applyFill="1" applyBorder="1" applyAlignment="1" applyProtection="1">
      <alignment horizontal="center" vertical="top" wrapText="1"/>
    </xf>
    <xf numFmtId="165" fontId="1" fillId="3" borderId="7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164" fontId="1" fillId="3" borderId="7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14" fontId="1" fillId="3" borderId="1" xfId="0" applyNumberFormat="1" applyFont="1" applyFill="1" applyBorder="1" applyAlignment="1" applyProtection="1">
      <alignment horizontal="center" vertical="top"/>
    </xf>
    <xf numFmtId="49" fontId="1" fillId="3" borderId="1" xfId="0" applyNumberFormat="1" applyFont="1" applyFill="1" applyBorder="1" applyAlignment="1" applyProtection="1">
      <alignment horizontal="center" vertical="top"/>
    </xf>
    <xf numFmtId="164" fontId="1" fillId="3" borderId="2" xfId="0" applyNumberFormat="1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1" fillId="3" borderId="5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top"/>
    </xf>
    <xf numFmtId="2" fontId="1" fillId="3" borderId="2" xfId="0" applyNumberFormat="1" applyFont="1" applyFill="1" applyBorder="1" applyAlignment="1" applyProtection="1">
      <alignment horizontal="center" vertical="top"/>
    </xf>
    <xf numFmtId="2" fontId="1" fillId="3" borderId="6" xfId="0" applyNumberFormat="1" applyFont="1" applyFill="1" applyBorder="1" applyAlignment="1" applyProtection="1">
      <alignment horizontal="center" vertical="top"/>
    </xf>
    <xf numFmtId="2" fontId="1" fillId="3" borderId="7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horizontal="right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6" xfId="0" applyNumberFormat="1" applyFont="1" applyFill="1" applyBorder="1" applyAlignment="1" applyProtection="1">
      <alignment horizontal="left" vertical="center" wrapText="1"/>
    </xf>
    <xf numFmtId="0" fontId="4" fillId="3" borderId="7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165" fontId="4" fillId="3" borderId="6" xfId="0" applyNumberFormat="1" applyFont="1" applyFill="1" applyBorder="1" applyAlignment="1" applyProtection="1">
      <alignment horizontal="center" vertical="center" wrapText="1"/>
    </xf>
    <xf numFmtId="165" fontId="4" fillId="3" borderId="7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/>
    </xf>
    <xf numFmtId="164" fontId="4" fillId="3" borderId="4" xfId="0" applyNumberFormat="1" applyFont="1" applyFill="1" applyBorder="1" applyAlignment="1" applyProtection="1">
      <alignment horizontal="center" vertical="center"/>
    </xf>
    <xf numFmtId="164" fontId="4" fillId="3" borderId="5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4" fontId="1" fillId="3" borderId="3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4" fontId="1" fillId="3" borderId="5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top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164" fontId="1" fillId="0" borderId="5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top" wrapText="1"/>
    </xf>
    <xf numFmtId="0" fontId="4" fillId="3" borderId="7" xfId="0" applyNumberFormat="1" applyFont="1" applyFill="1" applyBorder="1" applyAlignment="1" applyProtection="1">
      <alignment horizontal="left" vertical="top" wrapText="1"/>
    </xf>
    <xf numFmtId="0" fontId="4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right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22" fillId="3" borderId="10" xfId="0" applyNumberFormat="1" applyFont="1" applyFill="1" applyBorder="1" applyAlignment="1" applyProtection="1">
      <alignment horizontal="left" vertical="top" wrapText="1"/>
    </xf>
    <xf numFmtId="164" fontId="1" fillId="3" borderId="2" xfId="0" applyNumberFormat="1" applyFont="1" applyFill="1" applyBorder="1" applyAlignment="1" applyProtection="1">
      <alignment horizontal="center" vertical="top" wrapText="1"/>
    </xf>
    <xf numFmtId="164" fontId="1" fillId="3" borderId="6" xfId="0" applyNumberFormat="1" applyFont="1" applyFill="1" applyBorder="1" applyAlignment="1" applyProtection="1">
      <alignment horizontal="center" vertical="top" wrapText="1"/>
    </xf>
    <xf numFmtId="164" fontId="1" fillId="3" borderId="7" xfId="0" applyNumberFormat="1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4" fontId="14" fillId="3" borderId="6" xfId="0" applyNumberFormat="1" applyFont="1" applyFill="1" applyBorder="1" applyAlignment="1">
      <alignment horizontal="center" vertical="center" wrapText="1"/>
    </xf>
    <xf numFmtId="14" fontId="14" fillId="3" borderId="7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/>
    </xf>
    <xf numFmtId="0" fontId="14" fillId="3" borderId="0" xfId="0" applyFont="1" applyFill="1" applyAlignment="1">
      <alignment horizontal="right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23" fillId="3" borderId="10" xfId="0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 applyProtection="1">
      <alignment horizontal="center" vertical="top"/>
    </xf>
    <xf numFmtId="0" fontId="1" fillId="2" borderId="7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</xf>
    <xf numFmtId="0" fontId="1" fillId="2" borderId="7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top"/>
    </xf>
    <xf numFmtId="0" fontId="1" fillId="2" borderId="6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4" fillId="3" borderId="6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right" wrapText="1"/>
    </xf>
    <xf numFmtId="0" fontId="1" fillId="2" borderId="0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YC480"/>
  <sheetViews>
    <sheetView view="pageBreakPreview" zoomScale="70" zoomScaleNormal="70" zoomScaleSheetLayoutView="70" zoomScalePageLayoutView="70" workbookViewId="0">
      <selection activeCell="H469" sqref="H469:L469"/>
    </sheetView>
  </sheetViews>
  <sheetFormatPr defaultColWidth="8.85546875" defaultRowHeight="75" customHeight="1" x14ac:dyDescent="0.3"/>
  <cols>
    <col min="1" max="1" width="14.140625" style="29" customWidth="1"/>
    <col min="2" max="2" width="43" style="17" customWidth="1"/>
    <col min="3" max="3" width="18" style="17" customWidth="1"/>
    <col min="4" max="4" width="37.5703125" style="17" customWidth="1"/>
    <col min="5" max="5" width="19.85546875" style="17" customWidth="1"/>
    <col min="6" max="6" width="18.140625" style="17" customWidth="1"/>
    <col min="7" max="7" width="20.140625" style="17" customWidth="1"/>
    <col min="8" max="12" width="15.85546875" style="17" customWidth="1"/>
    <col min="13" max="13" width="19.5703125" style="17" customWidth="1"/>
    <col min="14" max="14" width="19.42578125" style="17" customWidth="1"/>
    <col min="15" max="15" width="34" style="17" customWidth="1"/>
    <col min="16" max="16" width="19.85546875" style="17" customWidth="1"/>
    <col min="17" max="17" width="18.140625" style="17" customWidth="1"/>
    <col min="18" max="16384" width="8.85546875" style="17"/>
  </cols>
  <sheetData>
    <row r="1" spans="1:15" ht="33" customHeight="1" x14ac:dyDescent="0.3">
      <c r="A1" s="124"/>
      <c r="B1" s="124"/>
      <c r="C1" s="124"/>
      <c r="D1" s="16"/>
      <c r="E1" s="16"/>
      <c r="F1" s="123"/>
      <c r="G1" s="16"/>
      <c r="O1" s="18" t="s">
        <v>422</v>
      </c>
    </row>
    <row r="2" spans="1:15" ht="68.25" customHeight="1" x14ac:dyDescent="0.3">
      <c r="A2" s="124"/>
      <c r="B2" s="124"/>
      <c r="C2" s="124"/>
      <c r="D2" s="16"/>
      <c r="E2" s="16"/>
      <c r="F2" s="219" t="s">
        <v>588</v>
      </c>
      <c r="G2" s="220"/>
      <c r="N2" s="181" t="s">
        <v>578</v>
      </c>
      <c r="O2" s="181"/>
    </row>
    <row r="3" spans="1:15" ht="24.75" customHeight="1" x14ac:dyDescent="0.3">
      <c r="A3" s="124"/>
      <c r="B3" s="124"/>
      <c r="C3" s="124"/>
      <c r="D3" s="16"/>
      <c r="E3" s="16"/>
      <c r="F3" s="16"/>
      <c r="G3" s="16"/>
      <c r="N3" s="117"/>
      <c r="O3" s="117"/>
    </row>
    <row r="4" spans="1:15" ht="30.75" customHeight="1" x14ac:dyDescent="0.3">
      <c r="A4" s="221" t="s">
        <v>254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</row>
    <row r="5" spans="1:15" ht="24.75" customHeight="1" x14ac:dyDescent="0.3">
      <c r="A5" s="222" t="s">
        <v>55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</row>
    <row r="6" spans="1:15" ht="19.5" customHeight="1" x14ac:dyDescent="0.3">
      <c r="A6" s="222" t="s">
        <v>68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1:15" ht="15" customHeight="1" x14ac:dyDescent="0.3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</row>
    <row r="8" spans="1:15" ht="38.25" customHeight="1" x14ac:dyDescent="0.3">
      <c r="A8" s="194" t="s">
        <v>0</v>
      </c>
      <c r="B8" s="164" t="s">
        <v>56</v>
      </c>
      <c r="C8" s="164" t="s">
        <v>1</v>
      </c>
      <c r="D8" s="164" t="s">
        <v>2</v>
      </c>
      <c r="E8" s="164" t="s">
        <v>3</v>
      </c>
      <c r="F8" s="194" t="s">
        <v>4</v>
      </c>
      <c r="G8" s="194"/>
      <c r="H8" s="194"/>
      <c r="I8" s="194"/>
      <c r="J8" s="194"/>
      <c r="K8" s="194"/>
      <c r="L8" s="194"/>
      <c r="M8" s="194"/>
      <c r="N8" s="194"/>
      <c r="O8" s="164" t="s">
        <v>5</v>
      </c>
    </row>
    <row r="9" spans="1:15" ht="53.25" customHeight="1" x14ac:dyDescent="0.3">
      <c r="A9" s="194"/>
      <c r="B9" s="164"/>
      <c r="C9" s="164"/>
      <c r="D9" s="164"/>
      <c r="E9" s="164"/>
      <c r="F9" s="119">
        <v>2023</v>
      </c>
      <c r="G9" s="119">
        <v>2024</v>
      </c>
      <c r="H9" s="195">
        <v>2025</v>
      </c>
      <c r="I9" s="196"/>
      <c r="J9" s="196"/>
      <c r="K9" s="196"/>
      <c r="L9" s="197"/>
      <c r="M9" s="105">
        <v>2026</v>
      </c>
      <c r="N9" s="105">
        <v>2027</v>
      </c>
      <c r="O9" s="164"/>
    </row>
    <row r="10" spans="1:15" ht="24.75" customHeight="1" x14ac:dyDescent="0.3">
      <c r="A10" s="105">
        <v>1</v>
      </c>
      <c r="B10" s="105">
        <v>2</v>
      </c>
      <c r="C10" s="105">
        <v>3</v>
      </c>
      <c r="D10" s="105">
        <v>4</v>
      </c>
      <c r="E10" s="105">
        <v>5</v>
      </c>
      <c r="F10" s="119">
        <v>6</v>
      </c>
      <c r="G10" s="119">
        <v>7</v>
      </c>
      <c r="H10" s="195">
        <v>8</v>
      </c>
      <c r="I10" s="196"/>
      <c r="J10" s="196"/>
      <c r="K10" s="196"/>
      <c r="L10" s="197"/>
      <c r="M10" s="105">
        <v>9</v>
      </c>
      <c r="N10" s="105">
        <v>10</v>
      </c>
      <c r="O10" s="105">
        <v>11</v>
      </c>
    </row>
    <row r="11" spans="1:15" ht="26.25" customHeight="1" x14ac:dyDescent="0.3">
      <c r="A11" s="121"/>
      <c r="B11" s="182" t="s">
        <v>132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</row>
    <row r="12" spans="1:15" ht="30" customHeight="1" x14ac:dyDescent="0.3">
      <c r="A12" s="151" t="s">
        <v>6</v>
      </c>
      <c r="B12" s="152" t="s">
        <v>7</v>
      </c>
      <c r="C12" s="151" t="s">
        <v>67</v>
      </c>
      <c r="D12" s="36" t="s">
        <v>8</v>
      </c>
      <c r="E12" s="106">
        <f>F12+G12+H12+M12+N12</f>
        <v>2645368.6940000001</v>
      </c>
      <c r="F12" s="106">
        <f>SUM(F13:F14)</f>
        <v>8310.3119999999999</v>
      </c>
      <c r="G12" s="107">
        <f>SUM(G13:G14)</f>
        <v>50220.451999999997</v>
      </c>
      <c r="H12" s="145">
        <f>SUM(H13:H14)</f>
        <v>325623.3</v>
      </c>
      <c r="I12" s="146"/>
      <c r="J12" s="146"/>
      <c r="K12" s="146"/>
      <c r="L12" s="147"/>
      <c r="M12" s="106">
        <f>SUM(M13:M14)</f>
        <v>742766.81</v>
      </c>
      <c r="N12" s="106">
        <f>SUM(N13:N14)</f>
        <v>1518447.82</v>
      </c>
      <c r="O12" s="155"/>
    </row>
    <row r="13" spans="1:15" ht="45" customHeight="1" x14ac:dyDescent="0.3">
      <c r="A13" s="151"/>
      <c r="B13" s="152"/>
      <c r="C13" s="151"/>
      <c r="D13" s="110" t="s">
        <v>10</v>
      </c>
      <c r="E13" s="106">
        <f>F13+G13+H13+M13+N13</f>
        <v>1759712.2000000002</v>
      </c>
      <c r="F13" s="106">
        <f>F17</f>
        <v>600.49</v>
      </c>
      <c r="G13" s="107">
        <f>G17</f>
        <v>25350</v>
      </c>
      <c r="H13" s="145">
        <f>H17+H23+H36</f>
        <v>261639.01</v>
      </c>
      <c r="I13" s="146"/>
      <c r="J13" s="146"/>
      <c r="K13" s="146"/>
      <c r="L13" s="147"/>
      <c r="M13" s="106">
        <f>M17+M23+M36</f>
        <v>537793.28000000003</v>
      </c>
      <c r="N13" s="106">
        <f>N17+N23+N36</f>
        <v>934329.42</v>
      </c>
      <c r="O13" s="155"/>
    </row>
    <row r="14" spans="1:15" ht="45" customHeight="1" x14ac:dyDescent="0.3">
      <c r="A14" s="151"/>
      <c r="B14" s="152"/>
      <c r="C14" s="151"/>
      <c r="D14" s="110" t="s">
        <v>11</v>
      </c>
      <c r="E14" s="106">
        <f>F14+G14+H14+M14+N14</f>
        <v>885656.49399999995</v>
      </c>
      <c r="F14" s="106">
        <f>F18+F24+F31+F37</f>
        <v>7709.8220000000001</v>
      </c>
      <c r="G14" s="107">
        <f>G18+G24+G31+G37</f>
        <v>24870.451999999997</v>
      </c>
      <c r="H14" s="145">
        <f>H18+H24+H31+H37</f>
        <v>63984.289999999994</v>
      </c>
      <c r="I14" s="146"/>
      <c r="J14" s="146"/>
      <c r="K14" s="146"/>
      <c r="L14" s="147"/>
      <c r="M14" s="106">
        <f>M18+M24+M31+M37</f>
        <v>204973.52999999997</v>
      </c>
      <c r="N14" s="106">
        <f>N18+N24+N31+N37</f>
        <v>584118.4</v>
      </c>
      <c r="O14" s="155"/>
    </row>
    <row r="15" spans="1:15" ht="35.25" customHeight="1" x14ac:dyDescent="0.3">
      <c r="A15" s="151"/>
      <c r="B15" s="152"/>
      <c r="C15" s="151"/>
      <c r="D15" s="110" t="s">
        <v>12</v>
      </c>
      <c r="E15" s="106">
        <f>SUM(F15:N15)</f>
        <v>0</v>
      </c>
      <c r="F15" s="106">
        <f>F25</f>
        <v>0</v>
      </c>
      <c r="G15" s="107">
        <f>G25</f>
        <v>0</v>
      </c>
      <c r="H15" s="145">
        <f t="shared" ref="H15:N15" si="0">H25</f>
        <v>0</v>
      </c>
      <c r="I15" s="146"/>
      <c r="J15" s="146"/>
      <c r="K15" s="146"/>
      <c r="L15" s="147"/>
      <c r="M15" s="106">
        <f t="shared" si="0"/>
        <v>0</v>
      </c>
      <c r="N15" s="106">
        <f t="shared" si="0"/>
        <v>0</v>
      </c>
      <c r="O15" s="155"/>
    </row>
    <row r="16" spans="1:15" ht="32.25" customHeight="1" x14ac:dyDescent="0.3">
      <c r="A16" s="151" t="s">
        <v>13</v>
      </c>
      <c r="B16" s="152" t="s">
        <v>69</v>
      </c>
      <c r="C16" s="151" t="s">
        <v>67</v>
      </c>
      <c r="D16" s="110" t="s">
        <v>8</v>
      </c>
      <c r="E16" s="106">
        <f>'Строительство и реконструкция'!K72</f>
        <v>2242108.38</v>
      </c>
      <c r="F16" s="106">
        <f>'Строительство и реконструкция'!L72</f>
        <v>960.78</v>
      </c>
      <c r="G16" s="106">
        <f>'Строительство и реконструкция'!M72</f>
        <v>45649.67</v>
      </c>
      <c r="H16" s="145">
        <f>'Строительство и реконструкция'!N72</f>
        <v>324623.30000000005</v>
      </c>
      <c r="I16" s="146"/>
      <c r="J16" s="146"/>
      <c r="K16" s="146"/>
      <c r="L16" s="147"/>
      <c r="M16" s="106">
        <f>'Строительство и реконструкция'!O72</f>
        <v>601766.80999999994</v>
      </c>
      <c r="N16" s="106">
        <f>'Строительство и реконструкция'!P72</f>
        <v>1269107.82</v>
      </c>
      <c r="O16" s="155" t="s">
        <v>265</v>
      </c>
    </row>
    <row r="17" spans="1:15" ht="39.75" customHeight="1" x14ac:dyDescent="0.3">
      <c r="A17" s="151"/>
      <c r="B17" s="152"/>
      <c r="C17" s="151"/>
      <c r="D17" s="110" t="s">
        <v>10</v>
      </c>
      <c r="E17" s="106">
        <f>'Строительство и реконструкция'!K73</f>
        <v>1466148.04</v>
      </c>
      <c r="F17" s="106">
        <f>'Строительство и реконструкция'!L73</f>
        <v>600.49</v>
      </c>
      <c r="G17" s="106">
        <f>'Строительство и реконструкция'!M73</f>
        <v>25350</v>
      </c>
      <c r="H17" s="145">
        <f>'Строительство и реконструкция'!N73</f>
        <v>261639.01</v>
      </c>
      <c r="I17" s="146"/>
      <c r="J17" s="146"/>
      <c r="K17" s="146"/>
      <c r="L17" s="147"/>
      <c r="M17" s="106">
        <f>'Строительство и реконструкция'!O73</f>
        <v>399193.28</v>
      </c>
      <c r="N17" s="106">
        <f>'Строительство и реконструкция'!P73</f>
        <v>779365.26</v>
      </c>
      <c r="O17" s="155"/>
    </row>
    <row r="18" spans="1:15" ht="39" customHeight="1" x14ac:dyDescent="0.3">
      <c r="A18" s="151"/>
      <c r="B18" s="152"/>
      <c r="C18" s="151"/>
      <c r="D18" s="110" t="s">
        <v>11</v>
      </c>
      <c r="E18" s="106">
        <f>'Строительство и реконструкция'!K74</f>
        <v>775960.34000000008</v>
      </c>
      <c r="F18" s="106">
        <f>'Строительство и реконструкция'!L74</f>
        <v>360.29</v>
      </c>
      <c r="G18" s="106">
        <f>'Строительство и реконструкция'!M74</f>
        <v>20299.669999999998</v>
      </c>
      <c r="H18" s="145">
        <f>'Строительство и реконструкция'!N74</f>
        <v>62984.289999999994</v>
      </c>
      <c r="I18" s="146"/>
      <c r="J18" s="146"/>
      <c r="K18" s="146"/>
      <c r="L18" s="147"/>
      <c r="M18" s="106">
        <f>'Строительство и реконструкция'!O74</f>
        <v>202573.52999999997</v>
      </c>
      <c r="N18" s="106">
        <f>'Строительство и реконструкция'!P74</f>
        <v>489742.56</v>
      </c>
      <c r="O18" s="155"/>
    </row>
    <row r="19" spans="1:15" ht="25.5" customHeight="1" x14ac:dyDescent="0.3">
      <c r="A19" s="151"/>
      <c r="B19" s="152" t="s">
        <v>296</v>
      </c>
      <c r="C19" s="164" t="s">
        <v>102</v>
      </c>
      <c r="D19" s="164" t="s">
        <v>102</v>
      </c>
      <c r="E19" s="154" t="s">
        <v>103</v>
      </c>
      <c r="F19" s="154" t="s">
        <v>104</v>
      </c>
      <c r="G19" s="165" t="s">
        <v>520</v>
      </c>
      <c r="H19" s="153" t="s">
        <v>519</v>
      </c>
      <c r="I19" s="154" t="s">
        <v>333</v>
      </c>
      <c r="J19" s="154"/>
      <c r="K19" s="154"/>
      <c r="L19" s="154"/>
      <c r="M19" s="154" t="s">
        <v>106</v>
      </c>
      <c r="N19" s="154" t="s">
        <v>107</v>
      </c>
      <c r="O19" s="155"/>
    </row>
    <row r="20" spans="1:15" ht="23.25" customHeight="1" x14ac:dyDescent="0.3">
      <c r="A20" s="151"/>
      <c r="B20" s="152"/>
      <c r="C20" s="164"/>
      <c r="D20" s="164"/>
      <c r="E20" s="154"/>
      <c r="F20" s="154"/>
      <c r="G20" s="166"/>
      <c r="H20" s="154"/>
      <c r="I20" s="106" t="s">
        <v>328</v>
      </c>
      <c r="J20" s="106" t="s">
        <v>329</v>
      </c>
      <c r="K20" s="106" t="s">
        <v>330</v>
      </c>
      <c r="L20" s="106" t="s">
        <v>331</v>
      </c>
      <c r="M20" s="154"/>
      <c r="N20" s="154"/>
      <c r="O20" s="155"/>
    </row>
    <row r="21" spans="1:15" ht="29.25" customHeight="1" x14ac:dyDescent="0.3">
      <c r="A21" s="151"/>
      <c r="B21" s="152"/>
      <c r="C21" s="164"/>
      <c r="D21" s="164"/>
      <c r="E21" s="14">
        <f>F21+G21+H21+M21+N21</f>
        <v>5</v>
      </c>
      <c r="F21" s="14">
        <v>0</v>
      </c>
      <c r="G21" s="14">
        <v>0</v>
      </c>
      <c r="H21" s="14">
        <v>2</v>
      </c>
      <c r="I21" s="14">
        <v>0</v>
      </c>
      <c r="J21" s="14">
        <v>0</v>
      </c>
      <c r="K21" s="14">
        <v>0</v>
      </c>
      <c r="L21" s="14">
        <v>2</v>
      </c>
      <c r="M21" s="14">
        <v>2</v>
      </c>
      <c r="N21" s="14">
        <v>1</v>
      </c>
      <c r="O21" s="155"/>
    </row>
    <row r="22" spans="1:15" ht="27" customHeight="1" x14ac:dyDescent="0.3">
      <c r="A22" s="171" t="s">
        <v>16</v>
      </c>
      <c r="B22" s="152" t="s">
        <v>70</v>
      </c>
      <c r="C22" s="151" t="s">
        <v>67</v>
      </c>
      <c r="D22" s="110" t="s">
        <v>8</v>
      </c>
      <c r="E22" s="106">
        <f>'Строительство и реконструкция'!K85</f>
        <v>388340</v>
      </c>
      <c r="F22" s="106">
        <v>0</v>
      </c>
      <c r="G22" s="106">
        <v>0</v>
      </c>
      <c r="H22" s="145">
        <f>'Строительство и реконструкция'!N85</f>
        <v>0</v>
      </c>
      <c r="I22" s="146"/>
      <c r="J22" s="146"/>
      <c r="K22" s="146"/>
      <c r="L22" s="147"/>
      <c r="M22" s="106">
        <f>'Строительство и реконструкция'!O85</f>
        <v>140000</v>
      </c>
      <c r="N22" s="106">
        <f>'Строительство и реконструкция'!P85</f>
        <v>248340</v>
      </c>
      <c r="O22" s="155" t="s">
        <v>264</v>
      </c>
    </row>
    <row r="23" spans="1:15" ht="34.5" customHeight="1" x14ac:dyDescent="0.3">
      <c r="A23" s="171"/>
      <c r="B23" s="152"/>
      <c r="C23" s="151"/>
      <c r="D23" s="110" t="s">
        <v>10</v>
      </c>
      <c r="E23" s="106">
        <f>'Строительство и реконструкция'!K86</f>
        <v>293564.16000000003</v>
      </c>
      <c r="F23" s="106">
        <v>0</v>
      </c>
      <c r="G23" s="106">
        <v>0</v>
      </c>
      <c r="H23" s="145">
        <f>'Строительство и реконструкция'!N86</f>
        <v>0</v>
      </c>
      <c r="I23" s="146"/>
      <c r="J23" s="146"/>
      <c r="K23" s="146"/>
      <c r="L23" s="147"/>
      <c r="M23" s="106">
        <f>'Строительство и реконструкция'!O86</f>
        <v>138600</v>
      </c>
      <c r="N23" s="106">
        <f>'Строительство и реконструкция'!P86</f>
        <v>154964.16</v>
      </c>
      <c r="O23" s="155"/>
    </row>
    <row r="24" spans="1:15" ht="34.5" customHeight="1" x14ac:dyDescent="0.3">
      <c r="A24" s="171"/>
      <c r="B24" s="152"/>
      <c r="C24" s="151"/>
      <c r="D24" s="110" t="s">
        <v>11</v>
      </c>
      <c r="E24" s="106">
        <f>'Строительство и реконструкция'!K87</f>
        <v>94775.84</v>
      </c>
      <c r="F24" s="106">
        <v>0</v>
      </c>
      <c r="G24" s="106">
        <v>0</v>
      </c>
      <c r="H24" s="145">
        <f>'Строительство и реконструкция'!N87</f>
        <v>0</v>
      </c>
      <c r="I24" s="146"/>
      <c r="J24" s="146"/>
      <c r="K24" s="146"/>
      <c r="L24" s="147"/>
      <c r="M24" s="106">
        <f>'Строительство и реконструкция'!O87</f>
        <v>1400</v>
      </c>
      <c r="N24" s="106">
        <f>'Строительство и реконструкция'!P87</f>
        <v>93375.84</v>
      </c>
      <c r="O24" s="155"/>
    </row>
    <row r="25" spans="1:15" ht="34.5" customHeight="1" x14ac:dyDescent="0.3">
      <c r="A25" s="171"/>
      <c r="B25" s="152"/>
      <c r="C25" s="151"/>
      <c r="D25" s="110" t="s">
        <v>15</v>
      </c>
      <c r="E25" s="106">
        <v>0</v>
      </c>
      <c r="F25" s="106">
        <v>0</v>
      </c>
      <c r="G25" s="106">
        <v>0</v>
      </c>
      <c r="H25" s="145">
        <v>0</v>
      </c>
      <c r="I25" s="146"/>
      <c r="J25" s="146"/>
      <c r="K25" s="146"/>
      <c r="L25" s="147"/>
      <c r="M25" s="106">
        <v>0</v>
      </c>
      <c r="N25" s="106">
        <v>0</v>
      </c>
      <c r="O25" s="155"/>
    </row>
    <row r="26" spans="1:15" ht="28.5" customHeight="1" x14ac:dyDescent="0.3">
      <c r="A26" s="171"/>
      <c r="B26" s="152" t="s">
        <v>297</v>
      </c>
      <c r="C26" s="164" t="s">
        <v>102</v>
      </c>
      <c r="D26" s="164" t="s">
        <v>102</v>
      </c>
      <c r="E26" s="154" t="s">
        <v>103</v>
      </c>
      <c r="F26" s="154" t="s">
        <v>104</v>
      </c>
      <c r="G26" s="165" t="s">
        <v>520</v>
      </c>
      <c r="H26" s="153" t="s">
        <v>519</v>
      </c>
      <c r="I26" s="154" t="s">
        <v>333</v>
      </c>
      <c r="J26" s="154"/>
      <c r="K26" s="154"/>
      <c r="L26" s="154"/>
      <c r="M26" s="154" t="s">
        <v>106</v>
      </c>
      <c r="N26" s="154" t="s">
        <v>107</v>
      </c>
      <c r="O26" s="155"/>
    </row>
    <row r="27" spans="1:15" ht="24" customHeight="1" x14ac:dyDescent="0.3">
      <c r="A27" s="171"/>
      <c r="B27" s="152"/>
      <c r="C27" s="164"/>
      <c r="D27" s="164"/>
      <c r="E27" s="154"/>
      <c r="F27" s="154"/>
      <c r="G27" s="166"/>
      <c r="H27" s="154"/>
      <c r="I27" s="106" t="s">
        <v>328</v>
      </c>
      <c r="J27" s="106" t="s">
        <v>329</v>
      </c>
      <c r="K27" s="106" t="s">
        <v>330</v>
      </c>
      <c r="L27" s="106" t="s">
        <v>331</v>
      </c>
      <c r="M27" s="154"/>
      <c r="N27" s="154"/>
      <c r="O27" s="155"/>
    </row>
    <row r="28" spans="1:15" ht="35.25" customHeight="1" x14ac:dyDescent="0.3">
      <c r="A28" s="171"/>
      <c r="B28" s="152"/>
      <c r="C28" s="164"/>
      <c r="D28" s="164"/>
      <c r="E28" s="14">
        <v>3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3</v>
      </c>
      <c r="O28" s="155"/>
    </row>
    <row r="29" spans="1:15" ht="27" customHeight="1" x14ac:dyDescent="0.3">
      <c r="A29" s="151" t="s">
        <v>22</v>
      </c>
      <c r="B29" s="152" t="s">
        <v>100</v>
      </c>
      <c r="C29" s="155" t="s">
        <v>67</v>
      </c>
      <c r="D29" s="110" t="s">
        <v>14</v>
      </c>
      <c r="E29" s="106">
        <f>'Строительство и реконструкция'!K92</f>
        <v>3941.5639999999999</v>
      </c>
      <c r="F29" s="106">
        <f>'Строительство и реконструкция'!L92</f>
        <v>1970.7819999999999</v>
      </c>
      <c r="G29" s="106">
        <f>'Строительство и реконструкция'!M92</f>
        <v>1970.7819999999999</v>
      </c>
      <c r="H29" s="154">
        <f>'Строительство и реконструкция'!N92</f>
        <v>0</v>
      </c>
      <c r="I29" s="154"/>
      <c r="J29" s="154"/>
      <c r="K29" s="154"/>
      <c r="L29" s="154"/>
      <c r="M29" s="106">
        <f>'Строительство и реконструкция'!O92</f>
        <v>0</v>
      </c>
      <c r="N29" s="106">
        <f>'Строительство и реконструкция'!P92</f>
        <v>0</v>
      </c>
      <c r="O29" s="155" t="s">
        <v>264</v>
      </c>
    </row>
    <row r="30" spans="1:15" ht="34.5" customHeight="1" x14ac:dyDescent="0.3">
      <c r="A30" s="151"/>
      <c r="B30" s="152"/>
      <c r="C30" s="155"/>
      <c r="D30" s="110" t="s">
        <v>10</v>
      </c>
      <c r="E30" s="106">
        <f>'Строительство и реконструкция'!K93</f>
        <v>0</v>
      </c>
      <c r="F30" s="106">
        <f>'Строительство и реконструкция'!L93</f>
        <v>0</v>
      </c>
      <c r="G30" s="106">
        <f>'Строительство и реконструкция'!M93</f>
        <v>0</v>
      </c>
      <c r="H30" s="154">
        <f>'Строительство и реконструкция'!N93</f>
        <v>0</v>
      </c>
      <c r="I30" s="154"/>
      <c r="J30" s="154"/>
      <c r="K30" s="154"/>
      <c r="L30" s="154"/>
      <c r="M30" s="106">
        <f>'Строительство и реконструкция'!O93</f>
        <v>0</v>
      </c>
      <c r="N30" s="106">
        <f>'Строительство и реконструкция'!P93</f>
        <v>0</v>
      </c>
      <c r="O30" s="155"/>
    </row>
    <row r="31" spans="1:15" ht="34.5" customHeight="1" x14ac:dyDescent="0.3">
      <c r="A31" s="151"/>
      <c r="B31" s="152"/>
      <c r="C31" s="155"/>
      <c r="D31" s="110" t="s">
        <v>11</v>
      </c>
      <c r="E31" s="106">
        <f>'Строительство и реконструкция'!K94</f>
        <v>3941.5639999999999</v>
      </c>
      <c r="F31" s="106">
        <f>'Строительство и реконструкция'!L94</f>
        <v>1970.7819999999999</v>
      </c>
      <c r="G31" s="106">
        <f>'Строительство и реконструкция'!M94</f>
        <v>1970.7819999999999</v>
      </c>
      <c r="H31" s="154">
        <f>'Строительство и реконструкция'!N94</f>
        <v>0</v>
      </c>
      <c r="I31" s="154"/>
      <c r="J31" s="154"/>
      <c r="K31" s="154"/>
      <c r="L31" s="154"/>
      <c r="M31" s="106">
        <f>'Строительство и реконструкция'!O94</f>
        <v>0</v>
      </c>
      <c r="N31" s="106">
        <f>'Строительство и реконструкция'!P94</f>
        <v>0</v>
      </c>
      <c r="O31" s="155"/>
    </row>
    <row r="32" spans="1:15" ht="21" customHeight="1" x14ac:dyDescent="0.3">
      <c r="A32" s="151"/>
      <c r="B32" s="152" t="s">
        <v>71</v>
      </c>
      <c r="C32" s="164" t="s">
        <v>102</v>
      </c>
      <c r="D32" s="164" t="s">
        <v>102</v>
      </c>
      <c r="E32" s="154" t="s">
        <v>103</v>
      </c>
      <c r="F32" s="154" t="s">
        <v>104</v>
      </c>
      <c r="G32" s="153" t="s">
        <v>520</v>
      </c>
      <c r="H32" s="153" t="s">
        <v>519</v>
      </c>
      <c r="I32" s="154" t="s">
        <v>333</v>
      </c>
      <c r="J32" s="154"/>
      <c r="K32" s="154"/>
      <c r="L32" s="154"/>
      <c r="M32" s="154" t="s">
        <v>106</v>
      </c>
      <c r="N32" s="154" t="s">
        <v>107</v>
      </c>
      <c r="O32" s="155"/>
    </row>
    <row r="33" spans="1:16" ht="21" customHeight="1" x14ac:dyDescent="0.3">
      <c r="A33" s="151"/>
      <c r="B33" s="152"/>
      <c r="C33" s="164"/>
      <c r="D33" s="164"/>
      <c r="E33" s="154"/>
      <c r="F33" s="154"/>
      <c r="G33" s="154"/>
      <c r="H33" s="154"/>
      <c r="I33" s="106" t="s">
        <v>328</v>
      </c>
      <c r="J33" s="106" t="s">
        <v>329</v>
      </c>
      <c r="K33" s="106" t="s">
        <v>330</v>
      </c>
      <c r="L33" s="106" t="s">
        <v>331</v>
      </c>
      <c r="M33" s="154"/>
      <c r="N33" s="154"/>
      <c r="O33" s="155"/>
    </row>
    <row r="34" spans="1:16" ht="30" customHeight="1" x14ac:dyDescent="0.35">
      <c r="A34" s="151"/>
      <c r="B34" s="152"/>
      <c r="C34" s="164"/>
      <c r="D34" s="164"/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55"/>
      <c r="P34" s="134"/>
    </row>
    <row r="35" spans="1:16" ht="32.25" customHeight="1" x14ac:dyDescent="0.3">
      <c r="A35" s="171" t="s">
        <v>19</v>
      </c>
      <c r="B35" s="152" t="s">
        <v>108</v>
      </c>
      <c r="C35" s="151" t="s">
        <v>67</v>
      </c>
      <c r="D35" s="110" t="s">
        <v>14</v>
      </c>
      <c r="E35" s="106">
        <f>E36+E37</f>
        <v>10978.75</v>
      </c>
      <c r="F35" s="106">
        <f t="shared" ref="F35:N35" si="1">F36+F37</f>
        <v>5378.75</v>
      </c>
      <c r="G35" s="106">
        <f t="shared" si="1"/>
        <v>2600</v>
      </c>
      <c r="H35" s="154">
        <f t="shared" si="1"/>
        <v>1000</v>
      </c>
      <c r="I35" s="154"/>
      <c r="J35" s="154"/>
      <c r="K35" s="154"/>
      <c r="L35" s="154"/>
      <c r="M35" s="106">
        <f t="shared" si="1"/>
        <v>1000</v>
      </c>
      <c r="N35" s="106">
        <f t="shared" si="1"/>
        <v>1000</v>
      </c>
      <c r="O35" s="155" t="s">
        <v>57</v>
      </c>
    </row>
    <row r="36" spans="1:16" ht="39" customHeight="1" x14ac:dyDescent="0.3">
      <c r="A36" s="171"/>
      <c r="B36" s="152"/>
      <c r="C36" s="151"/>
      <c r="D36" s="110" t="s">
        <v>10</v>
      </c>
      <c r="E36" s="106">
        <f>SUM(F36:N36)</f>
        <v>0</v>
      </c>
      <c r="F36" s="106">
        <v>0</v>
      </c>
      <c r="G36" s="106">
        <v>0</v>
      </c>
      <c r="H36" s="154">
        <v>0</v>
      </c>
      <c r="I36" s="154"/>
      <c r="J36" s="154"/>
      <c r="K36" s="154"/>
      <c r="L36" s="154"/>
      <c r="M36" s="106">
        <v>0</v>
      </c>
      <c r="N36" s="106">
        <v>0</v>
      </c>
      <c r="O36" s="155"/>
    </row>
    <row r="37" spans="1:16" ht="39" customHeight="1" x14ac:dyDescent="0.3">
      <c r="A37" s="171"/>
      <c r="B37" s="152"/>
      <c r="C37" s="151"/>
      <c r="D37" s="110" t="s">
        <v>11</v>
      </c>
      <c r="E37" s="106">
        <f>F37+G37+H37+M37+N37</f>
        <v>10978.75</v>
      </c>
      <c r="F37" s="106">
        <v>5378.75</v>
      </c>
      <c r="G37" s="106">
        <v>2600</v>
      </c>
      <c r="H37" s="154">
        <v>1000</v>
      </c>
      <c r="I37" s="154"/>
      <c r="J37" s="154"/>
      <c r="K37" s="154"/>
      <c r="L37" s="154"/>
      <c r="M37" s="106">
        <v>1000</v>
      </c>
      <c r="N37" s="106">
        <v>1000</v>
      </c>
      <c r="O37" s="155"/>
    </row>
    <row r="38" spans="1:16" ht="28.5" customHeight="1" x14ac:dyDescent="0.3">
      <c r="A38" s="171"/>
      <c r="B38" s="152" t="s">
        <v>281</v>
      </c>
      <c r="C38" s="164" t="s">
        <v>102</v>
      </c>
      <c r="D38" s="164" t="s">
        <v>102</v>
      </c>
      <c r="E38" s="154" t="s">
        <v>103</v>
      </c>
      <c r="F38" s="154" t="s">
        <v>104</v>
      </c>
      <c r="G38" s="153" t="s">
        <v>520</v>
      </c>
      <c r="H38" s="153" t="s">
        <v>519</v>
      </c>
      <c r="I38" s="154" t="s">
        <v>333</v>
      </c>
      <c r="J38" s="154"/>
      <c r="K38" s="154"/>
      <c r="L38" s="154"/>
      <c r="M38" s="154" t="s">
        <v>106</v>
      </c>
      <c r="N38" s="154" t="s">
        <v>107</v>
      </c>
      <c r="O38" s="155"/>
    </row>
    <row r="39" spans="1:16" ht="24" customHeight="1" x14ac:dyDescent="0.3">
      <c r="A39" s="171"/>
      <c r="B39" s="152"/>
      <c r="C39" s="164"/>
      <c r="D39" s="164"/>
      <c r="E39" s="154"/>
      <c r="F39" s="154"/>
      <c r="G39" s="154"/>
      <c r="H39" s="154"/>
      <c r="I39" s="106" t="s">
        <v>328</v>
      </c>
      <c r="J39" s="106" t="s">
        <v>329</v>
      </c>
      <c r="K39" s="106" t="s">
        <v>330</v>
      </c>
      <c r="L39" s="106" t="s">
        <v>331</v>
      </c>
      <c r="M39" s="154"/>
      <c r="N39" s="154"/>
      <c r="O39" s="155"/>
    </row>
    <row r="40" spans="1:16" ht="35.25" customHeight="1" x14ac:dyDescent="0.3">
      <c r="A40" s="171"/>
      <c r="B40" s="152"/>
      <c r="C40" s="164"/>
      <c r="D40" s="164"/>
      <c r="E40" s="14">
        <f>F40+G40+H40+M40+N40</f>
        <v>293</v>
      </c>
      <c r="F40" s="14">
        <v>181</v>
      </c>
      <c r="G40" s="14">
        <v>52</v>
      </c>
      <c r="H40" s="14">
        <v>20</v>
      </c>
      <c r="I40" s="14">
        <v>0</v>
      </c>
      <c r="J40" s="14">
        <v>5</v>
      </c>
      <c r="K40" s="14">
        <v>5</v>
      </c>
      <c r="L40" s="14">
        <v>10</v>
      </c>
      <c r="M40" s="14">
        <v>20</v>
      </c>
      <c r="N40" s="14">
        <v>20</v>
      </c>
      <c r="O40" s="155"/>
    </row>
    <row r="41" spans="1:16" ht="36.75" customHeight="1" x14ac:dyDescent="0.3">
      <c r="A41" s="176"/>
      <c r="B41" s="169" t="s">
        <v>308</v>
      </c>
      <c r="C41" s="177"/>
      <c r="D41" s="118" t="s">
        <v>309</v>
      </c>
      <c r="E41" s="34">
        <f>SUM(E42:E45)</f>
        <v>2645368.6940000001</v>
      </c>
      <c r="F41" s="34">
        <f t="shared" ref="F41:M41" si="2">SUM(F42:F45)</f>
        <v>8310.3119999999999</v>
      </c>
      <c r="G41" s="120">
        <f t="shared" si="2"/>
        <v>50220.451999999997</v>
      </c>
      <c r="H41" s="198">
        <f t="shared" si="2"/>
        <v>325623.3</v>
      </c>
      <c r="I41" s="199"/>
      <c r="J41" s="199"/>
      <c r="K41" s="199"/>
      <c r="L41" s="200"/>
      <c r="M41" s="34">
        <f t="shared" si="2"/>
        <v>742766.81</v>
      </c>
      <c r="N41" s="34">
        <f>SUM(N42:N45)</f>
        <v>1518447.82</v>
      </c>
      <c r="O41" s="151"/>
    </row>
    <row r="42" spans="1:16" ht="26.25" customHeight="1" x14ac:dyDescent="0.3">
      <c r="A42" s="176"/>
      <c r="B42" s="169"/>
      <c r="C42" s="177"/>
      <c r="D42" s="37" t="s">
        <v>9</v>
      </c>
      <c r="E42" s="34">
        <f>F42+G42+H42+M42+N42</f>
        <v>0</v>
      </c>
      <c r="F42" s="34">
        <v>0</v>
      </c>
      <c r="G42" s="120">
        <v>0</v>
      </c>
      <c r="H42" s="198">
        <v>0</v>
      </c>
      <c r="I42" s="199"/>
      <c r="J42" s="199"/>
      <c r="K42" s="199"/>
      <c r="L42" s="200"/>
      <c r="M42" s="34">
        <v>0</v>
      </c>
      <c r="N42" s="34">
        <v>0</v>
      </c>
      <c r="O42" s="151"/>
    </row>
    <row r="43" spans="1:16" ht="39" customHeight="1" x14ac:dyDescent="0.3">
      <c r="A43" s="176"/>
      <c r="B43" s="169"/>
      <c r="C43" s="177"/>
      <c r="D43" s="118" t="s">
        <v>10</v>
      </c>
      <c r="E43" s="34">
        <f>F43+G43+H43+M43+N43</f>
        <v>1759712.2000000002</v>
      </c>
      <c r="F43" s="34">
        <f t="shared" ref="F43:H44" si="3">F13</f>
        <v>600.49</v>
      </c>
      <c r="G43" s="120">
        <f t="shared" si="3"/>
        <v>25350</v>
      </c>
      <c r="H43" s="198">
        <f t="shared" si="3"/>
        <v>261639.01</v>
      </c>
      <c r="I43" s="199"/>
      <c r="J43" s="199"/>
      <c r="K43" s="199"/>
      <c r="L43" s="200"/>
      <c r="M43" s="34">
        <f>M13</f>
        <v>537793.28000000003</v>
      </c>
      <c r="N43" s="34">
        <f>N13</f>
        <v>934329.42</v>
      </c>
      <c r="O43" s="151"/>
    </row>
    <row r="44" spans="1:16" ht="39" customHeight="1" x14ac:dyDescent="0.3">
      <c r="A44" s="176"/>
      <c r="B44" s="169"/>
      <c r="C44" s="177"/>
      <c r="D44" s="118" t="s">
        <v>18</v>
      </c>
      <c r="E44" s="34">
        <f>F44+G44+H44+M44+N44</f>
        <v>885656.49399999995</v>
      </c>
      <c r="F44" s="34">
        <f t="shared" si="3"/>
        <v>7709.8220000000001</v>
      </c>
      <c r="G44" s="120">
        <f t="shared" si="3"/>
        <v>24870.451999999997</v>
      </c>
      <c r="H44" s="198">
        <f t="shared" si="3"/>
        <v>63984.289999999994</v>
      </c>
      <c r="I44" s="199"/>
      <c r="J44" s="199"/>
      <c r="K44" s="199"/>
      <c r="L44" s="200"/>
      <c r="M44" s="34">
        <f>M14</f>
        <v>204973.52999999997</v>
      </c>
      <c r="N44" s="34">
        <f>N14</f>
        <v>584118.4</v>
      </c>
      <c r="O44" s="151"/>
    </row>
    <row r="45" spans="1:16" ht="39" customHeight="1" x14ac:dyDescent="0.3">
      <c r="A45" s="176"/>
      <c r="B45" s="169"/>
      <c r="C45" s="177"/>
      <c r="D45" s="118" t="s">
        <v>15</v>
      </c>
      <c r="E45" s="34">
        <f>F45+G45+H45+M45+N45</f>
        <v>0</v>
      </c>
      <c r="F45" s="34">
        <v>0</v>
      </c>
      <c r="G45" s="120">
        <v>0</v>
      </c>
      <c r="H45" s="198">
        <v>0</v>
      </c>
      <c r="I45" s="199"/>
      <c r="J45" s="199"/>
      <c r="K45" s="199"/>
      <c r="L45" s="200"/>
      <c r="M45" s="34">
        <v>0</v>
      </c>
      <c r="N45" s="34">
        <v>0</v>
      </c>
      <c r="O45" s="151"/>
    </row>
    <row r="46" spans="1:16" ht="33" customHeight="1" x14ac:dyDescent="0.3">
      <c r="A46" s="109"/>
      <c r="B46" s="167" t="s">
        <v>133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</row>
    <row r="47" spans="1:16" ht="31.5" customHeight="1" x14ac:dyDescent="0.3">
      <c r="A47" s="151" t="s">
        <v>6</v>
      </c>
      <c r="B47" s="152" t="s">
        <v>20</v>
      </c>
      <c r="C47" s="155" t="s">
        <v>67</v>
      </c>
      <c r="D47" s="110" t="s">
        <v>8</v>
      </c>
      <c r="E47" s="106">
        <f>E50+E49+E48</f>
        <v>8289023.682000001</v>
      </c>
      <c r="F47" s="106">
        <f>F50+F49+F48</f>
        <v>558204.43200000003</v>
      </c>
      <c r="G47" s="107">
        <f>G50+G49+G48</f>
        <v>1637019.81</v>
      </c>
      <c r="H47" s="145">
        <f t="shared" ref="H47:N47" si="4">H50+H49+H48</f>
        <v>1132369.98</v>
      </c>
      <c r="I47" s="146"/>
      <c r="J47" s="146"/>
      <c r="K47" s="146"/>
      <c r="L47" s="147"/>
      <c r="M47" s="106">
        <f>M50+M49+M48</f>
        <v>3275104.23</v>
      </c>
      <c r="N47" s="106">
        <f t="shared" si="4"/>
        <v>1686325.23</v>
      </c>
      <c r="O47" s="155" t="s">
        <v>17</v>
      </c>
    </row>
    <row r="48" spans="1:16" ht="33.75" customHeight="1" x14ac:dyDescent="0.3">
      <c r="A48" s="151"/>
      <c r="B48" s="152"/>
      <c r="C48" s="155"/>
      <c r="D48" s="110" t="s">
        <v>9</v>
      </c>
      <c r="E48" s="106">
        <f>F48+G48+H48+M48+N48</f>
        <v>700000</v>
      </c>
      <c r="F48" s="106">
        <f t="shared" ref="F48" si="5">F63</f>
        <v>200000</v>
      </c>
      <c r="G48" s="107">
        <f>G63</f>
        <v>312943.8</v>
      </c>
      <c r="H48" s="145">
        <f t="shared" ref="H48:N48" si="6">H63</f>
        <v>187056.2</v>
      </c>
      <c r="I48" s="146"/>
      <c r="J48" s="146"/>
      <c r="K48" s="146"/>
      <c r="L48" s="147"/>
      <c r="M48" s="106">
        <f t="shared" si="6"/>
        <v>0</v>
      </c>
      <c r="N48" s="106">
        <f t="shared" si="6"/>
        <v>0</v>
      </c>
      <c r="O48" s="155"/>
    </row>
    <row r="49" spans="1:15" ht="33.75" customHeight="1" x14ac:dyDescent="0.3">
      <c r="A49" s="151"/>
      <c r="B49" s="152"/>
      <c r="C49" s="155"/>
      <c r="D49" s="110" t="s">
        <v>10</v>
      </c>
      <c r="E49" s="106">
        <f>F49+G49+H49+M49+N49</f>
        <v>7037455.1300000008</v>
      </c>
      <c r="F49" s="106">
        <f>F52+F64</f>
        <v>308122.03999999998</v>
      </c>
      <c r="G49" s="107">
        <f>G52+G64</f>
        <v>1140293.96</v>
      </c>
      <c r="H49" s="145">
        <f>H52+H64</f>
        <v>810781.42</v>
      </c>
      <c r="I49" s="146"/>
      <c r="J49" s="146"/>
      <c r="K49" s="146"/>
      <c r="L49" s="147"/>
      <c r="M49" s="106">
        <f>M52+M64</f>
        <v>3138142.65</v>
      </c>
      <c r="N49" s="106">
        <f>N52+N64</f>
        <v>1640115.06</v>
      </c>
      <c r="O49" s="155"/>
    </row>
    <row r="50" spans="1:15" ht="43.5" customHeight="1" x14ac:dyDescent="0.3">
      <c r="A50" s="151"/>
      <c r="B50" s="152"/>
      <c r="C50" s="155"/>
      <c r="D50" s="110" t="s">
        <v>11</v>
      </c>
      <c r="E50" s="106">
        <f>F50+G50+H50+M50+N50</f>
        <v>551568.55200000003</v>
      </c>
      <c r="F50" s="106">
        <f>+F53+F58+F65</f>
        <v>50082.392</v>
      </c>
      <c r="G50" s="107">
        <f>+G53+G58+G65</f>
        <v>183782.05000000002</v>
      </c>
      <c r="H50" s="145">
        <f>+H53+H58+H65</f>
        <v>134532.35999999999</v>
      </c>
      <c r="I50" s="146"/>
      <c r="J50" s="146"/>
      <c r="K50" s="146"/>
      <c r="L50" s="147"/>
      <c r="M50" s="106">
        <f>+M53+M58+M65</f>
        <v>136961.57999999999</v>
      </c>
      <c r="N50" s="106">
        <f>+N53+N58</f>
        <v>46210.17</v>
      </c>
      <c r="O50" s="201"/>
    </row>
    <row r="51" spans="1:15" ht="27" customHeight="1" x14ac:dyDescent="0.3">
      <c r="A51" s="150" t="s">
        <v>13</v>
      </c>
      <c r="B51" s="152" t="s">
        <v>72</v>
      </c>
      <c r="C51" s="155" t="s">
        <v>67</v>
      </c>
      <c r="D51" s="110" t="s">
        <v>8</v>
      </c>
      <c r="E51" s="106">
        <f>'Строительство и реконструкция'!K109</f>
        <v>4130020.5820000004</v>
      </c>
      <c r="F51" s="106">
        <f>F52+F53</f>
        <v>197454.06199999998</v>
      </c>
      <c r="G51" s="111">
        <f>G52+G53</f>
        <v>169102.88</v>
      </c>
      <c r="H51" s="173">
        <f t="shared" ref="H51:N51" si="7">H52+H53</f>
        <v>287037.84999999998</v>
      </c>
      <c r="I51" s="174"/>
      <c r="J51" s="174"/>
      <c r="K51" s="174"/>
      <c r="L51" s="175"/>
      <c r="M51" s="112">
        <f>'Строительство и реконструкция'!O109</f>
        <v>1790100.56</v>
      </c>
      <c r="N51" s="112">
        <f t="shared" si="7"/>
        <v>1686325.23</v>
      </c>
      <c r="O51" s="155" t="s">
        <v>266</v>
      </c>
    </row>
    <row r="52" spans="1:15" ht="39" customHeight="1" x14ac:dyDescent="0.3">
      <c r="A52" s="150"/>
      <c r="B52" s="152"/>
      <c r="C52" s="155"/>
      <c r="D52" s="110" t="s">
        <v>10</v>
      </c>
      <c r="E52" s="106">
        <f>'Строительство и реконструкция'!K110</f>
        <v>3639055.99</v>
      </c>
      <c r="F52" s="106">
        <f>'Строительство и реконструкция'!L110</f>
        <v>150979.18</v>
      </c>
      <c r="G52" s="107">
        <f>'Строительство и реконструкция'!M110</f>
        <v>0</v>
      </c>
      <c r="H52" s="145">
        <f>'Строительство и реконструкция'!N110</f>
        <v>179972.73</v>
      </c>
      <c r="I52" s="146"/>
      <c r="J52" s="146"/>
      <c r="K52" s="146"/>
      <c r="L52" s="147"/>
      <c r="M52" s="112">
        <f>'Строительство и реконструкция'!O110</f>
        <v>1667989.02</v>
      </c>
      <c r="N52" s="106">
        <f>'Строительство и реконструкция'!P110</f>
        <v>1640115.06</v>
      </c>
      <c r="O52" s="155"/>
    </row>
    <row r="53" spans="1:15" ht="39.75" customHeight="1" x14ac:dyDescent="0.3">
      <c r="A53" s="150"/>
      <c r="B53" s="152"/>
      <c r="C53" s="155"/>
      <c r="D53" s="110" t="s">
        <v>11</v>
      </c>
      <c r="E53" s="106">
        <f>'Строительство и реконструкция'!K111</f>
        <v>490964.592</v>
      </c>
      <c r="F53" s="106">
        <f>'Строительство и реконструкция'!L111</f>
        <v>46474.881999999998</v>
      </c>
      <c r="G53" s="107">
        <f>'Строительство и реконструкция'!M111</f>
        <v>169102.88</v>
      </c>
      <c r="H53" s="145">
        <f>'Строительство и реконструкция'!N111</f>
        <v>107065.12</v>
      </c>
      <c r="I53" s="146"/>
      <c r="J53" s="146"/>
      <c r="K53" s="146"/>
      <c r="L53" s="147"/>
      <c r="M53" s="112">
        <f>'Строительство и реконструкция'!O111</f>
        <v>122111.54</v>
      </c>
      <c r="N53" s="106">
        <f>'Строительство и реконструкция'!P111</f>
        <v>46210.17</v>
      </c>
      <c r="O53" s="155"/>
    </row>
    <row r="54" spans="1:15" ht="28.5" customHeight="1" x14ac:dyDescent="0.3">
      <c r="A54" s="150"/>
      <c r="B54" s="152" t="s">
        <v>298</v>
      </c>
      <c r="C54" s="164" t="s">
        <v>102</v>
      </c>
      <c r="D54" s="164" t="s">
        <v>102</v>
      </c>
      <c r="E54" s="154" t="s">
        <v>103</v>
      </c>
      <c r="F54" s="154" t="s">
        <v>104</v>
      </c>
      <c r="G54" s="165" t="s">
        <v>520</v>
      </c>
      <c r="H54" s="153" t="s">
        <v>518</v>
      </c>
      <c r="I54" s="145" t="s">
        <v>333</v>
      </c>
      <c r="J54" s="146"/>
      <c r="K54" s="146"/>
      <c r="L54" s="147"/>
      <c r="M54" s="154" t="s">
        <v>106</v>
      </c>
      <c r="N54" s="154" t="s">
        <v>107</v>
      </c>
      <c r="O54" s="155"/>
    </row>
    <row r="55" spans="1:15" ht="24" customHeight="1" x14ac:dyDescent="0.3">
      <c r="A55" s="150"/>
      <c r="B55" s="152"/>
      <c r="C55" s="164"/>
      <c r="D55" s="164"/>
      <c r="E55" s="154"/>
      <c r="F55" s="154"/>
      <c r="G55" s="166"/>
      <c r="H55" s="154"/>
      <c r="I55" s="104" t="s">
        <v>328</v>
      </c>
      <c r="J55" s="104" t="s">
        <v>329</v>
      </c>
      <c r="K55" s="104" t="s">
        <v>330</v>
      </c>
      <c r="L55" s="104" t="s">
        <v>331</v>
      </c>
      <c r="M55" s="154"/>
      <c r="N55" s="154"/>
      <c r="O55" s="155"/>
    </row>
    <row r="56" spans="1:15" ht="35.25" customHeight="1" x14ac:dyDescent="0.3">
      <c r="A56" s="150"/>
      <c r="B56" s="152"/>
      <c r="C56" s="164"/>
      <c r="D56" s="164"/>
      <c r="E56" s="14">
        <f>F56+G56+H56+M56+N56</f>
        <v>1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</v>
      </c>
      <c r="N56" s="14">
        <v>0</v>
      </c>
      <c r="O56" s="155"/>
    </row>
    <row r="57" spans="1:15" ht="35.25" customHeight="1" x14ac:dyDescent="0.3">
      <c r="A57" s="178" t="s">
        <v>16</v>
      </c>
      <c r="B57" s="141" t="s">
        <v>299</v>
      </c>
      <c r="C57" s="143" t="s">
        <v>67</v>
      </c>
      <c r="D57" s="110" t="s">
        <v>8</v>
      </c>
      <c r="E57" s="106">
        <f>E58</f>
        <v>19200</v>
      </c>
      <c r="F57" s="106">
        <f t="shared" ref="F57:G57" si="8">F58</f>
        <v>0</v>
      </c>
      <c r="G57" s="106">
        <f t="shared" si="8"/>
        <v>0</v>
      </c>
      <c r="H57" s="145">
        <f>H58</f>
        <v>19200</v>
      </c>
      <c r="I57" s="146"/>
      <c r="J57" s="146"/>
      <c r="K57" s="146"/>
      <c r="L57" s="147"/>
      <c r="M57" s="106">
        <f>M58</f>
        <v>0</v>
      </c>
      <c r="N57" s="106">
        <f>N58</f>
        <v>0</v>
      </c>
      <c r="O57" s="143" t="s">
        <v>584</v>
      </c>
    </row>
    <row r="58" spans="1:15" ht="56.25" customHeight="1" x14ac:dyDescent="0.3">
      <c r="A58" s="179"/>
      <c r="B58" s="142"/>
      <c r="C58" s="144"/>
      <c r="D58" s="110" t="s">
        <v>11</v>
      </c>
      <c r="E58" s="106">
        <f>'Капитальный ремонт'!E15</f>
        <v>19200</v>
      </c>
      <c r="F58" s="106">
        <v>0</v>
      </c>
      <c r="G58" s="107">
        <v>0</v>
      </c>
      <c r="H58" s="145">
        <f>'Капитальный ремонт'!H15</f>
        <v>19200</v>
      </c>
      <c r="I58" s="146"/>
      <c r="J58" s="146"/>
      <c r="K58" s="146"/>
      <c r="L58" s="147"/>
      <c r="M58" s="106">
        <v>0</v>
      </c>
      <c r="N58" s="106">
        <v>0</v>
      </c>
      <c r="O58" s="148"/>
    </row>
    <row r="59" spans="1:15" ht="28.5" customHeight="1" x14ac:dyDescent="0.3">
      <c r="A59" s="179"/>
      <c r="B59" s="152" t="s">
        <v>300</v>
      </c>
      <c r="C59" s="164" t="s">
        <v>102</v>
      </c>
      <c r="D59" s="164" t="s">
        <v>102</v>
      </c>
      <c r="E59" s="154" t="s">
        <v>103</v>
      </c>
      <c r="F59" s="154" t="s">
        <v>104</v>
      </c>
      <c r="G59" s="165" t="s">
        <v>520</v>
      </c>
      <c r="H59" s="153" t="s">
        <v>518</v>
      </c>
      <c r="I59" s="145" t="s">
        <v>333</v>
      </c>
      <c r="J59" s="146"/>
      <c r="K59" s="146"/>
      <c r="L59" s="147"/>
      <c r="M59" s="154" t="s">
        <v>106</v>
      </c>
      <c r="N59" s="154" t="s">
        <v>107</v>
      </c>
      <c r="O59" s="148"/>
    </row>
    <row r="60" spans="1:15" ht="24" customHeight="1" x14ac:dyDescent="0.3">
      <c r="A60" s="179"/>
      <c r="B60" s="152"/>
      <c r="C60" s="164"/>
      <c r="D60" s="164"/>
      <c r="E60" s="154"/>
      <c r="F60" s="154"/>
      <c r="G60" s="166"/>
      <c r="H60" s="154"/>
      <c r="I60" s="104" t="s">
        <v>328</v>
      </c>
      <c r="J60" s="104" t="s">
        <v>329</v>
      </c>
      <c r="K60" s="104" t="s">
        <v>330</v>
      </c>
      <c r="L60" s="104" t="s">
        <v>331</v>
      </c>
      <c r="M60" s="154"/>
      <c r="N60" s="154"/>
      <c r="O60" s="148"/>
    </row>
    <row r="61" spans="1:15" ht="35.25" customHeight="1" x14ac:dyDescent="0.3">
      <c r="A61" s="180"/>
      <c r="B61" s="152"/>
      <c r="C61" s="164"/>
      <c r="D61" s="164"/>
      <c r="E61" s="14">
        <v>1</v>
      </c>
      <c r="F61" s="14">
        <v>0</v>
      </c>
      <c r="G61" s="14">
        <v>0</v>
      </c>
      <c r="H61" s="14">
        <v>1</v>
      </c>
      <c r="I61" s="14">
        <v>0</v>
      </c>
      <c r="J61" s="14">
        <v>0</v>
      </c>
      <c r="K61" s="14">
        <v>0</v>
      </c>
      <c r="L61" s="14">
        <v>1</v>
      </c>
      <c r="M61" s="14">
        <v>0</v>
      </c>
      <c r="N61" s="14">
        <v>0</v>
      </c>
      <c r="O61" s="144"/>
    </row>
    <row r="62" spans="1:15" ht="35.25" customHeight="1" x14ac:dyDescent="0.3">
      <c r="A62" s="150" t="s">
        <v>22</v>
      </c>
      <c r="B62" s="152" t="s">
        <v>125</v>
      </c>
      <c r="C62" s="164"/>
      <c r="D62" s="110" t="s">
        <v>8</v>
      </c>
      <c r="E62" s="106">
        <f>'Строительство и реконструкция'!K117</f>
        <v>4139803.0999999996</v>
      </c>
      <c r="F62" s="106">
        <f>'Строительство и реконструкция'!L117</f>
        <v>360750.37</v>
      </c>
      <c r="G62" s="106">
        <f>'Строительство и реконструкция'!M117</f>
        <v>1467916.93</v>
      </c>
      <c r="H62" s="145">
        <f>'Строительство и реконструкция'!N113</f>
        <v>826132.13000000012</v>
      </c>
      <c r="I62" s="146"/>
      <c r="J62" s="146"/>
      <c r="K62" s="146"/>
      <c r="L62" s="147"/>
      <c r="M62" s="106">
        <f>'Строительство и реконструкция'!O113</f>
        <v>1485003.67</v>
      </c>
      <c r="N62" s="106">
        <f>'Строительство и реконструкция'!P113</f>
        <v>0</v>
      </c>
      <c r="O62" s="155" t="s">
        <v>267</v>
      </c>
    </row>
    <row r="63" spans="1:15" ht="35.25" customHeight="1" x14ac:dyDescent="0.3">
      <c r="A63" s="150"/>
      <c r="B63" s="152"/>
      <c r="C63" s="164"/>
      <c r="D63" s="110" t="s">
        <v>9</v>
      </c>
      <c r="E63" s="106">
        <f>'Строительство и реконструкция'!K118</f>
        <v>700000</v>
      </c>
      <c r="F63" s="106">
        <f>'Строительство и реконструкция'!L118</f>
        <v>200000</v>
      </c>
      <c r="G63" s="106">
        <f>'Строительство и реконструкция'!M118</f>
        <v>312943.8</v>
      </c>
      <c r="H63" s="145">
        <f>'Строительство и реконструкция'!N114</f>
        <v>187056.2</v>
      </c>
      <c r="I63" s="146"/>
      <c r="J63" s="146"/>
      <c r="K63" s="146"/>
      <c r="L63" s="147"/>
      <c r="M63" s="106">
        <f>'Строительство и реконструкция'!O114</f>
        <v>0</v>
      </c>
      <c r="N63" s="106">
        <f>'Строительство и реконструкция'!P114</f>
        <v>0</v>
      </c>
      <c r="O63" s="155"/>
    </row>
    <row r="64" spans="1:15" ht="35.25" customHeight="1" x14ac:dyDescent="0.3">
      <c r="A64" s="150"/>
      <c r="B64" s="152"/>
      <c r="C64" s="164"/>
      <c r="D64" s="110" t="s">
        <v>10</v>
      </c>
      <c r="E64" s="106">
        <f>'Строительство и реконструкция'!K119</f>
        <v>3398399.1399999997</v>
      </c>
      <c r="F64" s="106">
        <f>'Строительство и реконструкция'!L119</f>
        <v>157142.85999999999</v>
      </c>
      <c r="G64" s="106">
        <f>'Строительство и реконструкция'!M119</f>
        <v>1140293.96</v>
      </c>
      <c r="H64" s="145">
        <f>'Строительство и реконструкция'!N115</f>
        <v>630808.69000000006</v>
      </c>
      <c r="I64" s="146"/>
      <c r="J64" s="146"/>
      <c r="K64" s="146"/>
      <c r="L64" s="147"/>
      <c r="M64" s="106">
        <f>'Строительство и реконструкция'!O115</f>
        <v>1470153.63</v>
      </c>
      <c r="N64" s="106">
        <f>'Строительство и реконструкция'!P115</f>
        <v>0</v>
      </c>
      <c r="O64" s="155"/>
    </row>
    <row r="65" spans="1:15" ht="51.75" customHeight="1" x14ac:dyDescent="0.3">
      <c r="A65" s="150"/>
      <c r="B65" s="152"/>
      <c r="C65" s="164"/>
      <c r="D65" s="110" t="s">
        <v>11</v>
      </c>
      <c r="E65" s="106">
        <f>'Строительство и реконструкция'!K120</f>
        <v>41403.96</v>
      </c>
      <c r="F65" s="106">
        <f>'Строительство и реконструкция'!L120</f>
        <v>3607.51</v>
      </c>
      <c r="G65" s="106">
        <f>'Строительство и реконструкция'!M120</f>
        <v>14679.17</v>
      </c>
      <c r="H65" s="145">
        <f>'Строительство и реконструкция'!N116</f>
        <v>8267.24</v>
      </c>
      <c r="I65" s="146"/>
      <c r="J65" s="146"/>
      <c r="K65" s="146"/>
      <c r="L65" s="147"/>
      <c r="M65" s="106">
        <f>'Строительство и реконструкция'!O116</f>
        <v>14850.04</v>
      </c>
      <c r="N65" s="106">
        <f>'Строительство и реконструкция'!P116</f>
        <v>0</v>
      </c>
      <c r="O65" s="155"/>
    </row>
    <row r="66" spans="1:15" ht="18.75" customHeight="1" x14ac:dyDescent="0.3">
      <c r="A66" s="150"/>
      <c r="B66" s="152" t="s">
        <v>301</v>
      </c>
      <c r="C66" s="164" t="s">
        <v>102</v>
      </c>
      <c r="D66" s="164" t="s">
        <v>102</v>
      </c>
      <c r="E66" s="154" t="s">
        <v>103</v>
      </c>
      <c r="F66" s="154" t="s">
        <v>104</v>
      </c>
      <c r="G66" s="165" t="s">
        <v>520</v>
      </c>
      <c r="H66" s="153" t="s">
        <v>518</v>
      </c>
      <c r="I66" s="145" t="s">
        <v>333</v>
      </c>
      <c r="J66" s="146"/>
      <c r="K66" s="146"/>
      <c r="L66" s="147"/>
      <c r="M66" s="154" t="s">
        <v>106</v>
      </c>
      <c r="N66" s="154" t="s">
        <v>107</v>
      </c>
      <c r="O66" s="155"/>
    </row>
    <row r="67" spans="1:15" ht="19.5" customHeight="1" x14ac:dyDescent="0.3">
      <c r="A67" s="150"/>
      <c r="B67" s="152"/>
      <c r="C67" s="164"/>
      <c r="D67" s="164"/>
      <c r="E67" s="154"/>
      <c r="F67" s="154"/>
      <c r="G67" s="166"/>
      <c r="H67" s="154"/>
      <c r="I67" s="104" t="s">
        <v>328</v>
      </c>
      <c r="J67" s="104" t="s">
        <v>329</v>
      </c>
      <c r="K67" s="104" t="s">
        <v>330</v>
      </c>
      <c r="L67" s="104" t="s">
        <v>331</v>
      </c>
      <c r="M67" s="154"/>
      <c r="N67" s="154"/>
      <c r="O67" s="155"/>
    </row>
    <row r="68" spans="1:15" ht="33" customHeight="1" x14ac:dyDescent="0.3">
      <c r="A68" s="150"/>
      <c r="B68" s="152"/>
      <c r="C68" s="164"/>
      <c r="D68" s="164"/>
      <c r="E68" s="14">
        <v>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1</v>
      </c>
      <c r="N68" s="14">
        <v>0</v>
      </c>
      <c r="O68" s="155"/>
    </row>
    <row r="69" spans="1:15" ht="35.25" customHeight="1" x14ac:dyDescent="0.3">
      <c r="A69" s="151" t="s">
        <v>23</v>
      </c>
      <c r="B69" s="152" t="s">
        <v>24</v>
      </c>
      <c r="C69" s="151" t="s">
        <v>67</v>
      </c>
      <c r="D69" s="110" t="s">
        <v>8</v>
      </c>
      <c r="E69" s="106">
        <f t="shared" ref="E69:N69" si="9">SUM(E70:E72)</f>
        <v>506000</v>
      </c>
      <c r="F69" s="106">
        <f t="shared" si="9"/>
        <v>0</v>
      </c>
      <c r="G69" s="107">
        <f t="shared" si="9"/>
        <v>0</v>
      </c>
      <c r="H69" s="145">
        <f t="shared" si="9"/>
        <v>59000</v>
      </c>
      <c r="I69" s="146"/>
      <c r="J69" s="146"/>
      <c r="K69" s="146"/>
      <c r="L69" s="147"/>
      <c r="M69" s="106">
        <f t="shared" si="9"/>
        <v>370745.88</v>
      </c>
      <c r="N69" s="106">
        <f t="shared" si="9"/>
        <v>76254.12</v>
      </c>
      <c r="O69" s="155"/>
    </row>
    <row r="70" spans="1:15" ht="45" customHeight="1" x14ac:dyDescent="0.3">
      <c r="A70" s="151"/>
      <c r="B70" s="152"/>
      <c r="C70" s="151"/>
      <c r="D70" s="110" t="s">
        <v>10</v>
      </c>
      <c r="E70" s="106">
        <f>SUM(F70:N70)</f>
        <v>309672</v>
      </c>
      <c r="F70" s="106">
        <f>F74+F80</f>
        <v>0</v>
      </c>
      <c r="G70" s="107">
        <f t="shared" ref="G70:N71" si="10">G74+G80</f>
        <v>0</v>
      </c>
      <c r="H70" s="145">
        <f t="shared" si="10"/>
        <v>36108</v>
      </c>
      <c r="I70" s="146"/>
      <c r="J70" s="146"/>
      <c r="K70" s="146"/>
      <c r="L70" s="147"/>
      <c r="M70" s="106">
        <f t="shared" si="10"/>
        <v>226896.48</v>
      </c>
      <c r="N70" s="106">
        <f t="shared" si="10"/>
        <v>46667.519999999997</v>
      </c>
      <c r="O70" s="155"/>
    </row>
    <row r="71" spans="1:15" ht="45" customHeight="1" x14ac:dyDescent="0.3">
      <c r="A71" s="151"/>
      <c r="B71" s="152"/>
      <c r="C71" s="151"/>
      <c r="D71" s="110" t="s">
        <v>18</v>
      </c>
      <c r="E71" s="106">
        <f>SUM(F71:N71)</f>
        <v>196328</v>
      </c>
      <c r="F71" s="106">
        <f>F75+F81</f>
        <v>0</v>
      </c>
      <c r="G71" s="107">
        <f t="shared" si="10"/>
        <v>0</v>
      </c>
      <c r="H71" s="145">
        <f t="shared" si="10"/>
        <v>22892</v>
      </c>
      <c r="I71" s="146"/>
      <c r="J71" s="146"/>
      <c r="K71" s="146"/>
      <c r="L71" s="147"/>
      <c r="M71" s="106">
        <f t="shared" si="10"/>
        <v>143849.4</v>
      </c>
      <c r="N71" s="106">
        <f t="shared" si="10"/>
        <v>29586.6</v>
      </c>
      <c r="O71" s="155"/>
    </row>
    <row r="72" spans="1:15" ht="29.25" customHeight="1" x14ac:dyDescent="0.3">
      <c r="A72" s="151"/>
      <c r="B72" s="152"/>
      <c r="C72" s="151"/>
      <c r="D72" s="110" t="s">
        <v>15</v>
      </c>
      <c r="E72" s="106">
        <v>0</v>
      </c>
      <c r="F72" s="106">
        <v>0</v>
      </c>
      <c r="G72" s="107">
        <v>0</v>
      </c>
      <c r="H72" s="145">
        <v>0</v>
      </c>
      <c r="I72" s="146"/>
      <c r="J72" s="146"/>
      <c r="K72" s="146"/>
      <c r="L72" s="147"/>
      <c r="M72" s="106">
        <v>0</v>
      </c>
      <c r="N72" s="106">
        <v>0</v>
      </c>
      <c r="O72" s="155"/>
    </row>
    <row r="73" spans="1:15" ht="31.5" customHeight="1" x14ac:dyDescent="0.3">
      <c r="A73" s="151" t="s">
        <v>25</v>
      </c>
      <c r="B73" s="152" t="s">
        <v>73</v>
      </c>
      <c r="C73" s="151" t="s">
        <v>67</v>
      </c>
      <c r="D73" s="110" t="s">
        <v>8</v>
      </c>
      <c r="E73" s="106">
        <f>'Строительство и реконструкция'!K125</f>
        <v>506000</v>
      </c>
      <c r="F73" s="106">
        <f>'Строительство и реконструкция'!L125</f>
        <v>0</v>
      </c>
      <c r="G73" s="106">
        <f>'Строительство и реконструкция'!M125</f>
        <v>0</v>
      </c>
      <c r="H73" s="145">
        <f>'Строительство и реконструкция'!N125</f>
        <v>59000</v>
      </c>
      <c r="I73" s="146"/>
      <c r="J73" s="146"/>
      <c r="K73" s="146"/>
      <c r="L73" s="147"/>
      <c r="M73" s="106">
        <f>'Строительство и реконструкция'!O125</f>
        <v>370745.88</v>
      </c>
      <c r="N73" s="106">
        <f>'Строительство и реконструкция'!P125</f>
        <v>76254.12</v>
      </c>
      <c r="O73" s="155" t="s">
        <v>267</v>
      </c>
    </row>
    <row r="74" spans="1:15" ht="40.5" customHeight="1" x14ac:dyDescent="0.3">
      <c r="A74" s="151"/>
      <c r="B74" s="152"/>
      <c r="C74" s="151"/>
      <c r="D74" s="110" t="s">
        <v>10</v>
      </c>
      <c r="E74" s="106">
        <f>'Строительство и реконструкция'!K126</f>
        <v>309672</v>
      </c>
      <c r="F74" s="106">
        <f>'Строительство и реконструкция'!L126</f>
        <v>0</v>
      </c>
      <c r="G74" s="106">
        <f>'Строительство и реконструкция'!M126</f>
        <v>0</v>
      </c>
      <c r="H74" s="145">
        <f>'Строительство и реконструкция'!N126</f>
        <v>36108</v>
      </c>
      <c r="I74" s="146"/>
      <c r="J74" s="146"/>
      <c r="K74" s="146"/>
      <c r="L74" s="147"/>
      <c r="M74" s="106">
        <f>'Строительство и реконструкция'!O126</f>
        <v>226896.48</v>
      </c>
      <c r="N74" s="106">
        <f>'Строительство и реконструкция'!P126</f>
        <v>46667.519999999997</v>
      </c>
      <c r="O74" s="155"/>
    </row>
    <row r="75" spans="1:15" ht="36.75" customHeight="1" x14ac:dyDescent="0.3">
      <c r="A75" s="151"/>
      <c r="B75" s="152"/>
      <c r="C75" s="151"/>
      <c r="D75" s="110" t="s">
        <v>18</v>
      </c>
      <c r="E75" s="106">
        <f>'Строительство и реконструкция'!K127</f>
        <v>196328</v>
      </c>
      <c r="F75" s="106">
        <f>'Строительство и реконструкция'!L127</f>
        <v>0</v>
      </c>
      <c r="G75" s="106">
        <f>'Строительство и реконструкция'!M127</f>
        <v>0</v>
      </c>
      <c r="H75" s="145">
        <f>'Строительство и реконструкция'!N127</f>
        <v>22892</v>
      </c>
      <c r="I75" s="146"/>
      <c r="J75" s="146"/>
      <c r="K75" s="146"/>
      <c r="L75" s="147"/>
      <c r="M75" s="106">
        <f>'Строительство и реконструкция'!O127</f>
        <v>143849.4</v>
      </c>
      <c r="N75" s="106">
        <f>'Строительство и реконструкция'!P127</f>
        <v>29586.6</v>
      </c>
      <c r="O75" s="155"/>
    </row>
    <row r="76" spans="1:15" ht="28.5" customHeight="1" x14ac:dyDescent="0.3">
      <c r="A76" s="151"/>
      <c r="B76" s="152" t="s">
        <v>327</v>
      </c>
      <c r="C76" s="164" t="s">
        <v>102</v>
      </c>
      <c r="D76" s="164" t="s">
        <v>102</v>
      </c>
      <c r="E76" s="154" t="s">
        <v>103</v>
      </c>
      <c r="F76" s="154" t="s">
        <v>104</v>
      </c>
      <c r="G76" s="165" t="s">
        <v>520</v>
      </c>
      <c r="H76" s="153" t="s">
        <v>518</v>
      </c>
      <c r="I76" s="145" t="s">
        <v>333</v>
      </c>
      <c r="J76" s="146"/>
      <c r="K76" s="146"/>
      <c r="L76" s="147"/>
      <c r="M76" s="154" t="s">
        <v>106</v>
      </c>
      <c r="N76" s="154" t="s">
        <v>107</v>
      </c>
      <c r="O76" s="155"/>
    </row>
    <row r="77" spans="1:15" ht="24" customHeight="1" x14ac:dyDescent="0.3">
      <c r="A77" s="151"/>
      <c r="B77" s="152"/>
      <c r="C77" s="164"/>
      <c r="D77" s="164"/>
      <c r="E77" s="154"/>
      <c r="F77" s="154"/>
      <c r="G77" s="166"/>
      <c r="H77" s="154"/>
      <c r="I77" s="104" t="s">
        <v>328</v>
      </c>
      <c r="J77" s="104" t="s">
        <v>329</v>
      </c>
      <c r="K77" s="104" t="s">
        <v>330</v>
      </c>
      <c r="L77" s="104" t="s">
        <v>331</v>
      </c>
      <c r="M77" s="154"/>
      <c r="N77" s="154"/>
      <c r="O77" s="155"/>
    </row>
    <row r="78" spans="1:15" ht="27.75" customHeight="1" x14ac:dyDescent="0.3">
      <c r="A78" s="151"/>
      <c r="B78" s="152"/>
      <c r="C78" s="164"/>
      <c r="D78" s="164"/>
      <c r="E78" s="14">
        <f>G78+F78+H78+M78+N78</f>
        <v>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1</v>
      </c>
      <c r="O78" s="155"/>
    </row>
    <row r="79" spans="1:15" ht="30" customHeight="1" x14ac:dyDescent="0.3">
      <c r="A79" s="151" t="s">
        <v>26</v>
      </c>
      <c r="B79" s="152" t="s">
        <v>304</v>
      </c>
      <c r="C79" s="151" t="s">
        <v>67</v>
      </c>
      <c r="D79" s="110" t="s">
        <v>8</v>
      </c>
      <c r="E79" s="106">
        <f>F79+G79+H79+M79+N79</f>
        <v>0</v>
      </c>
      <c r="F79" s="106">
        <f>F80+F81</f>
        <v>0</v>
      </c>
      <c r="G79" s="106">
        <f>G80+G81</f>
        <v>0</v>
      </c>
      <c r="H79" s="145">
        <f>H80+H81</f>
        <v>0</v>
      </c>
      <c r="I79" s="146"/>
      <c r="J79" s="146"/>
      <c r="K79" s="146"/>
      <c r="L79" s="147"/>
      <c r="M79" s="106">
        <f>M80+M81</f>
        <v>0</v>
      </c>
      <c r="N79" s="106">
        <f>N80+N81</f>
        <v>0</v>
      </c>
      <c r="O79" s="155" t="s">
        <v>17</v>
      </c>
    </row>
    <row r="80" spans="1:15" ht="39" customHeight="1" x14ac:dyDescent="0.3">
      <c r="A80" s="151"/>
      <c r="B80" s="152"/>
      <c r="C80" s="151"/>
      <c r="D80" s="110" t="s">
        <v>10</v>
      </c>
      <c r="E80" s="106">
        <f>F80+G80+H80+M80+N80</f>
        <v>0</v>
      </c>
      <c r="F80" s="106">
        <v>0</v>
      </c>
      <c r="G80" s="106">
        <v>0</v>
      </c>
      <c r="H80" s="145">
        <v>0</v>
      </c>
      <c r="I80" s="146"/>
      <c r="J80" s="146"/>
      <c r="K80" s="146"/>
      <c r="L80" s="147"/>
      <c r="M80" s="106">
        <v>0</v>
      </c>
      <c r="N80" s="106">
        <v>0</v>
      </c>
      <c r="O80" s="155"/>
    </row>
    <row r="81" spans="1:15" ht="39" customHeight="1" x14ac:dyDescent="0.3">
      <c r="A81" s="151"/>
      <c r="B81" s="152"/>
      <c r="C81" s="151"/>
      <c r="D81" s="110" t="s">
        <v>11</v>
      </c>
      <c r="E81" s="106">
        <f>F81+G81+H81+M81+N81</f>
        <v>0</v>
      </c>
      <c r="F81" s="106">
        <v>0</v>
      </c>
      <c r="G81" s="106">
        <v>0</v>
      </c>
      <c r="H81" s="145">
        <v>0</v>
      </c>
      <c r="I81" s="146"/>
      <c r="J81" s="146"/>
      <c r="K81" s="146"/>
      <c r="L81" s="147"/>
      <c r="M81" s="106">
        <v>0</v>
      </c>
      <c r="N81" s="106">
        <v>0</v>
      </c>
      <c r="O81" s="155"/>
    </row>
    <row r="82" spans="1:15" ht="43.5" customHeight="1" x14ac:dyDescent="0.3">
      <c r="A82" s="151"/>
      <c r="B82" s="152"/>
      <c r="C82" s="151"/>
      <c r="D82" s="110" t="s">
        <v>12</v>
      </c>
      <c r="E82" s="106">
        <f>F82+G82+H82+M82+N82</f>
        <v>0</v>
      </c>
      <c r="F82" s="106">
        <v>0</v>
      </c>
      <c r="G82" s="106">
        <v>0</v>
      </c>
      <c r="H82" s="145">
        <v>0</v>
      </c>
      <c r="I82" s="146"/>
      <c r="J82" s="146"/>
      <c r="K82" s="146"/>
      <c r="L82" s="147"/>
      <c r="M82" s="106">
        <v>0</v>
      </c>
      <c r="N82" s="106">
        <v>0</v>
      </c>
      <c r="O82" s="155"/>
    </row>
    <row r="83" spans="1:15" ht="28.5" customHeight="1" x14ac:dyDescent="0.3">
      <c r="A83" s="151"/>
      <c r="B83" s="152" t="s">
        <v>305</v>
      </c>
      <c r="C83" s="164" t="s">
        <v>102</v>
      </c>
      <c r="D83" s="164" t="s">
        <v>102</v>
      </c>
      <c r="E83" s="154" t="s">
        <v>103</v>
      </c>
      <c r="F83" s="154" t="s">
        <v>104</v>
      </c>
      <c r="G83" s="165" t="s">
        <v>520</v>
      </c>
      <c r="H83" s="153" t="s">
        <v>518</v>
      </c>
      <c r="I83" s="145" t="s">
        <v>333</v>
      </c>
      <c r="J83" s="146"/>
      <c r="K83" s="146"/>
      <c r="L83" s="147"/>
      <c r="M83" s="154" t="s">
        <v>106</v>
      </c>
      <c r="N83" s="154" t="s">
        <v>107</v>
      </c>
      <c r="O83" s="155"/>
    </row>
    <row r="84" spans="1:15" ht="24" customHeight="1" x14ac:dyDescent="0.3">
      <c r="A84" s="151"/>
      <c r="B84" s="152"/>
      <c r="C84" s="164"/>
      <c r="D84" s="164"/>
      <c r="E84" s="154"/>
      <c r="F84" s="154"/>
      <c r="G84" s="166"/>
      <c r="H84" s="154"/>
      <c r="I84" s="104" t="s">
        <v>328</v>
      </c>
      <c r="J84" s="104" t="s">
        <v>329</v>
      </c>
      <c r="K84" s="104" t="s">
        <v>330</v>
      </c>
      <c r="L84" s="104" t="s">
        <v>331</v>
      </c>
      <c r="M84" s="154"/>
      <c r="N84" s="154"/>
      <c r="O84" s="155"/>
    </row>
    <row r="85" spans="1:15" ht="30" customHeight="1" x14ac:dyDescent="0.3">
      <c r="A85" s="151"/>
      <c r="B85" s="152"/>
      <c r="C85" s="164"/>
      <c r="D85" s="164"/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55"/>
    </row>
    <row r="86" spans="1:15" ht="26.25" customHeight="1" x14ac:dyDescent="0.3">
      <c r="A86" s="151" t="s">
        <v>27</v>
      </c>
      <c r="B86" s="152" t="s">
        <v>74</v>
      </c>
      <c r="C86" s="151" t="s">
        <v>67</v>
      </c>
      <c r="D86" s="110" t="s">
        <v>8</v>
      </c>
      <c r="E86" s="106">
        <f t="shared" ref="E86:E93" si="11">F86+G86+H86+M86+N86</f>
        <v>0</v>
      </c>
      <c r="F86" s="106">
        <f>F87+F88</f>
        <v>0</v>
      </c>
      <c r="G86" s="107">
        <f t="shared" ref="G86:N86" si="12">G87+G88</f>
        <v>0</v>
      </c>
      <c r="H86" s="145">
        <f t="shared" si="12"/>
        <v>0</v>
      </c>
      <c r="I86" s="146"/>
      <c r="J86" s="146"/>
      <c r="K86" s="146"/>
      <c r="L86" s="147"/>
      <c r="M86" s="106">
        <f t="shared" si="12"/>
        <v>0</v>
      </c>
      <c r="N86" s="106">
        <f t="shared" si="12"/>
        <v>0</v>
      </c>
      <c r="O86" s="155"/>
    </row>
    <row r="87" spans="1:15" ht="39" customHeight="1" x14ac:dyDescent="0.3">
      <c r="A87" s="151"/>
      <c r="B87" s="152"/>
      <c r="C87" s="151"/>
      <c r="D87" s="110" t="s">
        <v>10</v>
      </c>
      <c r="E87" s="106">
        <f t="shared" si="11"/>
        <v>0</v>
      </c>
      <c r="F87" s="106">
        <v>0</v>
      </c>
      <c r="G87" s="107">
        <v>0</v>
      </c>
      <c r="H87" s="145">
        <v>0</v>
      </c>
      <c r="I87" s="146"/>
      <c r="J87" s="146"/>
      <c r="K87" s="146"/>
      <c r="L87" s="147"/>
      <c r="M87" s="106">
        <v>0</v>
      </c>
      <c r="N87" s="106">
        <v>0</v>
      </c>
      <c r="O87" s="155"/>
    </row>
    <row r="88" spans="1:15" ht="39" customHeight="1" x14ac:dyDescent="0.3">
      <c r="A88" s="151"/>
      <c r="B88" s="152"/>
      <c r="C88" s="151"/>
      <c r="D88" s="110" t="s">
        <v>11</v>
      </c>
      <c r="E88" s="106">
        <f t="shared" si="11"/>
        <v>0</v>
      </c>
      <c r="F88" s="106">
        <v>0</v>
      </c>
      <c r="G88" s="107">
        <v>0</v>
      </c>
      <c r="H88" s="145">
        <v>0</v>
      </c>
      <c r="I88" s="146"/>
      <c r="J88" s="146"/>
      <c r="K88" s="146"/>
      <c r="L88" s="147"/>
      <c r="M88" s="106">
        <v>0</v>
      </c>
      <c r="N88" s="106">
        <v>0</v>
      </c>
      <c r="O88" s="155"/>
    </row>
    <row r="89" spans="1:15" ht="30" customHeight="1" x14ac:dyDescent="0.3">
      <c r="A89" s="151"/>
      <c r="B89" s="152"/>
      <c r="C89" s="151"/>
      <c r="D89" s="110" t="s">
        <v>12</v>
      </c>
      <c r="E89" s="106">
        <f t="shared" si="11"/>
        <v>0</v>
      </c>
      <c r="F89" s="106">
        <v>0</v>
      </c>
      <c r="G89" s="107">
        <v>0</v>
      </c>
      <c r="H89" s="145">
        <v>0</v>
      </c>
      <c r="I89" s="146"/>
      <c r="J89" s="146"/>
      <c r="K89" s="146"/>
      <c r="L89" s="147"/>
      <c r="M89" s="106">
        <v>0</v>
      </c>
      <c r="N89" s="106">
        <v>0</v>
      </c>
      <c r="O89" s="155"/>
    </row>
    <row r="90" spans="1:15" ht="27.75" customHeight="1" x14ac:dyDescent="0.3">
      <c r="A90" s="151" t="s">
        <v>28</v>
      </c>
      <c r="B90" s="152" t="s">
        <v>306</v>
      </c>
      <c r="C90" s="151" t="s">
        <v>67</v>
      </c>
      <c r="D90" s="110" t="s">
        <v>8</v>
      </c>
      <c r="E90" s="106">
        <f t="shared" si="11"/>
        <v>0</v>
      </c>
      <c r="F90" s="106">
        <f>F91+F92</f>
        <v>0</v>
      </c>
      <c r="G90" s="107">
        <f t="shared" ref="G90" si="13">G91+G92</f>
        <v>0</v>
      </c>
      <c r="H90" s="145">
        <f t="shared" ref="H90" si="14">H91+H92</f>
        <v>0</v>
      </c>
      <c r="I90" s="146"/>
      <c r="J90" s="146"/>
      <c r="K90" s="146"/>
      <c r="L90" s="147"/>
      <c r="M90" s="106">
        <f t="shared" ref="M90" si="15">M91+M92</f>
        <v>0</v>
      </c>
      <c r="N90" s="106">
        <f t="shared" ref="N90" si="16">N91+N92</f>
        <v>0</v>
      </c>
      <c r="O90" s="155" t="s">
        <v>75</v>
      </c>
    </row>
    <row r="91" spans="1:15" ht="36" customHeight="1" x14ac:dyDescent="0.3">
      <c r="A91" s="151"/>
      <c r="B91" s="152"/>
      <c r="C91" s="151"/>
      <c r="D91" s="110" t="s">
        <v>10</v>
      </c>
      <c r="E91" s="106">
        <f t="shared" si="11"/>
        <v>0</v>
      </c>
      <c r="F91" s="106">
        <v>0</v>
      </c>
      <c r="G91" s="107">
        <v>0</v>
      </c>
      <c r="H91" s="145">
        <v>0</v>
      </c>
      <c r="I91" s="146"/>
      <c r="J91" s="146"/>
      <c r="K91" s="146"/>
      <c r="L91" s="147"/>
      <c r="M91" s="106">
        <v>0</v>
      </c>
      <c r="N91" s="106">
        <v>0</v>
      </c>
      <c r="O91" s="155"/>
    </row>
    <row r="92" spans="1:15" ht="38.25" customHeight="1" x14ac:dyDescent="0.3">
      <c r="A92" s="151"/>
      <c r="B92" s="152"/>
      <c r="C92" s="151"/>
      <c r="D92" s="110" t="s">
        <v>11</v>
      </c>
      <c r="E92" s="106">
        <f t="shared" si="11"/>
        <v>0</v>
      </c>
      <c r="F92" s="106">
        <v>0</v>
      </c>
      <c r="G92" s="107">
        <v>0</v>
      </c>
      <c r="H92" s="145">
        <v>0</v>
      </c>
      <c r="I92" s="146"/>
      <c r="J92" s="146"/>
      <c r="K92" s="146"/>
      <c r="L92" s="147"/>
      <c r="M92" s="106">
        <v>0</v>
      </c>
      <c r="N92" s="106">
        <v>0</v>
      </c>
      <c r="O92" s="155"/>
    </row>
    <row r="93" spans="1:15" ht="26.25" customHeight="1" x14ac:dyDescent="0.3">
      <c r="A93" s="151"/>
      <c r="B93" s="152"/>
      <c r="C93" s="151"/>
      <c r="D93" s="110" t="s">
        <v>12</v>
      </c>
      <c r="E93" s="106">
        <f t="shared" si="11"/>
        <v>0</v>
      </c>
      <c r="F93" s="106">
        <v>0</v>
      </c>
      <c r="G93" s="107">
        <v>0</v>
      </c>
      <c r="H93" s="145">
        <v>0</v>
      </c>
      <c r="I93" s="146"/>
      <c r="J93" s="146"/>
      <c r="K93" s="146"/>
      <c r="L93" s="147"/>
      <c r="M93" s="106">
        <v>0</v>
      </c>
      <c r="N93" s="106">
        <v>0</v>
      </c>
      <c r="O93" s="155"/>
    </row>
    <row r="94" spans="1:15" ht="23.25" customHeight="1" x14ac:dyDescent="0.3">
      <c r="A94" s="151"/>
      <c r="B94" s="152" t="s">
        <v>307</v>
      </c>
      <c r="C94" s="164" t="s">
        <v>102</v>
      </c>
      <c r="D94" s="164" t="s">
        <v>102</v>
      </c>
      <c r="E94" s="154" t="s">
        <v>103</v>
      </c>
      <c r="F94" s="154" t="s">
        <v>104</v>
      </c>
      <c r="G94" s="165" t="s">
        <v>520</v>
      </c>
      <c r="H94" s="153" t="s">
        <v>518</v>
      </c>
      <c r="I94" s="145" t="s">
        <v>333</v>
      </c>
      <c r="J94" s="146"/>
      <c r="K94" s="146"/>
      <c r="L94" s="147"/>
      <c r="M94" s="154" t="s">
        <v>106</v>
      </c>
      <c r="N94" s="154" t="s">
        <v>107</v>
      </c>
      <c r="O94" s="155"/>
    </row>
    <row r="95" spans="1:15" ht="23.25" customHeight="1" x14ac:dyDescent="0.3">
      <c r="A95" s="151"/>
      <c r="B95" s="152"/>
      <c r="C95" s="164"/>
      <c r="D95" s="164"/>
      <c r="E95" s="154"/>
      <c r="F95" s="154"/>
      <c r="G95" s="166"/>
      <c r="H95" s="154"/>
      <c r="I95" s="104" t="s">
        <v>328</v>
      </c>
      <c r="J95" s="104" t="s">
        <v>329</v>
      </c>
      <c r="K95" s="104" t="s">
        <v>330</v>
      </c>
      <c r="L95" s="104" t="s">
        <v>331</v>
      </c>
      <c r="M95" s="154"/>
      <c r="N95" s="154"/>
      <c r="O95" s="155"/>
    </row>
    <row r="96" spans="1:15" ht="27.75" customHeight="1" x14ac:dyDescent="0.3">
      <c r="A96" s="151"/>
      <c r="B96" s="152"/>
      <c r="C96" s="164"/>
      <c r="D96" s="164"/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55"/>
    </row>
    <row r="97" spans="1:15" ht="26.25" customHeight="1" x14ac:dyDescent="0.3">
      <c r="A97" s="151" t="s">
        <v>31</v>
      </c>
      <c r="B97" s="152" t="s">
        <v>545</v>
      </c>
      <c r="C97" s="151" t="s">
        <v>67</v>
      </c>
      <c r="D97" s="110" t="s">
        <v>8</v>
      </c>
      <c r="E97" s="106">
        <f t="shared" ref="E97:E104" si="17">F97+G97+H97+M97+N97</f>
        <v>0</v>
      </c>
      <c r="F97" s="106">
        <f>F98+F99</f>
        <v>0</v>
      </c>
      <c r="G97" s="107">
        <f t="shared" ref="G97:H97" si="18">G98+G99</f>
        <v>0</v>
      </c>
      <c r="H97" s="145">
        <f t="shared" si="18"/>
        <v>0</v>
      </c>
      <c r="I97" s="146"/>
      <c r="J97" s="146"/>
      <c r="K97" s="146"/>
      <c r="L97" s="147"/>
      <c r="M97" s="106">
        <f t="shared" ref="M97:N97" si="19">M98+M99</f>
        <v>0</v>
      </c>
      <c r="N97" s="106">
        <f t="shared" si="19"/>
        <v>0</v>
      </c>
      <c r="O97" s="155"/>
    </row>
    <row r="98" spans="1:15" ht="39" customHeight="1" x14ac:dyDescent="0.3">
      <c r="A98" s="151"/>
      <c r="B98" s="152"/>
      <c r="C98" s="151"/>
      <c r="D98" s="110" t="s">
        <v>10</v>
      </c>
      <c r="E98" s="106">
        <f t="shared" si="17"/>
        <v>0</v>
      </c>
      <c r="F98" s="106">
        <v>0</v>
      </c>
      <c r="G98" s="107">
        <v>0</v>
      </c>
      <c r="H98" s="145">
        <v>0</v>
      </c>
      <c r="I98" s="146"/>
      <c r="J98" s="146"/>
      <c r="K98" s="146"/>
      <c r="L98" s="147"/>
      <c r="M98" s="106">
        <v>0</v>
      </c>
      <c r="N98" s="106">
        <v>0</v>
      </c>
      <c r="O98" s="155"/>
    </row>
    <row r="99" spans="1:15" ht="39" customHeight="1" x14ac:dyDescent="0.3">
      <c r="A99" s="151"/>
      <c r="B99" s="152"/>
      <c r="C99" s="151"/>
      <c r="D99" s="110" t="s">
        <v>11</v>
      </c>
      <c r="E99" s="106">
        <f t="shared" si="17"/>
        <v>0</v>
      </c>
      <c r="F99" s="106">
        <v>0</v>
      </c>
      <c r="G99" s="107">
        <v>0</v>
      </c>
      <c r="H99" s="145">
        <v>0</v>
      </c>
      <c r="I99" s="146"/>
      <c r="J99" s="146"/>
      <c r="K99" s="146"/>
      <c r="L99" s="147"/>
      <c r="M99" s="106">
        <v>0</v>
      </c>
      <c r="N99" s="106">
        <v>0</v>
      </c>
      <c r="O99" s="155"/>
    </row>
    <row r="100" spans="1:15" ht="30" customHeight="1" x14ac:dyDescent="0.3">
      <c r="A100" s="151"/>
      <c r="B100" s="152"/>
      <c r="C100" s="151"/>
      <c r="D100" s="110" t="s">
        <v>12</v>
      </c>
      <c r="E100" s="106">
        <f t="shared" si="17"/>
        <v>0</v>
      </c>
      <c r="F100" s="106">
        <v>0</v>
      </c>
      <c r="G100" s="107">
        <v>0</v>
      </c>
      <c r="H100" s="145">
        <v>0</v>
      </c>
      <c r="I100" s="146"/>
      <c r="J100" s="146"/>
      <c r="K100" s="146"/>
      <c r="L100" s="147"/>
      <c r="M100" s="106">
        <v>0</v>
      </c>
      <c r="N100" s="106">
        <v>0</v>
      </c>
      <c r="O100" s="155"/>
    </row>
    <row r="101" spans="1:15" ht="27.75" customHeight="1" x14ac:dyDescent="0.3">
      <c r="A101" s="151" t="s">
        <v>32</v>
      </c>
      <c r="B101" s="152" t="s">
        <v>521</v>
      </c>
      <c r="C101" s="151" t="s">
        <v>67</v>
      </c>
      <c r="D101" s="110" t="s">
        <v>8</v>
      </c>
      <c r="E101" s="106">
        <f t="shared" si="17"/>
        <v>0</v>
      </c>
      <c r="F101" s="106">
        <f>F102+F103</f>
        <v>0</v>
      </c>
      <c r="G101" s="107">
        <f t="shared" ref="G101:H101" si="20">G102+G103</f>
        <v>0</v>
      </c>
      <c r="H101" s="145">
        <f t="shared" si="20"/>
        <v>0</v>
      </c>
      <c r="I101" s="146"/>
      <c r="J101" s="146"/>
      <c r="K101" s="146"/>
      <c r="L101" s="147"/>
      <c r="M101" s="106">
        <f t="shared" ref="M101:N101" si="21">M102+M103</f>
        <v>0</v>
      </c>
      <c r="N101" s="106">
        <f t="shared" si="21"/>
        <v>0</v>
      </c>
      <c r="O101" s="155" t="s">
        <v>17</v>
      </c>
    </row>
    <row r="102" spans="1:15" ht="36" customHeight="1" x14ac:dyDescent="0.3">
      <c r="A102" s="151"/>
      <c r="B102" s="152"/>
      <c r="C102" s="151"/>
      <c r="D102" s="110" t="s">
        <v>10</v>
      </c>
      <c r="E102" s="106">
        <f t="shared" si="17"/>
        <v>0</v>
      </c>
      <c r="F102" s="106">
        <v>0</v>
      </c>
      <c r="G102" s="107">
        <v>0</v>
      </c>
      <c r="H102" s="145">
        <v>0</v>
      </c>
      <c r="I102" s="146"/>
      <c r="J102" s="146"/>
      <c r="K102" s="146"/>
      <c r="L102" s="147"/>
      <c r="M102" s="106">
        <v>0</v>
      </c>
      <c r="N102" s="106">
        <v>0</v>
      </c>
      <c r="O102" s="155"/>
    </row>
    <row r="103" spans="1:15" ht="38.25" customHeight="1" x14ac:dyDescent="0.3">
      <c r="A103" s="151"/>
      <c r="B103" s="152"/>
      <c r="C103" s="151"/>
      <c r="D103" s="110" t="s">
        <v>11</v>
      </c>
      <c r="E103" s="106">
        <f t="shared" si="17"/>
        <v>0</v>
      </c>
      <c r="F103" s="106">
        <v>0</v>
      </c>
      <c r="G103" s="107">
        <v>0</v>
      </c>
      <c r="H103" s="145">
        <v>0</v>
      </c>
      <c r="I103" s="146"/>
      <c r="J103" s="146"/>
      <c r="K103" s="146"/>
      <c r="L103" s="147"/>
      <c r="M103" s="106">
        <v>0</v>
      </c>
      <c r="N103" s="106">
        <v>0</v>
      </c>
      <c r="O103" s="155"/>
    </row>
    <row r="104" spans="1:15" ht="26.25" customHeight="1" x14ac:dyDescent="0.3">
      <c r="A104" s="151"/>
      <c r="B104" s="152"/>
      <c r="C104" s="151"/>
      <c r="D104" s="110" t="s">
        <v>12</v>
      </c>
      <c r="E104" s="106">
        <f t="shared" si="17"/>
        <v>0</v>
      </c>
      <c r="F104" s="106">
        <v>0</v>
      </c>
      <c r="G104" s="107">
        <v>0</v>
      </c>
      <c r="H104" s="145">
        <v>0</v>
      </c>
      <c r="I104" s="146"/>
      <c r="J104" s="146"/>
      <c r="K104" s="146"/>
      <c r="L104" s="147"/>
      <c r="M104" s="106">
        <v>0</v>
      </c>
      <c r="N104" s="106">
        <v>0</v>
      </c>
      <c r="O104" s="155"/>
    </row>
    <row r="105" spans="1:15" ht="23.25" customHeight="1" x14ac:dyDescent="0.3">
      <c r="A105" s="151"/>
      <c r="B105" s="152" t="s">
        <v>536</v>
      </c>
      <c r="C105" s="164" t="s">
        <v>102</v>
      </c>
      <c r="D105" s="164" t="s">
        <v>102</v>
      </c>
      <c r="E105" s="154" t="s">
        <v>103</v>
      </c>
      <c r="F105" s="154" t="s">
        <v>104</v>
      </c>
      <c r="G105" s="165" t="s">
        <v>520</v>
      </c>
      <c r="H105" s="153" t="s">
        <v>518</v>
      </c>
      <c r="I105" s="145" t="s">
        <v>333</v>
      </c>
      <c r="J105" s="146"/>
      <c r="K105" s="146"/>
      <c r="L105" s="147"/>
      <c r="M105" s="154" t="s">
        <v>106</v>
      </c>
      <c r="N105" s="154" t="s">
        <v>107</v>
      </c>
      <c r="O105" s="155"/>
    </row>
    <row r="106" spans="1:15" ht="23.25" customHeight="1" x14ac:dyDescent="0.3">
      <c r="A106" s="151"/>
      <c r="B106" s="152"/>
      <c r="C106" s="164"/>
      <c r="D106" s="164"/>
      <c r="E106" s="154"/>
      <c r="F106" s="154"/>
      <c r="G106" s="166"/>
      <c r="H106" s="154"/>
      <c r="I106" s="104" t="s">
        <v>328</v>
      </c>
      <c r="J106" s="104" t="s">
        <v>329</v>
      </c>
      <c r="K106" s="104" t="s">
        <v>330</v>
      </c>
      <c r="L106" s="104" t="s">
        <v>331</v>
      </c>
      <c r="M106" s="154"/>
      <c r="N106" s="154"/>
      <c r="O106" s="155"/>
    </row>
    <row r="107" spans="1:15" ht="42" customHeight="1" x14ac:dyDescent="0.3">
      <c r="A107" s="151"/>
      <c r="B107" s="152"/>
      <c r="C107" s="164"/>
      <c r="D107" s="164"/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55"/>
    </row>
    <row r="108" spans="1:15" ht="39.75" customHeight="1" x14ac:dyDescent="0.3">
      <c r="A108" s="176"/>
      <c r="B108" s="169" t="s">
        <v>310</v>
      </c>
      <c r="C108" s="177"/>
      <c r="D108" s="118" t="s">
        <v>309</v>
      </c>
      <c r="E108" s="34">
        <f>SUM(E109:E112)</f>
        <v>8795023.682</v>
      </c>
      <c r="F108" s="34">
        <f>SUM(F109:F112)</f>
        <v>558204.43200000003</v>
      </c>
      <c r="G108" s="34">
        <f t="shared" ref="G108:N108" si="22">SUM(G109:G112)</f>
        <v>1637019.81</v>
      </c>
      <c r="H108" s="198">
        <f>SUM(H109:H112)</f>
        <v>1191369.98</v>
      </c>
      <c r="I108" s="199"/>
      <c r="J108" s="199"/>
      <c r="K108" s="199"/>
      <c r="L108" s="200"/>
      <c r="M108" s="34">
        <f t="shared" si="22"/>
        <v>3645850.11</v>
      </c>
      <c r="N108" s="34">
        <f t="shared" si="22"/>
        <v>1762579.35</v>
      </c>
      <c r="O108" s="151"/>
    </row>
    <row r="109" spans="1:15" ht="35.25" customHeight="1" x14ac:dyDescent="0.3">
      <c r="A109" s="176"/>
      <c r="B109" s="169"/>
      <c r="C109" s="177"/>
      <c r="D109" s="118" t="s">
        <v>9</v>
      </c>
      <c r="E109" s="34">
        <f>SUM(F109:N109)</f>
        <v>700000</v>
      </c>
      <c r="F109" s="34">
        <f>F48</f>
        <v>200000</v>
      </c>
      <c r="G109" s="34">
        <f>G48</f>
        <v>312943.8</v>
      </c>
      <c r="H109" s="198">
        <f>H48</f>
        <v>187056.2</v>
      </c>
      <c r="I109" s="199"/>
      <c r="J109" s="199"/>
      <c r="K109" s="199"/>
      <c r="L109" s="200"/>
      <c r="M109" s="34">
        <f>M48</f>
        <v>0</v>
      </c>
      <c r="N109" s="34">
        <f>N48</f>
        <v>0</v>
      </c>
      <c r="O109" s="151"/>
    </row>
    <row r="110" spans="1:15" ht="35.25" customHeight="1" x14ac:dyDescent="0.3">
      <c r="A110" s="176"/>
      <c r="B110" s="169"/>
      <c r="C110" s="177"/>
      <c r="D110" s="118" t="s">
        <v>10</v>
      </c>
      <c r="E110" s="34">
        <f>SUM(F110:N110)</f>
        <v>7347127.1299999999</v>
      </c>
      <c r="F110" s="34">
        <f t="shared" ref="F110:H111" si="23">F70+F49+F87</f>
        <v>308122.03999999998</v>
      </c>
      <c r="G110" s="34">
        <f t="shared" si="23"/>
        <v>1140293.96</v>
      </c>
      <c r="H110" s="198">
        <f t="shared" si="23"/>
        <v>846889.42</v>
      </c>
      <c r="I110" s="199"/>
      <c r="J110" s="199"/>
      <c r="K110" s="199"/>
      <c r="L110" s="200"/>
      <c r="M110" s="34">
        <f>M70+M49+M87</f>
        <v>3365039.13</v>
      </c>
      <c r="N110" s="34">
        <f>N70+N49+N87</f>
        <v>1686782.58</v>
      </c>
      <c r="O110" s="151"/>
    </row>
    <row r="111" spans="1:15" ht="37.5" customHeight="1" x14ac:dyDescent="0.3">
      <c r="A111" s="176"/>
      <c r="B111" s="169"/>
      <c r="C111" s="177"/>
      <c r="D111" s="118" t="s">
        <v>18</v>
      </c>
      <c r="E111" s="34">
        <f>SUM(F111:N111)</f>
        <v>747896.55200000003</v>
      </c>
      <c r="F111" s="34">
        <f t="shared" si="23"/>
        <v>50082.392</v>
      </c>
      <c r="G111" s="34">
        <f t="shared" si="23"/>
        <v>183782.05000000002</v>
      </c>
      <c r="H111" s="198">
        <f t="shared" si="23"/>
        <v>157424.35999999999</v>
      </c>
      <c r="I111" s="199"/>
      <c r="J111" s="199"/>
      <c r="K111" s="199"/>
      <c r="L111" s="200"/>
      <c r="M111" s="34">
        <f>M71+M50+M88</f>
        <v>280810.98</v>
      </c>
      <c r="N111" s="34">
        <f>N71+N50+N88</f>
        <v>75796.76999999999</v>
      </c>
      <c r="O111" s="151"/>
    </row>
    <row r="112" spans="1:15" ht="34.5" customHeight="1" x14ac:dyDescent="0.3">
      <c r="A112" s="176"/>
      <c r="B112" s="169"/>
      <c r="C112" s="177"/>
      <c r="D112" s="118" t="s">
        <v>15</v>
      </c>
      <c r="E112" s="34">
        <f>SUM(F112:N112)</f>
        <v>0</v>
      </c>
      <c r="F112" s="34">
        <f>F72</f>
        <v>0</v>
      </c>
      <c r="G112" s="34">
        <f>G72</f>
        <v>0</v>
      </c>
      <c r="H112" s="198">
        <f>H72</f>
        <v>0</v>
      </c>
      <c r="I112" s="199"/>
      <c r="J112" s="199"/>
      <c r="K112" s="199"/>
      <c r="L112" s="200"/>
      <c r="M112" s="34">
        <f>M72</f>
        <v>0</v>
      </c>
      <c r="N112" s="34">
        <f>N72</f>
        <v>0</v>
      </c>
      <c r="O112" s="151"/>
    </row>
    <row r="113" spans="1:15" s="16" customFormat="1" ht="36" customHeight="1" x14ac:dyDescent="0.25">
      <c r="A113" s="109"/>
      <c r="B113" s="167" t="s">
        <v>134</v>
      </c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</row>
    <row r="114" spans="1:15" s="16" customFormat="1" ht="36" customHeight="1" x14ac:dyDescent="0.25">
      <c r="A114" s="151" t="s">
        <v>6</v>
      </c>
      <c r="B114" s="152" t="s">
        <v>76</v>
      </c>
      <c r="C114" s="155" t="s">
        <v>67</v>
      </c>
      <c r="D114" s="110" t="s">
        <v>14</v>
      </c>
      <c r="E114" s="112">
        <f>E118+E125+E131+E137+E143+E149</f>
        <v>1800601.51</v>
      </c>
      <c r="F114" s="112">
        <f>F118+F125+F131+F137</f>
        <v>95400</v>
      </c>
      <c r="G114" s="112">
        <f>G118+G125+G131+G137+G143+G149</f>
        <v>217438.99999999997</v>
      </c>
      <c r="H114" s="153">
        <f>H118+H125+H131+H137+H143+H149</f>
        <v>1007942.48</v>
      </c>
      <c r="I114" s="153"/>
      <c r="J114" s="153"/>
      <c r="K114" s="153"/>
      <c r="L114" s="153"/>
      <c r="M114" s="112">
        <f>M118+M125+M131+M137+M143</f>
        <v>479820.02999999997</v>
      </c>
      <c r="N114" s="112">
        <f t="shared" ref="N114" si="24">N118+N125+N131+N137</f>
        <v>0</v>
      </c>
      <c r="O114" s="155"/>
    </row>
    <row r="115" spans="1:15" s="16" customFormat="1" ht="36" customHeight="1" x14ac:dyDescent="0.25">
      <c r="A115" s="151"/>
      <c r="B115" s="152"/>
      <c r="C115" s="155"/>
      <c r="D115" s="110" t="s">
        <v>10</v>
      </c>
      <c r="E115" s="112">
        <f>E119+E126+E132+E138+E144+E150</f>
        <v>1095249.47</v>
      </c>
      <c r="F115" s="112">
        <f t="shared" ref="F115:F116" si="25">F119+F126+F132+F138</f>
        <v>58384.800000000003</v>
      </c>
      <c r="G115" s="112">
        <f t="shared" ref="G115:G116" si="26">G119+G126+G132+G138+G144+G150</f>
        <v>123629.26</v>
      </c>
      <c r="H115" s="153">
        <f>H119+H126+H132+H138+H144+H150</f>
        <v>613827.71</v>
      </c>
      <c r="I115" s="153"/>
      <c r="J115" s="153"/>
      <c r="K115" s="153"/>
      <c r="L115" s="153"/>
      <c r="M115" s="112">
        <f t="shared" ref="M115:M116" si="27">M119+M126+M132+M138+M144</f>
        <v>299407.69999999995</v>
      </c>
      <c r="N115" s="112">
        <f t="shared" ref="N115:N116" si="28">N119+N126+N132+N138</f>
        <v>0</v>
      </c>
      <c r="O115" s="155"/>
    </row>
    <row r="116" spans="1:15" s="16" customFormat="1" ht="36" customHeight="1" x14ac:dyDescent="0.25">
      <c r="A116" s="151"/>
      <c r="B116" s="152"/>
      <c r="C116" s="155"/>
      <c r="D116" s="110" t="s">
        <v>18</v>
      </c>
      <c r="E116" s="112">
        <f>E120+E127+E133+E139+E145+E151</f>
        <v>705352.03999999992</v>
      </c>
      <c r="F116" s="112">
        <f t="shared" si="25"/>
        <v>37015.199999999997</v>
      </c>
      <c r="G116" s="112">
        <f t="shared" si="26"/>
        <v>93809.739999999991</v>
      </c>
      <c r="H116" s="153">
        <f>H120+H127+H133+H139+H145+H151</f>
        <v>394114.77</v>
      </c>
      <c r="I116" s="153"/>
      <c r="J116" s="153"/>
      <c r="K116" s="153"/>
      <c r="L116" s="153"/>
      <c r="M116" s="112">
        <f t="shared" si="27"/>
        <v>180412.33000000002</v>
      </c>
      <c r="N116" s="112">
        <f t="shared" si="28"/>
        <v>0</v>
      </c>
      <c r="O116" s="155"/>
    </row>
    <row r="117" spans="1:15" s="16" customFormat="1" ht="36" customHeight="1" x14ac:dyDescent="0.25">
      <c r="A117" s="151"/>
      <c r="B117" s="152"/>
      <c r="C117" s="155"/>
      <c r="D117" s="110" t="s">
        <v>12</v>
      </c>
      <c r="E117" s="112">
        <f t="shared" ref="E117:N117" si="29">E121</f>
        <v>0</v>
      </c>
      <c r="F117" s="112">
        <f t="shared" si="29"/>
        <v>0</v>
      </c>
      <c r="G117" s="112">
        <f t="shared" si="29"/>
        <v>0</v>
      </c>
      <c r="H117" s="153">
        <f t="shared" si="29"/>
        <v>0</v>
      </c>
      <c r="I117" s="153"/>
      <c r="J117" s="153"/>
      <c r="K117" s="153"/>
      <c r="L117" s="153"/>
      <c r="M117" s="112">
        <f t="shared" si="29"/>
        <v>0</v>
      </c>
      <c r="N117" s="112">
        <f t="shared" si="29"/>
        <v>0</v>
      </c>
      <c r="O117" s="155"/>
    </row>
    <row r="118" spans="1:15" s="16" customFormat="1" ht="33.75" customHeight="1" x14ac:dyDescent="0.25">
      <c r="A118" s="151" t="s">
        <v>13</v>
      </c>
      <c r="B118" s="152" t="s">
        <v>277</v>
      </c>
      <c r="C118" s="155" t="s">
        <v>67</v>
      </c>
      <c r="D118" s="110" t="s">
        <v>14</v>
      </c>
      <c r="E118" s="112">
        <f>'Строительство и реконструкция'!K142</f>
        <v>476835.14</v>
      </c>
      <c r="F118" s="112">
        <f>'Строительство и реконструкция'!L142</f>
        <v>95400</v>
      </c>
      <c r="G118" s="112">
        <f>'Строительство и реконструкция'!M142</f>
        <v>118135.12</v>
      </c>
      <c r="H118" s="153">
        <f>'Строительство и реконструкция'!N142</f>
        <v>263300.02</v>
      </c>
      <c r="I118" s="153"/>
      <c r="J118" s="153"/>
      <c r="K118" s="153"/>
      <c r="L118" s="153"/>
      <c r="M118" s="112">
        <f>'Строительство и реконструкция'!O142</f>
        <v>0</v>
      </c>
      <c r="N118" s="112">
        <f>'Строительство и реконструкция'!P142</f>
        <v>0</v>
      </c>
      <c r="O118" s="155" t="s">
        <v>264</v>
      </c>
    </row>
    <row r="119" spans="1:15" s="16" customFormat="1" ht="33.75" customHeight="1" x14ac:dyDescent="0.25">
      <c r="A119" s="151"/>
      <c r="B119" s="152"/>
      <c r="C119" s="155"/>
      <c r="D119" s="110" t="s">
        <v>10</v>
      </c>
      <c r="E119" s="112">
        <f>'Строительство и реконструкция'!K143</f>
        <v>292729.18000000005</v>
      </c>
      <c r="F119" s="112">
        <f>'Строительство и реконструкция'!L143</f>
        <v>58384.800000000003</v>
      </c>
      <c r="G119" s="112">
        <f>'Строительство и реконструкция'!M143</f>
        <v>72115.48</v>
      </c>
      <c r="H119" s="153">
        <f>'Строительство и реконструкция'!N143</f>
        <v>162228.90000000002</v>
      </c>
      <c r="I119" s="153"/>
      <c r="J119" s="153"/>
      <c r="K119" s="153"/>
      <c r="L119" s="153"/>
      <c r="M119" s="112">
        <f>'Строительство и реконструкция'!O143</f>
        <v>0</v>
      </c>
      <c r="N119" s="112">
        <f>'Строительство и реконструкция'!P143</f>
        <v>0</v>
      </c>
      <c r="O119" s="155"/>
    </row>
    <row r="120" spans="1:15" s="16" customFormat="1" ht="33.75" customHeight="1" x14ac:dyDescent="0.25">
      <c r="A120" s="151"/>
      <c r="B120" s="152"/>
      <c r="C120" s="155"/>
      <c r="D120" s="110" t="s">
        <v>18</v>
      </c>
      <c r="E120" s="112">
        <f>'Строительство и реконструкция'!K144</f>
        <v>184105.96</v>
      </c>
      <c r="F120" s="112">
        <f>'Строительство и реконструкция'!L144</f>
        <v>37015.199999999997</v>
      </c>
      <c r="G120" s="112">
        <f>'Строительство и реконструкция'!M144</f>
        <v>46019.639999999992</v>
      </c>
      <c r="H120" s="153">
        <f>'Строительство и реконструкция'!N144</f>
        <v>101071.12000000001</v>
      </c>
      <c r="I120" s="153"/>
      <c r="J120" s="153"/>
      <c r="K120" s="153"/>
      <c r="L120" s="153"/>
      <c r="M120" s="112">
        <f>'Строительство и реконструкция'!O144</f>
        <v>0</v>
      </c>
      <c r="N120" s="112">
        <f>'Строительство и реконструкция'!P144</f>
        <v>0</v>
      </c>
      <c r="O120" s="155"/>
    </row>
    <row r="121" spans="1:15" s="16" customFormat="1" ht="36" customHeight="1" x14ac:dyDescent="0.25">
      <c r="A121" s="151"/>
      <c r="B121" s="152"/>
      <c r="C121" s="155"/>
      <c r="D121" s="110" t="s">
        <v>12</v>
      </c>
      <c r="E121" s="112">
        <f>F121+G121+H121+M121+N121</f>
        <v>0</v>
      </c>
      <c r="F121" s="112">
        <v>0</v>
      </c>
      <c r="G121" s="112">
        <v>0</v>
      </c>
      <c r="H121" s="153">
        <v>0</v>
      </c>
      <c r="I121" s="153"/>
      <c r="J121" s="153"/>
      <c r="K121" s="153"/>
      <c r="L121" s="153"/>
      <c r="M121" s="112">
        <v>0</v>
      </c>
      <c r="N121" s="112">
        <v>0</v>
      </c>
      <c r="O121" s="155"/>
    </row>
    <row r="122" spans="1:15" ht="23.25" customHeight="1" x14ac:dyDescent="0.3">
      <c r="A122" s="151"/>
      <c r="B122" s="152" t="s">
        <v>311</v>
      </c>
      <c r="C122" s="164" t="s">
        <v>102</v>
      </c>
      <c r="D122" s="164" t="s">
        <v>102</v>
      </c>
      <c r="E122" s="154" t="s">
        <v>103</v>
      </c>
      <c r="F122" s="154" t="s">
        <v>104</v>
      </c>
      <c r="G122" s="153" t="s">
        <v>520</v>
      </c>
      <c r="H122" s="153" t="s">
        <v>518</v>
      </c>
      <c r="I122" s="154" t="s">
        <v>333</v>
      </c>
      <c r="J122" s="154"/>
      <c r="K122" s="154"/>
      <c r="L122" s="154"/>
      <c r="M122" s="154" t="s">
        <v>106</v>
      </c>
      <c r="N122" s="154" t="s">
        <v>107</v>
      </c>
      <c r="O122" s="155"/>
    </row>
    <row r="123" spans="1:15" ht="23.25" customHeight="1" x14ac:dyDescent="0.3">
      <c r="A123" s="151"/>
      <c r="B123" s="152"/>
      <c r="C123" s="164"/>
      <c r="D123" s="164"/>
      <c r="E123" s="154"/>
      <c r="F123" s="154"/>
      <c r="G123" s="154"/>
      <c r="H123" s="154"/>
      <c r="I123" s="106" t="s">
        <v>328</v>
      </c>
      <c r="J123" s="106" t="s">
        <v>329</v>
      </c>
      <c r="K123" s="106" t="s">
        <v>330</v>
      </c>
      <c r="L123" s="106" t="s">
        <v>331</v>
      </c>
      <c r="M123" s="154"/>
      <c r="N123" s="154"/>
      <c r="O123" s="155"/>
    </row>
    <row r="124" spans="1:15" ht="32.25" customHeight="1" x14ac:dyDescent="0.3">
      <c r="A124" s="151"/>
      <c r="B124" s="152"/>
      <c r="C124" s="164"/>
      <c r="D124" s="164"/>
      <c r="E124" s="14">
        <f>F124+G124+H124+M124+N124</f>
        <v>3</v>
      </c>
      <c r="F124" s="14">
        <v>0</v>
      </c>
      <c r="G124" s="14">
        <v>0</v>
      </c>
      <c r="H124" s="14">
        <v>3</v>
      </c>
      <c r="I124" s="14">
        <v>0</v>
      </c>
      <c r="J124" s="14">
        <v>0</v>
      </c>
      <c r="K124" s="14">
        <v>0</v>
      </c>
      <c r="L124" s="14">
        <v>3</v>
      </c>
      <c r="M124" s="14">
        <v>0</v>
      </c>
      <c r="N124" s="14">
        <v>0</v>
      </c>
      <c r="O124" s="155"/>
    </row>
    <row r="125" spans="1:15" s="16" customFormat="1" ht="30" customHeight="1" x14ac:dyDescent="0.25">
      <c r="A125" s="151" t="s">
        <v>16</v>
      </c>
      <c r="B125" s="152" t="s">
        <v>77</v>
      </c>
      <c r="C125" s="155" t="s">
        <v>67</v>
      </c>
      <c r="D125" s="110" t="s">
        <v>14</v>
      </c>
      <c r="E125" s="112">
        <f>E126+E127</f>
        <v>0</v>
      </c>
      <c r="F125" s="112">
        <f t="shared" ref="F125:N125" si="30">F126+F127</f>
        <v>0</v>
      </c>
      <c r="G125" s="111">
        <f t="shared" si="30"/>
        <v>0</v>
      </c>
      <c r="H125" s="173">
        <f t="shared" si="30"/>
        <v>0</v>
      </c>
      <c r="I125" s="174"/>
      <c r="J125" s="174"/>
      <c r="K125" s="174"/>
      <c r="L125" s="175"/>
      <c r="M125" s="112">
        <f t="shared" si="30"/>
        <v>0</v>
      </c>
      <c r="N125" s="112">
        <f t="shared" si="30"/>
        <v>0</v>
      </c>
      <c r="O125" s="155" t="s">
        <v>17</v>
      </c>
    </row>
    <row r="126" spans="1:15" s="16" customFormat="1" ht="36" customHeight="1" x14ac:dyDescent="0.25">
      <c r="A126" s="151"/>
      <c r="B126" s="152"/>
      <c r="C126" s="155"/>
      <c r="D126" s="110" t="s">
        <v>10</v>
      </c>
      <c r="E126" s="112">
        <f>F126+G126+H126+M126+N126</f>
        <v>0</v>
      </c>
      <c r="F126" s="112">
        <v>0</v>
      </c>
      <c r="G126" s="111">
        <v>0</v>
      </c>
      <c r="H126" s="173">
        <v>0</v>
      </c>
      <c r="I126" s="174"/>
      <c r="J126" s="174"/>
      <c r="K126" s="174"/>
      <c r="L126" s="175"/>
      <c r="M126" s="112">
        <v>0</v>
      </c>
      <c r="N126" s="112">
        <v>0</v>
      </c>
      <c r="O126" s="155"/>
    </row>
    <row r="127" spans="1:15" s="16" customFormat="1" ht="36" customHeight="1" x14ac:dyDescent="0.25">
      <c r="A127" s="151"/>
      <c r="B127" s="152"/>
      <c r="C127" s="155"/>
      <c r="D127" s="110" t="s">
        <v>18</v>
      </c>
      <c r="E127" s="112">
        <f>F127+G127+H127+M127+N127</f>
        <v>0</v>
      </c>
      <c r="F127" s="112">
        <v>0</v>
      </c>
      <c r="G127" s="111">
        <v>0</v>
      </c>
      <c r="H127" s="173">
        <v>0</v>
      </c>
      <c r="I127" s="174"/>
      <c r="J127" s="174"/>
      <c r="K127" s="174"/>
      <c r="L127" s="175"/>
      <c r="M127" s="112">
        <v>0</v>
      </c>
      <c r="N127" s="112">
        <v>0</v>
      </c>
      <c r="O127" s="155"/>
    </row>
    <row r="128" spans="1:15" ht="23.25" customHeight="1" x14ac:dyDescent="0.3">
      <c r="A128" s="151"/>
      <c r="B128" s="152" t="s">
        <v>312</v>
      </c>
      <c r="C128" s="164" t="s">
        <v>102</v>
      </c>
      <c r="D128" s="164" t="s">
        <v>102</v>
      </c>
      <c r="E128" s="154" t="s">
        <v>103</v>
      </c>
      <c r="F128" s="154" t="s">
        <v>104</v>
      </c>
      <c r="G128" s="165" t="s">
        <v>520</v>
      </c>
      <c r="H128" s="153" t="s">
        <v>518</v>
      </c>
      <c r="I128" s="145" t="s">
        <v>333</v>
      </c>
      <c r="J128" s="146"/>
      <c r="K128" s="146"/>
      <c r="L128" s="147"/>
      <c r="M128" s="154" t="s">
        <v>106</v>
      </c>
      <c r="N128" s="154" t="s">
        <v>107</v>
      </c>
      <c r="O128" s="155"/>
    </row>
    <row r="129" spans="1:15" ht="23.25" customHeight="1" x14ac:dyDescent="0.3">
      <c r="A129" s="151"/>
      <c r="B129" s="152"/>
      <c r="C129" s="164"/>
      <c r="D129" s="164"/>
      <c r="E129" s="154"/>
      <c r="F129" s="154"/>
      <c r="G129" s="166"/>
      <c r="H129" s="154"/>
      <c r="I129" s="104" t="s">
        <v>328</v>
      </c>
      <c r="J129" s="104" t="s">
        <v>329</v>
      </c>
      <c r="K129" s="104" t="s">
        <v>330</v>
      </c>
      <c r="L129" s="104" t="s">
        <v>331</v>
      </c>
      <c r="M129" s="154"/>
      <c r="N129" s="154"/>
      <c r="O129" s="155"/>
    </row>
    <row r="130" spans="1:15" ht="24.75" customHeight="1" x14ac:dyDescent="0.3">
      <c r="A130" s="151"/>
      <c r="B130" s="152"/>
      <c r="C130" s="164"/>
      <c r="D130" s="164"/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55"/>
    </row>
    <row r="131" spans="1:15" s="16" customFormat="1" ht="39" customHeight="1" x14ac:dyDescent="0.25">
      <c r="A131" s="151" t="s">
        <v>22</v>
      </c>
      <c r="B131" s="152" t="s">
        <v>367</v>
      </c>
      <c r="C131" s="155" t="s">
        <v>67</v>
      </c>
      <c r="D131" s="110" t="s">
        <v>14</v>
      </c>
      <c r="E131" s="112">
        <f>'Капитальный ремонт'!E18</f>
        <v>13096.5</v>
      </c>
      <c r="F131" s="112">
        <f>'Капитальный ремонт'!F18</f>
        <v>0</v>
      </c>
      <c r="G131" s="111">
        <f>'Капитальный ремонт'!G18</f>
        <v>13096.5</v>
      </c>
      <c r="H131" s="173">
        <f>'Капитальный ремонт'!H18</f>
        <v>0</v>
      </c>
      <c r="I131" s="174"/>
      <c r="J131" s="174"/>
      <c r="K131" s="174"/>
      <c r="L131" s="175"/>
      <c r="M131" s="112">
        <f>'Капитальный ремонт'!I18</f>
        <v>0</v>
      </c>
      <c r="N131" s="112">
        <f>'Капитальный ремонт'!J18</f>
        <v>0</v>
      </c>
      <c r="O131" s="155" t="s">
        <v>416</v>
      </c>
    </row>
    <row r="132" spans="1:15" s="16" customFormat="1" ht="39" customHeight="1" x14ac:dyDescent="0.25">
      <c r="A132" s="151"/>
      <c r="B132" s="152"/>
      <c r="C132" s="155"/>
      <c r="D132" s="110" t="s">
        <v>10</v>
      </c>
      <c r="E132" s="112">
        <f>'Капитальный ремонт'!E19</f>
        <v>8172.22</v>
      </c>
      <c r="F132" s="112">
        <f>'Капитальный ремонт'!F19</f>
        <v>0</v>
      </c>
      <c r="G132" s="111">
        <f>'Капитальный ремонт'!G19</f>
        <v>8172.22</v>
      </c>
      <c r="H132" s="173">
        <f>'Капитальный ремонт'!H19</f>
        <v>0</v>
      </c>
      <c r="I132" s="174"/>
      <c r="J132" s="174"/>
      <c r="K132" s="174"/>
      <c r="L132" s="175"/>
      <c r="M132" s="112">
        <f>'Капитальный ремонт'!I19</f>
        <v>0</v>
      </c>
      <c r="N132" s="112">
        <f>'Капитальный ремонт'!J19</f>
        <v>0</v>
      </c>
      <c r="O132" s="155"/>
    </row>
    <row r="133" spans="1:15" s="16" customFormat="1" ht="49.5" customHeight="1" x14ac:dyDescent="0.25">
      <c r="A133" s="151"/>
      <c r="B133" s="152"/>
      <c r="C133" s="155"/>
      <c r="D133" s="110" t="s">
        <v>18</v>
      </c>
      <c r="E133" s="112">
        <f>'Капитальный ремонт'!E20</f>
        <v>4924.28</v>
      </c>
      <c r="F133" s="112">
        <f>'Капитальный ремонт'!F20</f>
        <v>0</v>
      </c>
      <c r="G133" s="111">
        <f>'Капитальный ремонт'!G20</f>
        <v>4924.28</v>
      </c>
      <c r="H133" s="173">
        <f>'Капитальный ремонт'!H20</f>
        <v>0</v>
      </c>
      <c r="I133" s="174"/>
      <c r="J133" s="174"/>
      <c r="K133" s="174"/>
      <c r="L133" s="175"/>
      <c r="M133" s="112">
        <f>'Капитальный ремонт'!I20</f>
        <v>0</v>
      </c>
      <c r="N133" s="112">
        <f>'Капитальный ремонт'!J20</f>
        <v>0</v>
      </c>
      <c r="O133" s="155"/>
    </row>
    <row r="134" spans="1:15" ht="23.25" customHeight="1" x14ac:dyDescent="0.3">
      <c r="A134" s="151"/>
      <c r="B134" s="152" t="s">
        <v>412</v>
      </c>
      <c r="C134" s="164" t="s">
        <v>102</v>
      </c>
      <c r="D134" s="164" t="s">
        <v>102</v>
      </c>
      <c r="E134" s="154" t="s">
        <v>103</v>
      </c>
      <c r="F134" s="154" t="s">
        <v>104</v>
      </c>
      <c r="G134" s="165" t="s">
        <v>520</v>
      </c>
      <c r="H134" s="153" t="s">
        <v>518</v>
      </c>
      <c r="I134" s="145" t="s">
        <v>333</v>
      </c>
      <c r="J134" s="146"/>
      <c r="K134" s="146"/>
      <c r="L134" s="147"/>
      <c r="M134" s="154" t="s">
        <v>106</v>
      </c>
      <c r="N134" s="154" t="s">
        <v>107</v>
      </c>
      <c r="O134" s="155"/>
    </row>
    <row r="135" spans="1:15" ht="23.25" customHeight="1" x14ac:dyDescent="0.3">
      <c r="A135" s="151"/>
      <c r="B135" s="152"/>
      <c r="C135" s="164"/>
      <c r="D135" s="164"/>
      <c r="E135" s="154"/>
      <c r="F135" s="154"/>
      <c r="G135" s="166"/>
      <c r="H135" s="154"/>
      <c r="I135" s="104" t="s">
        <v>328</v>
      </c>
      <c r="J135" s="104" t="s">
        <v>329</v>
      </c>
      <c r="K135" s="104" t="s">
        <v>330</v>
      </c>
      <c r="L135" s="104" t="s">
        <v>331</v>
      </c>
      <c r="M135" s="154"/>
      <c r="N135" s="154"/>
      <c r="O135" s="155"/>
    </row>
    <row r="136" spans="1:15" ht="24.75" customHeight="1" x14ac:dyDescent="0.3">
      <c r="A136" s="151"/>
      <c r="B136" s="152"/>
      <c r="C136" s="164"/>
      <c r="D136" s="164"/>
      <c r="E136" s="14">
        <v>1</v>
      </c>
      <c r="F136" s="14">
        <v>0</v>
      </c>
      <c r="G136" s="14">
        <v>1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55"/>
    </row>
    <row r="137" spans="1:15" s="16" customFormat="1" ht="30" customHeight="1" x14ac:dyDescent="0.25">
      <c r="A137" s="151" t="s">
        <v>19</v>
      </c>
      <c r="B137" s="152" t="s">
        <v>366</v>
      </c>
      <c r="C137" s="155" t="s">
        <v>67</v>
      </c>
      <c r="D137" s="110" t="s">
        <v>14</v>
      </c>
      <c r="E137" s="112">
        <f>'Строительство и реконструкция'!K158</f>
        <v>72801.39</v>
      </c>
      <c r="F137" s="112">
        <f>'Строительство и реконструкция'!L158</f>
        <v>0</v>
      </c>
      <c r="G137" s="112">
        <f>'Строительство и реконструкция'!M158</f>
        <v>16749.740000000002</v>
      </c>
      <c r="H137" s="173">
        <f>'Строительство и реконструкция'!N158</f>
        <v>56051.649999999994</v>
      </c>
      <c r="I137" s="174"/>
      <c r="J137" s="174"/>
      <c r="K137" s="174"/>
      <c r="L137" s="175"/>
      <c r="M137" s="112">
        <f>'Строительство и реконструкция'!O158</f>
        <v>0</v>
      </c>
      <c r="N137" s="112">
        <f>'Строительство и реконструкция'!P158</f>
        <v>0</v>
      </c>
      <c r="O137" s="155" t="s">
        <v>267</v>
      </c>
    </row>
    <row r="138" spans="1:15" s="16" customFormat="1" ht="36" customHeight="1" x14ac:dyDescent="0.25">
      <c r="A138" s="151"/>
      <c r="B138" s="152"/>
      <c r="C138" s="155"/>
      <c r="D138" s="110" t="s">
        <v>10</v>
      </c>
      <c r="E138" s="112">
        <f>'Строительство и реконструкция'!K159</f>
        <v>34976.229999999996</v>
      </c>
      <c r="F138" s="112">
        <f>'Строительство и реконструкция'!L159</f>
        <v>0</v>
      </c>
      <c r="G138" s="112">
        <f>'Строительство и реконструкция'!M159</f>
        <v>0</v>
      </c>
      <c r="H138" s="173">
        <f>'Строительство и реконструкция'!N159</f>
        <v>34976.229999999996</v>
      </c>
      <c r="I138" s="174"/>
      <c r="J138" s="174"/>
      <c r="K138" s="174"/>
      <c r="L138" s="175"/>
      <c r="M138" s="112">
        <f>'Строительство и реконструкция'!O159</f>
        <v>0</v>
      </c>
      <c r="N138" s="112">
        <f>'Строительство и реконструкция'!P159</f>
        <v>0</v>
      </c>
      <c r="O138" s="155"/>
    </row>
    <row r="139" spans="1:15" s="16" customFormat="1" ht="36" customHeight="1" x14ac:dyDescent="0.25">
      <c r="A139" s="151"/>
      <c r="B139" s="152"/>
      <c r="C139" s="155"/>
      <c r="D139" s="110" t="s">
        <v>18</v>
      </c>
      <c r="E139" s="112">
        <f>'Строительство и реконструкция'!K160</f>
        <v>37825.160000000003</v>
      </c>
      <c r="F139" s="112">
        <f>'Строительство и реконструкция'!L160</f>
        <v>0</v>
      </c>
      <c r="G139" s="112">
        <f>'Строительство и реконструкция'!M160</f>
        <v>16749.740000000002</v>
      </c>
      <c r="H139" s="173">
        <f>'Строительство и реконструкция'!N160</f>
        <v>21075.42</v>
      </c>
      <c r="I139" s="174"/>
      <c r="J139" s="174"/>
      <c r="K139" s="174"/>
      <c r="L139" s="175"/>
      <c r="M139" s="112">
        <f>'Строительство и реконструкция'!O160</f>
        <v>0</v>
      </c>
      <c r="N139" s="112">
        <f>'Строительство и реконструкция'!P160</f>
        <v>0</v>
      </c>
      <c r="O139" s="155"/>
    </row>
    <row r="140" spans="1:15" ht="23.25" customHeight="1" x14ac:dyDescent="0.3">
      <c r="A140" s="151"/>
      <c r="B140" s="152" t="s">
        <v>413</v>
      </c>
      <c r="C140" s="164" t="s">
        <v>102</v>
      </c>
      <c r="D140" s="164" t="s">
        <v>102</v>
      </c>
      <c r="E140" s="154" t="s">
        <v>103</v>
      </c>
      <c r="F140" s="154" t="s">
        <v>104</v>
      </c>
      <c r="G140" s="165" t="s">
        <v>520</v>
      </c>
      <c r="H140" s="153" t="s">
        <v>518</v>
      </c>
      <c r="I140" s="145" t="s">
        <v>333</v>
      </c>
      <c r="J140" s="146"/>
      <c r="K140" s="146"/>
      <c r="L140" s="147"/>
      <c r="M140" s="154" t="s">
        <v>106</v>
      </c>
      <c r="N140" s="154" t="s">
        <v>107</v>
      </c>
      <c r="O140" s="155"/>
    </row>
    <row r="141" spans="1:15" ht="23.25" customHeight="1" x14ac:dyDescent="0.3">
      <c r="A141" s="151"/>
      <c r="B141" s="152"/>
      <c r="C141" s="164"/>
      <c r="D141" s="164"/>
      <c r="E141" s="154"/>
      <c r="F141" s="154"/>
      <c r="G141" s="166"/>
      <c r="H141" s="154"/>
      <c r="I141" s="104" t="s">
        <v>328</v>
      </c>
      <c r="J141" s="104" t="s">
        <v>329</v>
      </c>
      <c r="K141" s="104" t="s">
        <v>330</v>
      </c>
      <c r="L141" s="104" t="s">
        <v>331</v>
      </c>
      <c r="M141" s="154"/>
      <c r="N141" s="154"/>
      <c r="O141" s="155"/>
    </row>
    <row r="142" spans="1:15" ht="24.75" customHeight="1" x14ac:dyDescent="0.3">
      <c r="A142" s="151"/>
      <c r="B142" s="152"/>
      <c r="C142" s="164"/>
      <c r="D142" s="164"/>
      <c r="E142" s="14">
        <f>G142+H142+M142+N142</f>
        <v>1</v>
      </c>
      <c r="F142" s="14">
        <v>0</v>
      </c>
      <c r="G142" s="14">
        <v>0</v>
      </c>
      <c r="H142" s="14">
        <v>1</v>
      </c>
      <c r="I142" s="14">
        <v>0</v>
      </c>
      <c r="J142" s="14">
        <v>0</v>
      </c>
      <c r="K142" s="14">
        <v>0</v>
      </c>
      <c r="L142" s="14">
        <v>1</v>
      </c>
      <c r="M142" s="14">
        <v>0</v>
      </c>
      <c r="N142" s="14">
        <v>0</v>
      </c>
      <c r="O142" s="155"/>
    </row>
    <row r="143" spans="1:15" s="16" customFormat="1" ht="30" customHeight="1" x14ac:dyDescent="0.25">
      <c r="A143" s="151" t="s">
        <v>29</v>
      </c>
      <c r="B143" s="152" t="s">
        <v>547</v>
      </c>
      <c r="C143" s="155" t="s">
        <v>67</v>
      </c>
      <c r="D143" s="110" t="s">
        <v>14</v>
      </c>
      <c r="E143" s="112">
        <f>'Строительство и реконструкция'!K186</f>
        <v>1185309.17</v>
      </c>
      <c r="F143" s="112">
        <f>'Строительство и реконструкция'!L186</f>
        <v>0</v>
      </c>
      <c r="G143" s="112">
        <f>'Строительство и реконструкция'!M186</f>
        <v>48124.959999999992</v>
      </c>
      <c r="H143" s="153">
        <f>'Строительство и реконструкция'!N186</f>
        <v>657364.17999999993</v>
      </c>
      <c r="I143" s="153"/>
      <c r="J143" s="153"/>
      <c r="K143" s="153"/>
      <c r="L143" s="153"/>
      <c r="M143" s="112">
        <f>'Строительство и реконструкция'!O186</f>
        <v>479820.02999999997</v>
      </c>
      <c r="N143" s="112">
        <f>'Строительство и реконструкция'!P186</f>
        <v>0</v>
      </c>
      <c r="O143" s="155" t="s">
        <v>267</v>
      </c>
    </row>
    <row r="144" spans="1:15" s="16" customFormat="1" ht="36" customHeight="1" x14ac:dyDescent="0.25">
      <c r="A144" s="151"/>
      <c r="B144" s="152"/>
      <c r="C144" s="155"/>
      <c r="D144" s="110" t="s">
        <v>10</v>
      </c>
      <c r="E144" s="112">
        <f>'Строительство и реконструкция'!K187</f>
        <v>730585.40999999992</v>
      </c>
      <c r="F144" s="112">
        <f>'Строительство и реконструкция'!L187</f>
        <v>0</v>
      </c>
      <c r="G144" s="112">
        <f>'Строительство и реконструкция'!M187</f>
        <v>30029.979999999996</v>
      </c>
      <c r="H144" s="153">
        <f>'Строительство и реконструкция'!N187</f>
        <v>401147.73</v>
      </c>
      <c r="I144" s="153"/>
      <c r="J144" s="153"/>
      <c r="K144" s="153"/>
      <c r="L144" s="153"/>
      <c r="M144" s="112">
        <f>'Строительство и реконструкция'!O187</f>
        <v>299407.69999999995</v>
      </c>
      <c r="N144" s="112">
        <f>'Строительство и реконструкция'!P187</f>
        <v>0</v>
      </c>
      <c r="O144" s="155"/>
    </row>
    <row r="145" spans="1:15" s="16" customFormat="1" ht="36" customHeight="1" x14ac:dyDescent="0.25">
      <c r="A145" s="151"/>
      <c r="B145" s="152"/>
      <c r="C145" s="155"/>
      <c r="D145" s="110" t="s">
        <v>18</v>
      </c>
      <c r="E145" s="112">
        <f>'Строительство и реконструкция'!K188</f>
        <v>454723.75999999995</v>
      </c>
      <c r="F145" s="112">
        <f>'Строительство и реконструкция'!L188</f>
        <v>0</v>
      </c>
      <c r="G145" s="112">
        <f>'Строительство и реконструкция'!M188</f>
        <v>18094.98</v>
      </c>
      <c r="H145" s="153">
        <f>'Строительство и реконструкция'!N188</f>
        <v>256216.44999999998</v>
      </c>
      <c r="I145" s="153"/>
      <c r="J145" s="153"/>
      <c r="K145" s="153"/>
      <c r="L145" s="153"/>
      <c r="M145" s="112">
        <f>'Строительство и реконструкция'!O188</f>
        <v>180412.33000000002</v>
      </c>
      <c r="N145" s="112">
        <f>'Строительство и реконструкция'!P188</f>
        <v>0</v>
      </c>
      <c r="O145" s="155"/>
    </row>
    <row r="146" spans="1:15" ht="23.25" customHeight="1" x14ac:dyDescent="0.3">
      <c r="A146" s="151"/>
      <c r="B146" s="152" t="s">
        <v>411</v>
      </c>
      <c r="C146" s="164" t="s">
        <v>102</v>
      </c>
      <c r="D146" s="164" t="s">
        <v>102</v>
      </c>
      <c r="E146" s="154" t="s">
        <v>103</v>
      </c>
      <c r="F146" s="154" t="s">
        <v>104</v>
      </c>
      <c r="G146" s="153" t="s">
        <v>520</v>
      </c>
      <c r="H146" s="153" t="s">
        <v>518</v>
      </c>
      <c r="I146" s="154" t="s">
        <v>333</v>
      </c>
      <c r="J146" s="154"/>
      <c r="K146" s="154"/>
      <c r="L146" s="154"/>
      <c r="M146" s="154" t="s">
        <v>106</v>
      </c>
      <c r="N146" s="154" t="s">
        <v>107</v>
      </c>
      <c r="O146" s="155"/>
    </row>
    <row r="147" spans="1:15" ht="23.25" customHeight="1" x14ac:dyDescent="0.3">
      <c r="A147" s="151"/>
      <c r="B147" s="152"/>
      <c r="C147" s="164"/>
      <c r="D147" s="164"/>
      <c r="E147" s="154"/>
      <c r="F147" s="154"/>
      <c r="G147" s="154"/>
      <c r="H147" s="154"/>
      <c r="I147" s="106" t="s">
        <v>328</v>
      </c>
      <c r="J147" s="106" t="s">
        <v>329</v>
      </c>
      <c r="K147" s="106" t="s">
        <v>330</v>
      </c>
      <c r="L147" s="106" t="s">
        <v>331</v>
      </c>
      <c r="M147" s="154"/>
      <c r="N147" s="154"/>
      <c r="O147" s="155"/>
    </row>
    <row r="148" spans="1:15" ht="24.75" customHeight="1" x14ac:dyDescent="0.3">
      <c r="A148" s="151"/>
      <c r="B148" s="152"/>
      <c r="C148" s="164"/>
      <c r="D148" s="164"/>
      <c r="E148" s="14">
        <f>G148+H148+M148+N148</f>
        <v>8</v>
      </c>
      <c r="F148" s="14">
        <v>0</v>
      </c>
      <c r="G148" s="14">
        <v>0</v>
      </c>
      <c r="H148" s="14">
        <v>4</v>
      </c>
      <c r="I148" s="14">
        <v>0</v>
      </c>
      <c r="J148" s="14">
        <v>0</v>
      </c>
      <c r="K148" s="14">
        <v>0</v>
      </c>
      <c r="L148" s="14">
        <v>4</v>
      </c>
      <c r="M148" s="14">
        <v>4</v>
      </c>
      <c r="N148" s="14">
        <v>0</v>
      </c>
      <c r="O148" s="155"/>
    </row>
    <row r="149" spans="1:15" s="16" customFormat="1" ht="30" customHeight="1" x14ac:dyDescent="0.25">
      <c r="A149" s="151" t="s">
        <v>33</v>
      </c>
      <c r="B149" s="152" t="s">
        <v>506</v>
      </c>
      <c r="C149" s="155" t="s">
        <v>67</v>
      </c>
      <c r="D149" s="110" t="s">
        <v>14</v>
      </c>
      <c r="E149" s="112">
        <f>'Капитальный ремонт'!E25</f>
        <v>52559.31</v>
      </c>
      <c r="F149" s="112">
        <f>'Строительство и реконструкция'!L183</f>
        <v>0</v>
      </c>
      <c r="G149" s="112">
        <f>'Капитальный ремонт'!G25</f>
        <v>21332.68</v>
      </c>
      <c r="H149" s="153">
        <f>'Капитальный ремонт'!H25</f>
        <v>31226.630000000005</v>
      </c>
      <c r="I149" s="153"/>
      <c r="J149" s="153"/>
      <c r="K149" s="153"/>
      <c r="L149" s="153"/>
      <c r="M149" s="112">
        <v>0</v>
      </c>
      <c r="N149" s="112">
        <f>'Строительство и реконструкция'!P183</f>
        <v>0</v>
      </c>
      <c r="O149" s="155" t="s">
        <v>416</v>
      </c>
    </row>
    <row r="150" spans="1:15" s="16" customFormat="1" ht="36" customHeight="1" x14ac:dyDescent="0.25">
      <c r="A150" s="151"/>
      <c r="B150" s="152"/>
      <c r="C150" s="155"/>
      <c r="D150" s="110" t="s">
        <v>10</v>
      </c>
      <c r="E150" s="112">
        <f>'Капитальный ремонт'!E26</f>
        <v>28786.43</v>
      </c>
      <c r="F150" s="112">
        <f>'Строительство и реконструкция'!L184</f>
        <v>0</v>
      </c>
      <c r="G150" s="112">
        <f>'Капитальный ремонт'!G26</f>
        <v>13311.579999999998</v>
      </c>
      <c r="H150" s="153">
        <f>'Капитальный ремонт'!H26</f>
        <v>15474.850000000002</v>
      </c>
      <c r="I150" s="153"/>
      <c r="J150" s="153"/>
      <c r="K150" s="153"/>
      <c r="L150" s="153"/>
      <c r="M150" s="112">
        <v>0</v>
      </c>
      <c r="N150" s="112">
        <f>'Строительство и реконструкция'!P184</f>
        <v>0</v>
      </c>
      <c r="O150" s="155"/>
    </row>
    <row r="151" spans="1:15" s="16" customFormat="1" ht="36" customHeight="1" x14ac:dyDescent="0.25">
      <c r="A151" s="151"/>
      <c r="B151" s="152"/>
      <c r="C151" s="155"/>
      <c r="D151" s="110" t="s">
        <v>18</v>
      </c>
      <c r="E151" s="112">
        <f>'Капитальный ремонт'!E27</f>
        <v>23772.879999999997</v>
      </c>
      <c r="F151" s="112">
        <f>'Строительство и реконструкция'!L185</f>
        <v>0</v>
      </c>
      <c r="G151" s="112">
        <f>'Капитальный ремонт'!G27</f>
        <v>8021.1</v>
      </c>
      <c r="H151" s="153">
        <f>'Капитальный ремонт'!H27</f>
        <v>15751.78</v>
      </c>
      <c r="I151" s="153"/>
      <c r="J151" s="153"/>
      <c r="K151" s="153"/>
      <c r="L151" s="153"/>
      <c r="M151" s="112">
        <v>0</v>
      </c>
      <c r="N151" s="112">
        <f>'Строительство и реконструкция'!P185</f>
        <v>0</v>
      </c>
      <c r="O151" s="155"/>
    </row>
    <row r="152" spans="1:15" ht="27.75" customHeight="1" x14ac:dyDescent="0.3">
      <c r="A152" s="151"/>
      <c r="B152" s="152" t="s">
        <v>516</v>
      </c>
      <c r="C152" s="164" t="s">
        <v>102</v>
      </c>
      <c r="D152" s="164" t="s">
        <v>102</v>
      </c>
      <c r="E152" s="154" t="s">
        <v>103</v>
      </c>
      <c r="F152" s="154" t="s">
        <v>104</v>
      </c>
      <c r="G152" s="153" t="s">
        <v>520</v>
      </c>
      <c r="H152" s="153" t="s">
        <v>518</v>
      </c>
      <c r="I152" s="154" t="s">
        <v>333</v>
      </c>
      <c r="J152" s="154"/>
      <c r="K152" s="154"/>
      <c r="L152" s="154"/>
      <c r="M152" s="154" t="s">
        <v>106</v>
      </c>
      <c r="N152" s="154" t="s">
        <v>107</v>
      </c>
      <c r="O152" s="155"/>
    </row>
    <row r="153" spans="1:15" ht="27.75" customHeight="1" x14ac:dyDescent="0.3">
      <c r="A153" s="151"/>
      <c r="B153" s="152"/>
      <c r="C153" s="164"/>
      <c r="D153" s="164"/>
      <c r="E153" s="154"/>
      <c r="F153" s="154"/>
      <c r="G153" s="154"/>
      <c r="H153" s="154"/>
      <c r="I153" s="106" t="s">
        <v>328</v>
      </c>
      <c r="J153" s="106" t="s">
        <v>329</v>
      </c>
      <c r="K153" s="106" t="s">
        <v>330</v>
      </c>
      <c r="L153" s="106" t="s">
        <v>331</v>
      </c>
      <c r="M153" s="154"/>
      <c r="N153" s="154"/>
      <c r="O153" s="155"/>
    </row>
    <row r="154" spans="1:15" ht="30.75" customHeight="1" x14ac:dyDescent="0.3">
      <c r="A154" s="151"/>
      <c r="B154" s="152"/>
      <c r="C154" s="164"/>
      <c r="D154" s="164"/>
      <c r="E154" s="14">
        <f>G154+H154+M154+N154</f>
        <v>4</v>
      </c>
      <c r="F154" s="14">
        <v>0</v>
      </c>
      <c r="G154" s="14">
        <v>0</v>
      </c>
      <c r="H154" s="14">
        <v>4</v>
      </c>
      <c r="I154" s="14">
        <v>0</v>
      </c>
      <c r="J154" s="14">
        <v>0</v>
      </c>
      <c r="K154" s="14">
        <v>0</v>
      </c>
      <c r="L154" s="14">
        <v>4</v>
      </c>
      <c r="M154" s="14">
        <v>0</v>
      </c>
      <c r="N154" s="14">
        <v>0</v>
      </c>
      <c r="O154" s="155"/>
    </row>
    <row r="155" spans="1:15" s="16" customFormat="1" ht="36" customHeight="1" x14ac:dyDescent="0.25">
      <c r="A155" s="151" t="s">
        <v>23</v>
      </c>
      <c r="B155" s="152" t="s">
        <v>313</v>
      </c>
      <c r="C155" s="155" t="s">
        <v>67</v>
      </c>
      <c r="D155" s="110" t="s">
        <v>14</v>
      </c>
      <c r="E155" s="112">
        <f>E159+E166+E173+E177+E205+E198+E184+E191</f>
        <v>6946139.703329999</v>
      </c>
      <c r="F155" s="112">
        <f>F159+F166+F173+F177+F205</f>
        <v>66344.412519999998</v>
      </c>
      <c r="G155" s="112">
        <f>G159+G166+G173+G177+G205+G198+G184+G191</f>
        <v>1088778.2908099999</v>
      </c>
      <c r="H155" s="173">
        <f>H159+H166+H184+H191+H198+H177+H205</f>
        <v>3633295.9399999995</v>
      </c>
      <c r="I155" s="174"/>
      <c r="J155" s="174"/>
      <c r="K155" s="174"/>
      <c r="L155" s="175"/>
      <c r="M155" s="112">
        <f t="shared" ref="M155:N157" si="31">M159+M166</f>
        <v>1417270.2799999998</v>
      </c>
      <c r="N155" s="112">
        <f t="shared" si="31"/>
        <v>749880.78</v>
      </c>
      <c r="O155" s="155"/>
    </row>
    <row r="156" spans="1:15" s="16" customFormat="1" ht="36" customHeight="1" x14ac:dyDescent="0.25">
      <c r="A156" s="151"/>
      <c r="B156" s="152"/>
      <c r="C156" s="155"/>
      <c r="D156" s="110" t="s">
        <v>10</v>
      </c>
      <c r="E156" s="112">
        <f>E160+E167+E174+E178+E206+E199+E185+E192</f>
        <v>4932158.6300000008</v>
      </c>
      <c r="F156" s="112">
        <f>F160+F167+F174+F178+F206</f>
        <v>23467.279999999999</v>
      </c>
      <c r="G156" s="112">
        <f>G160+G167+G174+G178+G206+G199+G185+G192</f>
        <v>667907.63</v>
      </c>
      <c r="H156" s="173">
        <f>H160+H167+H185+H192+H199+H178+H206</f>
        <v>2499969.0200000005</v>
      </c>
      <c r="I156" s="174"/>
      <c r="J156" s="174"/>
      <c r="K156" s="174"/>
      <c r="L156" s="175"/>
      <c r="M156" s="112">
        <f t="shared" si="31"/>
        <v>1247942.19</v>
      </c>
      <c r="N156" s="112">
        <f t="shared" si="31"/>
        <v>492872.51</v>
      </c>
      <c r="O156" s="155"/>
    </row>
    <row r="157" spans="1:15" s="16" customFormat="1" ht="36" customHeight="1" x14ac:dyDescent="0.25">
      <c r="A157" s="151"/>
      <c r="B157" s="152"/>
      <c r="C157" s="155"/>
      <c r="D157" s="110" t="s">
        <v>18</v>
      </c>
      <c r="E157" s="112">
        <f>E161+E168+E175+E179+E207+E200+E186+E193</f>
        <v>2013981.07333</v>
      </c>
      <c r="F157" s="112">
        <f>F161+F168+F175+F179+F207</f>
        <v>42877.132519999999</v>
      </c>
      <c r="G157" s="112">
        <f>G161+G168+G175+G179+G207+G200+G186+G193</f>
        <v>420870.66081000003</v>
      </c>
      <c r="H157" s="173">
        <f>H161+H168+H186+H193+H200+H179+H207</f>
        <v>1133326.9200000002</v>
      </c>
      <c r="I157" s="174"/>
      <c r="J157" s="174"/>
      <c r="K157" s="174"/>
      <c r="L157" s="175"/>
      <c r="M157" s="112">
        <f t="shared" si="31"/>
        <v>169328.09</v>
      </c>
      <c r="N157" s="112">
        <f t="shared" si="31"/>
        <v>257008.27</v>
      </c>
      <c r="O157" s="155"/>
    </row>
    <row r="158" spans="1:15" s="16" customFormat="1" ht="36" customHeight="1" x14ac:dyDescent="0.25">
      <c r="A158" s="151"/>
      <c r="B158" s="152"/>
      <c r="C158" s="155"/>
      <c r="D158" s="110" t="s">
        <v>12</v>
      </c>
      <c r="E158" s="112">
        <f>F158+G158+H158+M158+N158</f>
        <v>0</v>
      </c>
      <c r="F158" s="112">
        <f>F162+F169</f>
        <v>0</v>
      </c>
      <c r="G158" s="112">
        <f>G162+G169</f>
        <v>0</v>
      </c>
      <c r="H158" s="173">
        <f t="shared" ref="H158:N158" si="32">H162</f>
        <v>0</v>
      </c>
      <c r="I158" s="174"/>
      <c r="J158" s="174"/>
      <c r="K158" s="174"/>
      <c r="L158" s="175"/>
      <c r="M158" s="112">
        <f t="shared" si="32"/>
        <v>0</v>
      </c>
      <c r="N158" s="112">
        <f t="shared" si="32"/>
        <v>0</v>
      </c>
      <c r="O158" s="155"/>
    </row>
    <row r="159" spans="1:15" s="16" customFormat="1" ht="30" customHeight="1" x14ac:dyDescent="0.25">
      <c r="A159" s="151" t="s">
        <v>25</v>
      </c>
      <c r="B159" s="152" t="s">
        <v>78</v>
      </c>
      <c r="C159" s="155" t="s">
        <v>67</v>
      </c>
      <c r="D159" s="110" t="s">
        <v>14</v>
      </c>
      <c r="E159" s="112">
        <f>'Строительство и реконструкция'!K244</f>
        <v>4196542.0325199999</v>
      </c>
      <c r="F159" s="112">
        <f>'Строительство и реконструкция'!L244</f>
        <v>40844.412519999998</v>
      </c>
      <c r="G159" s="112">
        <f>'Строительство и реконструкция'!M244</f>
        <v>276050.99</v>
      </c>
      <c r="H159" s="173">
        <f>'Строительство и реконструкция'!N244</f>
        <v>1721925.5699999998</v>
      </c>
      <c r="I159" s="174"/>
      <c r="J159" s="174"/>
      <c r="K159" s="174"/>
      <c r="L159" s="175"/>
      <c r="M159" s="112">
        <f>'Строительство и реконструкция'!O244</f>
        <v>1417270.2799999998</v>
      </c>
      <c r="N159" s="112">
        <f>'Строительство и реконструкция'!P244</f>
        <v>749880.78</v>
      </c>
      <c r="O159" s="155" t="s">
        <v>268</v>
      </c>
    </row>
    <row r="160" spans="1:15" s="16" customFormat="1" ht="36" customHeight="1" x14ac:dyDescent="0.25">
      <c r="A160" s="151"/>
      <c r="B160" s="152"/>
      <c r="C160" s="155"/>
      <c r="D160" s="110" t="s">
        <v>10</v>
      </c>
      <c r="E160" s="112">
        <f>'Строительство и реконструкция'!K245</f>
        <v>3337546.54</v>
      </c>
      <c r="F160" s="112">
        <f>'Строительство и реконструкция'!L245</f>
        <v>7861.28</v>
      </c>
      <c r="G160" s="112">
        <f>'Строительство и реконструкция'!M245</f>
        <v>227112.63999999998</v>
      </c>
      <c r="H160" s="173">
        <f>'Строительство и реконструкция'!N245</f>
        <v>1361757.92</v>
      </c>
      <c r="I160" s="174"/>
      <c r="J160" s="174"/>
      <c r="K160" s="174"/>
      <c r="L160" s="175"/>
      <c r="M160" s="112">
        <f>'Строительство и реконструкция'!O245</f>
        <v>1247942.19</v>
      </c>
      <c r="N160" s="112">
        <f>'Строительство и реконструкция'!P245</f>
        <v>492872.51</v>
      </c>
      <c r="O160" s="155"/>
    </row>
    <row r="161" spans="1:15" s="16" customFormat="1" ht="36" customHeight="1" x14ac:dyDescent="0.25">
      <c r="A161" s="151"/>
      <c r="B161" s="152"/>
      <c r="C161" s="155"/>
      <c r="D161" s="110" t="s">
        <v>18</v>
      </c>
      <c r="E161" s="112">
        <f>'Строительство и реконструкция'!K246</f>
        <v>858995.49251999997</v>
      </c>
      <c r="F161" s="112">
        <f>'Строительство и реконструкция'!L246</f>
        <v>32983.132519999999</v>
      </c>
      <c r="G161" s="112">
        <f>'Строительство и реконструкция'!M246</f>
        <v>48938.35</v>
      </c>
      <c r="H161" s="173">
        <f>'Строительство и реконструкция'!N246</f>
        <v>360167.65</v>
      </c>
      <c r="I161" s="174"/>
      <c r="J161" s="174"/>
      <c r="K161" s="174"/>
      <c r="L161" s="175"/>
      <c r="M161" s="112">
        <f>'Строительство и реконструкция'!O246</f>
        <v>169328.09</v>
      </c>
      <c r="N161" s="112">
        <f>'Строительство и реконструкция'!P246</f>
        <v>257008.27</v>
      </c>
      <c r="O161" s="155"/>
    </row>
    <row r="162" spans="1:15" s="16" customFormat="1" ht="36" customHeight="1" x14ac:dyDescent="0.25">
      <c r="A162" s="151"/>
      <c r="B162" s="152"/>
      <c r="C162" s="155"/>
      <c r="D162" s="110" t="s">
        <v>12</v>
      </c>
      <c r="E162" s="112">
        <f>F162+G162+H162+M162+N162</f>
        <v>0</v>
      </c>
      <c r="F162" s="112">
        <v>0</v>
      </c>
      <c r="G162" s="112">
        <v>0</v>
      </c>
      <c r="H162" s="173">
        <v>0</v>
      </c>
      <c r="I162" s="174"/>
      <c r="J162" s="174"/>
      <c r="K162" s="174"/>
      <c r="L162" s="175"/>
      <c r="M162" s="112">
        <v>0</v>
      </c>
      <c r="N162" s="112">
        <v>0</v>
      </c>
      <c r="O162" s="155"/>
    </row>
    <row r="163" spans="1:15" ht="18.75" customHeight="1" x14ac:dyDescent="0.3">
      <c r="A163" s="151"/>
      <c r="B163" s="152" t="s">
        <v>314</v>
      </c>
      <c r="C163" s="164" t="s">
        <v>102</v>
      </c>
      <c r="D163" s="164" t="s">
        <v>102</v>
      </c>
      <c r="E163" s="154" t="s">
        <v>103</v>
      </c>
      <c r="F163" s="154" t="s">
        <v>104</v>
      </c>
      <c r="G163" s="165" t="s">
        <v>520</v>
      </c>
      <c r="H163" s="153" t="s">
        <v>518</v>
      </c>
      <c r="I163" s="145" t="s">
        <v>333</v>
      </c>
      <c r="J163" s="146"/>
      <c r="K163" s="146"/>
      <c r="L163" s="147"/>
      <c r="M163" s="154" t="s">
        <v>106</v>
      </c>
      <c r="N163" s="154" t="s">
        <v>107</v>
      </c>
      <c r="O163" s="155"/>
    </row>
    <row r="164" spans="1:15" ht="18.75" customHeight="1" x14ac:dyDescent="0.3">
      <c r="A164" s="151"/>
      <c r="B164" s="152"/>
      <c r="C164" s="164"/>
      <c r="D164" s="164"/>
      <c r="E164" s="154"/>
      <c r="F164" s="154"/>
      <c r="G164" s="166"/>
      <c r="H164" s="154"/>
      <c r="I164" s="104" t="s">
        <v>328</v>
      </c>
      <c r="J164" s="104" t="s">
        <v>329</v>
      </c>
      <c r="K164" s="104" t="s">
        <v>330</v>
      </c>
      <c r="L164" s="104" t="s">
        <v>331</v>
      </c>
      <c r="M164" s="154"/>
      <c r="N164" s="154"/>
      <c r="O164" s="155"/>
    </row>
    <row r="165" spans="1:15" ht="35.25" customHeight="1" x14ac:dyDescent="0.3">
      <c r="A165" s="151"/>
      <c r="B165" s="152"/>
      <c r="C165" s="164"/>
      <c r="D165" s="164"/>
      <c r="E165" s="14">
        <f>F165+G165+H165+M165+N165</f>
        <v>9</v>
      </c>
      <c r="F165" s="14">
        <v>2</v>
      </c>
      <c r="G165" s="14">
        <v>0</v>
      </c>
      <c r="H165" s="14">
        <v>3</v>
      </c>
      <c r="I165" s="14">
        <v>0</v>
      </c>
      <c r="J165" s="14">
        <v>0</v>
      </c>
      <c r="K165" s="14">
        <v>0</v>
      </c>
      <c r="L165" s="14">
        <v>3</v>
      </c>
      <c r="M165" s="14">
        <v>3</v>
      </c>
      <c r="N165" s="14">
        <v>1</v>
      </c>
      <c r="O165" s="155"/>
    </row>
    <row r="166" spans="1:15" s="16" customFormat="1" ht="36" customHeight="1" x14ac:dyDescent="0.25">
      <c r="A166" s="151" t="s">
        <v>26</v>
      </c>
      <c r="B166" s="152" t="s">
        <v>522</v>
      </c>
      <c r="C166" s="151" t="s">
        <v>67</v>
      </c>
      <c r="D166" s="110" t="s">
        <v>14</v>
      </c>
      <c r="E166" s="106">
        <f>F166+G166+H166+M166+N166</f>
        <v>417703.05999999994</v>
      </c>
      <c r="F166" s="106">
        <f>'Капитальный ремонт'!F41:F41</f>
        <v>25500</v>
      </c>
      <c r="G166" s="106">
        <f>'Капитальный ремонт'!G41</f>
        <v>108381.82999999999</v>
      </c>
      <c r="H166" s="145">
        <f>'Капитальный ремонт'!H41</f>
        <v>283821.23</v>
      </c>
      <c r="I166" s="146"/>
      <c r="J166" s="146"/>
      <c r="K166" s="146"/>
      <c r="L166" s="147"/>
      <c r="M166" s="106">
        <f>'Капитальный ремонт'!I41</f>
        <v>0</v>
      </c>
      <c r="N166" s="106">
        <f>'Капитальный ремонт'!J41</f>
        <v>0</v>
      </c>
      <c r="O166" s="155" t="s">
        <v>269</v>
      </c>
    </row>
    <row r="167" spans="1:15" s="16" customFormat="1" ht="36" customHeight="1" x14ac:dyDescent="0.25">
      <c r="A167" s="151"/>
      <c r="B167" s="152"/>
      <c r="C167" s="151"/>
      <c r="D167" s="110" t="s">
        <v>10</v>
      </c>
      <c r="E167" s="106">
        <f>F167+G167+H167+M167+N167</f>
        <v>194375.43999999994</v>
      </c>
      <c r="F167" s="106">
        <f>'Капитальный ремонт'!F42:F42</f>
        <v>15606</v>
      </c>
      <c r="G167" s="106">
        <f>'Капитальный ремонт'!G42</f>
        <v>1665.03</v>
      </c>
      <c r="H167" s="145">
        <f>'Капитальный ремонт'!H42</f>
        <v>177104.40999999995</v>
      </c>
      <c r="I167" s="146"/>
      <c r="J167" s="146"/>
      <c r="K167" s="146"/>
      <c r="L167" s="147"/>
      <c r="M167" s="106">
        <f>'Капитальный ремонт'!I42</f>
        <v>0</v>
      </c>
      <c r="N167" s="106">
        <f>'Капитальный ремонт'!J42</f>
        <v>0</v>
      </c>
      <c r="O167" s="155"/>
    </row>
    <row r="168" spans="1:15" s="16" customFormat="1" ht="36" customHeight="1" x14ac:dyDescent="0.25">
      <c r="A168" s="151"/>
      <c r="B168" s="152"/>
      <c r="C168" s="151"/>
      <c r="D168" s="110" t="s">
        <v>18</v>
      </c>
      <c r="E168" s="106">
        <f>F168+G168+H168+M168+N168</f>
        <v>223327.62</v>
      </c>
      <c r="F168" s="106">
        <f>'Капитальный ремонт'!F43:F43</f>
        <v>9894</v>
      </c>
      <c r="G168" s="106">
        <f>'Капитальный ремонт'!G43</f>
        <v>106716.79999999999</v>
      </c>
      <c r="H168" s="145">
        <f>'Капитальный ремонт'!H43</f>
        <v>106716.81999999999</v>
      </c>
      <c r="I168" s="146"/>
      <c r="J168" s="146"/>
      <c r="K168" s="146"/>
      <c r="L168" s="147"/>
      <c r="M168" s="106">
        <f>'Капитальный ремонт'!I43</f>
        <v>0</v>
      </c>
      <c r="N168" s="106">
        <f>'Капитальный ремонт'!J43</f>
        <v>0</v>
      </c>
      <c r="O168" s="155"/>
    </row>
    <row r="169" spans="1:15" s="16" customFormat="1" ht="31.5" customHeight="1" x14ac:dyDescent="0.25">
      <c r="A169" s="151"/>
      <c r="B169" s="152"/>
      <c r="C169" s="151"/>
      <c r="D169" s="110" t="s">
        <v>12</v>
      </c>
      <c r="E169" s="106">
        <f>F169+G169+H169+M169+N169</f>
        <v>0</v>
      </c>
      <c r="F169" s="106">
        <f>'Капитальный ремонт'!F44:F44</f>
        <v>0</v>
      </c>
      <c r="G169" s="106">
        <f>'Капитальный ремонт'!G44</f>
        <v>0</v>
      </c>
      <c r="H169" s="145">
        <f>'Капитальный ремонт'!H44</f>
        <v>0</v>
      </c>
      <c r="I169" s="146"/>
      <c r="J169" s="146"/>
      <c r="K169" s="146"/>
      <c r="L169" s="147"/>
      <c r="M169" s="106">
        <f>'Капитальный ремонт'!I44</f>
        <v>0</v>
      </c>
      <c r="N169" s="106">
        <f>'Капитальный ремонт'!J44</f>
        <v>0</v>
      </c>
      <c r="O169" s="155"/>
    </row>
    <row r="170" spans="1:15" ht="23.25" customHeight="1" x14ac:dyDescent="0.3">
      <c r="A170" s="151"/>
      <c r="B170" s="152" t="s">
        <v>523</v>
      </c>
      <c r="C170" s="164" t="s">
        <v>102</v>
      </c>
      <c r="D170" s="164" t="s">
        <v>102</v>
      </c>
      <c r="E170" s="154" t="s">
        <v>103</v>
      </c>
      <c r="F170" s="154" t="s">
        <v>104</v>
      </c>
      <c r="G170" s="165" t="s">
        <v>520</v>
      </c>
      <c r="H170" s="153" t="s">
        <v>518</v>
      </c>
      <c r="I170" s="145" t="s">
        <v>333</v>
      </c>
      <c r="J170" s="146"/>
      <c r="K170" s="146"/>
      <c r="L170" s="147"/>
      <c r="M170" s="154" t="s">
        <v>106</v>
      </c>
      <c r="N170" s="154" t="s">
        <v>107</v>
      </c>
      <c r="O170" s="155"/>
    </row>
    <row r="171" spans="1:15" ht="15.75" customHeight="1" x14ac:dyDescent="0.3">
      <c r="A171" s="151"/>
      <c r="B171" s="152"/>
      <c r="C171" s="164"/>
      <c r="D171" s="164"/>
      <c r="E171" s="154"/>
      <c r="F171" s="154"/>
      <c r="G171" s="166"/>
      <c r="H171" s="154"/>
      <c r="I171" s="104" t="s">
        <v>328</v>
      </c>
      <c r="J171" s="104" t="s">
        <v>329</v>
      </c>
      <c r="K171" s="104" t="s">
        <v>330</v>
      </c>
      <c r="L171" s="104" t="s">
        <v>331</v>
      </c>
      <c r="M171" s="154"/>
      <c r="N171" s="154"/>
      <c r="O171" s="155"/>
    </row>
    <row r="172" spans="1:15" ht="27.75" customHeight="1" x14ac:dyDescent="0.3">
      <c r="A172" s="151"/>
      <c r="B172" s="152"/>
      <c r="C172" s="164"/>
      <c r="D172" s="164"/>
      <c r="E172" s="14">
        <f>F172+G172+H172+M172+N172</f>
        <v>7</v>
      </c>
      <c r="F172" s="14">
        <v>0</v>
      </c>
      <c r="G172" s="14">
        <v>0</v>
      </c>
      <c r="H172" s="14">
        <v>7</v>
      </c>
      <c r="I172" s="14">
        <v>0</v>
      </c>
      <c r="J172" s="14">
        <v>0</v>
      </c>
      <c r="K172" s="14">
        <v>0</v>
      </c>
      <c r="L172" s="14">
        <v>7</v>
      </c>
      <c r="M172" s="14">
        <v>0</v>
      </c>
      <c r="N172" s="14">
        <v>0</v>
      </c>
      <c r="O172" s="155"/>
    </row>
    <row r="173" spans="1:15" s="16" customFormat="1" ht="36" customHeight="1" x14ac:dyDescent="0.25">
      <c r="A173" s="151" t="s">
        <v>79</v>
      </c>
      <c r="B173" s="152" t="s">
        <v>548</v>
      </c>
      <c r="C173" s="151" t="s">
        <v>67</v>
      </c>
      <c r="D173" s="110" t="s">
        <v>14</v>
      </c>
      <c r="E173" s="106">
        <f>G173</f>
        <v>64.670809999999989</v>
      </c>
      <c r="F173" s="106">
        <f>'Капитальный ремонт'!F44:F44</f>
        <v>0</v>
      </c>
      <c r="G173" s="106">
        <f>G175</f>
        <v>64.670809999999989</v>
      </c>
      <c r="H173" s="145">
        <f>'Капитальный ремонт'!H44</f>
        <v>0</v>
      </c>
      <c r="I173" s="146"/>
      <c r="J173" s="146"/>
      <c r="K173" s="146"/>
      <c r="L173" s="147"/>
      <c r="M173" s="106">
        <f>'Капитальный ремонт'!I44</f>
        <v>0</v>
      </c>
      <c r="N173" s="106">
        <f>'Капитальный ремонт'!J44</f>
        <v>0</v>
      </c>
      <c r="O173" s="155" t="s">
        <v>539</v>
      </c>
    </row>
    <row r="174" spans="1:15" s="16" customFormat="1" ht="36" customHeight="1" x14ac:dyDescent="0.25">
      <c r="A174" s="151"/>
      <c r="B174" s="152"/>
      <c r="C174" s="151"/>
      <c r="D174" s="110" t="s">
        <v>10</v>
      </c>
      <c r="E174" s="106">
        <v>0</v>
      </c>
      <c r="F174" s="106">
        <v>0</v>
      </c>
      <c r="G174" s="106">
        <v>0</v>
      </c>
      <c r="H174" s="145">
        <v>0</v>
      </c>
      <c r="I174" s="146"/>
      <c r="J174" s="146"/>
      <c r="K174" s="146"/>
      <c r="L174" s="147"/>
      <c r="M174" s="106">
        <v>0</v>
      </c>
      <c r="N174" s="106">
        <v>0</v>
      </c>
      <c r="O174" s="155"/>
    </row>
    <row r="175" spans="1:15" s="16" customFormat="1" ht="36" customHeight="1" x14ac:dyDescent="0.25">
      <c r="A175" s="151"/>
      <c r="B175" s="152"/>
      <c r="C175" s="151"/>
      <c r="D175" s="110" t="s">
        <v>18</v>
      </c>
      <c r="E175" s="106">
        <f>G175</f>
        <v>64.670809999999989</v>
      </c>
      <c r="F175" s="106">
        <v>0</v>
      </c>
      <c r="G175" s="106">
        <v>64.670809999999989</v>
      </c>
      <c r="H175" s="145">
        <v>0</v>
      </c>
      <c r="I175" s="146"/>
      <c r="J175" s="146"/>
      <c r="K175" s="146"/>
      <c r="L175" s="147"/>
      <c r="M175" s="106">
        <v>0</v>
      </c>
      <c r="N175" s="106">
        <v>0</v>
      </c>
      <c r="O175" s="155"/>
    </row>
    <row r="176" spans="1:15" s="16" customFormat="1" ht="31.5" customHeight="1" x14ac:dyDescent="0.25">
      <c r="A176" s="151"/>
      <c r="B176" s="152"/>
      <c r="C176" s="151"/>
      <c r="D176" s="110" t="s">
        <v>12</v>
      </c>
      <c r="E176" s="106">
        <v>0</v>
      </c>
      <c r="F176" s="106">
        <v>0</v>
      </c>
      <c r="G176" s="106">
        <v>0</v>
      </c>
      <c r="H176" s="145">
        <v>0</v>
      </c>
      <c r="I176" s="146"/>
      <c r="J176" s="146"/>
      <c r="K176" s="146"/>
      <c r="L176" s="147"/>
      <c r="M176" s="106">
        <v>0</v>
      </c>
      <c r="N176" s="106">
        <v>0</v>
      </c>
      <c r="O176" s="155"/>
    </row>
    <row r="177" spans="1:16" s="16" customFormat="1" ht="28.5" customHeight="1" x14ac:dyDescent="0.25">
      <c r="A177" s="156" t="s">
        <v>92</v>
      </c>
      <c r="B177" s="152" t="s">
        <v>359</v>
      </c>
      <c r="C177" s="151" t="s">
        <v>67</v>
      </c>
      <c r="D177" s="110" t="s">
        <v>14</v>
      </c>
      <c r="E177" s="106">
        <f>'Строительство и реконструкция'!K248</f>
        <v>30422.39</v>
      </c>
      <c r="F177" s="106">
        <f>'Строительство и реконструкция'!L248</f>
        <v>0</v>
      </c>
      <c r="G177" s="106">
        <f>'Строительство и реконструкция'!M248</f>
        <v>27425.89</v>
      </c>
      <c r="H177" s="145">
        <f>'Строительство и реконструкция'!N251</f>
        <v>2996.5</v>
      </c>
      <c r="I177" s="146"/>
      <c r="J177" s="146"/>
      <c r="K177" s="146"/>
      <c r="L177" s="147"/>
      <c r="M177" s="106">
        <v>0</v>
      </c>
      <c r="N177" s="106">
        <v>0</v>
      </c>
      <c r="O177" s="155" t="s">
        <v>267</v>
      </c>
    </row>
    <row r="178" spans="1:16" s="16" customFormat="1" ht="36" customHeight="1" x14ac:dyDescent="0.25">
      <c r="A178" s="151"/>
      <c r="B178" s="152"/>
      <c r="C178" s="151"/>
      <c r="D178" s="110" t="s">
        <v>10</v>
      </c>
      <c r="E178" s="106">
        <f>'Строительство и реконструкция'!K249</f>
        <v>18101.329999999998</v>
      </c>
      <c r="F178" s="106">
        <f>'Строительство и реконструкция'!L249</f>
        <v>0</v>
      </c>
      <c r="G178" s="106">
        <f>'Строительство и реконструкция'!M249</f>
        <v>16772.439999999999</v>
      </c>
      <c r="H178" s="145">
        <f>'Строительство и реконструкция'!N252</f>
        <v>1328.89</v>
      </c>
      <c r="I178" s="146"/>
      <c r="J178" s="146"/>
      <c r="K178" s="146"/>
      <c r="L178" s="147"/>
      <c r="M178" s="106">
        <v>0</v>
      </c>
      <c r="N178" s="106">
        <v>0</v>
      </c>
      <c r="O178" s="155"/>
    </row>
    <row r="179" spans="1:16" s="16" customFormat="1" ht="36" customHeight="1" x14ac:dyDescent="0.25">
      <c r="A179" s="151"/>
      <c r="B179" s="152"/>
      <c r="C179" s="151"/>
      <c r="D179" s="110" t="s">
        <v>18</v>
      </c>
      <c r="E179" s="106">
        <f>'Строительство и реконструкция'!K250</f>
        <v>12321.060000000001</v>
      </c>
      <c r="F179" s="106">
        <f>'Строительство и реконструкция'!L250</f>
        <v>0</v>
      </c>
      <c r="G179" s="106">
        <f>'Строительство и реконструкция'!M250</f>
        <v>10653.45</v>
      </c>
      <c r="H179" s="145">
        <f>'Строительство и реконструкция'!N253</f>
        <v>1667.6100000000001</v>
      </c>
      <c r="I179" s="146"/>
      <c r="J179" s="146"/>
      <c r="K179" s="146"/>
      <c r="L179" s="147"/>
      <c r="M179" s="106">
        <v>0</v>
      </c>
      <c r="N179" s="106">
        <v>0</v>
      </c>
      <c r="O179" s="155"/>
    </row>
    <row r="180" spans="1:16" s="16" customFormat="1" ht="23.25" customHeight="1" x14ac:dyDescent="0.25">
      <c r="A180" s="151"/>
      <c r="B180" s="152"/>
      <c r="C180" s="151"/>
      <c r="D180" s="110" t="s">
        <v>12</v>
      </c>
      <c r="E180" s="106">
        <f>F180+G180+H180+M180+N180</f>
        <v>0</v>
      </c>
      <c r="F180" s="106">
        <v>0</v>
      </c>
      <c r="G180" s="106">
        <v>0</v>
      </c>
      <c r="H180" s="145">
        <v>0</v>
      </c>
      <c r="I180" s="146"/>
      <c r="J180" s="146"/>
      <c r="K180" s="146"/>
      <c r="L180" s="147"/>
      <c r="M180" s="106">
        <v>0</v>
      </c>
      <c r="N180" s="106">
        <v>0</v>
      </c>
      <c r="O180" s="155"/>
    </row>
    <row r="181" spans="1:16" ht="24" customHeight="1" x14ac:dyDescent="0.3">
      <c r="A181" s="151"/>
      <c r="B181" s="152" t="s">
        <v>361</v>
      </c>
      <c r="C181" s="164" t="s">
        <v>102</v>
      </c>
      <c r="D181" s="164" t="s">
        <v>102</v>
      </c>
      <c r="E181" s="154" t="s">
        <v>103</v>
      </c>
      <c r="F181" s="154" t="s">
        <v>104</v>
      </c>
      <c r="G181" s="165" t="s">
        <v>520</v>
      </c>
      <c r="H181" s="153" t="s">
        <v>518</v>
      </c>
      <c r="I181" s="145" t="s">
        <v>333</v>
      </c>
      <c r="J181" s="146"/>
      <c r="K181" s="146"/>
      <c r="L181" s="147"/>
      <c r="M181" s="154" t="s">
        <v>106</v>
      </c>
      <c r="N181" s="154" t="s">
        <v>107</v>
      </c>
      <c r="O181" s="155"/>
      <c r="P181" s="224"/>
    </row>
    <row r="182" spans="1:16" ht="28.5" customHeight="1" x14ac:dyDescent="0.3">
      <c r="A182" s="151"/>
      <c r="B182" s="152"/>
      <c r="C182" s="164"/>
      <c r="D182" s="164"/>
      <c r="E182" s="154"/>
      <c r="F182" s="154"/>
      <c r="G182" s="166"/>
      <c r="H182" s="154"/>
      <c r="I182" s="104" t="s">
        <v>328</v>
      </c>
      <c r="J182" s="104" t="s">
        <v>329</v>
      </c>
      <c r="K182" s="104" t="s">
        <v>330</v>
      </c>
      <c r="L182" s="104" t="s">
        <v>331</v>
      </c>
      <c r="M182" s="154"/>
      <c r="N182" s="154"/>
      <c r="O182" s="155"/>
      <c r="P182" s="224"/>
    </row>
    <row r="183" spans="1:16" ht="26.25" customHeight="1" x14ac:dyDescent="0.3">
      <c r="A183" s="151"/>
      <c r="B183" s="152"/>
      <c r="C183" s="164"/>
      <c r="D183" s="164"/>
      <c r="E183" s="14">
        <v>1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55"/>
      <c r="P183" s="224"/>
    </row>
    <row r="184" spans="1:16" s="16" customFormat="1" ht="25.5" customHeight="1" x14ac:dyDescent="0.25">
      <c r="A184" s="156" t="s">
        <v>302</v>
      </c>
      <c r="B184" s="152" t="s">
        <v>434</v>
      </c>
      <c r="C184" s="151" t="s">
        <v>67</v>
      </c>
      <c r="D184" s="110" t="s">
        <v>14</v>
      </c>
      <c r="E184" s="106">
        <f>'Строительство и реконструкция'!K285</f>
        <v>1204192.6399999999</v>
      </c>
      <c r="F184" s="106">
        <f>'Строительство и реконструкция'!L255</f>
        <v>0</v>
      </c>
      <c r="G184" s="106">
        <f>'Строительство и реконструкция'!M285</f>
        <v>57797.66</v>
      </c>
      <c r="H184" s="145">
        <f>'Строительство и реконструкция'!N285</f>
        <v>1146394.98</v>
      </c>
      <c r="I184" s="146"/>
      <c r="J184" s="146"/>
      <c r="K184" s="146"/>
      <c r="L184" s="147"/>
      <c r="M184" s="106">
        <v>0</v>
      </c>
      <c r="N184" s="106">
        <v>0</v>
      </c>
      <c r="O184" s="155" t="s">
        <v>267</v>
      </c>
    </row>
    <row r="185" spans="1:16" s="16" customFormat="1" ht="36" customHeight="1" x14ac:dyDescent="0.25">
      <c r="A185" s="151"/>
      <c r="B185" s="152"/>
      <c r="C185" s="151"/>
      <c r="D185" s="110" t="s">
        <v>10</v>
      </c>
      <c r="E185" s="106">
        <f>'Строительство и реконструкция'!K286</f>
        <v>742347.19000000006</v>
      </c>
      <c r="F185" s="106">
        <f>'Строительство и реконструкция'!L256</f>
        <v>0</v>
      </c>
      <c r="G185" s="106">
        <f>'Строительство и реконструкция'!M286</f>
        <v>36065.729999999996</v>
      </c>
      <c r="H185" s="145">
        <f>'Строительство и реконструкция'!N286</f>
        <v>706281.46</v>
      </c>
      <c r="I185" s="146"/>
      <c r="J185" s="146"/>
      <c r="K185" s="146"/>
      <c r="L185" s="147"/>
      <c r="M185" s="106">
        <v>0</v>
      </c>
      <c r="N185" s="106">
        <v>0</v>
      </c>
      <c r="O185" s="155"/>
    </row>
    <row r="186" spans="1:16" s="16" customFormat="1" ht="36" customHeight="1" x14ac:dyDescent="0.25">
      <c r="A186" s="151"/>
      <c r="B186" s="152"/>
      <c r="C186" s="151"/>
      <c r="D186" s="110" t="s">
        <v>18</v>
      </c>
      <c r="E186" s="106">
        <f>'Строительство и реконструкция'!K287</f>
        <v>461845.45</v>
      </c>
      <c r="F186" s="106">
        <f>'Строительство и реконструкция'!L257</f>
        <v>0</v>
      </c>
      <c r="G186" s="106">
        <f>'Строительство и реконструкция'!M287</f>
        <v>21731.93</v>
      </c>
      <c r="H186" s="145">
        <f>'Строительство и реконструкция'!N287</f>
        <v>440113.52</v>
      </c>
      <c r="I186" s="146"/>
      <c r="J186" s="146"/>
      <c r="K186" s="146"/>
      <c r="L186" s="147"/>
      <c r="M186" s="106">
        <v>0</v>
      </c>
      <c r="N186" s="106">
        <v>0</v>
      </c>
      <c r="O186" s="155"/>
    </row>
    <row r="187" spans="1:16" s="16" customFormat="1" ht="26.25" customHeight="1" x14ac:dyDescent="0.25">
      <c r="A187" s="151"/>
      <c r="B187" s="152"/>
      <c r="C187" s="151"/>
      <c r="D187" s="110" t="s">
        <v>12</v>
      </c>
      <c r="E187" s="106">
        <f>F187+G187+H187+M187+N187</f>
        <v>0</v>
      </c>
      <c r="F187" s="106">
        <v>0</v>
      </c>
      <c r="G187" s="106">
        <v>0</v>
      </c>
      <c r="H187" s="145">
        <v>0</v>
      </c>
      <c r="I187" s="146"/>
      <c r="J187" s="146"/>
      <c r="K187" s="146"/>
      <c r="L187" s="147"/>
      <c r="M187" s="106">
        <v>0</v>
      </c>
      <c r="N187" s="106">
        <v>0</v>
      </c>
      <c r="O187" s="155"/>
    </row>
    <row r="188" spans="1:16" ht="23.25" customHeight="1" x14ac:dyDescent="0.3">
      <c r="A188" s="151"/>
      <c r="B188" s="152" t="s">
        <v>436</v>
      </c>
      <c r="C188" s="164" t="s">
        <v>102</v>
      </c>
      <c r="D188" s="164" t="s">
        <v>102</v>
      </c>
      <c r="E188" s="154" t="s">
        <v>103</v>
      </c>
      <c r="F188" s="154" t="s">
        <v>104</v>
      </c>
      <c r="G188" s="165" t="s">
        <v>520</v>
      </c>
      <c r="H188" s="153" t="s">
        <v>518</v>
      </c>
      <c r="I188" s="145" t="s">
        <v>333</v>
      </c>
      <c r="J188" s="146"/>
      <c r="K188" s="146"/>
      <c r="L188" s="147"/>
      <c r="M188" s="154" t="s">
        <v>106</v>
      </c>
      <c r="N188" s="154" t="s">
        <v>107</v>
      </c>
      <c r="O188" s="155"/>
    </row>
    <row r="189" spans="1:16" ht="15.75" customHeight="1" x14ac:dyDescent="0.3">
      <c r="A189" s="151"/>
      <c r="B189" s="152"/>
      <c r="C189" s="164"/>
      <c r="D189" s="164"/>
      <c r="E189" s="154"/>
      <c r="F189" s="154"/>
      <c r="G189" s="166"/>
      <c r="H189" s="154"/>
      <c r="I189" s="104" t="s">
        <v>328</v>
      </c>
      <c r="J189" s="104" t="s">
        <v>329</v>
      </c>
      <c r="K189" s="104" t="s">
        <v>330</v>
      </c>
      <c r="L189" s="104" t="s">
        <v>331</v>
      </c>
      <c r="M189" s="154"/>
      <c r="N189" s="154"/>
      <c r="O189" s="155"/>
    </row>
    <row r="190" spans="1:16" ht="41.25" customHeight="1" x14ac:dyDescent="0.3">
      <c r="A190" s="151"/>
      <c r="B190" s="152"/>
      <c r="C190" s="164"/>
      <c r="D190" s="164"/>
      <c r="E190" s="14">
        <v>10</v>
      </c>
      <c r="F190" s="14">
        <v>0</v>
      </c>
      <c r="G190" s="14">
        <v>0</v>
      </c>
      <c r="H190" s="14">
        <v>10</v>
      </c>
      <c r="I190" s="14">
        <v>0</v>
      </c>
      <c r="J190" s="14">
        <v>0</v>
      </c>
      <c r="K190" s="14">
        <v>0</v>
      </c>
      <c r="L190" s="14">
        <v>10</v>
      </c>
      <c r="M190" s="14">
        <v>0</v>
      </c>
      <c r="N190" s="14">
        <v>0</v>
      </c>
      <c r="O190" s="155"/>
    </row>
    <row r="191" spans="1:16" s="16" customFormat="1" ht="24.75" customHeight="1" x14ac:dyDescent="0.25">
      <c r="A191" s="151" t="s">
        <v>303</v>
      </c>
      <c r="B191" s="152" t="s">
        <v>474</v>
      </c>
      <c r="C191" s="151" t="s">
        <v>67</v>
      </c>
      <c r="D191" s="110" t="s">
        <v>14</v>
      </c>
      <c r="E191" s="106">
        <f>'Капитальный ремонт'!E81</f>
        <v>176194.24</v>
      </c>
      <c r="F191" s="106">
        <f>'Капитальный ремонт'!F74</f>
        <v>0</v>
      </c>
      <c r="G191" s="106">
        <f>'Капитальный ремонт'!G81</f>
        <v>8809.7099999999991</v>
      </c>
      <c r="H191" s="145">
        <f>'Капитальный ремонт'!H81</f>
        <v>167384.53</v>
      </c>
      <c r="I191" s="146"/>
      <c r="J191" s="146"/>
      <c r="K191" s="146"/>
      <c r="L191" s="147"/>
      <c r="M191" s="106">
        <f>'Капитальный ремонт'!I74</f>
        <v>0</v>
      </c>
      <c r="N191" s="106">
        <f>'Капитальный ремонт'!J74</f>
        <v>0</v>
      </c>
      <c r="O191" s="155" t="s">
        <v>421</v>
      </c>
    </row>
    <row r="192" spans="1:16" s="16" customFormat="1" ht="36" customHeight="1" x14ac:dyDescent="0.25">
      <c r="A192" s="151"/>
      <c r="B192" s="152"/>
      <c r="C192" s="151"/>
      <c r="D192" s="110" t="s">
        <v>10</v>
      </c>
      <c r="E192" s="106">
        <f>'Капитальный ремонт'!E82</f>
        <v>109945.20999999999</v>
      </c>
      <c r="F192" s="106">
        <f>'Капитальный ремонт'!F75</f>
        <v>0</v>
      </c>
      <c r="G192" s="106">
        <f>'Капитальный ремонт'!G82</f>
        <v>5497.26</v>
      </c>
      <c r="H192" s="145">
        <f>'Капитальный ремонт'!H82</f>
        <v>104447.95</v>
      </c>
      <c r="I192" s="146"/>
      <c r="J192" s="146"/>
      <c r="K192" s="146"/>
      <c r="L192" s="147"/>
      <c r="M192" s="106">
        <f>'Капитальный ремонт'!I75</f>
        <v>0</v>
      </c>
      <c r="N192" s="106">
        <f>'Капитальный ремонт'!J75</f>
        <v>0</v>
      </c>
      <c r="O192" s="155"/>
    </row>
    <row r="193" spans="1:15" s="16" customFormat="1" ht="36" customHeight="1" x14ac:dyDescent="0.25">
      <c r="A193" s="151"/>
      <c r="B193" s="152"/>
      <c r="C193" s="151"/>
      <c r="D193" s="110" t="s">
        <v>18</v>
      </c>
      <c r="E193" s="106">
        <f>'Капитальный ремонт'!E83</f>
        <v>66249.03</v>
      </c>
      <c r="F193" s="106">
        <f>'Капитальный ремонт'!F76</f>
        <v>0</v>
      </c>
      <c r="G193" s="106">
        <f>'Капитальный ремонт'!G83</f>
        <v>3312.45</v>
      </c>
      <c r="H193" s="145">
        <f>'Капитальный ремонт'!H83</f>
        <v>62936.58</v>
      </c>
      <c r="I193" s="146"/>
      <c r="J193" s="146"/>
      <c r="K193" s="146"/>
      <c r="L193" s="147"/>
      <c r="M193" s="106">
        <f>'Капитальный ремонт'!I76</f>
        <v>0</v>
      </c>
      <c r="N193" s="106">
        <f>'Капитальный ремонт'!J76</f>
        <v>0</v>
      </c>
      <c r="O193" s="155"/>
    </row>
    <row r="194" spans="1:15" s="16" customFormat="1" ht="31.5" customHeight="1" x14ac:dyDescent="0.25">
      <c r="A194" s="151"/>
      <c r="B194" s="152"/>
      <c r="C194" s="151"/>
      <c r="D194" s="110" t="s">
        <v>12</v>
      </c>
      <c r="E194" s="106">
        <v>0</v>
      </c>
      <c r="F194" s="106">
        <v>0</v>
      </c>
      <c r="G194" s="106">
        <v>0</v>
      </c>
      <c r="H194" s="145">
        <f>'Капитальный ремонт'!H77</f>
        <v>0</v>
      </c>
      <c r="I194" s="146"/>
      <c r="J194" s="146"/>
      <c r="K194" s="146"/>
      <c r="L194" s="147"/>
      <c r="M194" s="106">
        <f>'Капитальный ремонт'!I77</f>
        <v>0</v>
      </c>
      <c r="N194" s="106">
        <f>'Капитальный ремонт'!J77</f>
        <v>0</v>
      </c>
      <c r="O194" s="155"/>
    </row>
    <row r="195" spans="1:15" ht="23.25" customHeight="1" x14ac:dyDescent="0.3">
      <c r="A195" s="151"/>
      <c r="B195" s="152" t="s">
        <v>467</v>
      </c>
      <c r="C195" s="164" t="s">
        <v>102</v>
      </c>
      <c r="D195" s="164" t="s">
        <v>102</v>
      </c>
      <c r="E195" s="154" t="s">
        <v>103</v>
      </c>
      <c r="F195" s="154" t="s">
        <v>104</v>
      </c>
      <c r="G195" s="165" t="s">
        <v>520</v>
      </c>
      <c r="H195" s="153" t="s">
        <v>518</v>
      </c>
      <c r="I195" s="145" t="s">
        <v>333</v>
      </c>
      <c r="J195" s="146"/>
      <c r="K195" s="146"/>
      <c r="L195" s="147"/>
      <c r="M195" s="154" t="s">
        <v>106</v>
      </c>
      <c r="N195" s="154" t="s">
        <v>107</v>
      </c>
      <c r="O195" s="155"/>
    </row>
    <row r="196" spans="1:15" ht="15.75" customHeight="1" x14ac:dyDescent="0.3">
      <c r="A196" s="151"/>
      <c r="B196" s="152"/>
      <c r="C196" s="164"/>
      <c r="D196" s="164"/>
      <c r="E196" s="154"/>
      <c r="F196" s="154"/>
      <c r="G196" s="166"/>
      <c r="H196" s="154"/>
      <c r="I196" s="104" t="s">
        <v>328</v>
      </c>
      <c r="J196" s="104" t="s">
        <v>329</v>
      </c>
      <c r="K196" s="104" t="s">
        <v>330</v>
      </c>
      <c r="L196" s="104" t="s">
        <v>331</v>
      </c>
      <c r="M196" s="154"/>
      <c r="N196" s="154"/>
      <c r="O196" s="155"/>
    </row>
    <row r="197" spans="1:15" ht="27.75" customHeight="1" x14ac:dyDescent="0.3">
      <c r="A197" s="151"/>
      <c r="B197" s="152"/>
      <c r="C197" s="164"/>
      <c r="D197" s="164"/>
      <c r="E197" s="14">
        <f>F197+G197+H197+M197+N197</f>
        <v>1</v>
      </c>
      <c r="F197" s="14">
        <v>0</v>
      </c>
      <c r="G197" s="14">
        <v>0</v>
      </c>
      <c r="H197" s="14">
        <v>1</v>
      </c>
      <c r="I197" s="14">
        <v>0</v>
      </c>
      <c r="J197" s="14">
        <v>0</v>
      </c>
      <c r="K197" s="14">
        <v>0</v>
      </c>
      <c r="L197" s="14">
        <v>1</v>
      </c>
      <c r="M197" s="14">
        <v>0</v>
      </c>
      <c r="N197" s="14">
        <v>0</v>
      </c>
      <c r="O197" s="155"/>
    </row>
    <row r="198" spans="1:15" s="16" customFormat="1" ht="27.75" customHeight="1" x14ac:dyDescent="0.25">
      <c r="A198" s="151" t="s">
        <v>417</v>
      </c>
      <c r="B198" s="152" t="s">
        <v>423</v>
      </c>
      <c r="C198" s="151" t="s">
        <v>67</v>
      </c>
      <c r="D198" s="110" t="s">
        <v>14</v>
      </c>
      <c r="E198" s="106">
        <f>'Строительство и реконструкция'!K292</f>
        <v>448090.94999999995</v>
      </c>
      <c r="F198" s="106">
        <f>'Строительство и реконструкция'!L292</f>
        <v>0</v>
      </c>
      <c r="G198" s="106">
        <f>'Строительство и реконструкция'!M292</f>
        <v>212520.03</v>
      </c>
      <c r="H198" s="145">
        <f>'Строительство и реконструкция'!N289</f>
        <v>235570.91999999998</v>
      </c>
      <c r="I198" s="146"/>
      <c r="J198" s="146"/>
      <c r="K198" s="146"/>
      <c r="L198" s="147"/>
      <c r="M198" s="106">
        <f>'Строительство и реконструкция'!S292</f>
        <v>0</v>
      </c>
      <c r="N198" s="106">
        <f>'Строительство и реконструкция'!T292</f>
        <v>0</v>
      </c>
      <c r="O198" s="155" t="s">
        <v>343</v>
      </c>
    </row>
    <row r="199" spans="1:15" s="16" customFormat="1" ht="36" customHeight="1" x14ac:dyDescent="0.25">
      <c r="A199" s="151"/>
      <c r="B199" s="152"/>
      <c r="C199" s="151"/>
      <c r="D199" s="110" t="s">
        <v>10</v>
      </c>
      <c r="E199" s="106">
        <f>'Строительство и реконструкция'!K293</f>
        <v>239654.99</v>
      </c>
      <c r="F199" s="106">
        <f>'Строительство и реконструкция'!L293</f>
        <v>0</v>
      </c>
      <c r="G199" s="106">
        <f>'Строительство и реконструкция'!M293</f>
        <v>132612.5</v>
      </c>
      <c r="H199" s="145">
        <f>'Строительство и реконструкция'!N290</f>
        <v>107042.49</v>
      </c>
      <c r="I199" s="146"/>
      <c r="J199" s="146"/>
      <c r="K199" s="146"/>
      <c r="L199" s="147"/>
      <c r="M199" s="106">
        <f>'Строительство и реконструкция'!S293</f>
        <v>0</v>
      </c>
      <c r="N199" s="106">
        <f>'Строительство и реконструкция'!T293</f>
        <v>0</v>
      </c>
      <c r="O199" s="155"/>
    </row>
    <row r="200" spans="1:15" s="16" customFormat="1" ht="36" customHeight="1" x14ac:dyDescent="0.25">
      <c r="A200" s="151"/>
      <c r="B200" s="152"/>
      <c r="C200" s="151"/>
      <c r="D200" s="110" t="s">
        <v>18</v>
      </c>
      <c r="E200" s="106">
        <f>'Строительство и реконструкция'!K294</f>
        <v>208435.96</v>
      </c>
      <c r="F200" s="106">
        <f>'Строительство и реконструкция'!L294</f>
        <v>0</v>
      </c>
      <c r="G200" s="106">
        <f>'Строительство и реконструкция'!M294</f>
        <v>79907.53</v>
      </c>
      <c r="H200" s="145">
        <f>'Строительство и реконструкция'!N291</f>
        <v>128528.43</v>
      </c>
      <c r="I200" s="146"/>
      <c r="J200" s="146"/>
      <c r="K200" s="146"/>
      <c r="L200" s="147"/>
      <c r="M200" s="106">
        <f>'Строительство и реконструкция'!S294</f>
        <v>0</v>
      </c>
      <c r="N200" s="106">
        <f>'Строительство и реконструкция'!T294</f>
        <v>0</v>
      </c>
      <c r="O200" s="155"/>
    </row>
    <row r="201" spans="1:15" s="16" customFormat="1" ht="26.25" customHeight="1" x14ac:dyDescent="0.25">
      <c r="A201" s="151"/>
      <c r="B201" s="152"/>
      <c r="C201" s="151"/>
      <c r="D201" s="110" t="s">
        <v>12</v>
      </c>
      <c r="E201" s="106">
        <v>0</v>
      </c>
      <c r="F201" s="106">
        <v>0</v>
      </c>
      <c r="G201" s="106">
        <v>0</v>
      </c>
      <c r="H201" s="145">
        <v>0</v>
      </c>
      <c r="I201" s="146"/>
      <c r="J201" s="146"/>
      <c r="K201" s="146"/>
      <c r="L201" s="147"/>
      <c r="M201" s="106">
        <v>0</v>
      </c>
      <c r="N201" s="106">
        <v>0</v>
      </c>
      <c r="O201" s="155"/>
    </row>
    <row r="202" spans="1:15" ht="23.25" customHeight="1" x14ac:dyDescent="0.3">
      <c r="A202" s="151"/>
      <c r="B202" s="152" t="s">
        <v>445</v>
      </c>
      <c r="C202" s="164" t="s">
        <v>102</v>
      </c>
      <c r="D202" s="164" t="s">
        <v>102</v>
      </c>
      <c r="E202" s="154" t="s">
        <v>103</v>
      </c>
      <c r="F202" s="154" t="s">
        <v>104</v>
      </c>
      <c r="G202" s="165" t="s">
        <v>520</v>
      </c>
      <c r="H202" s="153" t="s">
        <v>518</v>
      </c>
      <c r="I202" s="145" t="s">
        <v>333</v>
      </c>
      <c r="J202" s="146"/>
      <c r="K202" s="146"/>
      <c r="L202" s="147"/>
      <c r="M202" s="154" t="s">
        <v>106</v>
      </c>
      <c r="N202" s="154" t="s">
        <v>107</v>
      </c>
      <c r="O202" s="155"/>
    </row>
    <row r="203" spans="1:15" ht="15.75" customHeight="1" x14ac:dyDescent="0.3">
      <c r="A203" s="151"/>
      <c r="B203" s="152"/>
      <c r="C203" s="164"/>
      <c r="D203" s="164"/>
      <c r="E203" s="154"/>
      <c r="F203" s="154"/>
      <c r="G203" s="166"/>
      <c r="H203" s="154"/>
      <c r="I203" s="104" t="s">
        <v>328</v>
      </c>
      <c r="J203" s="104" t="s">
        <v>329</v>
      </c>
      <c r="K203" s="104" t="s">
        <v>330</v>
      </c>
      <c r="L203" s="104" t="s">
        <v>331</v>
      </c>
      <c r="M203" s="154"/>
      <c r="N203" s="154"/>
      <c r="O203" s="155"/>
    </row>
    <row r="204" spans="1:15" ht="27.75" customHeight="1" x14ac:dyDescent="0.3">
      <c r="A204" s="151"/>
      <c r="B204" s="152"/>
      <c r="C204" s="164"/>
      <c r="D204" s="164"/>
      <c r="E204" s="14">
        <f>F204+G204+H204+M204+N204</f>
        <v>1</v>
      </c>
      <c r="F204" s="14">
        <v>0</v>
      </c>
      <c r="G204" s="14">
        <v>0</v>
      </c>
      <c r="H204" s="14">
        <v>1</v>
      </c>
      <c r="I204" s="14">
        <v>0</v>
      </c>
      <c r="J204" s="14">
        <v>0</v>
      </c>
      <c r="K204" s="14">
        <v>0</v>
      </c>
      <c r="L204" s="14">
        <v>1</v>
      </c>
      <c r="M204" s="14">
        <v>0</v>
      </c>
      <c r="N204" s="14">
        <v>0</v>
      </c>
      <c r="O204" s="155"/>
    </row>
    <row r="205" spans="1:15" s="16" customFormat="1" ht="24.75" customHeight="1" x14ac:dyDescent="0.25">
      <c r="A205" s="151" t="s">
        <v>420</v>
      </c>
      <c r="B205" s="152" t="s">
        <v>418</v>
      </c>
      <c r="C205" s="151" t="s">
        <v>67</v>
      </c>
      <c r="D205" s="110" t="s">
        <v>14</v>
      </c>
      <c r="E205" s="106">
        <f>'Капитальный ремонт'!E89</f>
        <v>472929.72</v>
      </c>
      <c r="F205" s="106">
        <f>'Капитальный ремонт'!F89</f>
        <v>0</v>
      </c>
      <c r="G205" s="106">
        <f>'Капитальный ремонт'!G89</f>
        <v>397727.51</v>
      </c>
      <c r="H205" s="154">
        <f>'Капитальный ремонт'!H89</f>
        <v>75202.209999999992</v>
      </c>
      <c r="I205" s="154"/>
      <c r="J205" s="154"/>
      <c r="K205" s="154"/>
      <c r="L205" s="154"/>
      <c r="M205" s="106">
        <f>'Капитальный ремонт'!I89</f>
        <v>0</v>
      </c>
      <c r="N205" s="106">
        <f>'Капитальный ремонт'!J89</f>
        <v>0</v>
      </c>
      <c r="O205" s="155" t="s">
        <v>421</v>
      </c>
    </row>
    <row r="206" spans="1:15" s="16" customFormat="1" ht="36" customHeight="1" x14ac:dyDescent="0.25">
      <c r="A206" s="151"/>
      <c r="B206" s="152"/>
      <c r="C206" s="151"/>
      <c r="D206" s="110" t="s">
        <v>10</v>
      </c>
      <c r="E206" s="106">
        <f>'Капитальный ремонт'!E90</f>
        <v>290187.93</v>
      </c>
      <c r="F206" s="106">
        <f>'Капитальный ремонт'!F90</f>
        <v>0</v>
      </c>
      <c r="G206" s="106">
        <f>'Капитальный ремонт'!G90</f>
        <v>248182.03000000003</v>
      </c>
      <c r="H206" s="154">
        <f>'Капитальный ремонт'!H90</f>
        <v>42005.9</v>
      </c>
      <c r="I206" s="154"/>
      <c r="J206" s="154"/>
      <c r="K206" s="154"/>
      <c r="L206" s="154"/>
      <c r="M206" s="106">
        <f>'Капитальный ремонт'!I90</f>
        <v>0</v>
      </c>
      <c r="N206" s="106">
        <f>'Капитальный ремонт'!J90</f>
        <v>0</v>
      </c>
      <c r="O206" s="155"/>
    </row>
    <row r="207" spans="1:15" s="16" customFormat="1" ht="36" customHeight="1" x14ac:dyDescent="0.25">
      <c r="A207" s="151"/>
      <c r="B207" s="152"/>
      <c r="C207" s="151"/>
      <c r="D207" s="110" t="s">
        <v>18</v>
      </c>
      <c r="E207" s="106">
        <f>'Капитальный ремонт'!E91</f>
        <v>182741.78999999998</v>
      </c>
      <c r="F207" s="106">
        <f>'Капитальный ремонт'!F91</f>
        <v>0</v>
      </c>
      <c r="G207" s="106">
        <f>'Капитальный ремонт'!G91</f>
        <v>149545.47999999998</v>
      </c>
      <c r="H207" s="154">
        <f>'Капитальный ремонт'!H91</f>
        <v>33196.31</v>
      </c>
      <c r="I207" s="154"/>
      <c r="J207" s="154"/>
      <c r="K207" s="154"/>
      <c r="L207" s="154"/>
      <c r="M207" s="106">
        <f>'Капитальный ремонт'!I91</f>
        <v>0</v>
      </c>
      <c r="N207" s="106">
        <f>'Капитальный ремонт'!J91</f>
        <v>0</v>
      </c>
      <c r="O207" s="155"/>
    </row>
    <row r="208" spans="1:15" s="16" customFormat="1" ht="31.5" customHeight="1" x14ac:dyDescent="0.25">
      <c r="A208" s="151"/>
      <c r="B208" s="152"/>
      <c r="C208" s="151"/>
      <c r="D208" s="110" t="s">
        <v>12</v>
      </c>
      <c r="E208" s="106">
        <v>0</v>
      </c>
      <c r="F208" s="106">
        <v>0</v>
      </c>
      <c r="G208" s="106">
        <v>0</v>
      </c>
      <c r="H208" s="154">
        <f>'Капитальный ремонт'!H92</f>
        <v>0</v>
      </c>
      <c r="I208" s="154"/>
      <c r="J208" s="154"/>
      <c r="K208" s="154"/>
      <c r="L208" s="154"/>
      <c r="M208" s="106">
        <f>'Капитальный ремонт'!I92</f>
        <v>0</v>
      </c>
      <c r="N208" s="106">
        <f>'Капитальный ремонт'!J92</f>
        <v>0</v>
      </c>
      <c r="O208" s="155"/>
    </row>
    <row r="209" spans="1:16201" ht="23.25" customHeight="1" x14ac:dyDescent="0.3">
      <c r="A209" s="151"/>
      <c r="B209" s="152" t="s">
        <v>446</v>
      </c>
      <c r="C209" s="164" t="s">
        <v>102</v>
      </c>
      <c r="D209" s="164" t="s">
        <v>102</v>
      </c>
      <c r="E209" s="154" t="s">
        <v>103</v>
      </c>
      <c r="F209" s="154" t="s">
        <v>104</v>
      </c>
      <c r="G209" s="153" t="s">
        <v>520</v>
      </c>
      <c r="H209" s="153" t="s">
        <v>518</v>
      </c>
      <c r="I209" s="154" t="s">
        <v>333</v>
      </c>
      <c r="J209" s="154"/>
      <c r="K209" s="154"/>
      <c r="L209" s="154"/>
      <c r="M209" s="154" t="s">
        <v>106</v>
      </c>
      <c r="N209" s="154" t="s">
        <v>107</v>
      </c>
      <c r="O209" s="155"/>
    </row>
    <row r="210" spans="1:16201" ht="15.75" customHeight="1" x14ac:dyDescent="0.3">
      <c r="A210" s="151"/>
      <c r="B210" s="152"/>
      <c r="C210" s="164"/>
      <c r="D210" s="164"/>
      <c r="E210" s="154"/>
      <c r="F210" s="154"/>
      <c r="G210" s="154"/>
      <c r="H210" s="154"/>
      <c r="I210" s="106" t="s">
        <v>328</v>
      </c>
      <c r="J210" s="106" t="s">
        <v>329</v>
      </c>
      <c r="K210" s="106" t="s">
        <v>330</v>
      </c>
      <c r="L210" s="106" t="s">
        <v>331</v>
      </c>
      <c r="M210" s="154"/>
      <c r="N210" s="154"/>
      <c r="O210" s="155"/>
    </row>
    <row r="211" spans="1:16201" ht="27.75" customHeight="1" x14ac:dyDescent="0.3">
      <c r="A211" s="151"/>
      <c r="B211" s="152"/>
      <c r="C211" s="164"/>
      <c r="D211" s="164"/>
      <c r="E211" s="14">
        <f>F211+G211+H211+M211+N211</f>
        <v>11</v>
      </c>
      <c r="F211" s="14">
        <v>0</v>
      </c>
      <c r="G211" s="14">
        <v>5</v>
      </c>
      <c r="H211" s="14">
        <v>6</v>
      </c>
      <c r="I211" s="14">
        <v>0</v>
      </c>
      <c r="J211" s="14">
        <v>0</v>
      </c>
      <c r="K211" s="14">
        <v>0</v>
      </c>
      <c r="L211" s="14">
        <v>6</v>
      </c>
      <c r="M211" s="14">
        <v>0</v>
      </c>
      <c r="N211" s="14">
        <v>0</v>
      </c>
      <c r="O211" s="155"/>
    </row>
    <row r="212" spans="1:16201" s="16" customFormat="1" ht="36" customHeight="1" x14ac:dyDescent="0.25">
      <c r="A212" s="156" t="s">
        <v>466</v>
      </c>
      <c r="B212" s="152" t="s">
        <v>524</v>
      </c>
      <c r="C212" s="151" t="s">
        <v>67</v>
      </c>
      <c r="D212" s="110" t="s">
        <v>14</v>
      </c>
      <c r="E212" s="106">
        <v>0</v>
      </c>
      <c r="F212" s="106">
        <v>0</v>
      </c>
      <c r="G212" s="106">
        <v>0</v>
      </c>
      <c r="H212" s="154">
        <v>0</v>
      </c>
      <c r="I212" s="154"/>
      <c r="J212" s="154"/>
      <c r="K212" s="154"/>
      <c r="L212" s="154"/>
      <c r="M212" s="106">
        <v>0</v>
      </c>
      <c r="N212" s="106">
        <v>0</v>
      </c>
      <c r="O212" s="155" t="s">
        <v>30</v>
      </c>
    </row>
    <row r="213" spans="1:16201" s="16" customFormat="1" ht="36" customHeight="1" x14ac:dyDescent="0.25">
      <c r="A213" s="151"/>
      <c r="B213" s="152"/>
      <c r="C213" s="151"/>
      <c r="D213" s="110" t="s">
        <v>10</v>
      </c>
      <c r="E213" s="106">
        <v>0</v>
      </c>
      <c r="F213" s="106">
        <v>0</v>
      </c>
      <c r="G213" s="106">
        <v>0</v>
      </c>
      <c r="H213" s="154">
        <v>0</v>
      </c>
      <c r="I213" s="154"/>
      <c r="J213" s="154"/>
      <c r="K213" s="154"/>
      <c r="L213" s="154"/>
      <c r="M213" s="106">
        <v>0</v>
      </c>
      <c r="N213" s="106">
        <v>0</v>
      </c>
      <c r="O213" s="155"/>
    </row>
    <row r="214" spans="1:16201" s="16" customFormat="1" ht="36" customHeight="1" x14ac:dyDescent="0.25">
      <c r="A214" s="151"/>
      <c r="B214" s="152"/>
      <c r="C214" s="151"/>
      <c r="D214" s="110" t="s">
        <v>18</v>
      </c>
      <c r="E214" s="106">
        <v>0</v>
      </c>
      <c r="F214" s="106">
        <v>0</v>
      </c>
      <c r="G214" s="106">
        <v>0</v>
      </c>
      <c r="H214" s="154">
        <v>0</v>
      </c>
      <c r="I214" s="154"/>
      <c r="J214" s="154"/>
      <c r="K214" s="154"/>
      <c r="L214" s="154"/>
      <c r="M214" s="106">
        <v>0</v>
      </c>
      <c r="N214" s="106">
        <v>0</v>
      </c>
      <c r="O214" s="155"/>
    </row>
    <row r="215" spans="1:16201" s="16" customFormat="1" ht="31.5" customHeight="1" x14ac:dyDescent="0.25">
      <c r="A215" s="151"/>
      <c r="B215" s="152"/>
      <c r="C215" s="151"/>
      <c r="D215" s="110" t="s">
        <v>12</v>
      </c>
      <c r="E215" s="106">
        <v>0</v>
      </c>
      <c r="F215" s="106">
        <v>0</v>
      </c>
      <c r="G215" s="106">
        <v>0</v>
      </c>
      <c r="H215" s="154">
        <v>0</v>
      </c>
      <c r="I215" s="154"/>
      <c r="J215" s="154"/>
      <c r="K215" s="154"/>
      <c r="L215" s="154"/>
      <c r="M215" s="106">
        <v>0</v>
      </c>
      <c r="N215" s="106">
        <v>0</v>
      </c>
      <c r="O215" s="155"/>
    </row>
    <row r="216" spans="1:16201" ht="23.25" customHeight="1" x14ac:dyDescent="0.3">
      <c r="A216" s="151"/>
      <c r="B216" s="152" t="s">
        <v>525</v>
      </c>
      <c r="C216" s="164" t="s">
        <v>102</v>
      </c>
      <c r="D216" s="164" t="s">
        <v>102</v>
      </c>
      <c r="E216" s="154" t="s">
        <v>103</v>
      </c>
      <c r="F216" s="154" t="s">
        <v>104</v>
      </c>
      <c r="G216" s="153" t="s">
        <v>520</v>
      </c>
      <c r="H216" s="153" t="s">
        <v>518</v>
      </c>
      <c r="I216" s="154" t="s">
        <v>333</v>
      </c>
      <c r="J216" s="154"/>
      <c r="K216" s="154"/>
      <c r="L216" s="154"/>
      <c r="M216" s="154" t="s">
        <v>106</v>
      </c>
      <c r="N216" s="154" t="s">
        <v>107</v>
      </c>
      <c r="O216" s="155"/>
    </row>
    <row r="217" spans="1:16201" ht="15.75" customHeight="1" x14ac:dyDescent="0.3">
      <c r="A217" s="151"/>
      <c r="B217" s="152"/>
      <c r="C217" s="164"/>
      <c r="D217" s="164"/>
      <c r="E217" s="154"/>
      <c r="F217" s="154"/>
      <c r="G217" s="154"/>
      <c r="H217" s="154"/>
      <c r="I217" s="106" t="s">
        <v>328</v>
      </c>
      <c r="J217" s="106" t="s">
        <v>329</v>
      </c>
      <c r="K217" s="106" t="s">
        <v>330</v>
      </c>
      <c r="L217" s="106" t="s">
        <v>331</v>
      </c>
      <c r="M217" s="154"/>
      <c r="N217" s="154"/>
      <c r="O217" s="155"/>
    </row>
    <row r="218" spans="1:16201" ht="27.75" customHeight="1" x14ac:dyDescent="0.3">
      <c r="A218" s="151"/>
      <c r="B218" s="152"/>
      <c r="C218" s="164"/>
      <c r="D218" s="164"/>
      <c r="E218" s="14">
        <f>F218+G218+H218+M218+N218</f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55"/>
    </row>
    <row r="219" spans="1:16201" s="19" customFormat="1" ht="31.5" customHeight="1" x14ac:dyDescent="0.3">
      <c r="A219" s="158" t="s">
        <v>27</v>
      </c>
      <c r="B219" s="141" t="s">
        <v>526</v>
      </c>
      <c r="C219" s="143" t="s">
        <v>67</v>
      </c>
      <c r="D219" s="110" t="s">
        <v>14</v>
      </c>
      <c r="E219" s="106">
        <f>SUM(F219:N219)</f>
        <v>0</v>
      </c>
      <c r="F219" s="106">
        <f>SUM(F220:F221)</f>
        <v>0</v>
      </c>
      <c r="G219" s="106">
        <f>G220+G221</f>
        <v>0</v>
      </c>
      <c r="H219" s="145">
        <f>H220+H221</f>
        <v>0</v>
      </c>
      <c r="I219" s="146"/>
      <c r="J219" s="146"/>
      <c r="K219" s="146"/>
      <c r="L219" s="147"/>
      <c r="M219" s="106">
        <f>M220+M221</f>
        <v>0</v>
      </c>
      <c r="N219" s="106">
        <v>0</v>
      </c>
      <c r="O219" s="143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  <c r="IV219" s="17"/>
      <c r="IW219" s="17"/>
      <c r="IX219" s="17"/>
      <c r="IY219" s="17"/>
      <c r="IZ219" s="17"/>
      <c r="JA219" s="17"/>
      <c r="JB219" s="17"/>
      <c r="JC219" s="17"/>
      <c r="JD219" s="17"/>
      <c r="JE219" s="17"/>
      <c r="JF219" s="17"/>
      <c r="JG219" s="17"/>
      <c r="JH219" s="17"/>
      <c r="JI219" s="17"/>
      <c r="JJ219" s="17"/>
      <c r="JK219" s="17"/>
      <c r="JL219" s="17"/>
      <c r="JM219" s="17"/>
      <c r="JN219" s="17"/>
      <c r="JO219" s="17"/>
      <c r="JP219" s="17"/>
      <c r="JQ219" s="17"/>
      <c r="JR219" s="17"/>
      <c r="JS219" s="17"/>
      <c r="JT219" s="17"/>
      <c r="JU219" s="17"/>
      <c r="JV219" s="17"/>
      <c r="JW219" s="17"/>
      <c r="JX219" s="17"/>
      <c r="JY219" s="17"/>
      <c r="JZ219" s="17"/>
      <c r="KA219" s="17"/>
      <c r="KB219" s="17"/>
      <c r="KC219" s="17"/>
      <c r="KD219" s="17"/>
      <c r="KE219" s="17"/>
      <c r="KF219" s="17"/>
      <c r="KG219" s="17"/>
      <c r="KH219" s="17"/>
      <c r="KI219" s="17"/>
      <c r="KJ219" s="17"/>
      <c r="KK219" s="17"/>
      <c r="KL219" s="17"/>
      <c r="KM219" s="17"/>
      <c r="KN219" s="17"/>
      <c r="KO219" s="17"/>
      <c r="KP219" s="17"/>
      <c r="KQ219" s="17"/>
      <c r="KR219" s="17"/>
      <c r="KS219" s="17"/>
      <c r="KT219" s="17"/>
      <c r="KU219" s="17"/>
      <c r="KV219" s="17"/>
      <c r="KW219" s="17"/>
      <c r="KX219" s="17"/>
      <c r="KY219" s="17"/>
      <c r="KZ219" s="17"/>
      <c r="LA219" s="17"/>
      <c r="LB219" s="17"/>
      <c r="LC219" s="17"/>
      <c r="LD219" s="17"/>
      <c r="LE219" s="17"/>
      <c r="LF219" s="17"/>
      <c r="LG219" s="17"/>
      <c r="LH219" s="17"/>
      <c r="LI219" s="17"/>
      <c r="LJ219" s="17"/>
      <c r="LK219" s="17"/>
      <c r="LL219" s="17"/>
      <c r="LM219" s="17"/>
      <c r="LN219" s="17"/>
      <c r="LO219" s="17"/>
      <c r="LP219" s="17"/>
      <c r="LQ219" s="17"/>
      <c r="LR219" s="17"/>
      <c r="LS219" s="17"/>
      <c r="LT219" s="17"/>
      <c r="LU219" s="17"/>
      <c r="LV219" s="17"/>
      <c r="LW219" s="17"/>
      <c r="LX219" s="17"/>
      <c r="LY219" s="17"/>
      <c r="LZ219" s="17"/>
      <c r="MA219" s="17"/>
      <c r="MB219" s="17"/>
      <c r="MC219" s="17"/>
      <c r="MD219" s="17"/>
      <c r="ME219" s="17"/>
      <c r="MF219" s="17"/>
      <c r="MG219" s="17"/>
      <c r="MH219" s="17"/>
      <c r="MI219" s="17"/>
      <c r="MJ219" s="17"/>
      <c r="MK219" s="17"/>
      <c r="ML219" s="17"/>
      <c r="MM219" s="17"/>
      <c r="MN219" s="17"/>
      <c r="MO219" s="17"/>
      <c r="MP219" s="17"/>
      <c r="MQ219" s="17"/>
      <c r="MR219" s="17"/>
      <c r="MS219" s="17"/>
      <c r="MT219" s="17"/>
      <c r="MU219" s="17"/>
      <c r="MV219" s="17"/>
      <c r="MW219" s="17"/>
      <c r="MX219" s="17"/>
      <c r="MY219" s="17"/>
      <c r="MZ219" s="17"/>
      <c r="NA219" s="17"/>
      <c r="NB219" s="17"/>
      <c r="NC219" s="17"/>
      <c r="ND219" s="17"/>
      <c r="NE219" s="17"/>
      <c r="NF219" s="17"/>
      <c r="NG219" s="17"/>
      <c r="NH219" s="17"/>
      <c r="NI219" s="17"/>
      <c r="NJ219" s="17"/>
      <c r="NK219" s="17"/>
      <c r="NL219" s="17"/>
      <c r="NM219" s="17"/>
      <c r="NN219" s="17"/>
      <c r="NO219" s="17"/>
      <c r="NP219" s="17"/>
      <c r="NQ219" s="17"/>
      <c r="NR219" s="17"/>
      <c r="NS219" s="17"/>
      <c r="NT219" s="17"/>
      <c r="NU219" s="17"/>
      <c r="NV219" s="17"/>
      <c r="NW219" s="17"/>
      <c r="NX219" s="17"/>
      <c r="NY219" s="17"/>
      <c r="NZ219" s="17"/>
      <c r="OA219" s="17"/>
      <c r="OB219" s="17"/>
      <c r="OC219" s="17"/>
      <c r="OD219" s="17"/>
      <c r="OE219" s="17"/>
      <c r="OF219" s="17"/>
      <c r="OG219" s="17"/>
      <c r="OH219" s="17"/>
      <c r="OI219" s="17"/>
      <c r="OJ219" s="17"/>
      <c r="OK219" s="17"/>
      <c r="OL219" s="17"/>
      <c r="OM219" s="17"/>
      <c r="ON219" s="17"/>
      <c r="OO219" s="17"/>
      <c r="OP219" s="17"/>
      <c r="OQ219" s="17"/>
      <c r="OR219" s="17"/>
      <c r="OS219" s="17"/>
      <c r="OT219" s="17"/>
      <c r="OU219" s="17"/>
      <c r="OV219" s="17"/>
      <c r="OW219" s="17"/>
      <c r="OX219" s="17"/>
      <c r="OY219" s="17"/>
      <c r="OZ219" s="17"/>
      <c r="PA219" s="17"/>
      <c r="PB219" s="17"/>
      <c r="PC219" s="17"/>
      <c r="PD219" s="17"/>
      <c r="PE219" s="17"/>
      <c r="PF219" s="17"/>
      <c r="PG219" s="17"/>
      <c r="PH219" s="17"/>
      <c r="PI219" s="17"/>
      <c r="PJ219" s="17"/>
      <c r="PK219" s="17"/>
      <c r="PL219" s="17"/>
      <c r="PM219" s="17"/>
      <c r="PN219" s="17"/>
      <c r="PO219" s="17"/>
      <c r="PP219" s="17"/>
      <c r="PQ219" s="17"/>
      <c r="PR219" s="17"/>
      <c r="PS219" s="17"/>
      <c r="PT219" s="17"/>
      <c r="PU219" s="17"/>
      <c r="PV219" s="17"/>
      <c r="PW219" s="17"/>
      <c r="PX219" s="17"/>
      <c r="PY219" s="17"/>
      <c r="PZ219" s="17"/>
      <c r="QA219" s="17"/>
      <c r="QB219" s="17"/>
      <c r="QC219" s="17"/>
      <c r="QD219" s="17"/>
      <c r="QE219" s="17"/>
      <c r="QF219" s="17"/>
      <c r="QG219" s="17"/>
      <c r="QH219" s="17"/>
      <c r="QI219" s="17"/>
      <c r="QJ219" s="17"/>
      <c r="QK219" s="17"/>
      <c r="QL219" s="17"/>
      <c r="QM219" s="17"/>
      <c r="QN219" s="17"/>
      <c r="QO219" s="17"/>
      <c r="QP219" s="17"/>
      <c r="QQ219" s="17"/>
      <c r="QR219" s="17"/>
      <c r="QS219" s="17"/>
      <c r="QT219" s="17"/>
      <c r="QU219" s="17"/>
      <c r="QV219" s="17"/>
      <c r="QW219" s="17"/>
      <c r="QX219" s="17"/>
      <c r="QY219" s="17"/>
      <c r="QZ219" s="17"/>
      <c r="RA219" s="17"/>
      <c r="RB219" s="17"/>
      <c r="RC219" s="17"/>
      <c r="RD219" s="17"/>
      <c r="RE219" s="17"/>
      <c r="RF219" s="17"/>
      <c r="RG219" s="17"/>
      <c r="RH219" s="17"/>
      <c r="RI219" s="17"/>
      <c r="RJ219" s="17"/>
      <c r="RK219" s="17"/>
      <c r="RL219" s="17"/>
      <c r="RM219" s="17"/>
      <c r="RN219" s="17"/>
      <c r="RO219" s="17"/>
      <c r="RP219" s="17"/>
      <c r="RQ219" s="17"/>
      <c r="RR219" s="17"/>
      <c r="RS219" s="17"/>
      <c r="RT219" s="17"/>
      <c r="RU219" s="17"/>
      <c r="RV219" s="17"/>
      <c r="RW219" s="17"/>
      <c r="RX219" s="17"/>
      <c r="RY219" s="17"/>
      <c r="RZ219" s="17"/>
      <c r="SA219" s="17"/>
      <c r="SB219" s="17"/>
      <c r="SC219" s="17"/>
      <c r="SD219" s="17"/>
      <c r="SE219" s="17"/>
      <c r="SF219" s="17"/>
      <c r="SG219" s="17"/>
      <c r="SH219" s="17"/>
      <c r="SI219" s="17"/>
      <c r="SJ219" s="17"/>
      <c r="SK219" s="17"/>
      <c r="SL219" s="17"/>
      <c r="SM219" s="17"/>
      <c r="SN219" s="17"/>
      <c r="SO219" s="17"/>
      <c r="SP219" s="17"/>
      <c r="SQ219" s="17"/>
      <c r="SR219" s="17"/>
      <c r="SS219" s="17"/>
      <c r="ST219" s="17"/>
      <c r="SU219" s="17"/>
      <c r="SV219" s="17"/>
      <c r="SW219" s="17"/>
      <c r="SX219" s="17"/>
      <c r="SY219" s="17"/>
      <c r="SZ219" s="17"/>
      <c r="TA219" s="17"/>
      <c r="TB219" s="17"/>
      <c r="TC219" s="17"/>
      <c r="TD219" s="17"/>
      <c r="TE219" s="17"/>
      <c r="TF219" s="17"/>
      <c r="TG219" s="17"/>
      <c r="TH219" s="17"/>
      <c r="TI219" s="17"/>
      <c r="TJ219" s="17"/>
      <c r="TK219" s="17"/>
      <c r="TL219" s="17"/>
      <c r="TM219" s="17"/>
      <c r="TN219" s="17"/>
      <c r="TO219" s="17"/>
      <c r="TP219" s="17"/>
      <c r="TQ219" s="17"/>
      <c r="TR219" s="17"/>
      <c r="TS219" s="17"/>
      <c r="TT219" s="17"/>
      <c r="TU219" s="17"/>
      <c r="TV219" s="17"/>
      <c r="TW219" s="17"/>
      <c r="TX219" s="17"/>
      <c r="TY219" s="17"/>
      <c r="TZ219" s="17"/>
      <c r="UA219" s="17"/>
      <c r="UB219" s="17"/>
      <c r="UC219" s="17"/>
      <c r="UD219" s="17"/>
      <c r="UE219" s="17"/>
      <c r="UF219" s="17"/>
      <c r="UG219" s="17"/>
      <c r="UH219" s="17"/>
      <c r="UI219" s="17"/>
      <c r="UJ219" s="17"/>
      <c r="UK219" s="17"/>
      <c r="UL219" s="17"/>
      <c r="UM219" s="17"/>
      <c r="UN219" s="17"/>
      <c r="UO219" s="17"/>
      <c r="UP219" s="17"/>
      <c r="UQ219" s="17"/>
      <c r="UR219" s="17"/>
      <c r="US219" s="17"/>
      <c r="UT219" s="17"/>
      <c r="UU219" s="17"/>
      <c r="UV219" s="17"/>
      <c r="UW219" s="17"/>
      <c r="UX219" s="17"/>
      <c r="UY219" s="17"/>
      <c r="UZ219" s="17"/>
      <c r="VA219" s="17"/>
      <c r="VB219" s="17"/>
      <c r="VC219" s="17"/>
      <c r="VD219" s="17"/>
      <c r="VE219" s="17"/>
      <c r="VF219" s="17"/>
      <c r="VG219" s="17"/>
      <c r="VH219" s="17"/>
      <c r="VI219" s="17"/>
      <c r="VJ219" s="17"/>
      <c r="VK219" s="17"/>
      <c r="VL219" s="17"/>
      <c r="VM219" s="17"/>
      <c r="VN219" s="17"/>
      <c r="VO219" s="17"/>
      <c r="VP219" s="17"/>
      <c r="VQ219" s="17"/>
      <c r="VR219" s="17"/>
      <c r="VS219" s="17"/>
      <c r="VT219" s="17"/>
      <c r="VU219" s="17"/>
      <c r="VV219" s="17"/>
      <c r="VW219" s="17"/>
      <c r="VX219" s="17"/>
      <c r="VY219" s="17"/>
      <c r="VZ219" s="17"/>
      <c r="WA219" s="17"/>
      <c r="WB219" s="17"/>
      <c r="WC219" s="17"/>
      <c r="WD219" s="17"/>
      <c r="WE219" s="17"/>
      <c r="WF219" s="17"/>
      <c r="WG219" s="17"/>
      <c r="WH219" s="17"/>
      <c r="WI219" s="17"/>
      <c r="WJ219" s="17"/>
      <c r="WK219" s="17"/>
      <c r="WL219" s="17"/>
      <c r="WM219" s="17"/>
      <c r="WN219" s="17"/>
      <c r="WO219" s="17"/>
      <c r="WP219" s="17"/>
      <c r="WQ219" s="17"/>
      <c r="WR219" s="17"/>
      <c r="WS219" s="17"/>
      <c r="WT219" s="17"/>
      <c r="WU219" s="17"/>
      <c r="WV219" s="17"/>
      <c r="WW219" s="17"/>
      <c r="WX219" s="17"/>
      <c r="WY219" s="17"/>
      <c r="WZ219" s="17"/>
      <c r="XA219" s="17"/>
      <c r="XB219" s="17"/>
      <c r="XC219" s="17"/>
      <c r="XD219" s="17"/>
      <c r="XE219" s="17"/>
      <c r="XF219" s="17"/>
      <c r="XG219" s="17"/>
      <c r="XH219" s="17"/>
      <c r="XI219" s="17"/>
      <c r="XJ219" s="17"/>
      <c r="XK219" s="17"/>
      <c r="XL219" s="17"/>
      <c r="XM219" s="17"/>
      <c r="XN219" s="17"/>
      <c r="XO219" s="17"/>
      <c r="XP219" s="17"/>
      <c r="XQ219" s="17"/>
      <c r="XR219" s="17"/>
      <c r="XS219" s="17"/>
      <c r="XT219" s="17"/>
      <c r="XU219" s="17"/>
      <c r="XV219" s="17"/>
      <c r="XW219" s="17"/>
      <c r="XX219" s="17"/>
      <c r="XY219" s="17"/>
      <c r="XZ219" s="17"/>
      <c r="YA219" s="17"/>
      <c r="YB219" s="17"/>
      <c r="YC219" s="17"/>
      <c r="YD219" s="17"/>
      <c r="YE219" s="17"/>
      <c r="YF219" s="17"/>
      <c r="YG219" s="17"/>
      <c r="YH219" s="17"/>
      <c r="YI219" s="17"/>
      <c r="YJ219" s="17"/>
      <c r="YK219" s="17"/>
      <c r="YL219" s="17"/>
      <c r="YM219" s="17"/>
      <c r="YN219" s="17"/>
      <c r="YO219" s="17"/>
      <c r="YP219" s="17"/>
      <c r="YQ219" s="17"/>
      <c r="YR219" s="17"/>
      <c r="YS219" s="17"/>
      <c r="YT219" s="17"/>
      <c r="YU219" s="17"/>
      <c r="YV219" s="17"/>
      <c r="YW219" s="17"/>
      <c r="YX219" s="17"/>
      <c r="YY219" s="17"/>
      <c r="YZ219" s="17"/>
      <c r="ZA219" s="17"/>
      <c r="ZB219" s="17"/>
      <c r="ZC219" s="17"/>
      <c r="ZD219" s="17"/>
      <c r="ZE219" s="17"/>
      <c r="ZF219" s="17"/>
      <c r="ZG219" s="17"/>
      <c r="ZH219" s="17"/>
      <c r="ZI219" s="17"/>
      <c r="ZJ219" s="17"/>
      <c r="ZK219" s="17"/>
      <c r="ZL219" s="17"/>
      <c r="ZM219" s="17"/>
      <c r="ZN219" s="17"/>
      <c r="ZO219" s="17"/>
      <c r="ZP219" s="17"/>
      <c r="ZQ219" s="17"/>
      <c r="ZR219" s="17"/>
      <c r="ZS219" s="17"/>
      <c r="ZT219" s="17"/>
      <c r="ZU219" s="17"/>
      <c r="ZV219" s="17"/>
      <c r="ZW219" s="17"/>
      <c r="ZX219" s="17"/>
      <c r="ZY219" s="17"/>
      <c r="ZZ219" s="17"/>
      <c r="AAA219" s="17"/>
      <c r="AAB219" s="17"/>
      <c r="AAC219" s="17"/>
      <c r="AAD219" s="17"/>
      <c r="AAE219" s="17"/>
      <c r="AAF219" s="17"/>
      <c r="AAG219" s="17"/>
      <c r="AAH219" s="17"/>
      <c r="AAI219" s="17"/>
      <c r="AAJ219" s="17"/>
      <c r="AAK219" s="17"/>
      <c r="AAL219" s="17"/>
      <c r="AAM219" s="17"/>
      <c r="AAN219" s="17"/>
      <c r="AAO219" s="17"/>
      <c r="AAP219" s="17"/>
      <c r="AAQ219" s="17"/>
      <c r="AAR219" s="17"/>
      <c r="AAS219" s="17"/>
      <c r="AAT219" s="17"/>
      <c r="AAU219" s="17"/>
      <c r="AAV219" s="17"/>
      <c r="AAW219" s="17"/>
      <c r="AAX219" s="17"/>
      <c r="AAY219" s="17"/>
      <c r="AAZ219" s="17"/>
      <c r="ABA219" s="17"/>
      <c r="ABB219" s="17"/>
      <c r="ABC219" s="17"/>
      <c r="ABD219" s="17"/>
      <c r="ABE219" s="17"/>
      <c r="ABF219" s="17"/>
      <c r="ABG219" s="17"/>
      <c r="ABH219" s="17"/>
      <c r="ABI219" s="17"/>
      <c r="ABJ219" s="17"/>
      <c r="ABK219" s="17"/>
      <c r="ABL219" s="17"/>
      <c r="ABM219" s="17"/>
      <c r="ABN219" s="17"/>
      <c r="ABO219" s="17"/>
      <c r="ABP219" s="17"/>
      <c r="ABQ219" s="17"/>
      <c r="ABR219" s="17"/>
      <c r="ABS219" s="17"/>
      <c r="ABT219" s="17"/>
      <c r="ABU219" s="17"/>
      <c r="ABV219" s="17"/>
      <c r="ABW219" s="17"/>
      <c r="ABX219" s="17"/>
      <c r="ABY219" s="17"/>
      <c r="ABZ219" s="17"/>
      <c r="ACA219" s="17"/>
      <c r="ACB219" s="17"/>
      <c r="ACC219" s="17"/>
      <c r="ACD219" s="17"/>
      <c r="ACE219" s="17"/>
      <c r="ACF219" s="17"/>
      <c r="ACG219" s="17"/>
      <c r="ACH219" s="17"/>
      <c r="ACI219" s="17"/>
      <c r="ACJ219" s="17"/>
      <c r="ACK219" s="17"/>
      <c r="ACL219" s="17"/>
      <c r="ACM219" s="17"/>
      <c r="ACN219" s="17"/>
      <c r="ACO219" s="17"/>
      <c r="ACP219" s="17"/>
      <c r="ACQ219" s="17"/>
      <c r="ACR219" s="17"/>
      <c r="ACS219" s="17"/>
      <c r="ACT219" s="17"/>
      <c r="ACU219" s="17"/>
      <c r="ACV219" s="17"/>
      <c r="ACW219" s="17"/>
      <c r="ACX219" s="17"/>
      <c r="ACY219" s="17"/>
      <c r="ACZ219" s="17"/>
      <c r="ADA219" s="17"/>
      <c r="ADB219" s="17"/>
      <c r="ADC219" s="17"/>
      <c r="ADD219" s="17"/>
      <c r="ADE219" s="17"/>
      <c r="ADF219" s="17"/>
      <c r="ADG219" s="17"/>
      <c r="ADH219" s="17"/>
      <c r="ADI219" s="17"/>
      <c r="ADJ219" s="17"/>
      <c r="ADK219" s="17"/>
      <c r="ADL219" s="17"/>
      <c r="ADM219" s="17"/>
      <c r="ADN219" s="17"/>
      <c r="ADO219" s="17"/>
      <c r="ADP219" s="17"/>
      <c r="ADQ219" s="17"/>
      <c r="ADR219" s="17"/>
      <c r="ADS219" s="17"/>
      <c r="ADT219" s="17"/>
      <c r="ADU219" s="17"/>
      <c r="ADV219" s="17"/>
      <c r="ADW219" s="17"/>
      <c r="ADX219" s="17"/>
      <c r="ADY219" s="17"/>
      <c r="ADZ219" s="17"/>
      <c r="AEA219" s="17"/>
      <c r="AEB219" s="17"/>
      <c r="AEC219" s="17"/>
      <c r="AED219" s="17"/>
      <c r="AEE219" s="17"/>
      <c r="AEF219" s="17"/>
      <c r="AEG219" s="17"/>
      <c r="AEH219" s="17"/>
      <c r="AEI219" s="17"/>
      <c r="AEJ219" s="17"/>
      <c r="AEK219" s="17"/>
      <c r="AEL219" s="17"/>
      <c r="AEM219" s="17"/>
      <c r="AEN219" s="17"/>
      <c r="AEO219" s="17"/>
      <c r="AEP219" s="17"/>
      <c r="AEQ219" s="17"/>
      <c r="AER219" s="17"/>
      <c r="AES219" s="17"/>
      <c r="AET219" s="17"/>
      <c r="AEU219" s="17"/>
      <c r="AEV219" s="17"/>
      <c r="AEW219" s="17"/>
      <c r="AEX219" s="17"/>
      <c r="AEY219" s="17"/>
      <c r="AEZ219" s="17"/>
      <c r="AFA219" s="17"/>
      <c r="AFB219" s="17"/>
      <c r="AFC219" s="17"/>
      <c r="AFD219" s="17"/>
      <c r="AFE219" s="17"/>
      <c r="AFF219" s="17"/>
      <c r="AFG219" s="17"/>
      <c r="AFH219" s="17"/>
      <c r="AFI219" s="17"/>
      <c r="AFJ219" s="17"/>
      <c r="AFK219" s="17"/>
      <c r="AFL219" s="17"/>
      <c r="AFM219" s="17"/>
      <c r="AFN219" s="17"/>
      <c r="AFO219" s="17"/>
      <c r="AFP219" s="17"/>
      <c r="AFQ219" s="17"/>
      <c r="AFR219" s="17"/>
      <c r="AFS219" s="17"/>
      <c r="AFT219" s="17"/>
      <c r="AFU219" s="17"/>
      <c r="AFV219" s="17"/>
      <c r="AFW219" s="17"/>
      <c r="AFX219" s="17"/>
      <c r="AFY219" s="17"/>
      <c r="AFZ219" s="17"/>
      <c r="AGA219" s="17"/>
      <c r="AGB219" s="17"/>
      <c r="AGC219" s="17"/>
      <c r="AGD219" s="17"/>
      <c r="AGE219" s="17"/>
      <c r="AGF219" s="17"/>
      <c r="AGG219" s="17"/>
      <c r="AGH219" s="17"/>
      <c r="AGI219" s="17"/>
      <c r="AGJ219" s="17"/>
      <c r="AGK219" s="17"/>
      <c r="AGL219" s="17"/>
      <c r="AGM219" s="17"/>
      <c r="AGN219" s="17"/>
      <c r="AGO219" s="17"/>
      <c r="AGP219" s="17"/>
      <c r="AGQ219" s="17"/>
      <c r="AGR219" s="17"/>
      <c r="AGS219" s="17"/>
      <c r="AGT219" s="17"/>
      <c r="AGU219" s="17"/>
      <c r="AGV219" s="17"/>
      <c r="AGW219" s="17"/>
      <c r="AGX219" s="17"/>
      <c r="AGY219" s="17"/>
      <c r="AGZ219" s="17"/>
      <c r="AHA219" s="17"/>
      <c r="AHB219" s="17"/>
      <c r="AHC219" s="17"/>
      <c r="AHD219" s="17"/>
      <c r="AHE219" s="17"/>
      <c r="AHF219" s="17"/>
      <c r="AHG219" s="17"/>
      <c r="AHH219" s="17"/>
      <c r="AHI219" s="17"/>
      <c r="AHJ219" s="17"/>
      <c r="AHK219" s="17"/>
      <c r="AHL219" s="17"/>
      <c r="AHM219" s="17"/>
      <c r="AHN219" s="17"/>
      <c r="AHO219" s="17"/>
      <c r="AHP219" s="17"/>
      <c r="AHQ219" s="17"/>
      <c r="AHR219" s="17"/>
      <c r="AHS219" s="17"/>
      <c r="AHT219" s="17"/>
      <c r="AHU219" s="17"/>
      <c r="AHV219" s="17"/>
      <c r="AHW219" s="17"/>
      <c r="AHX219" s="17"/>
      <c r="AHY219" s="17"/>
      <c r="AHZ219" s="17"/>
      <c r="AIA219" s="17"/>
      <c r="AIB219" s="17"/>
      <c r="AIC219" s="17"/>
      <c r="AID219" s="17"/>
      <c r="AIE219" s="17"/>
      <c r="AIF219" s="17"/>
      <c r="AIG219" s="17"/>
      <c r="AIH219" s="17"/>
      <c r="AII219" s="17"/>
      <c r="AIJ219" s="17"/>
      <c r="AIK219" s="17"/>
      <c r="AIL219" s="17"/>
      <c r="AIM219" s="17"/>
      <c r="AIN219" s="17"/>
      <c r="AIO219" s="17"/>
      <c r="AIP219" s="17"/>
      <c r="AIQ219" s="17"/>
      <c r="AIR219" s="17"/>
      <c r="AIS219" s="17"/>
      <c r="AIT219" s="17"/>
      <c r="AIU219" s="17"/>
      <c r="AIV219" s="17"/>
      <c r="AIW219" s="17"/>
      <c r="AIX219" s="17"/>
      <c r="AIY219" s="17"/>
      <c r="AIZ219" s="17"/>
      <c r="AJA219" s="17"/>
      <c r="AJB219" s="17"/>
      <c r="AJC219" s="17"/>
      <c r="AJD219" s="17"/>
      <c r="AJE219" s="17"/>
      <c r="AJF219" s="17"/>
      <c r="AJG219" s="17"/>
      <c r="AJH219" s="17"/>
      <c r="AJI219" s="17"/>
      <c r="AJJ219" s="17"/>
      <c r="AJK219" s="17"/>
      <c r="AJL219" s="17"/>
      <c r="AJM219" s="17"/>
      <c r="AJN219" s="17"/>
      <c r="AJO219" s="17"/>
      <c r="AJP219" s="17"/>
      <c r="AJQ219" s="17"/>
      <c r="AJR219" s="17"/>
      <c r="AJS219" s="17"/>
      <c r="AJT219" s="17"/>
      <c r="AJU219" s="17"/>
      <c r="AJV219" s="17"/>
      <c r="AJW219" s="17"/>
      <c r="AJX219" s="17"/>
      <c r="AJY219" s="17"/>
      <c r="AJZ219" s="17"/>
      <c r="AKA219" s="17"/>
      <c r="AKB219" s="17"/>
      <c r="AKC219" s="17"/>
      <c r="AKD219" s="17"/>
      <c r="AKE219" s="17"/>
      <c r="AKF219" s="17"/>
      <c r="AKG219" s="17"/>
      <c r="AKH219" s="17"/>
      <c r="AKI219" s="17"/>
      <c r="AKJ219" s="17"/>
      <c r="AKK219" s="17"/>
      <c r="AKL219" s="17"/>
      <c r="AKM219" s="17"/>
      <c r="AKN219" s="17"/>
      <c r="AKO219" s="17"/>
      <c r="AKP219" s="17"/>
      <c r="AKQ219" s="17"/>
      <c r="AKR219" s="17"/>
      <c r="AKS219" s="17"/>
      <c r="AKT219" s="17"/>
      <c r="AKU219" s="17"/>
      <c r="AKV219" s="17"/>
      <c r="AKW219" s="17"/>
      <c r="AKX219" s="17"/>
      <c r="AKY219" s="17"/>
      <c r="AKZ219" s="17"/>
      <c r="ALA219" s="17"/>
      <c r="ALB219" s="17"/>
      <c r="ALC219" s="17"/>
      <c r="ALD219" s="17"/>
      <c r="ALE219" s="17"/>
      <c r="ALF219" s="17"/>
      <c r="ALG219" s="17"/>
      <c r="ALH219" s="17"/>
      <c r="ALI219" s="17"/>
      <c r="ALJ219" s="17"/>
      <c r="ALK219" s="17"/>
      <c r="ALL219" s="17"/>
      <c r="ALM219" s="17"/>
      <c r="ALN219" s="17"/>
      <c r="ALO219" s="17"/>
      <c r="ALP219" s="17"/>
      <c r="ALQ219" s="17"/>
      <c r="ALR219" s="17"/>
      <c r="ALS219" s="17"/>
      <c r="ALT219" s="17"/>
      <c r="ALU219" s="17"/>
      <c r="ALV219" s="17"/>
      <c r="ALW219" s="17"/>
      <c r="ALX219" s="17"/>
      <c r="ALY219" s="17"/>
      <c r="ALZ219" s="17"/>
      <c r="AMA219" s="17"/>
      <c r="AMB219" s="17"/>
      <c r="AMC219" s="17"/>
      <c r="AMD219" s="17"/>
      <c r="AME219" s="17"/>
      <c r="AMF219" s="17"/>
      <c r="AMG219" s="17"/>
      <c r="AMH219" s="17"/>
      <c r="AMI219" s="17"/>
      <c r="AMJ219" s="17"/>
      <c r="AMK219" s="17"/>
      <c r="AML219" s="17"/>
      <c r="AMM219" s="17"/>
      <c r="AMN219" s="17"/>
      <c r="AMO219" s="17"/>
      <c r="AMP219" s="17"/>
      <c r="AMQ219" s="17"/>
      <c r="AMR219" s="17"/>
      <c r="AMS219" s="17"/>
      <c r="AMT219" s="17"/>
      <c r="AMU219" s="17"/>
      <c r="AMV219" s="17"/>
      <c r="AMW219" s="17"/>
      <c r="AMX219" s="17"/>
      <c r="AMY219" s="17"/>
      <c r="AMZ219" s="17"/>
      <c r="ANA219" s="17"/>
      <c r="ANB219" s="17"/>
      <c r="ANC219" s="17"/>
      <c r="AND219" s="17"/>
      <c r="ANE219" s="17"/>
      <c r="ANF219" s="17"/>
      <c r="ANG219" s="17"/>
      <c r="ANH219" s="17"/>
      <c r="ANI219" s="17"/>
      <c r="ANJ219" s="17"/>
      <c r="ANK219" s="17"/>
      <c r="ANL219" s="17"/>
      <c r="ANM219" s="17"/>
      <c r="ANN219" s="17"/>
      <c r="ANO219" s="17"/>
      <c r="ANP219" s="17"/>
      <c r="ANQ219" s="17"/>
      <c r="ANR219" s="17"/>
      <c r="ANS219" s="17"/>
      <c r="ANT219" s="17"/>
      <c r="ANU219" s="17"/>
      <c r="ANV219" s="17"/>
      <c r="ANW219" s="17"/>
      <c r="ANX219" s="17"/>
      <c r="ANY219" s="17"/>
      <c r="ANZ219" s="17"/>
      <c r="AOA219" s="17"/>
      <c r="AOB219" s="17"/>
      <c r="AOC219" s="17"/>
      <c r="AOD219" s="17"/>
      <c r="AOE219" s="17"/>
      <c r="AOF219" s="17"/>
      <c r="AOG219" s="17"/>
      <c r="AOH219" s="17"/>
      <c r="AOI219" s="17"/>
      <c r="AOJ219" s="17"/>
      <c r="AOK219" s="17"/>
      <c r="AOL219" s="17"/>
      <c r="AOM219" s="17"/>
      <c r="AON219" s="17"/>
      <c r="AOO219" s="17"/>
      <c r="AOP219" s="17"/>
      <c r="AOQ219" s="17"/>
      <c r="AOR219" s="17"/>
      <c r="AOS219" s="17"/>
      <c r="AOT219" s="17"/>
      <c r="AOU219" s="17"/>
      <c r="AOV219" s="17"/>
      <c r="AOW219" s="17"/>
      <c r="AOX219" s="17"/>
      <c r="AOY219" s="17"/>
      <c r="AOZ219" s="17"/>
      <c r="APA219" s="17"/>
      <c r="APB219" s="17"/>
      <c r="APC219" s="17"/>
      <c r="APD219" s="17"/>
      <c r="APE219" s="17"/>
      <c r="APF219" s="17"/>
      <c r="APG219" s="17"/>
      <c r="APH219" s="17"/>
      <c r="API219" s="17"/>
      <c r="APJ219" s="17"/>
      <c r="APK219" s="17"/>
      <c r="APL219" s="17"/>
      <c r="APM219" s="17"/>
      <c r="APN219" s="17"/>
      <c r="APO219" s="17"/>
      <c r="APP219" s="17"/>
      <c r="APQ219" s="17"/>
      <c r="APR219" s="17"/>
      <c r="APS219" s="17"/>
      <c r="APT219" s="17"/>
      <c r="APU219" s="17"/>
      <c r="APV219" s="17"/>
      <c r="APW219" s="17"/>
      <c r="APX219" s="17"/>
      <c r="APY219" s="17"/>
      <c r="APZ219" s="17"/>
      <c r="AQA219" s="17"/>
      <c r="AQB219" s="17"/>
      <c r="AQC219" s="17"/>
      <c r="AQD219" s="17"/>
      <c r="AQE219" s="17"/>
      <c r="AQF219" s="17"/>
      <c r="AQG219" s="17"/>
      <c r="AQH219" s="17"/>
      <c r="AQI219" s="17"/>
      <c r="AQJ219" s="17"/>
      <c r="AQK219" s="17"/>
      <c r="AQL219" s="17"/>
      <c r="AQM219" s="17"/>
      <c r="AQN219" s="17"/>
      <c r="AQO219" s="17"/>
      <c r="AQP219" s="17"/>
      <c r="AQQ219" s="17"/>
      <c r="AQR219" s="17"/>
      <c r="AQS219" s="17"/>
      <c r="AQT219" s="17"/>
      <c r="AQU219" s="17"/>
      <c r="AQV219" s="17"/>
      <c r="AQW219" s="17"/>
      <c r="AQX219" s="17"/>
      <c r="AQY219" s="17"/>
      <c r="AQZ219" s="17"/>
      <c r="ARA219" s="17"/>
      <c r="ARB219" s="17"/>
      <c r="ARC219" s="17"/>
      <c r="ARD219" s="17"/>
      <c r="ARE219" s="17"/>
      <c r="ARF219" s="17"/>
      <c r="ARG219" s="17"/>
      <c r="ARH219" s="17"/>
      <c r="ARI219" s="17"/>
      <c r="ARJ219" s="17"/>
      <c r="ARK219" s="17"/>
      <c r="ARL219" s="17"/>
      <c r="ARM219" s="17"/>
      <c r="ARN219" s="17"/>
      <c r="ARO219" s="17"/>
      <c r="ARP219" s="17"/>
      <c r="ARQ219" s="17"/>
      <c r="ARR219" s="17"/>
      <c r="ARS219" s="17"/>
      <c r="ART219" s="17"/>
      <c r="ARU219" s="17"/>
      <c r="ARV219" s="17"/>
      <c r="ARW219" s="17"/>
      <c r="ARX219" s="17"/>
      <c r="ARY219" s="17"/>
      <c r="ARZ219" s="17"/>
      <c r="ASA219" s="17"/>
      <c r="ASB219" s="17"/>
      <c r="ASC219" s="17"/>
      <c r="ASD219" s="17"/>
      <c r="ASE219" s="17"/>
      <c r="ASF219" s="17"/>
      <c r="ASG219" s="17"/>
      <c r="ASH219" s="17"/>
      <c r="ASI219" s="17"/>
      <c r="ASJ219" s="17"/>
      <c r="ASK219" s="17"/>
      <c r="ASL219" s="17"/>
      <c r="ASM219" s="17"/>
      <c r="ASN219" s="17"/>
      <c r="ASO219" s="17"/>
      <c r="ASP219" s="17"/>
      <c r="ASQ219" s="17"/>
      <c r="ASR219" s="17"/>
      <c r="ASS219" s="17"/>
      <c r="AST219" s="17"/>
      <c r="ASU219" s="17"/>
      <c r="ASV219" s="17"/>
      <c r="ASW219" s="17"/>
      <c r="ASX219" s="17"/>
      <c r="ASY219" s="17"/>
      <c r="ASZ219" s="17"/>
      <c r="ATA219" s="17"/>
      <c r="ATB219" s="17"/>
      <c r="ATC219" s="17"/>
      <c r="ATD219" s="17"/>
      <c r="ATE219" s="17"/>
      <c r="ATF219" s="17"/>
      <c r="ATG219" s="17"/>
      <c r="ATH219" s="17"/>
      <c r="ATI219" s="17"/>
      <c r="ATJ219" s="17"/>
      <c r="ATK219" s="17"/>
      <c r="ATL219" s="17"/>
      <c r="ATM219" s="17"/>
      <c r="ATN219" s="17"/>
      <c r="ATO219" s="17"/>
      <c r="ATP219" s="17"/>
      <c r="ATQ219" s="17"/>
      <c r="ATR219" s="17"/>
      <c r="ATS219" s="17"/>
      <c r="ATT219" s="17"/>
      <c r="ATU219" s="17"/>
      <c r="ATV219" s="17"/>
      <c r="ATW219" s="17"/>
      <c r="ATX219" s="17"/>
      <c r="ATY219" s="17"/>
      <c r="ATZ219" s="17"/>
      <c r="AUA219" s="17"/>
      <c r="AUB219" s="17"/>
      <c r="AUC219" s="17"/>
      <c r="AUD219" s="17"/>
      <c r="AUE219" s="17"/>
      <c r="AUF219" s="17"/>
      <c r="AUG219" s="17"/>
      <c r="AUH219" s="17"/>
      <c r="AUI219" s="17"/>
      <c r="AUJ219" s="17"/>
      <c r="AUK219" s="17"/>
      <c r="AUL219" s="17"/>
      <c r="AUM219" s="17"/>
      <c r="AUN219" s="17"/>
      <c r="AUO219" s="17"/>
      <c r="AUP219" s="17"/>
      <c r="AUQ219" s="17"/>
      <c r="AUR219" s="17"/>
      <c r="AUS219" s="17"/>
      <c r="AUT219" s="17"/>
      <c r="AUU219" s="17"/>
      <c r="AUV219" s="17"/>
      <c r="AUW219" s="17"/>
      <c r="AUX219" s="17"/>
      <c r="AUY219" s="17"/>
      <c r="AUZ219" s="17"/>
      <c r="AVA219" s="17"/>
      <c r="AVB219" s="17"/>
      <c r="AVC219" s="17"/>
      <c r="AVD219" s="17"/>
      <c r="AVE219" s="17"/>
      <c r="AVF219" s="17"/>
      <c r="AVG219" s="17"/>
      <c r="AVH219" s="17"/>
      <c r="AVI219" s="17"/>
      <c r="AVJ219" s="17"/>
      <c r="AVK219" s="17"/>
      <c r="AVL219" s="17"/>
      <c r="AVM219" s="17"/>
      <c r="AVN219" s="17"/>
      <c r="AVO219" s="17"/>
      <c r="AVP219" s="17"/>
      <c r="AVQ219" s="17"/>
      <c r="AVR219" s="17"/>
      <c r="AVS219" s="17"/>
      <c r="AVT219" s="17"/>
      <c r="AVU219" s="17"/>
      <c r="AVV219" s="17"/>
      <c r="AVW219" s="17"/>
      <c r="AVX219" s="17"/>
      <c r="AVY219" s="17"/>
      <c r="AVZ219" s="17"/>
      <c r="AWA219" s="17"/>
      <c r="AWB219" s="17"/>
      <c r="AWC219" s="17"/>
      <c r="AWD219" s="17"/>
      <c r="AWE219" s="17"/>
      <c r="AWF219" s="17"/>
      <c r="AWG219" s="17"/>
      <c r="AWH219" s="17"/>
      <c r="AWI219" s="17"/>
      <c r="AWJ219" s="17"/>
      <c r="AWK219" s="17"/>
      <c r="AWL219" s="17"/>
      <c r="AWM219" s="17"/>
      <c r="AWN219" s="17"/>
      <c r="AWO219" s="17"/>
      <c r="AWP219" s="17"/>
      <c r="AWQ219" s="17"/>
      <c r="AWR219" s="17"/>
      <c r="AWS219" s="17"/>
      <c r="AWT219" s="17"/>
      <c r="AWU219" s="17"/>
      <c r="AWV219" s="17"/>
      <c r="AWW219" s="17"/>
      <c r="AWX219" s="17"/>
      <c r="AWY219" s="17"/>
      <c r="AWZ219" s="17"/>
      <c r="AXA219" s="17"/>
      <c r="AXB219" s="17"/>
      <c r="AXC219" s="17"/>
      <c r="AXD219" s="17"/>
      <c r="AXE219" s="17"/>
      <c r="AXF219" s="17"/>
      <c r="AXG219" s="17"/>
      <c r="AXH219" s="17"/>
      <c r="AXI219" s="17"/>
      <c r="AXJ219" s="17"/>
      <c r="AXK219" s="17"/>
      <c r="AXL219" s="17"/>
      <c r="AXM219" s="17"/>
      <c r="AXN219" s="17"/>
      <c r="AXO219" s="17"/>
      <c r="AXP219" s="17"/>
      <c r="AXQ219" s="17"/>
      <c r="AXR219" s="17"/>
      <c r="AXS219" s="17"/>
      <c r="AXT219" s="17"/>
      <c r="AXU219" s="17"/>
      <c r="AXV219" s="17"/>
      <c r="AXW219" s="17"/>
      <c r="AXX219" s="17"/>
      <c r="AXY219" s="17"/>
      <c r="AXZ219" s="17"/>
      <c r="AYA219" s="17"/>
      <c r="AYB219" s="17"/>
      <c r="AYC219" s="17"/>
      <c r="AYD219" s="17"/>
      <c r="AYE219" s="17"/>
      <c r="AYF219" s="17"/>
      <c r="AYG219" s="17"/>
      <c r="AYH219" s="17"/>
      <c r="AYI219" s="17"/>
      <c r="AYJ219" s="17"/>
      <c r="AYK219" s="17"/>
      <c r="AYL219" s="17"/>
      <c r="AYM219" s="17"/>
      <c r="AYN219" s="17"/>
      <c r="AYO219" s="17"/>
      <c r="AYP219" s="17"/>
      <c r="AYQ219" s="17"/>
      <c r="AYR219" s="17"/>
      <c r="AYS219" s="17"/>
      <c r="AYT219" s="17"/>
      <c r="AYU219" s="17"/>
      <c r="AYV219" s="17"/>
      <c r="AYW219" s="17"/>
      <c r="AYX219" s="17"/>
      <c r="AYY219" s="17"/>
      <c r="AYZ219" s="17"/>
      <c r="AZA219" s="17"/>
      <c r="AZB219" s="17"/>
      <c r="AZC219" s="17"/>
      <c r="AZD219" s="17"/>
      <c r="AZE219" s="17"/>
      <c r="AZF219" s="17"/>
      <c r="AZG219" s="17"/>
      <c r="AZH219" s="17"/>
      <c r="AZI219" s="17"/>
      <c r="AZJ219" s="17"/>
      <c r="AZK219" s="17"/>
      <c r="AZL219" s="17"/>
      <c r="AZM219" s="17"/>
      <c r="AZN219" s="17"/>
      <c r="AZO219" s="17"/>
      <c r="AZP219" s="17"/>
      <c r="AZQ219" s="17"/>
      <c r="AZR219" s="17"/>
      <c r="AZS219" s="17"/>
      <c r="AZT219" s="17"/>
      <c r="AZU219" s="17"/>
      <c r="AZV219" s="17"/>
      <c r="AZW219" s="17"/>
      <c r="AZX219" s="17"/>
      <c r="AZY219" s="17"/>
      <c r="AZZ219" s="17"/>
      <c r="BAA219" s="17"/>
      <c r="BAB219" s="17"/>
      <c r="BAC219" s="17"/>
      <c r="BAD219" s="17"/>
      <c r="BAE219" s="17"/>
      <c r="BAF219" s="17"/>
      <c r="BAG219" s="17"/>
      <c r="BAH219" s="17"/>
      <c r="BAI219" s="17"/>
      <c r="BAJ219" s="17"/>
      <c r="BAK219" s="17"/>
      <c r="BAL219" s="17"/>
      <c r="BAM219" s="17"/>
      <c r="BAN219" s="17"/>
      <c r="BAO219" s="17"/>
      <c r="BAP219" s="17"/>
      <c r="BAQ219" s="17"/>
      <c r="BAR219" s="17"/>
      <c r="BAS219" s="17"/>
      <c r="BAT219" s="17"/>
      <c r="BAU219" s="17"/>
      <c r="BAV219" s="17"/>
      <c r="BAW219" s="17"/>
      <c r="BAX219" s="17"/>
      <c r="BAY219" s="17"/>
      <c r="BAZ219" s="17"/>
      <c r="BBA219" s="17"/>
      <c r="BBB219" s="17"/>
      <c r="BBC219" s="17"/>
      <c r="BBD219" s="17"/>
      <c r="BBE219" s="17"/>
      <c r="BBF219" s="17"/>
      <c r="BBG219" s="17"/>
      <c r="BBH219" s="17"/>
      <c r="BBI219" s="17"/>
      <c r="BBJ219" s="17"/>
      <c r="BBK219" s="17"/>
      <c r="BBL219" s="17"/>
      <c r="BBM219" s="17"/>
      <c r="BBN219" s="17"/>
      <c r="BBO219" s="17"/>
      <c r="BBP219" s="17"/>
      <c r="BBQ219" s="17"/>
      <c r="BBR219" s="17"/>
      <c r="BBS219" s="17"/>
      <c r="BBT219" s="17"/>
      <c r="BBU219" s="17"/>
      <c r="BBV219" s="17"/>
      <c r="BBW219" s="17"/>
      <c r="BBX219" s="17"/>
      <c r="BBY219" s="17"/>
      <c r="BBZ219" s="17"/>
      <c r="BCA219" s="17"/>
      <c r="BCB219" s="17"/>
      <c r="BCC219" s="17"/>
      <c r="BCD219" s="17"/>
      <c r="BCE219" s="17"/>
      <c r="BCF219" s="17"/>
      <c r="BCG219" s="17"/>
      <c r="BCH219" s="17"/>
      <c r="BCI219" s="17"/>
      <c r="BCJ219" s="17"/>
      <c r="BCK219" s="17"/>
      <c r="BCL219" s="17"/>
      <c r="BCM219" s="17"/>
      <c r="BCN219" s="17"/>
      <c r="BCO219" s="17"/>
      <c r="BCP219" s="17"/>
      <c r="BCQ219" s="17"/>
      <c r="BCR219" s="17"/>
      <c r="BCS219" s="17"/>
      <c r="BCT219" s="17"/>
      <c r="BCU219" s="17"/>
      <c r="BCV219" s="17"/>
      <c r="BCW219" s="17"/>
      <c r="BCX219" s="17"/>
      <c r="BCY219" s="17"/>
      <c r="BCZ219" s="17"/>
      <c r="BDA219" s="17"/>
      <c r="BDB219" s="17"/>
      <c r="BDC219" s="17"/>
      <c r="BDD219" s="17"/>
      <c r="BDE219" s="17"/>
      <c r="BDF219" s="17"/>
      <c r="BDG219" s="17"/>
      <c r="BDH219" s="17"/>
      <c r="BDI219" s="17"/>
      <c r="BDJ219" s="17"/>
      <c r="BDK219" s="17"/>
      <c r="BDL219" s="17"/>
      <c r="BDM219" s="17"/>
      <c r="BDN219" s="17"/>
      <c r="BDO219" s="17"/>
      <c r="BDP219" s="17"/>
      <c r="BDQ219" s="17"/>
      <c r="BDR219" s="17"/>
      <c r="BDS219" s="17"/>
      <c r="BDT219" s="17"/>
      <c r="BDU219" s="17"/>
      <c r="BDV219" s="17"/>
      <c r="BDW219" s="17"/>
      <c r="BDX219" s="17"/>
      <c r="BDY219" s="17"/>
      <c r="BDZ219" s="17"/>
      <c r="BEA219" s="17"/>
      <c r="BEB219" s="17"/>
      <c r="BEC219" s="17"/>
      <c r="BED219" s="17"/>
      <c r="BEE219" s="17"/>
      <c r="BEF219" s="17"/>
      <c r="BEG219" s="17"/>
      <c r="BEH219" s="17"/>
      <c r="BEI219" s="17"/>
      <c r="BEJ219" s="17"/>
      <c r="BEK219" s="17"/>
      <c r="BEL219" s="17"/>
      <c r="BEM219" s="17"/>
      <c r="BEN219" s="17"/>
      <c r="BEO219" s="17"/>
      <c r="BEP219" s="17"/>
      <c r="BEQ219" s="17"/>
      <c r="BER219" s="17"/>
      <c r="BES219" s="17"/>
      <c r="BET219" s="17"/>
      <c r="BEU219" s="17"/>
      <c r="BEV219" s="17"/>
      <c r="BEW219" s="17"/>
      <c r="BEX219" s="17"/>
      <c r="BEY219" s="17"/>
      <c r="BEZ219" s="17"/>
      <c r="BFA219" s="17"/>
      <c r="BFB219" s="17"/>
      <c r="BFC219" s="17"/>
      <c r="BFD219" s="17"/>
      <c r="BFE219" s="17"/>
      <c r="BFF219" s="17"/>
      <c r="BFG219" s="17"/>
      <c r="BFH219" s="17"/>
      <c r="BFI219" s="17"/>
      <c r="BFJ219" s="17"/>
      <c r="BFK219" s="17"/>
      <c r="BFL219" s="17"/>
      <c r="BFM219" s="17"/>
      <c r="BFN219" s="17"/>
      <c r="BFO219" s="17"/>
      <c r="BFP219" s="17"/>
      <c r="BFQ219" s="17"/>
      <c r="BFR219" s="17"/>
      <c r="BFS219" s="17"/>
      <c r="BFT219" s="17"/>
      <c r="BFU219" s="17"/>
      <c r="BFV219" s="17"/>
      <c r="BFW219" s="17"/>
      <c r="BFX219" s="17"/>
      <c r="BFY219" s="17"/>
      <c r="BFZ219" s="17"/>
      <c r="BGA219" s="17"/>
      <c r="BGB219" s="17"/>
      <c r="BGC219" s="17"/>
      <c r="BGD219" s="17"/>
      <c r="BGE219" s="17"/>
      <c r="BGF219" s="17"/>
      <c r="BGG219" s="17"/>
      <c r="BGH219" s="17"/>
      <c r="BGI219" s="17"/>
      <c r="BGJ219" s="17"/>
      <c r="BGK219" s="17"/>
      <c r="BGL219" s="17"/>
      <c r="BGM219" s="17"/>
      <c r="BGN219" s="17"/>
      <c r="BGO219" s="17"/>
      <c r="BGP219" s="17"/>
      <c r="BGQ219" s="17"/>
      <c r="BGR219" s="17"/>
      <c r="BGS219" s="17"/>
      <c r="BGT219" s="17"/>
      <c r="BGU219" s="17"/>
      <c r="BGV219" s="17"/>
      <c r="BGW219" s="17"/>
      <c r="BGX219" s="17"/>
      <c r="BGY219" s="17"/>
      <c r="BGZ219" s="17"/>
      <c r="BHA219" s="17"/>
      <c r="BHB219" s="17"/>
      <c r="BHC219" s="17"/>
      <c r="BHD219" s="17"/>
      <c r="BHE219" s="17"/>
      <c r="BHF219" s="17"/>
      <c r="BHG219" s="17"/>
      <c r="BHH219" s="17"/>
      <c r="BHI219" s="17"/>
      <c r="BHJ219" s="17"/>
      <c r="BHK219" s="17"/>
      <c r="BHL219" s="17"/>
      <c r="BHM219" s="17"/>
      <c r="BHN219" s="17"/>
      <c r="BHO219" s="17"/>
      <c r="BHP219" s="17"/>
      <c r="BHQ219" s="17"/>
      <c r="BHR219" s="17"/>
      <c r="BHS219" s="17"/>
      <c r="BHT219" s="17"/>
      <c r="BHU219" s="17"/>
      <c r="BHV219" s="17"/>
      <c r="BHW219" s="17"/>
      <c r="BHX219" s="17"/>
      <c r="BHY219" s="17"/>
      <c r="BHZ219" s="17"/>
      <c r="BIA219" s="17"/>
      <c r="BIB219" s="17"/>
      <c r="BIC219" s="17"/>
      <c r="BID219" s="17"/>
      <c r="BIE219" s="17"/>
      <c r="BIF219" s="17"/>
      <c r="BIG219" s="17"/>
      <c r="BIH219" s="17"/>
      <c r="BII219" s="17"/>
      <c r="BIJ219" s="17"/>
      <c r="BIK219" s="17"/>
      <c r="BIL219" s="17"/>
      <c r="BIM219" s="17"/>
      <c r="BIN219" s="17"/>
      <c r="BIO219" s="17"/>
      <c r="BIP219" s="17"/>
      <c r="BIQ219" s="17"/>
      <c r="BIR219" s="17"/>
      <c r="BIS219" s="17"/>
      <c r="BIT219" s="17"/>
      <c r="BIU219" s="17"/>
      <c r="BIV219" s="17"/>
      <c r="BIW219" s="17"/>
      <c r="BIX219" s="17"/>
      <c r="BIY219" s="17"/>
      <c r="BIZ219" s="17"/>
      <c r="BJA219" s="17"/>
      <c r="BJB219" s="17"/>
      <c r="BJC219" s="17"/>
      <c r="BJD219" s="17"/>
      <c r="BJE219" s="17"/>
      <c r="BJF219" s="17"/>
      <c r="BJG219" s="17"/>
      <c r="BJH219" s="17"/>
      <c r="BJI219" s="17"/>
      <c r="BJJ219" s="17"/>
      <c r="BJK219" s="17"/>
      <c r="BJL219" s="17"/>
      <c r="BJM219" s="17"/>
      <c r="BJN219" s="17"/>
      <c r="BJO219" s="17"/>
      <c r="BJP219" s="17"/>
      <c r="BJQ219" s="17"/>
      <c r="BJR219" s="17"/>
      <c r="BJS219" s="17"/>
      <c r="BJT219" s="17"/>
      <c r="BJU219" s="17"/>
      <c r="BJV219" s="17"/>
      <c r="BJW219" s="17"/>
      <c r="BJX219" s="17"/>
      <c r="BJY219" s="17"/>
      <c r="BJZ219" s="17"/>
      <c r="BKA219" s="17"/>
      <c r="BKB219" s="17"/>
      <c r="BKC219" s="17"/>
      <c r="BKD219" s="17"/>
      <c r="BKE219" s="17"/>
      <c r="BKF219" s="17"/>
      <c r="BKG219" s="17"/>
      <c r="BKH219" s="17"/>
      <c r="BKI219" s="17"/>
      <c r="BKJ219" s="17"/>
      <c r="BKK219" s="17"/>
      <c r="BKL219" s="17"/>
      <c r="BKM219" s="17"/>
      <c r="BKN219" s="17"/>
      <c r="BKO219" s="17"/>
      <c r="BKP219" s="17"/>
      <c r="BKQ219" s="17"/>
      <c r="BKR219" s="17"/>
      <c r="BKS219" s="17"/>
      <c r="BKT219" s="17"/>
      <c r="BKU219" s="17"/>
      <c r="BKV219" s="17"/>
      <c r="BKW219" s="17"/>
      <c r="BKX219" s="17"/>
      <c r="BKY219" s="17"/>
      <c r="BKZ219" s="17"/>
      <c r="BLA219" s="17"/>
      <c r="BLB219" s="17"/>
      <c r="BLC219" s="17"/>
      <c r="BLD219" s="17"/>
      <c r="BLE219" s="17"/>
      <c r="BLF219" s="17"/>
      <c r="BLG219" s="17"/>
      <c r="BLH219" s="17"/>
      <c r="BLI219" s="17"/>
      <c r="BLJ219" s="17"/>
      <c r="BLK219" s="17"/>
      <c r="BLL219" s="17"/>
      <c r="BLM219" s="17"/>
      <c r="BLN219" s="17"/>
      <c r="BLO219" s="17"/>
      <c r="BLP219" s="17"/>
      <c r="BLQ219" s="17"/>
      <c r="BLR219" s="17"/>
      <c r="BLS219" s="17"/>
      <c r="BLT219" s="17"/>
      <c r="BLU219" s="17"/>
      <c r="BLV219" s="17"/>
      <c r="BLW219" s="17"/>
      <c r="BLX219" s="17"/>
      <c r="BLY219" s="17"/>
      <c r="BLZ219" s="17"/>
      <c r="BMA219" s="17"/>
      <c r="BMB219" s="17"/>
      <c r="BMC219" s="17"/>
      <c r="BMD219" s="17"/>
      <c r="BME219" s="17"/>
      <c r="BMF219" s="17"/>
      <c r="BMG219" s="17"/>
      <c r="BMH219" s="17"/>
      <c r="BMI219" s="17"/>
      <c r="BMJ219" s="17"/>
      <c r="BMK219" s="17"/>
      <c r="BML219" s="17"/>
      <c r="BMM219" s="17"/>
      <c r="BMN219" s="17"/>
      <c r="BMO219" s="17"/>
      <c r="BMP219" s="17"/>
      <c r="BMQ219" s="17"/>
      <c r="BMR219" s="17"/>
      <c r="BMS219" s="17"/>
      <c r="BMT219" s="17"/>
      <c r="BMU219" s="17"/>
      <c r="BMV219" s="17"/>
      <c r="BMW219" s="17"/>
      <c r="BMX219" s="17"/>
      <c r="BMY219" s="17"/>
      <c r="BMZ219" s="17"/>
      <c r="BNA219" s="17"/>
      <c r="BNB219" s="17"/>
      <c r="BNC219" s="17"/>
      <c r="BND219" s="17"/>
      <c r="BNE219" s="17"/>
      <c r="BNF219" s="17"/>
      <c r="BNG219" s="17"/>
      <c r="BNH219" s="17"/>
      <c r="BNI219" s="17"/>
      <c r="BNJ219" s="17"/>
      <c r="BNK219" s="17"/>
      <c r="BNL219" s="17"/>
      <c r="BNM219" s="17"/>
      <c r="BNN219" s="17"/>
      <c r="BNO219" s="17"/>
      <c r="BNP219" s="17"/>
      <c r="BNQ219" s="17"/>
      <c r="BNR219" s="17"/>
      <c r="BNS219" s="17"/>
      <c r="BNT219" s="17"/>
      <c r="BNU219" s="17"/>
      <c r="BNV219" s="17"/>
      <c r="BNW219" s="17"/>
      <c r="BNX219" s="17"/>
      <c r="BNY219" s="17"/>
      <c r="BNZ219" s="17"/>
      <c r="BOA219" s="17"/>
      <c r="BOB219" s="17"/>
      <c r="BOC219" s="17"/>
      <c r="BOD219" s="17"/>
      <c r="BOE219" s="17"/>
      <c r="BOF219" s="17"/>
      <c r="BOG219" s="17"/>
      <c r="BOH219" s="17"/>
      <c r="BOI219" s="17"/>
      <c r="BOJ219" s="17"/>
      <c r="BOK219" s="17"/>
      <c r="BOL219" s="17"/>
      <c r="BOM219" s="17"/>
      <c r="BON219" s="17"/>
      <c r="BOO219" s="17"/>
      <c r="BOP219" s="17"/>
      <c r="BOQ219" s="17"/>
      <c r="BOR219" s="17"/>
      <c r="BOS219" s="17"/>
      <c r="BOT219" s="17"/>
      <c r="BOU219" s="17"/>
      <c r="BOV219" s="17"/>
      <c r="BOW219" s="17"/>
      <c r="BOX219" s="17"/>
      <c r="BOY219" s="17"/>
      <c r="BOZ219" s="17"/>
      <c r="BPA219" s="17"/>
      <c r="BPB219" s="17"/>
      <c r="BPC219" s="17"/>
      <c r="BPD219" s="17"/>
      <c r="BPE219" s="17"/>
      <c r="BPF219" s="17"/>
      <c r="BPG219" s="17"/>
      <c r="BPH219" s="17"/>
      <c r="BPI219" s="17"/>
      <c r="BPJ219" s="17"/>
      <c r="BPK219" s="17"/>
      <c r="BPL219" s="17"/>
      <c r="BPM219" s="17"/>
      <c r="BPN219" s="17"/>
      <c r="BPO219" s="17"/>
      <c r="BPP219" s="17"/>
      <c r="BPQ219" s="17"/>
      <c r="BPR219" s="17"/>
      <c r="BPS219" s="17"/>
      <c r="BPT219" s="17"/>
      <c r="BPU219" s="17"/>
      <c r="BPV219" s="17"/>
      <c r="BPW219" s="17"/>
      <c r="BPX219" s="17"/>
      <c r="BPY219" s="17"/>
      <c r="BPZ219" s="17"/>
      <c r="BQA219" s="17"/>
      <c r="BQB219" s="17"/>
      <c r="BQC219" s="17"/>
      <c r="BQD219" s="17"/>
      <c r="BQE219" s="17"/>
      <c r="BQF219" s="17"/>
      <c r="BQG219" s="17"/>
      <c r="BQH219" s="17"/>
      <c r="BQI219" s="17"/>
      <c r="BQJ219" s="17"/>
      <c r="BQK219" s="17"/>
      <c r="BQL219" s="17"/>
      <c r="BQM219" s="17"/>
      <c r="BQN219" s="17"/>
      <c r="BQO219" s="17"/>
      <c r="BQP219" s="17"/>
      <c r="BQQ219" s="17"/>
      <c r="BQR219" s="17"/>
      <c r="BQS219" s="17"/>
      <c r="BQT219" s="17"/>
      <c r="BQU219" s="17"/>
      <c r="BQV219" s="17"/>
      <c r="BQW219" s="17"/>
      <c r="BQX219" s="17"/>
      <c r="BQY219" s="17"/>
      <c r="BQZ219" s="17"/>
      <c r="BRA219" s="17"/>
      <c r="BRB219" s="17"/>
      <c r="BRC219" s="17"/>
      <c r="BRD219" s="17"/>
      <c r="BRE219" s="17"/>
      <c r="BRF219" s="17"/>
      <c r="BRG219" s="17"/>
      <c r="BRH219" s="17"/>
      <c r="BRI219" s="17"/>
      <c r="BRJ219" s="17"/>
      <c r="BRK219" s="17"/>
      <c r="BRL219" s="17"/>
      <c r="BRM219" s="17"/>
      <c r="BRN219" s="17"/>
      <c r="BRO219" s="17"/>
      <c r="BRP219" s="17"/>
      <c r="BRQ219" s="17"/>
      <c r="BRR219" s="17"/>
      <c r="BRS219" s="17"/>
      <c r="BRT219" s="17"/>
      <c r="BRU219" s="17"/>
      <c r="BRV219" s="17"/>
      <c r="BRW219" s="17"/>
      <c r="BRX219" s="17"/>
      <c r="BRY219" s="17"/>
      <c r="BRZ219" s="17"/>
      <c r="BSA219" s="17"/>
      <c r="BSB219" s="17"/>
      <c r="BSC219" s="17"/>
      <c r="BSD219" s="17"/>
      <c r="BSE219" s="17"/>
      <c r="BSF219" s="17"/>
      <c r="BSG219" s="17"/>
      <c r="BSH219" s="17"/>
      <c r="BSI219" s="17"/>
      <c r="BSJ219" s="17"/>
      <c r="BSK219" s="17"/>
      <c r="BSL219" s="17"/>
      <c r="BSM219" s="17"/>
      <c r="BSN219" s="17"/>
      <c r="BSO219" s="17"/>
      <c r="BSP219" s="17"/>
      <c r="BSQ219" s="17"/>
      <c r="BSR219" s="17"/>
      <c r="BSS219" s="17"/>
      <c r="BST219" s="17"/>
      <c r="BSU219" s="17"/>
      <c r="BSV219" s="17"/>
      <c r="BSW219" s="17"/>
      <c r="BSX219" s="17"/>
      <c r="BSY219" s="17"/>
      <c r="BSZ219" s="17"/>
      <c r="BTA219" s="17"/>
      <c r="BTB219" s="17"/>
      <c r="BTC219" s="17"/>
      <c r="BTD219" s="17"/>
      <c r="BTE219" s="17"/>
      <c r="BTF219" s="17"/>
      <c r="BTG219" s="17"/>
      <c r="BTH219" s="17"/>
      <c r="BTI219" s="17"/>
      <c r="BTJ219" s="17"/>
      <c r="BTK219" s="17"/>
      <c r="BTL219" s="17"/>
      <c r="BTM219" s="17"/>
      <c r="BTN219" s="17"/>
      <c r="BTO219" s="17"/>
      <c r="BTP219" s="17"/>
      <c r="BTQ219" s="17"/>
      <c r="BTR219" s="17"/>
      <c r="BTS219" s="17"/>
      <c r="BTT219" s="17"/>
      <c r="BTU219" s="17"/>
      <c r="BTV219" s="17"/>
      <c r="BTW219" s="17"/>
      <c r="BTX219" s="17"/>
      <c r="BTY219" s="17"/>
      <c r="BTZ219" s="17"/>
      <c r="BUA219" s="17"/>
      <c r="BUB219" s="17"/>
      <c r="BUC219" s="17"/>
      <c r="BUD219" s="17"/>
      <c r="BUE219" s="17"/>
      <c r="BUF219" s="17"/>
      <c r="BUG219" s="17"/>
      <c r="BUH219" s="17"/>
      <c r="BUI219" s="17"/>
      <c r="BUJ219" s="17"/>
      <c r="BUK219" s="17"/>
      <c r="BUL219" s="17"/>
      <c r="BUM219" s="17"/>
      <c r="BUN219" s="17"/>
      <c r="BUO219" s="17"/>
      <c r="BUP219" s="17"/>
      <c r="BUQ219" s="17"/>
      <c r="BUR219" s="17"/>
      <c r="BUS219" s="17"/>
      <c r="BUT219" s="17"/>
      <c r="BUU219" s="17"/>
      <c r="BUV219" s="17"/>
      <c r="BUW219" s="17"/>
      <c r="BUX219" s="17"/>
      <c r="BUY219" s="17"/>
      <c r="BUZ219" s="17"/>
      <c r="BVA219" s="17"/>
      <c r="BVB219" s="17"/>
      <c r="BVC219" s="17"/>
      <c r="BVD219" s="17"/>
      <c r="BVE219" s="17"/>
      <c r="BVF219" s="17"/>
      <c r="BVG219" s="17"/>
      <c r="BVH219" s="17"/>
      <c r="BVI219" s="17"/>
      <c r="BVJ219" s="17"/>
      <c r="BVK219" s="17"/>
      <c r="BVL219" s="17"/>
      <c r="BVM219" s="17"/>
      <c r="BVN219" s="17"/>
      <c r="BVO219" s="17"/>
      <c r="BVP219" s="17"/>
      <c r="BVQ219" s="17"/>
      <c r="BVR219" s="17"/>
      <c r="BVS219" s="17"/>
      <c r="BVT219" s="17"/>
      <c r="BVU219" s="17"/>
      <c r="BVV219" s="17"/>
      <c r="BVW219" s="17"/>
      <c r="BVX219" s="17"/>
      <c r="BVY219" s="17"/>
      <c r="BVZ219" s="17"/>
      <c r="BWA219" s="17"/>
      <c r="BWB219" s="17"/>
      <c r="BWC219" s="17"/>
      <c r="BWD219" s="17"/>
      <c r="BWE219" s="17"/>
      <c r="BWF219" s="17"/>
      <c r="BWG219" s="17"/>
      <c r="BWH219" s="17"/>
      <c r="BWI219" s="17"/>
      <c r="BWJ219" s="17"/>
      <c r="BWK219" s="17"/>
      <c r="BWL219" s="17"/>
      <c r="BWM219" s="17"/>
      <c r="BWN219" s="17"/>
      <c r="BWO219" s="17"/>
      <c r="BWP219" s="17"/>
      <c r="BWQ219" s="17"/>
      <c r="BWR219" s="17"/>
      <c r="BWS219" s="17"/>
      <c r="BWT219" s="17"/>
      <c r="BWU219" s="17"/>
      <c r="BWV219" s="17"/>
      <c r="BWW219" s="17"/>
      <c r="BWX219" s="17"/>
      <c r="BWY219" s="17"/>
      <c r="BWZ219" s="17"/>
      <c r="BXA219" s="17"/>
      <c r="BXB219" s="17"/>
      <c r="BXC219" s="17"/>
      <c r="BXD219" s="17"/>
      <c r="BXE219" s="17"/>
      <c r="BXF219" s="17"/>
      <c r="BXG219" s="17"/>
      <c r="BXH219" s="17"/>
      <c r="BXI219" s="17"/>
      <c r="BXJ219" s="17"/>
      <c r="BXK219" s="17"/>
      <c r="BXL219" s="17"/>
      <c r="BXM219" s="17"/>
      <c r="BXN219" s="17"/>
      <c r="BXO219" s="17"/>
      <c r="BXP219" s="17"/>
      <c r="BXQ219" s="17"/>
      <c r="BXR219" s="17"/>
      <c r="BXS219" s="17"/>
      <c r="BXT219" s="17"/>
      <c r="BXU219" s="17"/>
      <c r="BXV219" s="17"/>
      <c r="BXW219" s="17"/>
      <c r="BXX219" s="17"/>
      <c r="BXY219" s="17"/>
      <c r="BXZ219" s="17"/>
      <c r="BYA219" s="17"/>
      <c r="BYB219" s="17"/>
      <c r="BYC219" s="17"/>
      <c r="BYD219" s="17"/>
      <c r="BYE219" s="17"/>
      <c r="BYF219" s="17"/>
      <c r="BYG219" s="17"/>
      <c r="BYH219" s="17"/>
      <c r="BYI219" s="17"/>
      <c r="BYJ219" s="17"/>
      <c r="BYK219" s="17"/>
      <c r="BYL219" s="17"/>
      <c r="BYM219" s="17"/>
      <c r="BYN219" s="17"/>
      <c r="BYO219" s="17"/>
      <c r="BYP219" s="17"/>
      <c r="BYQ219" s="17"/>
      <c r="BYR219" s="17"/>
      <c r="BYS219" s="17"/>
      <c r="BYT219" s="17"/>
      <c r="BYU219" s="17"/>
      <c r="BYV219" s="17"/>
      <c r="BYW219" s="17"/>
      <c r="BYX219" s="17"/>
      <c r="BYY219" s="17"/>
      <c r="BYZ219" s="17"/>
      <c r="BZA219" s="17"/>
      <c r="BZB219" s="17"/>
      <c r="BZC219" s="17"/>
      <c r="BZD219" s="17"/>
      <c r="BZE219" s="17"/>
      <c r="BZF219" s="17"/>
      <c r="BZG219" s="17"/>
      <c r="BZH219" s="17"/>
      <c r="BZI219" s="17"/>
      <c r="BZJ219" s="17"/>
      <c r="BZK219" s="17"/>
      <c r="BZL219" s="17"/>
      <c r="BZM219" s="17"/>
      <c r="BZN219" s="17"/>
      <c r="BZO219" s="17"/>
      <c r="BZP219" s="17"/>
      <c r="BZQ219" s="17"/>
      <c r="BZR219" s="17"/>
      <c r="BZS219" s="17"/>
      <c r="BZT219" s="17"/>
      <c r="BZU219" s="17"/>
      <c r="BZV219" s="17"/>
      <c r="BZW219" s="17"/>
      <c r="BZX219" s="17"/>
      <c r="BZY219" s="17"/>
      <c r="BZZ219" s="17"/>
      <c r="CAA219" s="17"/>
      <c r="CAB219" s="17"/>
      <c r="CAC219" s="17"/>
      <c r="CAD219" s="17"/>
      <c r="CAE219" s="17"/>
      <c r="CAF219" s="17"/>
      <c r="CAG219" s="17"/>
      <c r="CAH219" s="17"/>
      <c r="CAI219" s="17"/>
      <c r="CAJ219" s="17"/>
      <c r="CAK219" s="17"/>
      <c r="CAL219" s="17"/>
      <c r="CAM219" s="17"/>
      <c r="CAN219" s="17"/>
      <c r="CAO219" s="17"/>
      <c r="CAP219" s="17"/>
      <c r="CAQ219" s="17"/>
      <c r="CAR219" s="17"/>
      <c r="CAS219" s="17"/>
      <c r="CAT219" s="17"/>
      <c r="CAU219" s="17"/>
      <c r="CAV219" s="17"/>
      <c r="CAW219" s="17"/>
      <c r="CAX219" s="17"/>
      <c r="CAY219" s="17"/>
      <c r="CAZ219" s="17"/>
      <c r="CBA219" s="17"/>
      <c r="CBB219" s="17"/>
      <c r="CBC219" s="17"/>
      <c r="CBD219" s="17"/>
      <c r="CBE219" s="17"/>
      <c r="CBF219" s="17"/>
      <c r="CBG219" s="17"/>
      <c r="CBH219" s="17"/>
      <c r="CBI219" s="17"/>
      <c r="CBJ219" s="17"/>
      <c r="CBK219" s="17"/>
      <c r="CBL219" s="17"/>
      <c r="CBM219" s="17"/>
      <c r="CBN219" s="17"/>
      <c r="CBO219" s="17"/>
      <c r="CBP219" s="17"/>
      <c r="CBQ219" s="17"/>
      <c r="CBR219" s="17"/>
      <c r="CBS219" s="17"/>
      <c r="CBT219" s="17"/>
      <c r="CBU219" s="17"/>
      <c r="CBV219" s="17"/>
      <c r="CBW219" s="17"/>
      <c r="CBX219" s="17"/>
      <c r="CBY219" s="17"/>
      <c r="CBZ219" s="17"/>
      <c r="CCA219" s="17"/>
      <c r="CCB219" s="17"/>
      <c r="CCC219" s="17"/>
      <c r="CCD219" s="17"/>
      <c r="CCE219" s="17"/>
      <c r="CCF219" s="17"/>
      <c r="CCG219" s="17"/>
      <c r="CCH219" s="17"/>
      <c r="CCI219" s="17"/>
      <c r="CCJ219" s="17"/>
      <c r="CCK219" s="17"/>
      <c r="CCL219" s="17"/>
      <c r="CCM219" s="17"/>
      <c r="CCN219" s="17"/>
      <c r="CCO219" s="17"/>
      <c r="CCP219" s="17"/>
      <c r="CCQ219" s="17"/>
      <c r="CCR219" s="17"/>
      <c r="CCS219" s="17"/>
      <c r="CCT219" s="17"/>
      <c r="CCU219" s="17"/>
      <c r="CCV219" s="17"/>
      <c r="CCW219" s="17"/>
      <c r="CCX219" s="17"/>
      <c r="CCY219" s="17"/>
      <c r="CCZ219" s="17"/>
      <c r="CDA219" s="17"/>
      <c r="CDB219" s="17"/>
      <c r="CDC219" s="17"/>
      <c r="CDD219" s="17"/>
      <c r="CDE219" s="17"/>
      <c r="CDF219" s="17"/>
      <c r="CDG219" s="17"/>
      <c r="CDH219" s="17"/>
      <c r="CDI219" s="17"/>
      <c r="CDJ219" s="17"/>
      <c r="CDK219" s="17"/>
      <c r="CDL219" s="17"/>
      <c r="CDM219" s="17"/>
      <c r="CDN219" s="17"/>
      <c r="CDO219" s="17"/>
      <c r="CDP219" s="17"/>
      <c r="CDQ219" s="17"/>
      <c r="CDR219" s="17"/>
      <c r="CDS219" s="17"/>
      <c r="CDT219" s="17"/>
      <c r="CDU219" s="17"/>
      <c r="CDV219" s="17"/>
      <c r="CDW219" s="17"/>
      <c r="CDX219" s="17"/>
      <c r="CDY219" s="17"/>
      <c r="CDZ219" s="17"/>
      <c r="CEA219" s="17"/>
      <c r="CEB219" s="17"/>
      <c r="CEC219" s="17"/>
      <c r="CED219" s="17"/>
      <c r="CEE219" s="17"/>
      <c r="CEF219" s="17"/>
      <c r="CEG219" s="17"/>
      <c r="CEH219" s="17"/>
      <c r="CEI219" s="17"/>
      <c r="CEJ219" s="17"/>
      <c r="CEK219" s="17"/>
      <c r="CEL219" s="17"/>
      <c r="CEM219" s="17"/>
      <c r="CEN219" s="17"/>
      <c r="CEO219" s="17"/>
      <c r="CEP219" s="17"/>
      <c r="CEQ219" s="17"/>
      <c r="CER219" s="17"/>
      <c r="CES219" s="17"/>
      <c r="CET219" s="17"/>
      <c r="CEU219" s="17"/>
      <c r="CEV219" s="17"/>
      <c r="CEW219" s="17"/>
      <c r="CEX219" s="17"/>
      <c r="CEY219" s="17"/>
      <c r="CEZ219" s="17"/>
      <c r="CFA219" s="17"/>
      <c r="CFB219" s="17"/>
      <c r="CFC219" s="17"/>
      <c r="CFD219" s="17"/>
      <c r="CFE219" s="17"/>
      <c r="CFF219" s="17"/>
      <c r="CFG219" s="17"/>
      <c r="CFH219" s="17"/>
      <c r="CFI219" s="17"/>
      <c r="CFJ219" s="17"/>
      <c r="CFK219" s="17"/>
      <c r="CFL219" s="17"/>
      <c r="CFM219" s="17"/>
      <c r="CFN219" s="17"/>
      <c r="CFO219" s="17"/>
      <c r="CFP219" s="17"/>
      <c r="CFQ219" s="17"/>
      <c r="CFR219" s="17"/>
      <c r="CFS219" s="17"/>
      <c r="CFT219" s="17"/>
      <c r="CFU219" s="17"/>
      <c r="CFV219" s="17"/>
      <c r="CFW219" s="17"/>
      <c r="CFX219" s="17"/>
      <c r="CFY219" s="17"/>
      <c r="CFZ219" s="17"/>
      <c r="CGA219" s="17"/>
      <c r="CGB219" s="17"/>
      <c r="CGC219" s="17"/>
      <c r="CGD219" s="17"/>
      <c r="CGE219" s="17"/>
      <c r="CGF219" s="17"/>
      <c r="CGG219" s="17"/>
      <c r="CGH219" s="17"/>
      <c r="CGI219" s="17"/>
      <c r="CGJ219" s="17"/>
      <c r="CGK219" s="17"/>
      <c r="CGL219" s="17"/>
      <c r="CGM219" s="17"/>
      <c r="CGN219" s="17"/>
      <c r="CGO219" s="17"/>
      <c r="CGP219" s="17"/>
      <c r="CGQ219" s="17"/>
      <c r="CGR219" s="17"/>
      <c r="CGS219" s="17"/>
      <c r="CGT219" s="17"/>
      <c r="CGU219" s="17"/>
      <c r="CGV219" s="17"/>
      <c r="CGW219" s="17"/>
      <c r="CGX219" s="17"/>
      <c r="CGY219" s="17"/>
      <c r="CGZ219" s="17"/>
      <c r="CHA219" s="17"/>
      <c r="CHB219" s="17"/>
      <c r="CHC219" s="17"/>
      <c r="CHD219" s="17"/>
      <c r="CHE219" s="17"/>
      <c r="CHF219" s="17"/>
      <c r="CHG219" s="17"/>
      <c r="CHH219" s="17"/>
      <c r="CHI219" s="17"/>
      <c r="CHJ219" s="17"/>
      <c r="CHK219" s="17"/>
      <c r="CHL219" s="17"/>
      <c r="CHM219" s="17"/>
      <c r="CHN219" s="17"/>
      <c r="CHO219" s="17"/>
      <c r="CHP219" s="17"/>
      <c r="CHQ219" s="17"/>
      <c r="CHR219" s="17"/>
      <c r="CHS219" s="17"/>
      <c r="CHT219" s="17"/>
      <c r="CHU219" s="17"/>
      <c r="CHV219" s="17"/>
      <c r="CHW219" s="17"/>
      <c r="CHX219" s="17"/>
      <c r="CHY219" s="17"/>
      <c r="CHZ219" s="17"/>
      <c r="CIA219" s="17"/>
      <c r="CIB219" s="17"/>
      <c r="CIC219" s="17"/>
      <c r="CID219" s="17"/>
      <c r="CIE219" s="17"/>
      <c r="CIF219" s="17"/>
      <c r="CIG219" s="17"/>
      <c r="CIH219" s="17"/>
      <c r="CII219" s="17"/>
      <c r="CIJ219" s="17"/>
      <c r="CIK219" s="17"/>
      <c r="CIL219" s="17"/>
      <c r="CIM219" s="17"/>
      <c r="CIN219" s="17"/>
      <c r="CIO219" s="17"/>
      <c r="CIP219" s="17"/>
      <c r="CIQ219" s="17"/>
      <c r="CIR219" s="17"/>
      <c r="CIS219" s="17"/>
      <c r="CIT219" s="17"/>
      <c r="CIU219" s="17"/>
      <c r="CIV219" s="17"/>
      <c r="CIW219" s="17"/>
      <c r="CIX219" s="17"/>
      <c r="CIY219" s="17"/>
      <c r="CIZ219" s="17"/>
      <c r="CJA219" s="17"/>
      <c r="CJB219" s="17"/>
      <c r="CJC219" s="17"/>
      <c r="CJD219" s="17"/>
      <c r="CJE219" s="17"/>
      <c r="CJF219" s="17"/>
      <c r="CJG219" s="17"/>
      <c r="CJH219" s="17"/>
      <c r="CJI219" s="17"/>
      <c r="CJJ219" s="17"/>
      <c r="CJK219" s="17"/>
      <c r="CJL219" s="17"/>
      <c r="CJM219" s="17"/>
      <c r="CJN219" s="17"/>
      <c r="CJO219" s="17"/>
      <c r="CJP219" s="17"/>
      <c r="CJQ219" s="17"/>
      <c r="CJR219" s="17"/>
      <c r="CJS219" s="17"/>
      <c r="CJT219" s="17"/>
      <c r="CJU219" s="17"/>
      <c r="CJV219" s="17"/>
      <c r="CJW219" s="17"/>
      <c r="CJX219" s="17"/>
      <c r="CJY219" s="17"/>
      <c r="CJZ219" s="17"/>
      <c r="CKA219" s="17"/>
      <c r="CKB219" s="17"/>
      <c r="CKC219" s="17"/>
      <c r="CKD219" s="17"/>
      <c r="CKE219" s="17"/>
      <c r="CKF219" s="17"/>
      <c r="CKG219" s="17"/>
      <c r="CKH219" s="17"/>
      <c r="CKI219" s="17"/>
      <c r="CKJ219" s="17"/>
      <c r="CKK219" s="17"/>
      <c r="CKL219" s="17"/>
      <c r="CKM219" s="17"/>
      <c r="CKN219" s="17"/>
      <c r="CKO219" s="17"/>
      <c r="CKP219" s="17"/>
      <c r="CKQ219" s="17"/>
      <c r="CKR219" s="17"/>
      <c r="CKS219" s="17"/>
      <c r="CKT219" s="17"/>
      <c r="CKU219" s="17"/>
      <c r="CKV219" s="17"/>
      <c r="CKW219" s="17"/>
      <c r="CKX219" s="17"/>
      <c r="CKY219" s="17"/>
      <c r="CKZ219" s="17"/>
      <c r="CLA219" s="17"/>
      <c r="CLB219" s="17"/>
      <c r="CLC219" s="17"/>
      <c r="CLD219" s="17"/>
      <c r="CLE219" s="17"/>
      <c r="CLF219" s="17"/>
      <c r="CLG219" s="17"/>
      <c r="CLH219" s="17"/>
      <c r="CLI219" s="17"/>
      <c r="CLJ219" s="17"/>
      <c r="CLK219" s="17"/>
      <c r="CLL219" s="17"/>
      <c r="CLM219" s="17"/>
      <c r="CLN219" s="17"/>
      <c r="CLO219" s="17"/>
      <c r="CLP219" s="17"/>
      <c r="CLQ219" s="17"/>
      <c r="CLR219" s="17"/>
      <c r="CLS219" s="17"/>
      <c r="CLT219" s="17"/>
      <c r="CLU219" s="17"/>
      <c r="CLV219" s="17"/>
      <c r="CLW219" s="17"/>
      <c r="CLX219" s="17"/>
      <c r="CLY219" s="17"/>
      <c r="CLZ219" s="17"/>
      <c r="CMA219" s="17"/>
      <c r="CMB219" s="17"/>
      <c r="CMC219" s="17"/>
      <c r="CMD219" s="17"/>
      <c r="CME219" s="17"/>
      <c r="CMF219" s="17"/>
      <c r="CMG219" s="17"/>
      <c r="CMH219" s="17"/>
      <c r="CMI219" s="17"/>
      <c r="CMJ219" s="17"/>
      <c r="CMK219" s="17"/>
      <c r="CML219" s="17"/>
      <c r="CMM219" s="17"/>
      <c r="CMN219" s="17"/>
      <c r="CMO219" s="17"/>
      <c r="CMP219" s="17"/>
      <c r="CMQ219" s="17"/>
      <c r="CMR219" s="17"/>
      <c r="CMS219" s="17"/>
      <c r="CMT219" s="17"/>
      <c r="CMU219" s="17"/>
      <c r="CMV219" s="17"/>
      <c r="CMW219" s="17"/>
      <c r="CMX219" s="17"/>
      <c r="CMY219" s="17"/>
      <c r="CMZ219" s="17"/>
      <c r="CNA219" s="17"/>
      <c r="CNB219" s="17"/>
      <c r="CNC219" s="17"/>
      <c r="CND219" s="17"/>
      <c r="CNE219" s="17"/>
      <c r="CNF219" s="17"/>
      <c r="CNG219" s="17"/>
      <c r="CNH219" s="17"/>
      <c r="CNI219" s="17"/>
      <c r="CNJ219" s="17"/>
      <c r="CNK219" s="17"/>
      <c r="CNL219" s="17"/>
      <c r="CNM219" s="17"/>
      <c r="CNN219" s="17"/>
      <c r="CNO219" s="17"/>
      <c r="CNP219" s="17"/>
      <c r="CNQ219" s="17"/>
      <c r="CNR219" s="17"/>
      <c r="CNS219" s="17"/>
      <c r="CNT219" s="17"/>
      <c r="CNU219" s="17"/>
      <c r="CNV219" s="17"/>
      <c r="CNW219" s="17"/>
      <c r="CNX219" s="17"/>
      <c r="CNY219" s="17"/>
      <c r="CNZ219" s="17"/>
      <c r="COA219" s="17"/>
      <c r="COB219" s="17"/>
      <c r="COC219" s="17"/>
      <c r="COD219" s="17"/>
      <c r="COE219" s="17"/>
      <c r="COF219" s="17"/>
      <c r="COG219" s="17"/>
      <c r="COH219" s="17"/>
      <c r="COI219" s="17"/>
      <c r="COJ219" s="17"/>
      <c r="COK219" s="17"/>
      <c r="COL219" s="17"/>
      <c r="COM219" s="17"/>
      <c r="CON219" s="17"/>
      <c r="COO219" s="17"/>
      <c r="COP219" s="17"/>
      <c r="COQ219" s="17"/>
      <c r="COR219" s="17"/>
      <c r="COS219" s="17"/>
      <c r="COT219" s="17"/>
      <c r="COU219" s="17"/>
      <c r="COV219" s="17"/>
      <c r="COW219" s="17"/>
      <c r="COX219" s="17"/>
      <c r="COY219" s="17"/>
      <c r="COZ219" s="17"/>
      <c r="CPA219" s="17"/>
      <c r="CPB219" s="17"/>
      <c r="CPC219" s="17"/>
      <c r="CPD219" s="17"/>
      <c r="CPE219" s="17"/>
      <c r="CPF219" s="17"/>
      <c r="CPG219" s="17"/>
      <c r="CPH219" s="17"/>
      <c r="CPI219" s="17"/>
      <c r="CPJ219" s="17"/>
      <c r="CPK219" s="17"/>
      <c r="CPL219" s="17"/>
      <c r="CPM219" s="17"/>
      <c r="CPN219" s="17"/>
      <c r="CPO219" s="17"/>
      <c r="CPP219" s="17"/>
      <c r="CPQ219" s="17"/>
      <c r="CPR219" s="17"/>
      <c r="CPS219" s="17"/>
      <c r="CPT219" s="17"/>
      <c r="CPU219" s="17"/>
      <c r="CPV219" s="17"/>
      <c r="CPW219" s="17"/>
      <c r="CPX219" s="17"/>
      <c r="CPY219" s="17"/>
      <c r="CPZ219" s="17"/>
      <c r="CQA219" s="17"/>
      <c r="CQB219" s="17"/>
      <c r="CQC219" s="17"/>
      <c r="CQD219" s="17"/>
      <c r="CQE219" s="17"/>
      <c r="CQF219" s="17"/>
      <c r="CQG219" s="17"/>
      <c r="CQH219" s="17"/>
      <c r="CQI219" s="17"/>
      <c r="CQJ219" s="17"/>
      <c r="CQK219" s="17"/>
      <c r="CQL219" s="17"/>
      <c r="CQM219" s="17"/>
      <c r="CQN219" s="17"/>
      <c r="CQO219" s="17"/>
      <c r="CQP219" s="17"/>
      <c r="CQQ219" s="17"/>
      <c r="CQR219" s="17"/>
      <c r="CQS219" s="17"/>
      <c r="CQT219" s="17"/>
      <c r="CQU219" s="17"/>
      <c r="CQV219" s="17"/>
      <c r="CQW219" s="17"/>
      <c r="CQX219" s="17"/>
      <c r="CQY219" s="17"/>
      <c r="CQZ219" s="17"/>
      <c r="CRA219" s="17"/>
      <c r="CRB219" s="17"/>
      <c r="CRC219" s="17"/>
      <c r="CRD219" s="17"/>
      <c r="CRE219" s="17"/>
      <c r="CRF219" s="17"/>
      <c r="CRG219" s="17"/>
      <c r="CRH219" s="17"/>
      <c r="CRI219" s="17"/>
      <c r="CRJ219" s="17"/>
      <c r="CRK219" s="17"/>
      <c r="CRL219" s="17"/>
      <c r="CRM219" s="17"/>
      <c r="CRN219" s="17"/>
      <c r="CRO219" s="17"/>
      <c r="CRP219" s="17"/>
      <c r="CRQ219" s="17"/>
      <c r="CRR219" s="17"/>
      <c r="CRS219" s="17"/>
      <c r="CRT219" s="17"/>
      <c r="CRU219" s="17"/>
      <c r="CRV219" s="17"/>
      <c r="CRW219" s="17"/>
      <c r="CRX219" s="17"/>
      <c r="CRY219" s="17"/>
      <c r="CRZ219" s="17"/>
      <c r="CSA219" s="17"/>
      <c r="CSB219" s="17"/>
      <c r="CSC219" s="17"/>
      <c r="CSD219" s="17"/>
      <c r="CSE219" s="17"/>
      <c r="CSF219" s="17"/>
      <c r="CSG219" s="17"/>
      <c r="CSH219" s="17"/>
      <c r="CSI219" s="17"/>
      <c r="CSJ219" s="17"/>
      <c r="CSK219" s="17"/>
      <c r="CSL219" s="17"/>
      <c r="CSM219" s="17"/>
      <c r="CSN219" s="17"/>
      <c r="CSO219" s="17"/>
      <c r="CSP219" s="17"/>
      <c r="CSQ219" s="17"/>
      <c r="CSR219" s="17"/>
      <c r="CSS219" s="17"/>
      <c r="CST219" s="17"/>
      <c r="CSU219" s="17"/>
      <c r="CSV219" s="17"/>
      <c r="CSW219" s="17"/>
      <c r="CSX219" s="17"/>
      <c r="CSY219" s="17"/>
      <c r="CSZ219" s="17"/>
      <c r="CTA219" s="17"/>
      <c r="CTB219" s="17"/>
      <c r="CTC219" s="17"/>
      <c r="CTD219" s="17"/>
      <c r="CTE219" s="17"/>
      <c r="CTF219" s="17"/>
      <c r="CTG219" s="17"/>
      <c r="CTH219" s="17"/>
      <c r="CTI219" s="17"/>
      <c r="CTJ219" s="17"/>
      <c r="CTK219" s="17"/>
      <c r="CTL219" s="17"/>
      <c r="CTM219" s="17"/>
      <c r="CTN219" s="17"/>
      <c r="CTO219" s="17"/>
      <c r="CTP219" s="17"/>
      <c r="CTQ219" s="17"/>
      <c r="CTR219" s="17"/>
      <c r="CTS219" s="17"/>
      <c r="CTT219" s="17"/>
      <c r="CTU219" s="17"/>
      <c r="CTV219" s="17"/>
      <c r="CTW219" s="17"/>
      <c r="CTX219" s="17"/>
      <c r="CTY219" s="17"/>
      <c r="CTZ219" s="17"/>
      <c r="CUA219" s="17"/>
      <c r="CUB219" s="17"/>
      <c r="CUC219" s="17"/>
      <c r="CUD219" s="17"/>
      <c r="CUE219" s="17"/>
      <c r="CUF219" s="17"/>
      <c r="CUG219" s="17"/>
      <c r="CUH219" s="17"/>
      <c r="CUI219" s="17"/>
      <c r="CUJ219" s="17"/>
      <c r="CUK219" s="17"/>
      <c r="CUL219" s="17"/>
      <c r="CUM219" s="17"/>
      <c r="CUN219" s="17"/>
      <c r="CUO219" s="17"/>
      <c r="CUP219" s="17"/>
      <c r="CUQ219" s="17"/>
      <c r="CUR219" s="17"/>
      <c r="CUS219" s="17"/>
      <c r="CUT219" s="17"/>
      <c r="CUU219" s="17"/>
      <c r="CUV219" s="17"/>
      <c r="CUW219" s="17"/>
      <c r="CUX219" s="17"/>
      <c r="CUY219" s="17"/>
      <c r="CUZ219" s="17"/>
      <c r="CVA219" s="17"/>
      <c r="CVB219" s="17"/>
      <c r="CVC219" s="17"/>
      <c r="CVD219" s="17"/>
      <c r="CVE219" s="17"/>
      <c r="CVF219" s="17"/>
      <c r="CVG219" s="17"/>
      <c r="CVH219" s="17"/>
      <c r="CVI219" s="17"/>
      <c r="CVJ219" s="17"/>
      <c r="CVK219" s="17"/>
      <c r="CVL219" s="17"/>
      <c r="CVM219" s="17"/>
      <c r="CVN219" s="17"/>
      <c r="CVO219" s="17"/>
      <c r="CVP219" s="17"/>
      <c r="CVQ219" s="17"/>
      <c r="CVR219" s="17"/>
      <c r="CVS219" s="17"/>
      <c r="CVT219" s="17"/>
      <c r="CVU219" s="17"/>
      <c r="CVV219" s="17"/>
      <c r="CVW219" s="17"/>
      <c r="CVX219" s="17"/>
      <c r="CVY219" s="17"/>
      <c r="CVZ219" s="17"/>
      <c r="CWA219" s="17"/>
      <c r="CWB219" s="17"/>
      <c r="CWC219" s="17"/>
      <c r="CWD219" s="17"/>
      <c r="CWE219" s="17"/>
      <c r="CWF219" s="17"/>
      <c r="CWG219" s="17"/>
      <c r="CWH219" s="17"/>
      <c r="CWI219" s="17"/>
      <c r="CWJ219" s="17"/>
      <c r="CWK219" s="17"/>
      <c r="CWL219" s="17"/>
      <c r="CWM219" s="17"/>
      <c r="CWN219" s="17"/>
      <c r="CWO219" s="17"/>
      <c r="CWP219" s="17"/>
      <c r="CWQ219" s="17"/>
      <c r="CWR219" s="17"/>
      <c r="CWS219" s="17"/>
      <c r="CWT219" s="17"/>
      <c r="CWU219" s="17"/>
      <c r="CWV219" s="17"/>
      <c r="CWW219" s="17"/>
      <c r="CWX219" s="17"/>
      <c r="CWY219" s="17"/>
      <c r="CWZ219" s="17"/>
      <c r="CXA219" s="17"/>
      <c r="CXB219" s="17"/>
      <c r="CXC219" s="17"/>
      <c r="CXD219" s="17"/>
      <c r="CXE219" s="17"/>
      <c r="CXF219" s="17"/>
      <c r="CXG219" s="17"/>
      <c r="CXH219" s="17"/>
      <c r="CXI219" s="17"/>
      <c r="CXJ219" s="17"/>
      <c r="CXK219" s="17"/>
      <c r="CXL219" s="17"/>
      <c r="CXM219" s="17"/>
      <c r="CXN219" s="17"/>
      <c r="CXO219" s="17"/>
      <c r="CXP219" s="17"/>
      <c r="CXQ219" s="17"/>
      <c r="CXR219" s="17"/>
      <c r="CXS219" s="17"/>
      <c r="CXT219" s="17"/>
      <c r="CXU219" s="17"/>
      <c r="CXV219" s="17"/>
      <c r="CXW219" s="17"/>
      <c r="CXX219" s="17"/>
      <c r="CXY219" s="17"/>
      <c r="CXZ219" s="17"/>
      <c r="CYA219" s="17"/>
      <c r="CYB219" s="17"/>
      <c r="CYC219" s="17"/>
      <c r="CYD219" s="17"/>
      <c r="CYE219" s="17"/>
      <c r="CYF219" s="17"/>
      <c r="CYG219" s="17"/>
      <c r="CYH219" s="17"/>
      <c r="CYI219" s="17"/>
      <c r="CYJ219" s="17"/>
      <c r="CYK219" s="17"/>
      <c r="CYL219" s="17"/>
      <c r="CYM219" s="17"/>
      <c r="CYN219" s="17"/>
      <c r="CYO219" s="17"/>
      <c r="CYP219" s="17"/>
      <c r="CYQ219" s="17"/>
      <c r="CYR219" s="17"/>
      <c r="CYS219" s="17"/>
      <c r="CYT219" s="17"/>
      <c r="CYU219" s="17"/>
      <c r="CYV219" s="17"/>
      <c r="CYW219" s="17"/>
      <c r="CYX219" s="17"/>
      <c r="CYY219" s="17"/>
      <c r="CYZ219" s="17"/>
      <c r="CZA219" s="17"/>
      <c r="CZB219" s="17"/>
      <c r="CZC219" s="17"/>
      <c r="CZD219" s="17"/>
      <c r="CZE219" s="17"/>
      <c r="CZF219" s="17"/>
      <c r="CZG219" s="17"/>
      <c r="CZH219" s="17"/>
      <c r="CZI219" s="17"/>
      <c r="CZJ219" s="17"/>
      <c r="CZK219" s="17"/>
      <c r="CZL219" s="17"/>
      <c r="CZM219" s="17"/>
      <c r="CZN219" s="17"/>
      <c r="CZO219" s="17"/>
      <c r="CZP219" s="17"/>
      <c r="CZQ219" s="17"/>
      <c r="CZR219" s="17"/>
      <c r="CZS219" s="17"/>
      <c r="CZT219" s="17"/>
      <c r="CZU219" s="17"/>
      <c r="CZV219" s="17"/>
      <c r="CZW219" s="17"/>
      <c r="CZX219" s="17"/>
      <c r="CZY219" s="17"/>
      <c r="CZZ219" s="17"/>
      <c r="DAA219" s="17"/>
      <c r="DAB219" s="17"/>
      <c r="DAC219" s="17"/>
      <c r="DAD219" s="17"/>
      <c r="DAE219" s="17"/>
      <c r="DAF219" s="17"/>
      <c r="DAG219" s="17"/>
      <c r="DAH219" s="17"/>
      <c r="DAI219" s="17"/>
      <c r="DAJ219" s="17"/>
      <c r="DAK219" s="17"/>
      <c r="DAL219" s="17"/>
      <c r="DAM219" s="17"/>
      <c r="DAN219" s="17"/>
      <c r="DAO219" s="17"/>
      <c r="DAP219" s="17"/>
      <c r="DAQ219" s="17"/>
      <c r="DAR219" s="17"/>
      <c r="DAS219" s="17"/>
      <c r="DAT219" s="17"/>
      <c r="DAU219" s="17"/>
      <c r="DAV219" s="17"/>
      <c r="DAW219" s="17"/>
      <c r="DAX219" s="17"/>
      <c r="DAY219" s="17"/>
      <c r="DAZ219" s="17"/>
      <c r="DBA219" s="17"/>
      <c r="DBB219" s="17"/>
      <c r="DBC219" s="17"/>
      <c r="DBD219" s="17"/>
      <c r="DBE219" s="17"/>
      <c r="DBF219" s="17"/>
      <c r="DBG219" s="17"/>
      <c r="DBH219" s="17"/>
      <c r="DBI219" s="17"/>
      <c r="DBJ219" s="17"/>
      <c r="DBK219" s="17"/>
      <c r="DBL219" s="17"/>
      <c r="DBM219" s="17"/>
      <c r="DBN219" s="17"/>
      <c r="DBO219" s="17"/>
      <c r="DBP219" s="17"/>
      <c r="DBQ219" s="17"/>
      <c r="DBR219" s="17"/>
      <c r="DBS219" s="17"/>
      <c r="DBT219" s="17"/>
      <c r="DBU219" s="17"/>
      <c r="DBV219" s="17"/>
      <c r="DBW219" s="17"/>
      <c r="DBX219" s="17"/>
      <c r="DBY219" s="17"/>
      <c r="DBZ219" s="17"/>
      <c r="DCA219" s="17"/>
      <c r="DCB219" s="17"/>
      <c r="DCC219" s="17"/>
      <c r="DCD219" s="17"/>
      <c r="DCE219" s="17"/>
      <c r="DCF219" s="17"/>
      <c r="DCG219" s="17"/>
      <c r="DCH219" s="17"/>
      <c r="DCI219" s="17"/>
      <c r="DCJ219" s="17"/>
      <c r="DCK219" s="17"/>
      <c r="DCL219" s="17"/>
      <c r="DCM219" s="17"/>
      <c r="DCN219" s="17"/>
      <c r="DCO219" s="17"/>
      <c r="DCP219" s="17"/>
      <c r="DCQ219" s="17"/>
      <c r="DCR219" s="17"/>
      <c r="DCS219" s="17"/>
      <c r="DCT219" s="17"/>
      <c r="DCU219" s="17"/>
      <c r="DCV219" s="17"/>
      <c r="DCW219" s="17"/>
      <c r="DCX219" s="17"/>
      <c r="DCY219" s="17"/>
      <c r="DCZ219" s="17"/>
      <c r="DDA219" s="17"/>
      <c r="DDB219" s="17"/>
      <c r="DDC219" s="17"/>
      <c r="DDD219" s="17"/>
      <c r="DDE219" s="17"/>
      <c r="DDF219" s="17"/>
      <c r="DDG219" s="17"/>
      <c r="DDH219" s="17"/>
      <c r="DDI219" s="17"/>
      <c r="DDJ219" s="17"/>
      <c r="DDK219" s="17"/>
      <c r="DDL219" s="17"/>
      <c r="DDM219" s="17"/>
      <c r="DDN219" s="17"/>
      <c r="DDO219" s="17"/>
      <c r="DDP219" s="17"/>
      <c r="DDQ219" s="17"/>
      <c r="DDR219" s="17"/>
      <c r="DDS219" s="17"/>
      <c r="DDT219" s="17"/>
      <c r="DDU219" s="17"/>
      <c r="DDV219" s="17"/>
      <c r="DDW219" s="17"/>
      <c r="DDX219" s="17"/>
      <c r="DDY219" s="17"/>
      <c r="DDZ219" s="17"/>
      <c r="DEA219" s="17"/>
      <c r="DEB219" s="17"/>
      <c r="DEC219" s="17"/>
      <c r="DED219" s="17"/>
      <c r="DEE219" s="17"/>
      <c r="DEF219" s="17"/>
      <c r="DEG219" s="17"/>
      <c r="DEH219" s="17"/>
      <c r="DEI219" s="17"/>
      <c r="DEJ219" s="17"/>
      <c r="DEK219" s="17"/>
      <c r="DEL219" s="17"/>
      <c r="DEM219" s="17"/>
      <c r="DEN219" s="17"/>
      <c r="DEO219" s="17"/>
      <c r="DEP219" s="17"/>
      <c r="DEQ219" s="17"/>
      <c r="DER219" s="17"/>
      <c r="DES219" s="17"/>
      <c r="DET219" s="17"/>
      <c r="DEU219" s="17"/>
      <c r="DEV219" s="17"/>
      <c r="DEW219" s="17"/>
      <c r="DEX219" s="17"/>
      <c r="DEY219" s="17"/>
      <c r="DEZ219" s="17"/>
      <c r="DFA219" s="17"/>
      <c r="DFB219" s="17"/>
      <c r="DFC219" s="17"/>
      <c r="DFD219" s="17"/>
      <c r="DFE219" s="17"/>
      <c r="DFF219" s="17"/>
      <c r="DFG219" s="17"/>
      <c r="DFH219" s="17"/>
      <c r="DFI219" s="17"/>
      <c r="DFJ219" s="17"/>
      <c r="DFK219" s="17"/>
      <c r="DFL219" s="17"/>
      <c r="DFM219" s="17"/>
      <c r="DFN219" s="17"/>
      <c r="DFO219" s="17"/>
      <c r="DFP219" s="17"/>
      <c r="DFQ219" s="17"/>
      <c r="DFR219" s="17"/>
      <c r="DFS219" s="17"/>
      <c r="DFT219" s="17"/>
      <c r="DFU219" s="17"/>
      <c r="DFV219" s="17"/>
      <c r="DFW219" s="17"/>
      <c r="DFX219" s="17"/>
      <c r="DFY219" s="17"/>
      <c r="DFZ219" s="17"/>
      <c r="DGA219" s="17"/>
      <c r="DGB219" s="17"/>
      <c r="DGC219" s="17"/>
      <c r="DGD219" s="17"/>
      <c r="DGE219" s="17"/>
      <c r="DGF219" s="17"/>
      <c r="DGG219" s="17"/>
      <c r="DGH219" s="17"/>
      <c r="DGI219" s="17"/>
      <c r="DGJ219" s="17"/>
      <c r="DGK219" s="17"/>
      <c r="DGL219" s="17"/>
      <c r="DGM219" s="17"/>
      <c r="DGN219" s="17"/>
      <c r="DGO219" s="17"/>
      <c r="DGP219" s="17"/>
      <c r="DGQ219" s="17"/>
      <c r="DGR219" s="17"/>
      <c r="DGS219" s="17"/>
      <c r="DGT219" s="17"/>
      <c r="DGU219" s="17"/>
      <c r="DGV219" s="17"/>
      <c r="DGW219" s="17"/>
      <c r="DGX219" s="17"/>
      <c r="DGY219" s="17"/>
      <c r="DGZ219" s="17"/>
      <c r="DHA219" s="17"/>
      <c r="DHB219" s="17"/>
      <c r="DHC219" s="17"/>
      <c r="DHD219" s="17"/>
      <c r="DHE219" s="17"/>
      <c r="DHF219" s="17"/>
      <c r="DHG219" s="17"/>
      <c r="DHH219" s="17"/>
      <c r="DHI219" s="17"/>
      <c r="DHJ219" s="17"/>
      <c r="DHK219" s="17"/>
      <c r="DHL219" s="17"/>
      <c r="DHM219" s="17"/>
      <c r="DHN219" s="17"/>
      <c r="DHO219" s="17"/>
      <c r="DHP219" s="17"/>
      <c r="DHQ219" s="17"/>
      <c r="DHR219" s="17"/>
      <c r="DHS219" s="17"/>
      <c r="DHT219" s="17"/>
      <c r="DHU219" s="17"/>
      <c r="DHV219" s="17"/>
      <c r="DHW219" s="17"/>
      <c r="DHX219" s="17"/>
      <c r="DHY219" s="17"/>
      <c r="DHZ219" s="17"/>
      <c r="DIA219" s="17"/>
      <c r="DIB219" s="17"/>
      <c r="DIC219" s="17"/>
      <c r="DID219" s="17"/>
      <c r="DIE219" s="17"/>
      <c r="DIF219" s="17"/>
      <c r="DIG219" s="17"/>
      <c r="DIH219" s="17"/>
      <c r="DII219" s="17"/>
      <c r="DIJ219" s="17"/>
      <c r="DIK219" s="17"/>
      <c r="DIL219" s="17"/>
      <c r="DIM219" s="17"/>
      <c r="DIN219" s="17"/>
      <c r="DIO219" s="17"/>
      <c r="DIP219" s="17"/>
      <c r="DIQ219" s="17"/>
      <c r="DIR219" s="17"/>
      <c r="DIS219" s="17"/>
      <c r="DIT219" s="17"/>
      <c r="DIU219" s="17"/>
      <c r="DIV219" s="17"/>
      <c r="DIW219" s="17"/>
      <c r="DIX219" s="17"/>
      <c r="DIY219" s="17"/>
      <c r="DIZ219" s="17"/>
      <c r="DJA219" s="17"/>
      <c r="DJB219" s="17"/>
      <c r="DJC219" s="17"/>
      <c r="DJD219" s="17"/>
      <c r="DJE219" s="17"/>
      <c r="DJF219" s="17"/>
      <c r="DJG219" s="17"/>
      <c r="DJH219" s="17"/>
      <c r="DJI219" s="17"/>
      <c r="DJJ219" s="17"/>
      <c r="DJK219" s="17"/>
      <c r="DJL219" s="17"/>
      <c r="DJM219" s="17"/>
      <c r="DJN219" s="17"/>
      <c r="DJO219" s="17"/>
      <c r="DJP219" s="17"/>
      <c r="DJQ219" s="17"/>
      <c r="DJR219" s="17"/>
      <c r="DJS219" s="17"/>
      <c r="DJT219" s="17"/>
      <c r="DJU219" s="17"/>
      <c r="DJV219" s="17"/>
      <c r="DJW219" s="17"/>
      <c r="DJX219" s="17"/>
      <c r="DJY219" s="17"/>
      <c r="DJZ219" s="17"/>
      <c r="DKA219" s="17"/>
      <c r="DKB219" s="17"/>
      <c r="DKC219" s="17"/>
      <c r="DKD219" s="17"/>
      <c r="DKE219" s="17"/>
      <c r="DKF219" s="17"/>
      <c r="DKG219" s="17"/>
      <c r="DKH219" s="17"/>
      <c r="DKI219" s="17"/>
      <c r="DKJ219" s="17"/>
      <c r="DKK219" s="17"/>
      <c r="DKL219" s="17"/>
      <c r="DKM219" s="17"/>
      <c r="DKN219" s="17"/>
      <c r="DKO219" s="17"/>
      <c r="DKP219" s="17"/>
      <c r="DKQ219" s="17"/>
      <c r="DKR219" s="17"/>
      <c r="DKS219" s="17"/>
      <c r="DKT219" s="17"/>
      <c r="DKU219" s="17"/>
      <c r="DKV219" s="17"/>
      <c r="DKW219" s="17"/>
      <c r="DKX219" s="17"/>
      <c r="DKY219" s="17"/>
      <c r="DKZ219" s="17"/>
      <c r="DLA219" s="17"/>
      <c r="DLB219" s="17"/>
      <c r="DLC219" s="17"/>
      <c r="DLD219" s="17"/>
      <c r="DLE219" s="17"/>
      <c r="DLF219" s="17"/>
      <c r="DLG219" s="17"/>
      <c r="DLH219" s="17"/>
      <c r="DLI219" s="17"/>
      <c r="DLJ219" s="17"/>
      <c r="DLK219" s="17"/>
      <c r="DLL219" s="17"/>
      <c r="DLM219" s="17"/>
      <c r="DLN219" s="17"/>
      <c r="DLO219" s="17"/>
      <c r="DLP219" s="17"/>
      <c r="DLQ219" s="17"/>
      <c r="DLR219" s="17"/>
      <c r="DLS219" s="17"/>
      <c r="DLT219" s="17"/>
      <c r="DLU219" s="17"/>
      <c r="DLV219" s="17"/>
      <c r="DLW219" s="17"/>
      <c r="DLX219" s="17"/>
      <c r="DLY219" s="17"/>
      <c r="DLZ219" s="17"/>
      <c r="DMA219" s="17"/>
      <c r="DMB219" s="17"/>
      <c r="DMC219" s="17"/>
      <c r="DMD219" s="17"/>
      <c r="DME219" s="17"/>
      <c r="DMF219" s="17"/>
      <c r="DMG219" s="17"/>
      <c r="DMH219" s="17"/>
      <c r="DMI219" s="17"/>
      <c r="DMJ219" s="17"/>
      <c r="DMK219" s="17"/>
      <c r="DML219" s="17"/>
      <c r="DMM219" s="17"/>
      <c r="DMN219" s="17"/>
      <c r="DMO219" s="17"/>
      <c r="DMP219" s="17"/>
      <c r="DMQ219" s="17"/>
      <c r="DMR219" s="17"/>
      <c r="DMS219" s="17"/>
      <c r="DMT219" s="17"/>
      <c r="DMU219" s="17"/>
      <c r="DMV219" s="17"/>
      <c r="DMW219" s="17"/>
      <c r="DMX219" s="17"/>
      <c r="DMY219" s="17"/>
      <c r="DMZ219" s="17"/>
      <c r="DNA219" s="17"/>
      <c r="DNB219" s="17"/>
      <c r="DNC219" s="17"/>
      <c r="DND219" s="17"/>
      <c r="DNE219" s="17"/>
      <c r="DNF219" s="17"/>
      <c r="DNG219" s="17"/>
      <c r="DNH219" s="17"/>
      <c r="DNI219" s="17"/>
      <c r="DNJ219" s="17"/>
      <c r="DNK219" s="17"/>
      <c r="DNL219" s="17"/>
      <c r="DNM219" s="17"/>
      <c r="DNN219" s="17"/>
      <c r="DNO219" s="17"/>
      <c r="DNP219" s="17"/>
      <c r="DNQ219" s="17"/>
      <c r="DNR219" s="17"/>
      <c r="DNS219" s="17"/>
      <c r="DNT219" s="17"/>
      <c r="DNU219" s="17"/>
      <c r="DNV219" s="17"/>
      <c r="DNW219" s="17"/>
      <c r="DNX219" s="17"/>
      <c r="DNY219" s="17"/>
      <c r="DNZ219" s="17"/>
      <c r="DOA219" s="17"/>
      <c r="DOB219" s="17"/>
      <c r="DOC219" s="17"/>
      <c r="DOD219" s="17"/>
      <c r="DOE219" s="17"/>
      <c r="DOF219" s="17"/>
      <c r="DOG219" s="17"/>
      <c r="DOH219" s="17"/>
      <c r="DOI219" s="17"/>
      <c r="DOJ219" s="17"/>
      <c r="DOK219" s="17"/>
      <c r="DOL219" s="17"/>
      <c r="DOM219" s="17"/>
      <c r="DON219" s="17"/>
      <c r="DOO219" s="17"/>
      <c r="DOP219" s="17"/>
      <c r="DOQ219" s="17"/>
      <c r="DOR219" s="17"/>
      <c r="DOS219" s="17"/>
      <c r="DOT219" s="17"/>
      <c r="DOU219" s="17"/>
      <c r="DOV219" s="17"/>
      <c r="DOW219" s="17"/>
      <c r="DOX219" s="17"/>
      <c r="DOY219" s="17"/>
      <c r="DOZ219" s="17"/>
      <c r="DPA219" s="17"/>
      <c r="DPB219" s="17"/>
      <c r="DPC219" s="17"/>
      <c r="DPD219" s="17"/>
      <c r="DPE219" s="17"/>
      <c r="DPF219" s="17"/>
      <c r="DPG219" s="17"/>
      <c r="DPH219" s="17"/>
      <c r="DPI219" s="17"/>
      <c r="DPJ219" s="17"/>
      <c r="DPK219" s="17"/>
      <c r="DPL219" s="17"/>
      <c r="DPM219" s="17"/>
      <c r="DPN219" s="17"/>
      <c r="DPO219" s="17"/>
      <c r="DPP219" s="17"/>
      <c r="DPQ219" s="17"/>
      <c r="DPR219" s="17"/>
      <c r="DPS219" s="17"/>
      <c r="DPT219" s="17"/>
      <c r="DPU219" s="17"/>
      <c r="DPV219" s="17"/>
      <c r="DPW219" s="17"/>
      <c r="DPX219" s="17"/>
      <c r="DPY219" s="17"/>
      <c r="DPZ219" s="17"/>
      <c r="DQA219" s="17"/>
      <c r="DQB219" s="17"/>
      <c r="DQC219" s="17"/>
      <c r="DQD219" s="17"/>
      <c r="DQE219" s="17"/>
      <c r="DQF219" s="17"/>
      <c r="DQG219" s="17"/>
      <c r="DQH219" s="17"/>
      <c r="DQI219" s="17"/>
      <c r="DQJ219" s="17"/>
      <c r="DQK219" s="17"/>
      <c r="DQL219" s="17"/>
      <c r="DQM219" s="17"/>
      <c r="DQN219" s="17"/>
      <c r="DQO219" s="17"/>
      <c r="DQP219" s="17"/>
      <c r="DQQ219" s="17"/>
      <c r="DQR219" s="17"/>
      <c r="DQS219" s="17"/>
      <c r="DQT219" s="17"/>
      <c r="DQU219" s="17"/>
      <c r="DQV219" s="17"/>
      <c r="DQW219" s="17"/>
      <c r="DQX219" s="17"/>
      <c r="DQY219" s="17"/>
      <c r="DQZ219" s="17"/>
      <c r="DRA219" s="17"/>
      <c r="DRB219" s="17"/>
      <c r="DRC219" s="17"/>
      <c r="DRD219" s="17"/>
      <c r="DRE219" s="17"/>
      <c r="DRF219" s="17"/>
      <c r="DRG219" s="17"/>
      <c r="DRH219" s="17"/>
      <c r="DRI219" s="17"/>
      <c r="DRJ219" s="17"/>
      <c r="DRK219" s="17"/>
      <c r="DRL219" s="17"/>
      <c r="DRM219" s="17"/>
      <c r="DRN219" s="17"/>
      <c r="DRO219" s="17"/>
      <c r="DRP219" s="17"/>
      <c r="DRQ219" s="17"/>
      <c r="DRR219" s="17"/>
      <c r="DRS219" s="17"/>
      <c r="DRT219" s="17"/>
      <c r="DRU219" s="17"/>
      <c r="DRV219" s="17"/>
      <c r="DRW219" s="17"/>
      <c r="DRX219" s="17"/>
      <c r="DRY219" s="17"/>
      <c r="DRZ219" s="17"/>
      <c r="DSA219" s="17"/>
      <c r="DSB219" s="17"/>
      <c r="DSC219" s="17"/>
      <c r="DSD219" s="17"/>
      <c r="DSE219" s="17"/>
      <c r="DSF219" s="17"/>
      <c r="DSG219" s="17"/>
      <c r="DSH219" s="17"/>
      <c r="DSI219" s="17"/>
      <c r="DSJ219" s="17"/>
      <c r="DSK219" s="17"/>
      <c r="DSL219" s="17"/>
      <c r="DSM219" s="17"/>
      <c r="DSN219" s="17"/>
      <c r="DSO219" s="17"/>
      <c r="DSP219" s="17"/>
      <c r="DSQ219" s="17"/>
      <c r="DSR219" s="17"/>
      <c r="DSS219" s="17"/>
      <c r="DST219" s="17"/>
      <c r="DSU219" s="17"/>
      <c r="DSV219" s="17"/>
      <c r="DSW219" s="17"/>
      <c r="DSX219" s="17"/>
      <c r="DSY219" s="17"/>
      <c r="DSZ219" s="17"/>
      <c r="DTA219" s="17"/>
      <c r="DTB219" s="17"/>
      <c r="DTC219" s="17"/>
      <c r="DTD219" s="17"/>
      <c r="DTE219" s="17"/>
      <c r="DTF219" s="17"/>
      <c r="DTG219" s="17"/>
      <c r="DTH219" s="17"/>
      <c r="DTI219" s="17"/>
      <c r="DTJ219" s="17"/>
      <c r="DTK219" s="17"/>
      <c r="DTL219" s="17"/>
      <c r="DTM219" s="17"/>
      <c r="DTN219" s="17"/>
      <c r="DTO219" s="17"/>
      <c r="DTP219" s="17"/>
      <c r="DTQ219" s="17"/>
      <c r="DTR219" s="17"/>
      <c r="DTS219" s="17"/>
      <c r="DTT219" s="17"/>
      <c r="DTU219" s="17"/>
      <c r="DTV219" s="17"/>
      <c r="DTW219" s="17"/>
      <c r="DTX219" s="17"/>
      <c r="DTY219" s="17"/>
      <c r="DTZ219" s="17"/>
      <c r="DUA219" s="17"/>
      <c r="DUB219" s="17"/>
      <c r="DUC219" s="17"/>
      <c r="DUD219" s="17"/>
      <c r="DUE219" s="17"/>
      <c r="DUF219" s="17"/>
      <c r="DUG219" s="17"/>
      <c r="DUH219" s="17"/>
      <c r="DUI219" s="17"/>
      <c r="DUJ219" s="17"/>
      <c r="DUK219" s="17"/>
      <c r="DUL219" s="17"/>
      <c r="DUM219" s="17"/>
      <c r="DUN219" s="17"/>
      <c r="DUO219" s="17"/>
      <c r="DUP219" s="17"/>
      <c r="DUQ219" s="17"/>
      <c r="DUR219" s="17"/>
      <c r="DUS219" s="17"/>
      <c r="DUT219" s="17"/>
      <c r="DUU219" s="17"/>
      <c r="DUV219" s="17"/>
      <c r="DUW219" s="17"/>
      <c r="DUX219" s="17"/>
      <c r="DUY219" s="17"/>
      <c r="DUZ219" s="17"/>
      <c r="DVA219" s="17"/>
      <c r="DVB219" s="17"/>
      <c r="DVC219" s="17"/>
      <c r="DVD219" s="17"/>
      <c r="DVE219" s="17"/>
      <c r="DVF219" s="17"/>
      <c r="DVG219" s="17"/>
      <c r="DVH219" s="17"/>
      <c r="DVI219" s="17"/>
      <c r="DVJ219" s="17"/>
      <c r="DVK219" s="17"/>
      <c r="DVL219" s="17"/>
      <c r="DVM219" s="17"/>
      <c r="DVN219" s="17"/>
      <c r="DVO219" s="17"/>
      <c r="DVP219" s="17"/>
      <c r="DVQ219" s="17"/>
      <c r="DVR219" s="17"/>
      <c r="DVS219" s="17"/>
      <c r="DVT219" s="17"/>
      <c r="DVU219" s="17"/>
      <c r="DVV219" s="17"/>
      <c r="DVW219" s="17"/>
      <c r="DVX219" s="17"/>
      <c r="DVY219" s="17"/>
      <c r="DVZ219" s="17"/>
      <c r="DWA219" s="17"/>
      <c r="DWB219" s="17"/>
      <c r="DWC219" s="17"/>
      <c r="DWD219" s="17"/>
      <c r="DWE219" s="17"/>
      <c r="DWF219" s="17"/>
      <c r="DWG219" s="17"/>
      <c r="DWH219" s="17"/>
      <c r="DWI219" s="17"/>
      <c r="DWJ219" s="17"/>
      <c r="DWK219" s="17"/>
      <c r="DWL219" s="17"/>
      <c r="DWM219" s="17"/>
      <c r="DWN219" s="17"/>
      <c r="DWO219" s="17"/>
      <c r="DWP219" s="17"/>
      <c r="DWQ219" s="17"/>
      <c r="DWR219" s="17"/>
      <c r="DWS219" s="17"/>
      <c r="DWT219" s="17"/>
      <c r="DWU219" s="17"/>
      <c r="DWV219" s="17"/>
      <c r="DWW219" s="17"/>
      <c r="DWX219" s="17"/>
      <c r="DWY219" s="17"/>
      <c r="DWZ219" s="17"/>
      <c r="DXA219" s="17"/>
      <c r="DXB219" s="17"/>
      <c r="DXC219" s="17"/>
      <c r="DXD219" s="17"/>
      <c r="DXE219" s="17"/>
      <c r="DXF219" s="17"/>
      <c r="DXG219" s="17"/>
      <c r="DXH219" s="17"/>
      <c r="DXI219" s="17"/>
      <c r="DXJ219" s="17"/>
      <c r="DXK219" s="17"/>
      <c r="DXL219" s="17"/>
      <c r="DXM219" s="17"/>
      <c r="DXN219" s="17"/>
      <c r="DXO219" s="17"/>
      <c r="DXP219" s="17"/>
      <c r="DXQ219" s="17"/>
      <c r="DXR219" s="17"/>
      <c r="DXS219" s="17"/>
      <c r="DXT219" s="17"/>
      <c r="DXU219" s="17"/>
      <c r="DXV219" s="17"/>
      <c r="DXW219" s="17"/>
      <c r="DXX219" s="17"/>
      <c r="DXY219" s="17"/>
      <c r="DXZ219" s="17"/>
      <c r="DYA219" s="17"/>
      <c r="DYB219" s="17"/>
      <c r="DYC219" s="17"/>
      <c r="DYD219" s="17"/>
      <c r="DYE219" s="17"/>
      <c r="DYF219" s="17"/>
      <c r="DYG219" s="17"/>
      <c r="DYH219" s="17"/>
      <c r="DYI219" s="17"/>
      <c r="DYJ219" s="17"/>
      <c r="DYK219" s="17"/>
      <c r="DYL219" s="17"/>
      <c r="DYM219" s="17"/>
      <c r="DYN219" s="17"/>
      <c r="DYO219" s="17"/>
      <c r="DYP219" s="17"/>
      <c r="DYQ219" s="17"/>
      <c r="DYR219" s="17"/>
      <c r="DYS219" s="17"/>
      <c r="DYT219" s="17"/>
      <c r="DYU219" s="17"/>
      <c r="DYV219" s="17"/>
      <c r="DYW219" s="17"/>
      <c r="DYX219" s="17"/>
      <c r="DYY219" s="17"/>
      <c r="DYZ219" s="17"/>
      <c r="DZA219" s="17"/>
      <c r="DZB219" s="17"/>
      <c r="DZC219" s="17"/>
      <c r="DZD219" s="17"/>
      <c r="DZE219" s="17"/>
      <c r="DZF219" s="17"/>
      <c r="DZG219" s="17"/>
      <c r="DZH219" s="17"/>
      <c r="DZI219" s="17"/>
      <c r="DZJ219" s="17"/>
      <c r="DZK219" s="17"/>
      <c r="DZL219" s="17"/>
      <c r="DZM219" s="17"/>
      <c r="DZN219" s="17"/>
      <c r="DZO219" s="17"/>
      <c r="DZP219" s="17"/>
      <c r="DZQ219" s="17"/>
      <c r="DZR219" s="17"/>
      <c r="DZS219" s="17"/>
      <c r="DZT219" s="17"/>
      <c r="DZU219" s="17"/>
      <c r="DZV219" s="17"/>
      <c r="DZW219" s="17"/>
      <c r="DZX219" s="17"/>
      <c r="DZY219" s="17"/>
      <c r="DZZ219" s="17"/>
      <c r="EAA219" s="17"/>
      <c r="EAB219" s="17"/>
      <c r="EAC219" s="17"/>
      <c r="EAD219" s="17"/>
      <c r="EAE219" s="17"/>
      <c r="EAF219" s="17"/>
      <c r="EAG219" s="17"/>
      <c r="EAH219" s="17"/>
      <c r="EAI219" s="17"/>
      <c r="EAJ219" s="17"/>
      <c r="EAK219" s="17"/>
      <c r="EAL219" s="17"/>
      <c r="EAM219" s="17"/>
      <c r="EAN219" s="17"/>
      <c r="EAO219" s="17"/>
      <c r="EAP219" s="17"/>
      <c r="EAQ219" s="17"/>
      <c r="EAR219" s="17"/>
      <c r="EAS219" s="17"/>
      <c r="EAT219" s="17"/>
      <c r="EAU219" s="17"/>
      <c r="EAV219" s="17"/>
      <c r="EAW219" s="17"/>
      <c r="EAX219" s="17"/>
      <c r="EAY219" s="17"/>
      <c r="EAZ219" s="17"/>
      <c r="EBA219" s="17"/>
      <c r="EBB219" s="17"/>
      <c r="EBC219" s="17"/>
      <c r="EBD219" s="17"/>
      <c r="EBE219" s="17"/>
      <c r="EBF219" s="17"/>
      <c r="EBG219" s="17"/>
      <c r="EBH219" s="17"/>
      <c r="EBI219" s="17"/>
      <c r="EBJ219" s="17"/>
      <c r="EBK219" s="17"/>
      <c r="EBL219" s="17"/>
      <c r="EBM219" s="17"/>
      <c r="EBN219" s="17"/>
      <c r="EBO219" s="17"/>
      <c r="EBP219" s="17"/>
      <c r="EBQ219" s="17"/>
      <c r="EBR219" s="17"/>
      <c r="EBS219" s="17"/>
      <c r="EBT219" s="17"/>
      <c r="EBU219" s="17"/>
      <c r="EBV219" s="17"/>
      <c r="EBW219" s="17"/>
      <c r="EBX219" s="17"/>
      <c r="EBY219" s="17"/>
      <c r="EBZ219" s="17"/>
      <c r="ECA219" s="17"/>
      <c r="ECB219" s="17"/>
      <c r="ECC219" s="17"/>
      <c r="ECD219" s="17"/>
      <c r="ECE219" s="17"/>
      <c r="ECF219" s="17"/>
      <c r="ECG219" s="17"/>
      <c r="ECH219" s="17"/>
      <c r="ECI219" s="17"/>
      <c r="ECJ219" s="17"/>
      <c r="ECK219" s="17"/>
      <c r="ECL219" s="17"/>
      <c r="ECM219" s="17"/>
      <c r="ECN219" s="17"/>
      <c r="ECO219" s="17"/>
      <c r="ECP219" s="17"/>
      <c r="ECQ219" s="17"/>
      <c r="ECR219" s="17"/>
      <c r="ECS219" s="17"/>
      <c r="ECT219" s="17"/>
      <c r="ECU219" s="17"/>
      <c r="ECV219" s="17"/>
      <c r="ECW219" s="17"/>
      <c r="ECX219" s="17"/>
      <c r="ECY219" s="17"/>
      <c r="ECZ219" s="17"/>
      <c r="EDA219" s="17"/>
      <c r="EDB219" s="17"/>
      <c r="EDC219" s="17"/>
      <c r="EDD219" s="17"/>
      <c r="EDE219" s="17"/>
      <c r="EDF219" s="17"/>
      <c r="EDG219" s="17"/>
      <c r="EDH219" s="17"/>
      <c r="EDI219" s="17"/>
      <c r="EDJ219" s="17"/>
      <c r="EDK219" s="17"/>
      <c r="EDL219" s="17"/>
      <c r="EDM219" s="17"/>
      <c r="EDN219" s="17"/>
      <c r="EDO219" s="17"/>
      <c r="EDP219" s="17"/>
      <c r="EDQ219" s="17"/>
      <c r="EDR219" s="17"/>
      <c r="EDS219" s="17"/>
      <c r="EDT219" s="17"/>
      <c r="EDU219" s="17"/>
      <c r="EDV219" s="17"/>
      <c r="EDW219" s="17"/>
      <c r="EDX219" s="17"/>
      <c r="EDY219" s="17"/>
      <c r="EDZ219" s="17"/>
      <c r="EEA219" s="17"/>
      <c r="EEB219" s="17"/>
      <c r="EEC219" s="17"/>
      <c r="EED219" s="17"/>
      <c r="EEE219" s="17"/>
      <c r="EEF219" s="17"/>
      <c r="EEG219" s="17"/>
      <c r="EEH219" s="17"/>
      <c r="EEI219" s="17"/>
      <c r="EEJ219" s="17"/>
      <c r="EEK219" s="17"/>
      <c r="EEL219" s="17"/>
      <c r="EEM219" s="17"/>
      <c r="EEN219" s="17"/>
      <c r="EEO219" s="17"/>
      <c r="EEP219" s="17"/>
      <c r="EEQ219" s="17"/>
      <c r="EER219" s="17"/>
      <c r="EES219" s="17"/>
      <c r="EET219" s="17"/>
      <c r="EEU219" s="17"/>
      <c r="EEV219" s="17"/>
      <c r="EEW219" s="17"/>
      <c r="EEX219" s="17"/>
      <c r="EEY219" s="17"/>
      <c r="EEZ219" s="17"/>
      <c r="EFA219" s="17"/>
      <c r="EFB219" s="17"/>
      <c r="EFC219" s="17"/>
      <c r="EFD219" s="17"/>
      <c r="EFE219" s="17"/>
      <c r="EFF219" s="17"/>
      <c r="EFG219" s="17"/>
      <c r="EFH219" s="17"/>
      <c r="EFI219" s="17"/>
      <c r="EFJ219" s="17"/>
      <c r="EFK219" s="17"/>
      <c r="EFL219" s="17"/>
      <c r="EFM219" s="17"/>
      <c r="EFN219" s="17"/>
      <c r="EFO219" s="17"/>
      <c r="EFP219" s="17"/>
      <c r="EFQ219" s="17"/>
      <c r="EFR219" s="17"/>
      <c r="EFS219" s="17"/>
      <c r="EFT219" s="17"/>
      <c r="EFU219" s="17"/>
      <c r="EFV219" s="17"/>
      <c r="EFW219" s="17"/>
      <c r="EFX219" s="17"/>
      <c r="EFY219" s="17"/>
      <c r="EFZ219" s="17"/>
      <c r="EGA219" s="17"/>
      <c r="EGB219" s="17"/>
      <c r="EGC219" s="17"/>
      <c r="EGD219" s="17"/>
      <c r="EGE219" s="17"/>
      <c r="EGF219" s="17"/>
      <c r="EGG219" s="17"/>
      <c r="EGH219" s="17"/>
      <c r="EGI219" s="17"/>
      <c r="EGJ219" s="17"/>
      <c r="EGK219" s="17"/>
      <c r="EGL219" s="17"/>
      <c r="EGM219" s="17"/>
      <c r="EGN219" s="17"/>
      <c r="EGO219" s="17"/>
      <c r="EGP219" s="17"/>
      <c r="EGQ219" s="17"/>
      <c r="EGR219" s="17"/>
      <c r="EGS219" s="17"/>
      <c r="EGT219" s="17"/>
      <c r="EGU219" s="17"/>
      <c r="EGV219" s="17"/>
      <c r="EGW219" s="17"/>
      <c r="EGX219" s="17"/>
      <c r="EGY219" s="17"/>
      <c r="EGZ219" s="17"/>
      <c r="EHA219" s="17"/>
      <c r="EHB219" s="17"/>
      <c r="EHC219" s="17"/>
      <c r="EHD219" s="17"/>
      <c r="EHE219" s="17"/>
      <c r="EHF219" s="17"/>
      <c r="EHG219" s="17"/>
      <c r="EHH219" s="17"/>
      <c r="EHI219" s="17"/>
      <c r="EHJ219" s="17"/>
      <c r="EHK219" s="17"/>
      <c r="EHL219" s="17"/>
      <c r="EHM219" s="17"/>
      <c r="EHN219" s="17"/>
      <c r="EHO219" s="17"/>
      <c r="EHP219" s="17"/>
      <c r="EHQ219" s="17"/>
      <c r="EHR219" s="17"/>
      <c r="EHS219" s="17"/>
      <c r="EHT219" s="17"/>
      <c r="EHU219" s="17"/>
      <c r="EHV219" s="17"/>
      <c r="EHW219" s="17"/>
      <c r="EHX219" s="17"/>
      <c r="EHY219" s="17"/>
      <c r="EHZ219" s="17"/>
      <c r="EIA219" s="17"/>
      <c r="EIB219" s="17"/>
      <c r="EIC219" s="17"/>
      <c r="EID219" s="17"/>
      <c r="EIE219" s="17"/>
      <c r="EIF219" s="17"/>
      <c r="EIG219" s="17"/>
      <c r="EIH219" s="17"/>
      <c r="EII219" s="17"/>
      <c r="EIJ219" s="17"/>
      <c r="EIK219" s="17"/>
      <c r="EIL219" s="17"/>
      <c r="EIM219" s="17"/>
      <c r="EIN219" s="17"/>
      <c r="EIO219" s="17"/>
      <c r="EIP219" s="17"/>
      <c r="EIQ219" s="17"/>
      <c r="EIR219" s="17"/>
      <c r="EIS219" s="17"/>
      <c r="EIT219" s="17"/>
      <c r="EIU219" s="17"/>
      <c r="EIV219" s="17"/>
      <c r="EIW219" s="17"/>
      <c r="EIX219" s="17"/>
      <c r="EIY219" s="17"/>
      <c r="EIZ219" s="17"/>
      <c r="EJA219" s="17"/>
      <c r="EJB219" s="17"/>
      <c r="EJC219" s="17"/>
      <c r="EJD219" s="17"/>
      <c r="EJE219" s="17"/>
      <c r="EJF219" s="17"/>
      <c r="EJG219" s="17"/>
      <c r="EJH219" s="17"/>
      <c r="EJI219" s="17"/>
      <c r="EJJ219" s="17"/>
      <c r="EJK219" s="17"/>
      <c r="EJL219" s="17"/>
      <c r="EJM219" s="17"/>
      <c r="EJN219" s="17"/>
      <c r="EJO219" s="17"/>
      <c r="EJP219" s="17"/>
      <c r="EJQ219" s="17"/>
      <c r="EJR219" s="17"/>
      <c r="EJS219" s="17"/>
      <c r="EJT219" s="17"/>
      <c r="EJU219" s="17"/>
      <c r="EJV219" s="17"/>
      <c r="EJW219" s="17"/>
      <c r="EJX219" s="17"/>
      <c r="EJY219" s="17"/>
      <c r="EJZ219" s="17"/>
      <c r="EKA219" s="17"/>
      <c r="EKB219" s="17"/>
      <c r="EKC219" s="17"/>
      <c r="EKD219" s="17"/>
      <c r="EKE219" s="17"/>
      <c r="EKF219" s="17"/>
      <c r="EKG219" s="17"/>
      <c r="EKH219" s="17"/>
      <c r="EKI219" s="17"/>
      <c r="EKJ219" s="17"/>
      <c r="EKK219" s="17"/>
      <c r="EKL219" s="17"/>
      <c r="EKM219" s="17"/>
      <c r="EKN219" s="17"/>
      <c r="EKO219" s="17"/>
      <c r="EKP219" s="17"/>
      <c r="EKQ219" s="17"/>
      <c r="EKR219" s="17"/>
      <c r="EKS219" s="17"/>
      <c r="EKT219" s="17"/>
      <c r="EKU219" s="17"/>
      <c r="EKV219" s="17"/>
      <c r="EKW219" s="17"/>
      <c r="EKX219" s="17"/>
      <c r="EKY219" s="17"/>
      <c r="EKZ219" s="17"/>
      <c r="ELA219" s="17"/>
      <c r="ELB219" s="17"/>
      <c r="ELC219" s="17"/>
      <c r="ELD219" s="17"/>
      <c r="ELE219" s="17"/>
      <c r="ELF219" s="17"/>
      <c r="ELG219" s="17"/>
      <c r="ELH219" s="17"/>
      <c r="ELI219" s="17"/>
      <c r="ELJ219" s="17"/>
      <c r="ELK219" s="17"/>
      <c r="ELL219" s="17"/>
      <c r="ELM219" s="17"/>
      <c r="ELN219" s="17"/>
      <c r="ELO219" s="17"/>
      <c r="ELP219" s="17"/>
      <c r="ELQ219" s="17"/>
      <c r="ELR219" s="17"/>
      <c r="ELS219" s="17"/>
      <c r="ELT219" s="17"/>
      <c r="ELU219" s="17"/>
      <c r="ELV219" s="17"/>
      <c r="ELW219" s="17"/>
      <c r="ELX219" s="17"/>
      <c r="ELY219" s="17"/>
      <c r="ELZ219" s="17"/>
      <c r="EMA219" s="17"/>
      <c r="EMB219" s="17"/>
      <c r="EMC219" s="17"/>
      <c r="EMD219" s="17"/>
      <c r="EME219" s="17"/>
      <c r="EMF219" s="17"/>
      <c r="EMG219" s="17"/>
      <c r="EMH219" s="17"/>
      <c r="EMI219" s="17"/>
      <c r="EMJ219" s="17"/>
      <c r="EMK219" s="17"/>
      <c r="EML219" s="17"/>
      <c r="EMM219" s="17"/>
      <c r="EMN219" s="17"/>
      <c r="EMO219" s="17"/>
      <c r="EMP219" s="17"/>
      <c r="EMQ219" s="17"/>
      <c r="EMR219" s="17"/>
      <c r="EMS219" s="17"/>
      <c r="EMT219" s="17"/>
      <c r="EMU219" s="17"/>
      <c r="EMV219" s="17"/>
      <c r="EMW219" s="17"/>
      <c r="EMX219" s="17"/>
      <c r="EMY219" s="17"/>
      <c r="EMZ219" s="17"/>
      <c r="ENA219" s="17"/>
      <c r="ENB219" s="17"/>
      <c r="ENC219" s="17"/>
      <c r="END219" s="17"/>
      <c r="ENE219" s="17"/>
      <c r="ENF219" s="17"/>
      <c r="ENG219" s="17"/>
      <c r="ENH219" s="17"/>
      <c r="ENI219" s="17"/>
      <c r="ENJ219" s="17"/>
      <c r="ENK219" s="17"/>
      <c r="ENL219" s="17"/>
      <c r="ENM219" s="17"/>
      <c r="ENN219" s="17"/>
      <c r="ENO219" s="17"/>
      <c r="ENP219" s="17"/>
      <c r="ENQ219" s="17"/>
      <c r="ENR219" s="17"/>
      <c r="ENS219" s="17"/>
      <c r="ENT219" s="17"/>
      <c r="ENU219" s="17"/>
      <c r="ENV219" s="17"/>
      <c r="ENW219" s="17"/>
      <c r="ENX219" s="17"/>
      <c r="ENY219" s="17"/>
      <c r="ENZ219" s="17"/>
      <c r="EOA219" s="17"/>
      <c r="EOB219" s="17"/>
      <c r="EOC219" s="17"/>
      <c r="EOD219" s="17"/>
      <c r="EOE219" s="17"/>
      <c r="EOF219" s="17"/>
      <c r="EOG219" s="17"/>
      <c r="EOH219" s="17"/>
      <c r="EOI219" s="17"/>
      <c r="EOJ219" s="17"/>
      <c r="EOK219" s="17"/>
      <c r="EOL219" s="17"/>
      <c r="EOM219" s="17"/>
      <c r="EON219" s="17"/>
      <c r="EOO219" s="17"/>
      <c r="EOP219" s="17"/>
      <c r="EOQ219" s="17"/>
      <c r="EOR219" s="17"/>
      <c r="EOS219" s="17"/>
      <c r="EOT219" s="17"/>
      <c r="EOU219" s="17"/>
      <c r="EOV219" s="17"/>
      <c r="EOW219" s="17"/>
      <c r="EOX219" s="17"/>
      <c r="EOY219" s="17"/>
      <c r="EOZ219" s="17"/>
      <c r="EPA219" s="17"/>
      <c r="EPB219" s="17"/>
      <c r="EPC219" s="17"/>
      <c r="EPD219" s="17"/>
      <c r="EPE219" s="17"/>
      <c r="EPF219" s="17"/>
      <c r="EPG219" s="17"/>
      <c r="EPH219" s="17"/>
      <c r="EPI219" s="17"/>
      <c r="EPJ219" s="17"/>
      <c r="EPK219" s="17"/>
      <c r="EPL219" s="17"/>
      <c r="EPM219" s="17"/>
      <c r="EPN219" s="17"/>
      <c r="EPO219" s="17"/>
      <c r="EPP219" s="17"/>
      <c r="EPQ219" s="17"/>
      <c r="EPR219" s="17"/>
      <c r="EPS219" s="17"/>
      <c r="EPT219" s="17"/>
      <c r="EPU219" s="17"/>
      <c r="EPV219" s="17"/>
      <c r="EPW219" s="17"/>
      <c r="EPX219" s="17"/>
      <c r="EPY219" s="17"/>
      <c r="EPZ219" s="17"/>
      <c r="EQA219" s="17"/>
      <c r="EQB219" s="17"/>
      <c r="EQC219" s="17"/>
      <c r="EQD219" s="17"/>
      <c r="EQE219" s="17"/>
      <c r="EQF219" s="17"/>
      <c r="EQG219" s="17"/>
      <c r="EQH219" s="17"/>
      <c r="EQI219" s="17"/>
      <c r="EQJ219" s="17"/>
      <c r="EQK219" s="17"/>
      <c r="EQL219" s="17"/>
      <c r="EQM219" s="17"/>
      <c r="EQN219" s="17"/>
      <c r="EQO219" s="17"/>
      <c r="EQP219" s="17"/>
      <c r="EQQ219" s="17"/>
      <c r="EQR219" s="17"/>
      <c r="EQS219" s="17"/>
      <c r="EQT219" s="17"/>
      <c r="EQU219" s="17"/>
      <c r="EQV219" s="17"/>
      <c r="EQW219" s="17"/>
      <c r="EQX219" s="17"/>
      <c r="EQY219" s="17"/>
      <c r="EQZ219" s="17"/>
      <c r="ERA219" s="17"/>
      <c r="ERB219" s="17"/>
      <c r="ERC219" s="17"/>
      <c r="ERD219" s="17"/>
      <c r="ERE219" s="17"/>
      <c r="ERF219" s="17"/>
      <c r="ERG219" s="17"/>
      <c r="ERH219" s="17"/>
      <c r="ERI219" s="17"/>
      <c r="ERJ219" s="17"/>
      <c r="ERK219" s="17"/>
      <c r="ERL219" s="17"/>
      <c r="ERM219" s="17"/>
      <c r="ERN219" s="17"/>
      <c r="ERO219" s="17"/>
      <c r="ERP219" s="17"/>
      <c r="ERQ219" s="17"/>
      <c r="ERR219" s="17"/>
      <c r="ERS219" s="17"/>
      <c r="ERT219" s="17"/>
      <c r="ERU219" s="17"/>
      <c r="ERV219" s="17"/>
      <c r="ERW219" s="17"/>
      <c r="ERX219" s="17"/>
      <c r="ERY219" s="17"/>
      <c r="ERZ219" s="17"/>
      <c r="ESA219" s="17"/>
      <c r="ESB219" s="17"/>
      <c r="ESC219" s="17"/>
      <c r="ESD219" s="17"/>
      <c r="ESE219" s="17"/>
      <c r="ESF219" s="17"/>
      <c r="ESG219" s="17"/>
      <c r="ESH219" s="17"/>
      <c r="ESI219" s="17"/>
      <c r="ESJ219" s="17"/>
      <c r="ESK219" s="17"/>
      <c r="ESL219" s="17"/>
      <c r="ESM219" s="17"/>
      <c r="ESN219" s="17"/>
      <c r="ESO219" s="17"/>
      <c r="ESP219" s="17"/>
      <c r="ESQ219" s="17"/>
      <c r="ESR219" s="17"/>
      <c r="ESS219" s="17"/>
      <c r="EST219" s="17"/>
      <c r="ESU219" s="17"/>
      <c r="ESV219" s="17"/>
      <c r="ESW219" s="17"/>
      <c r="ESX219" s="17"/>
      <c r="ESY219" s="17"/>
      <c r="ESZ219" s="17"/>
      <c r="ETA219" s="17"/>
      <c r="ETB219" s="17"/>
      <c r="ETC219" s="17"/>
      <c r="ETD219" s="17"/>
      <c r="ETE219" s="17"/>
      <c r="ETF219" s="17"/>
      <c r="ETG219" s="17"/>
      <c r="ETH219" s="17"/>
      <c r="ETI219" s="17"/>
      <c r="ETJ219" s="17"/>
      <c r="ETK219" s="17"/>
      <c r="ETL219" s="17"/>
      <c r="ETM219" s="17"/>
      <c r="ETN219" s="17"/>
      <c r="ETO219" s="17"/>
      <c r="ETP219" s="17"/>
      <c r="ETQ219" s="17"/>
      <c r="ETR219" s="17"/>
      <c r="ETS219" s="17"/>
      <c r="ETT219" s="17"/>
      <c r="ETU219" s="17"/>
      <c r="ETV219" s="17"/>
      <c r="ETW219" s="17"/>
      <c r="ETX219" s="17"/>
      <c r="ETY219" s="17"/>
      <c r="ETZ219" s="17"/>
      <c r="EUA219" s="17"/>
      <c r="EUB219" s="17"/>
      <c r="EUC219" s="17"/>
      <c r="EUD219" s="17"/>
      <c r="EUE219" s="17"/>
      <c r="EUF219" s="17"/>
      <c r="EUG219" s="17"/>
      <c r="EUH219" s="17"/>
      <c r="EUI219" s="17"/>
      <c r="EUJ219" s="17"/>
      <c r="EUK219" s="17"/>
      <c r="EUL219" s="17"/>
      <c r="EUM219" s="17"/>
      <c r="EUN219" s="17"/>
      <c r="EUO219" s="17"/>
      <c r="EUP219" s="17"/>
      <c r="EUQ219" s="17"/>
      <c r="EUR219" s="17"/>
      <c r="EUS219" s="17"/>
      <c r="EUT219" s="17"/>
      <c r="EUU219" s="17"/>
      <c r="EUV219" s="17"/>
      <c r="EUW219" s="17"/>
      <c r="EUX219" s="17"/>
      <c r="EUY219" s="17"/>
      <c r="EUZ219" s="17"/>
      <c r="EVA219" s="17"/>
      <c r="EVB219" s="17"/>
      <c r="EVC219" s="17"/>
      <c r="EVD219" s="17"/>
      <c r="EVE219" s="17"/>
      <c r="EVF219" s="17"/>
      <c r="EVG219" s="17"/>
      <c r="EVH219" s="17"/>
      <c r="EVI219" s="17"/>
      <c r="EVJ219" s="17"/>
      <c r="EVK219" s="17"/>
      <c r="EVL219" s="17"/>
      <c r="EVM219" s="17"/>
      <c r="EVN219" s="17"/>
      <c r="EVO219" s="17"/>
      <c r="EVP219" s="17"/>
      <c r="EVQ219" s="17"/>
      <c r="EVR219" s="17"/>
      <c r="EVS219" s="17"/>
      <c r="EVT219" s="17"/>
      <c r="EVU219" s="17"/>
      <c r="EVV219" s="17"/>
      <c r="EVW219" s="17"/>
      <c r="EVX219" s="17"/>
      <c r="EVY219" s="17"/>
      <c r="EVZ219" s="17"/>
      <c r="EWA219" s="17"/>
      <c r="EWB219" s="17"/>
      <c r="EWC219" s="17"/>
      <c r="EWD219" s="17"/>
      <c r="EWE219" s="17"/>
      <c r="EWF219" s="17"/>
      <c r="EWG219" s="17"/>
      <c r="EWH219" s="17"/>
      <c r="EWI219" s="17"/>
      <c r="EWJ219" s="17"/>
      <c r="EWK219" s="17"/>
      <c r="EWL219" s="17"/>
      <c r="EWM219" s="17"/>
      <c r="EWN219" s="17"/>
      <c r="EWO219" s="17"/>
      <c r="EWP219" s="17"/>
      <c r="EWQ219" s="17"/>
      <c r="EWR219" s="17"/>
      <c r="EWS219" s="17"/>
      <c r="EWT219" s="17"/>
      <c r="EWU219" s="17"/>
      <c r="EWV219" s="17"/>
      <c r="EWW219" s="17"/>
      <c r="EWX219" s="17"/>
      <c r="EWY219" s="17"/>
      <c r="EWZ219" s="17"/>
      <c r="EXA219" s="17"/>
      <c r="EXB219" s="17"/>
      <c r="EXC219" s="17"/>
      <c r="EXD219" s="17"/>
      <c r="EXE219" s="17"/>
      <c r="EXF219" s="17"/>
      <c r="EXG219" s="17"/>
      <c r="EXH219" s="17"/>
      <c r="EXI219" s="17"/>
      <c r="EXJ219" s="17"/>
      <c r="EXK219" s="17"/>
      <c r="EXL219" s="17"/>
      <c r="EXM219" s="17"/>
      <c r="EXN219" s="17"/>
      <c r="EXO219" s="17"/>
      <c r="EXP219" s="17"/>
      <c r="EXQ219" s="17"/>
      <c r="EXR219" s="17"/>
      <c r="EXS219" s="17"/>
      <c r="EXT219" s="17"/>
      <c r="EXU219" s="17"/>
      <c r="EXV219" s="17"/>
      <c r="EXW219" s="17"/>
      <c r="EXX219" s="17"/>
      <c r="EXY219" s="17"/>
      <c r="EXZ219" s="17"/>
      <c r="EYA219" s="17"/>
      <c r="EYB219" s="17"/>
      <c r="EYC219" s="17"/>
      <c r="EYD219" s="17"/>
      <c r="EYE219" s="17"/>
      <c r="EYF219" s="17"/>
      <c r="EYG219" s="17"/>
      <c r="EYH219" s="17"/>
      <c r="EYI219" s="17"/>
      <c r="EYJ219" s="17"/>
      <c r="EYK219" s="17"/>
      <c r="EYL219" s="17"/>
      <c r="EYM219" s="17"/>
      <c r="EYN219" s="17"/>
      <c r="EYO219" s="17"/>
      <c r="EYP219" s="17"/>
      <c r="EYQ219" s="17"/>
      <c r="EYR219" s="17"/>
      <c r="EYS219" s="17"/>
      <c r="EYT219" s="17"/>
      <c r="EYU219" s="17"/>
      <c r="EYV219" s="17"/>
      <c r="EYW219" s="17"/>
      <c r="EYX219" s="17"/>
      <c r="EYY219" s="17"/>
      <c r="EYZ219" s="17"/>
      <c r="EZA219" s="17"/>
      <c r="EZB219" s="17"/>
      <c r="EZC219" s="17"/>
      <c r="EZD219" s="17"/>
      <c r="EZE219" s="17"/>
      <c r="EZF219" s="17"/>
      <c r="EZG219" s="17"/>
      <c r="EZH219" s="17"/>
      <c r="EZI219" s="17"/>
      <c r="EZJ219" s="17"/>
      <c r="EZK219" s="17"/>
      <c r="EZL219" s="17"/>
      <c r="EZM219" s="17"/>
      <c r="EZN219" s="17"/>
      <c r="EZO219" s="17"/>
      <c r="EZP219" s="17"/>
      <c r="EZQ219" s="17"/>
      <c r="EZR219" s="17"/>
      <c r="EZS219" s="17"/>
      <c r="EZT219" s="17"/>
      <c r="EZU219" s="17"/>
      <c r="EZV219" s="17"/>
      <c r="EZW219" s="17"/>
      <c r="EZX219" s="17"/>
      <c r="EZY219" s="17"/>
      <c r="EZZ219" s="17"/>
      <c r="FAA219" s="17"/>
      <c r="FAB219" s="17"/>
      <c r="FAC219" s="17"/>
      <c r="FAD219" s="17"/>
      <c r="FAE219" s="17"/>
      <c r="FAF219" s="17"/>
      <c r="FAG219" s="17"/>
      <c r="FAH219" s="17"/>
      <c r="FAI219" s="17"/>
      <c r="FAJ219" s="17"/>
      <c r="FAK219" s="17"/>
      <c r="FAL219" s="17"/>
      <c r="FAM219" s="17"/>
      <c r="FAN219" s="17"/>
      <c r="FAO219" s="17"/>
      <c r="FAP219" s="17"/>
      <c r="FAQ219" s="17"/>
      <c r="FAR219" s="17"/>
      <c r="FAS219" s="17"/>
      <c r="FAT219" s="17"/>
      <c r="FAU219" s="17"/>
      <c r="FAV219" s="17"/>
      <c r="FAW219" s="17"/>
      <c r="FAX219" s="17"/>
      <c r="FAY219" s="17"/>
      <c r="FAZ219" s="17"/>
      <c r="FBA219" s="17"/>
      <c r="FBB219" s="17"/>
      <c r="FBC219" s="17"/>
      <c r="FBD219" s="17"/>
      <c r="FBE219" s="17"/>
      <c r="FBF219" s="17"/>
      <c r="FBG219" s="17"/>
      <c r="FBH219" s="17"/>
      <c r="FBI219" s="17"/>
      <c r="FBJ219" s="17"/>
      <c r="FBK219" s="17"/>
      <c r="FBL219" s="17"/>
      <c r="FBM219" s="17"/>
      <c r="FBN219" s="17"/>
      <c r="FBO219" s="17"/>
      <c r="FBP219" s="17"/>
      <c r="FBQ219" s="17"/>
      <c r="FBR219" s="17"/>
      <c r="FBS219" s="17"/>
      <c r="FBT219" s="17"/>
      <c r="FBU219" s="17"/>
      <c r="FBV219" s="17"/>
      <c r="FBW219" s="17"/>
      <c r="FBX219" s="17"/>
      <c r="FBY219" s="17"/>
      <c r="FBZ219" s="17"/>
      <c r="FCA219" s="17"/>
      <c r="FCB219" s="17"/>
      <c r="FCC219" s="17"/>
      <c r="FCD219" s="17"/>
      <c r="FCE219" s="17"/>
      <c r="FCF219" s="17"/>
      <c r="FCG219" s="17"/>
      <c r="FCH219" s="17"/>
      <c r="FCI219" s="17"/>
      <c r="FCJ219" s="17"/>
      <c r="FCK219" s="17"/>
      <c r="FCL219" s="17"/>
      <c r="FCM219" s="17"/>
      <c r="FCN219" s="17"/>
      <c r="FCO219" s="17"/>
      <c r="FCP219" s="17"/>
      <c r="FCQ219" s="17"/>
      <c r="FCR219" s="17"/>
      <c r="FCS219" s="17"/>
      <c r="FCT219" s="17"/>
      <c r="FCU219" s="17"/>
      <c r="FCV219" s="17"/>
      <c r="FCW219" s="17"/>
      <c r="FCX219" s="17"/>
      <c r="FCY219" s="17"/>
      <c r="FCZ219" s="17"/>
      <c r="FDA219" s="17"/>
      <c r="FDB219" s="17"/>
      <c r="FDC219" s="17"/>
      <c r="FDD219" s="17"/>
      <c r="FDE219" s="17"/>
      <c r="FDF219" s="17"/>
      <c r="FDG219" s="17"/>
      <c r="FDH219" s="17"/>
      <c r="FDI219" s="17"/>
      <c r="FDJ219" s="17"/>
      <c r="FDK219" s="17"/>
      <c r="FDL219" s="17"/>
      <c r="FDM219" s="17"/>
      <c r="FDN219" s="17"/>
      <c r="FDO219" s="17"/>
      <c r="FDP219" s="17"/>
      <c r="FDQ219" s="17"/>
      <c r="FDR219" s="17"/>
      <c r="FDS219" s="17"/>
      <c r="FDT219" s="17"/>
      <c r="FDU219" s="17"/>
      <c r="FDV219" s="17"/>
      <c r="FDW219" s="17"/>
      <c r="FDX219" s="17"/>
      <c r="FDY219" s="17"/>
      <c r="FDZ219" s="17"/>
      <c r="FEA219" s="17"/>
      <c r="FEB219" s="17"/>
      <c r="FEC219" s="17"/>
      <c r="FED219" s="17"/>
      <c r="FEE219" s="17"/>
      <c r="FEF219" s="17"/>
      <c r="FEG219" s="17"/>
      <c r="FEH219" s="17"/>
      <c r="FEI219" s="17"/>
      <c r="FEJ219" s="17"/>
      <c r="FEK219" s="17"/>
      <c r="FEL219" s="17"/>
      <c r="FEM219" s="17"/>
      <c r="FEN219" s="17"/>
      <c r="FEO219" s="17"/>
      <c r="FEP219" s="17"/>
      <c r="FEQ219" s="17"/>
      <c r="FER219" s="17"/>
      <c r="FES219" s="17"/>
      <c r="FET219" s="17"/>
      <c r="FEU219" s="17"/>
      <c r="FEV219" s="17"/>
      <c r="FEW219" s="17"/>
      <c r="FEX219" s="17"/>
      <c r="FEY219" s="17"/>
      <c r="FEZ219" s="17"/>
      <c r="FFA219" s="17"/>
      <c r="FFB219" s="17"/>
      <c r="FFC219" s="17"/>
      <c r="FFD219" s="17"/>
      <c r="FFE219" s="17"/>
      <c r="FFF219" s="17"/>
      <c r="FFG219" s="17"/>
      <c r="FFH219" s="17"/>
      <c r="FFI219" s="17"/>
      <c r="FFJ219" s="17"/>
      <c r="FFK219" s="17"/>
      <c r="FFL219" s="17"/>
      <c r="FFM219" s="17"/>
      <c r="FFN219" s="17"/>
      <c r="FFO219" s="17"/>
      <c r="FFP219" s="17"/>
      <c r="FFQ219" s="17"/>
      <c r="FFR219" s="17"/>
      <c r="FFS219" s="17"/>
      <c r="FFT219" s="17"/>
      <c r="FFU219" s="17"/>
      <c r="FFV219" s="17"/>
      <c r="FFW219" s="17"/>
      <c r="FFX219" s="17"/>
      <c r="FFY219" s="17"/>
      <c r="FFZ219" s="17"/>
      <c r="FGA219" s="17"/>
      <c r="FGB219" s="17"/>
      <c r="FGC219" s="17"/>
      <c r="FGD219" s="17"/>
      <c r="FGE219" s="17"/>
      <c r="FGF219" s="17"/>
      <c r="FGG219" s="17"/>
      <c r="FGH219" s="17"/>
      <c r="FGI219" s="17"/>
      <c r="FGJ219" s="17"/>
      <c r="FGK219" s="17"/>
      <c r="FGL219" s="17"/>
      <c r="FGM219" s="17"/>
      <c r="FGN219" s="17"/>
      <c r="FGO219" s="17"/>
      <c r="FGP219" s="17"/>
      <c r="FGQ219" s="17"/>
      <c r="FGR219" s="17"/>
      <c r="FGS219" s="17"/>
      <c r="FGT219" s="17"/>
      <c r="FGU219" s="17"/>
      <c r="FGV219" s="17"/>
      <c r="FGW219" s="17"/>
      <c r="FGX219" s="17"/>
      <c r="FGY219" s="17"/>
      <c r="FGZ219" s="17"/>
      <c r="FHA219" s="17"/>
      <c r="FHB219" s="17"/>
      <c r="FHC219" s="17"/>
      <c r="FHD219" s="17"/>
      <c r="FHE219" s="17"/>
      <c r="FHF219" s="17"/>
      <c r="FHG219" s="17"/>
      <c r="FHH219" s="17"/>
      <c r="FHI219" s="17"/>
      <c r="FHJ219" s="17"/>
      <c r="FHK219" s="17"/>
      <c r="FHL219" s="17"/>
      <c r="FHM219" s="17"/>
      <c r="FHN219" s="17"/>
      <c r="FHO219" s="17"/>
      <c r="FHP219" s="17"/>
      <c r="FHQ219" s="17"/>
      <c r="FHR219" s="17"/>
      <c r="FHS219" s="17"/>
      <c r="FHT219" s="17"/>
      <c r="FHU219" s="17"/>
      <c r="FHV219" s="17"/>
      <c r="FHW219" s="17"/>
      <c r="FHX219" s="17"/>
      <c r="FHY219" s="17"/>
      <c r="FHZ219" s="17"/>
      <c r="FIA219" s="17"/>
      <c r="FIB219" s="17"/>
      <c r="FIC219" s="17"/>
      <c r="FID219" s="17"/>
      <c r="FIE219" s="17"/>
      <c r="FIF219" s="17"/>
      <c r="FIG219" s="17"/>
      <c r="FIH219" s="17"/>
      <c r="FII219" s="17"/>
      <c r="FIJ219" s="17"/>
      <c r="FIK219" s="17"/>
      <c r="FIL219" s="17"/>
      <c r="FIM219" s="17"/>
      <c r="FIN219" s="17"/>
      <c r="FIO219" s="17"/>
      <c r="FIP219" s="17"/>
      <c r="FIQ219" s="17"/>
      <c r="FIR219" s="17"/>
      <c r="FIS219" s="17"/>
      <c r="FIT219" s="17"/>
      <c r="FIU219" s="17"/>
      <c r="FIV219" s="17"/>
      <c r="FIW219" s="17"/>
      <c r="FIX219" s="17"/>
      <c r="FIY219" s="17"/>
      <c r="FIZ219" s="17"/>
      <c r="FJA219" s="17"/>
      <c r="FJB219" s="17"/>
      <c r="FJC219" s="17"/>
      <c r="FJD219" s="17"/>
      <c r="FJE219" s="17"/>
      <c r="FJF219" s="17"/>
      <c r="FJG219" s="17"/>
      <c r="FJH219" s="17"/>
      <c r="FJI219" s="17"/>
      <c r="FJJ219" s="17"/>
      <c r="FJK219" s="17"/>
      <c r="FJL219" s="17"/>
      <c r="FJM219" s="17"/>
      <c r="FJN219" s="17"/>
      <c r="FJO219" s="17"/>
      <c r="FJP219" s="17"/>
      <c r="FJQ219" s="17"/>
      <c r="FJR219" s="17"/>
      <c r="FJS219" s="17"/>
      <c r="FJT219" s="17"/>
      <c r="FJU219" s="17"/>
      <c r="FJV219" s="17"/>
      <c r="FJW219" s="17"/>
      <c r="FJX219" s="17"/>
      <c r="FJY219" s="17"/>
      <c r="FJZ219" s="17"/>
      <c r="FKA219" s="17"/>
      <c r="FKB219" s="17"/>
      <c r="FKC219" s="17"/>
      <c r="FKD219" s="17"/>
      <c r="FKE219" s="17"/>
      <c r="FKF219" s="17"/>
      <c r="FKG219" s="17"/>
      <c r="FKH219" s="17"/>
      <c r="FKI219" s="17"/>
      <c r="FKJ219" s="17"/>
      <c r="FKK219" s="17"/>
      <c r="FKL219" s="17"/>
      <c r="FKM219" s="17"/>
      <c r="FKN219" s="17"/>
      <c r="FKO219" s="17"/>
      <c r="FKP219" s="17"/>
      <c r="FKQ219" s="17"/>
      <c r="FKR219" s="17"/>
      <c r="FKS219" s="17"/>
      <c r="FKT219" s="17"/>
      <c r="FKU219" s="17"/>
      <c r="FKV219" s="17"/>
      <c r="FKW219" s="17"/>
      <c r="FKX219" s="17"/>
      <c r="FKY219" s="17"/>
      <c r="FKZ219" s="17"/>
      <c r="FLA219" s="17"/>
      <c r="FLB219" s="17"/>
      <c r="FLC219" s="17"/>
      <c r="FLD219" s="17"/>
      <c r="FLE219" s="17"/>
      <c r="FLF219" s="17"/>
      <c r="FLG219" s="17"/>
      <c r="FLH219" s="17"/>
      <c r="FLI219" s="17"/>
      <c r="FLJ219" s="17"/>
      <c r="FLK219" s="17"/>
      <c r="FLL219" s="17"/>
      <c r="FLM219" s="17"/>
      <c r="FLN219" s="17"/>
      <c r="FLO219" s="17"/>
      <c r="FLP219" s="17"/>
      <c r="FLQ219" s="17"/>
      <c r="FLR219" s="17"/>
      <c r="FLS219" s="17"/>
      <c r="FLT219" s="17"/>
      <c r="FLU219" s="17"/>
      <c r="FLV219" s="17"/>
      <c r="FLW219" s="17"/>
      <c r="FLX219" s="17"/>
      <c r="FLY219" s="17"/>
      <c r="FLZ219" s="17"/>
      <c r="FMA219" s="17"/>
      <c r="FMB219" s="17"/>
      <c r="FMC219" s="17"/>
      <c r="FMD219" s="17"/>
      <c r="FME219" s="17"/>
      <c r="FMF219" s="17"/>
      <c r="FMG219" s="17"/>
      <c r="FMH219" s="17"/>
      <c r="FMI219" s="17"/>
      <c r="FMJ219" s="17"/>
      <c r="FMK219" s="17"/>
      <c r="FML219" s="17"/>
      <c r="FMM219" s="17"/>
      <c r="FMN219" s="17"/>
      <c r="FMO219" s="17"/>
      <c r="FMP219" s="17"/>
      <c r="FMQ219" s="17"/>
      <c r="FMR219" s="17"/>
      <c r="FMS219" s="17"/>
      <c r="FMT219" s="17"/>
      <c r="FMU219" s="17"/>
      <c r="FMV219" s="17"/>
      <c r="FMW219" s="17"/>
      <c r="FMX219" s="17"/>
      <c r="FMY219" s="17"/>
      <c r="FMZ219" s="17"/>
      <c r="FNA219" s="17"/>
      <c r="FNB219" s="17"/>
      <c r="FNC219" s="17"/>
      <c r="FND219" s="17"/>
      <c r="FNE219" s="17"/>
      <c r="FNF219" s="17"/>
      <c r="FNG219" s="17"/>
      <c r="FNH219" s="17"/>
      <c r="FNI219" s="17"/>
      <c r="FNJ219" s="17"/>
      <c r="FNK219" s="17"/>
      <c r="FNL219" s="17"/>
      <c r="FNM219" s="17"/>
      <c r="FNN219" s="17"/>
      <c r="FNO219" s="17"/>
      <c r="FNP219" s="17"/>
      <c r="FNQ219" s="17"/>
      <c r="FNR219" s="17"/>
      <c r="FNS219" s="17"/>
      <c r="FNT219" s="17"/>
      <c r="FNU219" s="17"/>
      <c r="FNV219" s="17"/>
      <c r="FNW219" s="17"/>
      <c r="FNX219" s="17"/>
      <c r="FNY219" s="17"/>
      <c r="FNZ219" s="17"/>
      <c r="FOA219" s="17"/>
      <c r="FOB219" s="17"/>
      <c r="FOC219" s="17"/>
      <c r="FOD219" s="17"/>
      <c r="FOE219" s="17"/>
      <c r="FOF219" s="17"/>
      <c r="FOG219" s="17"/>
      <c r="FOH219" s="17"/>
      <c r="FOI219" s="17"/>
      <c r="FOJ219" s="17"/>
      <c r="FOK219" s="17"/>
      <c r="FOL219" s="17"/>
      <c r="FOM219" s="17"/>
      <c r="FON219" s="17"/>
      <c r="FOO219" s="17"/>
      <c r="FOP219" s="17"/>
      <c r="FOQ219" s="17"/>
      <c r="FOR219" s="17"/>
      <c r="FOS219" s="17"/>
      <c r="FOT219" s="17"/>
      <c r="FOU219" s="17"/>
      <c r="FOV219" s="17"/>
      <c r="FOW219" s="17"/>
      <c r="FOX219" s="17"/>
      <c r="FOY219" s="17"/>
      <c r="FOZ219" s="17"/>
      <c r="FPA219" s="17"/>
      <c r="FPB219" s="17"/>
      <c r="FPC219" s="17"/>
      <c r="FPD219" s="17"/>
      <c r="FPE219" s="17"/>
      <c r="FPF219" s="17"/>
      <c r="FPG219" s="17"/>
      <c r="FPH219" s="17"/>
      <c r="FPI219" s="17"/>
      <c r="FPJ219" s="17"/>
      <c r="FPK219" s="17"/>
      <c r="FPL219" s="17"/>
      <c r="FPM219" s="17"/>
      <c r="FPN219" s="17"/>
      <c r="FPO219" s="17"/>
      <c r="FPP219" s="17"/>
      <c r="FPQ219" s="17"/>
      <c r="FPR219" s="17"/>
      <c r="FPS219" s="17"/>
      <c r="FPT219" s="17"/>
      <c r="FPU219" s="17"/>
      <c r="FPV219" s="17"/>
      <c r="FPW219" s="17"/>
      <c r="FPX219" s="17"/>
      <c r="FPY219" s="17"/>
      <c r="FPZ219" s="17"/>
      <c r="FQA219" s="17"/>
      <c r="FQB219" s="17"/>
      <c r="FQC219" s="17"/>
      <c r="FQD219" s="17"/>
      <c r="FQE219" s="17"/>
      <c r="FQF219" s="17"/>
      <c r="FQG219" s="17"/>
      <c r="FQH219" s="17"/>
      <c r="FQI219" s="17"/>
      <c r="FQJ219" s="17"/>
      <c r="FQK219" s="17"/>
      <c r="FQL219" s="17"/>
      <c r="FQM219" s="17"/>
      <c r="FQN219" s="17"/>
      <c r="FQO219" s="17"/>
      <c r="FQP219" s="17"/>
      <c r="FQQ219" s="17"/>
      <c r="FQR219" s="17"/>
      <c r="FQS219" s="17"/>
      <c r="FQT219" s="17"/>
      <c r="FQU219" s="17"/>
      <c r="FQV219" s="17"/>
      <c r="FQW219" s="17"/>
      <c r="FQX219" s="17"/>
      <c r="FQY219" s="17"/>
      <c r="FQZ219" s="17"/>
      <c r="FRA219" s="17"/>
      <c r="FRB219" s="17"/>
      <c r="FRC219" s="17"/>
      <c r="FRD219" s="17"/>
      <c r="FRE219" s="17"/>
      <c r="FRF219" s="17"/>
      <c r="FRG219" s="17"/>
      <c r="FRH219" s="17"/>
      <c r="FRI219" s="17"/>
      <c r="FRJ219" s="17"/>
      <c r="FRK219" s="17"/>
      <c r="FRL219" s="17"/>
      <c r="FRM219" s="17"/>
      <c r="FRN219" s="17"/>
      <c r="FRO219" s="17"/>
      <c r="FRP219" s="17"/>
      <c r="FRQ219" s="17"/>
      <c r="FRR219" s="17"/>
      <c r="FRS219" s="17"/>
      <c r="FRT219" s="17"/>
      <c r="FRU219" s="17"/>
      <c r="FRV219" s="17"/>
      <c r="FRW219" s="17"/>
      <c r="FRX219" s="17"/>
      <c r="FRY219" s="17"/>
      <c r="FRZ219" s="17"/>
      <c r="FSA219" s="17"/>
      <c r="FSB219" s="17"/>
      <c r="FSC219" s="17"/>
      <c r="FSD219" s="17"/>
      <c r="FSE219" s="17"/>
      <c r="FSF219" s="17"/>
      <c r="FSG219" s="17"/>
      <c r="FSH219" s="17"/>
      <c r="FSI219" s="17"/>
      <c r="FSJ219" s="17"/>
      <c r="FSK219" s="17"/>
      <c r="FSL219" s="17"/>
      <c r="FSM219" s="17"/>
      <c r="FSN219" s="17"/>
      <c r="FSO219" s="17"/>
      <c r="FSP219" s="17"/>
      <c r="FSQ219" s="17"/>
      <c r="FSR219" s="17"/>
      <c r="FSS219" s="17"/>
      <c r="FST219" s="17"/>
      <c r="FSU219" s="17"/>
      <c r="FSV219" s="17"/>
      <c r="FSW219" s="17"/>
      <c r="FSX219" s="17"/>
      <c r="FSY219" s="17"/>
      <c r="FSZ219" s="17"/>
      <c r="FTA219" s="17"/>
      <c r="FTB219" s="17"/>
      <c r="FTC219" s="17"/>
      <c r="FTD219" s="17"/>
      <c r="FTE219" s="17"/>
      <c r="FTF219" s="17"/>
      <c r="FTG219" s="17"/>
      <c r="FTH219" s="17"/>
      <c r="FTI219" s="17"/>
      <c r="FTJ219" s="17"/>
      <c r="FTK219" s="17"/>
      <c r="FTL219" s="17"/>
      <c r="FTM219" s="17"/>
      <c r="FTN219" s="17"/>
      <c r="FTO219" s="17"/>
      <c r="FTP219" s="17"/>
      <c r="FTQ219" s="17"/>
      <c r="FTR219" s="17"/>
      <c r="FTS219" s="17"/>
      <c r="FTT219" s="17"/>
      <c r="FTU219" s="17"/>
      <c r="FTV219" s="17"/>
      <c r="FTW219" s="17"/>
      <c r="FTX219" s="17"/>
      <c r="FTY219" s="17"/>
      <c r="FTZ219" s="17"/>
      <c r="FUA219" s="17"/>
      <c r="FUB219" s="17"/>
      <c r="FUC219" s="17"/>
      <c r="FUD219" s="17"/>
      <c r="FUE219" s="17"/>
      <c r="FUF219" s="17"/>
      <c r="FUG219" s="17"/>
      <c r="FUH219" s="17"/>
      <c r="FUI219" s="17"/>
      <c r="FUJ219" s="17"/>
      <c r="FUK219" s="17"/>
      <c r="FUL219" s="17"/>
      <c r="FUM219" s="17"/>
      <c r="FUN219" s="17"/>
      <c r="FUO219" s="17"/>
      <c r="FUP219" s="17"/>
      <c r="FUQ219" s="17"/>
      <c r="FUR219" s="17"/>
      <c r="FUS219" s="17"/>
      <c r="FUT219" s="17"/>
      <c r="FUU219" s="17"/>
      <c r="FUV219" s="17"/>
      <c r="FUW219" s="17"/>
      <c r="FUX219" s="17"/>
      <c r="FUY219" s="17"/>
      <c r="FUZ219" s="17"/>
      <c r="FVA219" s="17"/>
      <c r="FVB219" s="17"/>
      <c r="FVC219" s="17"/>
      <c r="FVD219" s="17"/>
      <c r="FVE219" s="17"/>
      <c r="FVF219" s="17"/>
      <c r="FVG219" s="17"/>
      <c r="FVH219" s="17"/>
      <c r="FVI219" s="17"/>
      <c r="FVJ219" s="17"/>
      <c r="FVK219" s="17"/>
      <c r="FVL219" s="17"/>
      <c r="FVM219" s="17"/>
      <c r="FVN219" s="17"/>
      <c r="FVO219" s="17"/>
      <c r="FVP219" s="17"/>
      <c r="FVQ219" s="17"/>
      <c r="FVR219" s="17"/>
      <c r="FVS219" s="17"/>
      <c r="FVT219" s="17"/>
      <c r="FVU219" s="17"/>
      <c r="FVV219" s="17"/>
      <c r="FVW219" s="17"/>
      <c r="FVX219" s="17"/>
      <c r="FVY219" s="17"/>
      <c r="FVZ219" s="17"/>
      <c r="FWA219" s="17"/>
      <c r="FWB219" s="17"/>
      <c r="FWC219" s="17"/>
      <c r="FWD219" s="17"/>
      <c r="FWE219" s="17"/>
      <c r="FWF219" s="17"/>
      <c r="FWG219" s="17"/>
      <c r="FWH219" s="17"/>
      <c r="FWI219" s="17"/>
      <c r="FWJ219" s="17"/>
      <c r="FWK219" s="17"/>
      <c r="FWL219" s="17"/>
      <c r="FWM219" s="17"/>
      <c r="FWN219" s="17"/>
      <c r="FWO219" s="17"/>
      <c r="FWP219" s="17"/>
      <c r="FWQ219" s="17"/>
      <c r="FWR219" s="17"/>
      <c r="FWS219" s="17"/>
      <c r="FWT219" s="17"/>
      <c r="FWU219" s="17"/>
      <c r="FWV219" s="17"/>
      <c r="FWW219" s="17"/>
      <c r="FWX219" s="17"/>
      <c r="FWY219" s="17"/>
      <c r="FWZ219" s="17"/>
      <c r="FXA219" s="17"/>
      <c r="FXB219" s="17"/>
      <c r="FXC219" s="17"/>
      <c r="FXD219" s="17"/>
      <c r="FXE219" s="17"/>
      <c r="FXF219" s="17"/>
      <c r="FXG219" s="17"/>
      <c r="FXH219" s="17"/>
      <c r="FXI219" s="17"/>
      <c r="FXJ219" s="17"/>
      <c r="FXK219" s="17"/>
      <c r="FXL219" s="17"/>
      <c r="FXM219" s="17"/>
      <c r="FXN219" s="17"/>
      <c r="FXO219" s="17"/>
      <c r="FXP219" s="17"/>
      <c r="FXQ219" s="17"/>
      <c r="FXR219" s="17"/>
      <c r="FXS219" s="17"/>
      <c r="FXT219" s="17"/>
      <c r="FXU219" s="17"/>
      <c r="FXV219" s="17"/>
      <c r="FXW219" s="17"/>
      <c r="FXX219" s="17"/>
      <c r="FXY219" s="17"/>
      <c r="FXZ219" s="17"/>
      <c r="FYA219" s="17"/>
      <c r="FYB219" s="17"/>
      <c r="FYC219" s="17"/>
      <c r="FYD219" s="17"/>
      <c r="FYE219" s="17"/>
      <c r="FYF219" s="17"/>
      <c r="FYG219" s="17"/>
      <c r="FYH219" s="17"/>
      <c r="FYI219" s="17"/>
      <c r="FYJ219" s="17"/>
      <c r="FYK219" s="17"/>
      <c r="FYL219" s="17"/>
      <c r="FYM219" s="17"/>
      <c r="FYN219" s="17"/>
      <c r="FYO219" s="17"/>
      <c r="FYP219" s="17"/>
      <c r="FYQ219" s="17"/>
      <c r="FYR219" s="17"/>
      <c r="FYS219" s="17"/>
      <c r="FYT219" s="17"/>
      <c r="FYU219" s="17"/>
      <c r="FYV219" s="17"/>
      <c r="FYW219" s="17"/>
      <c r="FYX219" s="17"/>
      <c r="FYY219" s="17"/>
      <c r="FYZ219" s="17"/>
      <c r="FZA219" s="17"/>
      <c r="FZB219" s="17"/>
      <c r="FZC219" s="17"/>
      <c r="FZD219" s="17"/>
      <c r="FZE219" s="17"/>
      <c r="FZF219" s="17"/>
      <c r="FZG219" s="17"/>
      <c r="FZH219" s="17"/>
      <c r="FZI219" s="17"/>
      <c r="FZJ219" s="17"/>
      <c r="FZK219" s="17"/>
      <c r="FZL219" s="17"/>
      <c r="FZM219" s="17"/>
      <c r="FZN219" s="17"/>
      <c r="FZO219" s="17"/>
      <c r="FZP219" s="17"/>
      <c r="FZQ219" s="17"/>
      <c r="FZR219" s="17"/>
      <c r="FZS219" s="17"/>
      <c r="FZT219" s="17"/>
      <c r="FZU219" s="17"/>
      <c r="FZV219" s="17"/>
      <c r="FZW219" s="17"/>
      <c r="FZX219" s="17"/>
      <c r="FZY219" s="17"/>
      <c r="FZZ219" s="17"/>
      <c r="GAA219" s="17"/>
      <c r="GAB219" s="17"/>
      <c r="GAC219" s="17"/>
      <c r="GAD219" s="17"/>
      <c r="GAE219" s="17"/>
      <c r="GAF219" s="17"/>
      <c r="GAG219" s="17"/>
      <c r="GAH219" s="17"/>
      <c r="GAI219" s="17"/>
      <c r="GAJ219" s="17"/>
      <c r="GAK219" s="17"/>
      <c r="GAL219" s="17"/>
      <c r="GAM219" s="17"/>
      <c r="GAN219" s="17"/>
      <c r="GAO219" s="17"/>
      <c r="GAP219" s="17"/>
      <c r="GAQ219" s="17"/>
      <c r="GAR219" s="17"/>
      <c r="GAS219" s="17"/>
      <c r="GAT219" s="17"/>
      <c r="GAU219" s="17"/>
      <c r="GAV219" s="17"/>
      <c r="GAW219" s="17"/>
      <c r="GAX219" s="17"/>
      <c r="GAY219" s="17"/>
      <c r="GAZ219" s="17"/>
      <c r="GBA219" s="17"/>
      <c r="GBB219" s="17"/>
      <c r="GBC219" s="17"/>
      <c r="GBD219" s="17"/>
      <c r="GBE219" s="17"/>
      <c r="GBF219" s="17"/>
      <c r="GBG219" s="17"/>
      <c r="GBH219" s="17"/>
      <c r="GBI219" s="17"/>
      <c r="GBJ219" s="17"/>
      <c r="GBK219" s="17"/>
      <c r="GBL219" s="17"/>
      <c r="GBM219" s="17"/>
      <c r="GBN219" s="17"/>
      <c r="GBO219" s="17"/>
      <c r="GBP219" s="17"/>
      <c r="GBQ219" s="17"/>
      <c r="GBR219" s="17"/>
      <c r="GBS219" s="17"/>
      <c r="GBT219" s="17"/>
      <c r="GBU219" s="17"/>
      <c r="GBV219" s="17"/>
      <c r="GBW219" s="17"/>
      <c r="GBX219" s="17"/>
      <c r="GBY219" s="17"/>
      <c r="GBZ219" s="17"/>
      <c r="GCA219" s="17"/>
      <c r="GCB219" s="17"/>
      <c r="GCC219" s="17"/>
      <c r="GCD219" s="17"/>
      <c r="GCE219" s="17"/>
      <c r="GCF219" s="17"/>
      <c r="GCG219" s="17"/>
      <c r="GCH219" s="17"/>
      <c r="GCI219" s="17"/>
      <c r="GCJ219" s="17"/>
      <c r="GCK219" s="17"/>
      <c r="GCL219" s="17"/>
      <c r="GCM219" s="17"/>
      <c r="GCN219" s="17"/>
      <c r="GCO219" s="17"/>
      <c r="GCP219" s="17"/>
      <c r="GCQ219" s="17"/>
      <c r="GCR219" s="17"/>
      <c r="GCS219" s="17"/>
      <c r="GCT219" s="17"/>
      <c r="GCU219" s="17"/>
      <c r="GCV219" s="17"/>
      <c r="GCW219" s="17"/>
      <c r="GCX219" s="17"/>
      <c r="GCY219" s="17"/>
      <c r="GCZ219" s="17"/>
      <c r="GDA219" s="17"/>
      <c r="GDB219" s="17"/>
      <c r="GDC219" s="17"/>
      <c r="GDD219" s="17"/>
      <c r="GDE219" s="17"/>
      <c r="GDF219" s="17"/>
      <c r="GDG219" s="17"/>
      <c r="GDH219" s="17"/>
      <c r="GDI219" s="17"/>
      <c r="GDJ219" s="17"/>
      <c r="GDK219" s="17"/>
      <c r="GDL219" s="17"/>
      <c r="GDM219" s="17"/>
      <c r="GDN219" s="17"/>
      <c r="GDO219" s="17"/>
      <c r="GDP219" s="17"/>
      <c r="GDQ219" s="17"/>
      <c r="GDR219" s="17"/>
      <c r="GDS219" s="17"/>
      <c r="GDT219" s="17"/>
      <c r="GDU219" s="17"/>
      <c r="GDV219" s="17"/>
      <c r="GDW219" s="17"/>
      <c r="GDX219" s="17"/>
      <c r="GDY219" s="17"/>
      <c r="GDZ219" s="17"/>
      <c r="GEA219" s="17"/>
      <c r="GEB219" s="17"/>
      <c r="GEC219" s="17"/>
      <c r="GED219" s="17"/>
      <c r="GEE219" s="17"/>
      <c r="GEF219" s="17"/>
      <c r="GEG219" s="17"/>
      <c r="GEH219" s="17"/>
      <c r="GEI219" s="17"/>
      <c r="GEJ219" s="17"/>
      <c r="GEK219" s="17"/>
      <c r="GEL219" s="17"/>
      <c r="GEM219" s="17"/>
      <c r="GEN219" s="17"/>
      <c r="GEO219" s="17"/>
      <c r="GEP219" s="17"/>
      <c r="GEQ219" s="17"/>
      <c r="GER219" s="17"/>
      <c r="GES219" s="17"/>
      <c r="GET219" s="17"/>
      <c r="GEU219" s="17"/>
      <c r="GEV219" s="17"/>
      <c r="GEW219" s="17"/>
      <c r="GEX219" s="17"/>
      <c r="GEY219" s="17"/>
      <c r="GEZ219" s="17"/>
      <c r="GFA219" s="17"/>
      <c r="GFB219" s="17"/>
      <c r="GFC219" s="17"/>
      <c r="GFD219" s="17"/>
      <c r="GFE219" s="17"/>
      <c r="GFF219" s="17"/>
      <c r="GFG219" s="17"/>
      <c r="GFH219" s="17"/>
      <c r="GFI219" s="17"/>
      <c r="GFJ219" s="17"/>
      <c r="GFK219" s="17"/>
      <c r="GFL219" s="17"/>
      <c r="GFM219" s="17"/>
      <c r="GFN219" s="17"/>
      <c r="GFO219" s="17"/>
      <c r="GFP219" s="17"/>
      <c r="GFQ219" s="17"/>
      <c r="GFR219" s="17"/>
      <c r="GFS219" s="17"/>
      <c r="GFT219" s="17"/>
      <c r="GFU219" s="17"/>
      <c r="GFV219" s="17"/>
      <c r="GFW219" s="17"/>
      <c r="GFX219" s="17"/>
      <c r="GFY219" s="17"/>
      <c r="GFZ219" s="17"/>
      <c r="GGA219" s="17"/>
      <c r="GGB219" s="17"/>
      <c r="GGC219" s="17"/>
      <c r="GGD219" s="17"/>
      <c r="GGE219" s="17"/>
      <c r="GGF219" s="17"/>
      <c r="GGG219" s="17"/>
      <c r="GGH219" s="17"/>
      <c r="GGI219" s="17"/>
      <c r="GGJ219" s="17"/>
      <c r="GGK219" s="17"/>
      <c r="GGL219" s="17"/>
      <c r="GGM219" s="17"/>
      <c r="GGN219" s="17"/>
      <c r="GGO219" s="17"/>
      <c r="GGP219" s="17"/>
      <c r="GGQ219" s="17"/>
      <c r="GGR219" s="17"/>
      <c r="GGS219" s="17"/>
      <c r="GGT219" s="17"/>
      <c r="GGU219" s="17"/>
      <c r="GGV219" s="17"/>
      <c r="GGW219" s="17"/>
      <c r="GGX219" s="17"/>
      <c r="GGY219" s="17"/>
      <c r="GGZ219" s="17"/>
      <c r="GHA219" s="17"/>
      <c r="GHB219" s="17"/>
      <c r="GHC219" s="17"/>
      <c r="GHD219" s="17"/>
      <c r="GHE219" s="17"/>
      <c r="GHF219" s="17"/>
      <c r="GHG219" s="17"/>
      <c r="GHH219" s="17"/>
      <c r="GHI219" s="17"/>
      <c r="GHJ219" s="17"/>
      <c r="GHK219" s="17"/>
      <c r="GHL219" s="17"/>
      <c r="GHM219" s="17"/>
      <c r="GHN219" s="17"/>
      <c r="GHO219" s="17"/>
      <c r="GHP219" s="17"/>
      <c r="GHQ219" s="17"/>
      <c r="GHR219" s="17"/>
      <c r="GHS219" s="17"/>
      <c r="GHT219" s="17"/>
      <c r="GHU219" s="17"/>
      <c r="GHV219" s="17"/>
      <c r="GHW219" s="17"/>
      <c r="GHX219" s="17"/>
      <c r="GHY219" s="17"/>
      <c r="GHZ219" s="17"/>
      <c r="GIA219" s="17"/>
      <c r="GIB219" s="17"/>
      <c r="GIC219" s="17"/>
      <c r="GID219" s="17"/>
      <c r="GIE219" s="17"/>
      <c r="GIF219" s="17"/>
      <c r="GIG219" s="17"/>
      <c r="GIH219" s="17"/>
      <c r="GII219" s="17"/>
      <c r="GIJ219" s="17"/>
      <c r="GIK219" s="17"/>
      <c r="GIL219" s="17"/>
      <c r="GIM219" s="17"/>
      <c r="GIN219" s="17"/>
      <c r="GIO219" s="17"/>
      <c r="GIP219" s="17"/>
      <c r="GIQ219" s="17"/>
      <c r="GIR219" s="17"/>
      <c r="GIS219" s="17"/>
      <c r="GIT219" s="17"/>
      <c r="GIU219" s="17"/>
      <c r="GIV219" s="17"/>
      <c r="GIW219" s="17"/>
      <c r="GIX219" s="17"/>
      <c r="GIY219" s="17"/>
      <c r="GIZ219" s="17"/>
      <c r="GJA219" s="17"/>
      <c r="GJB219" s="17"/>
      <c r="GJC219" s="17"/>
      <c r="GJD219" s="17"/>
      <c r="GJE219" s="17"/>
      <c r="GJF219" s="17"/>
      <c r="GJG219" s="17"/>
      <c r="GJH219" s="17"/>
      <c r="GJI219" s="17"/>
      <c r="GJJ219" s="17"/>
      <c r="GJK219" s="17"/>
      <c r="GJL219" s="17"/>
      <c r="GJM219" s="17"/>
      <c r="GJN219" s="17"/>
      <c r="GJO219" s="17"/>
      <c r="GJP219" s="17"/>
      <c r="GJQ219" s="17"/>
      <c r="GJR219" s="17"/>
      <c r="GJS219" s="17"/>
      <c r="GJT219" s="17"/>
      <c r="GJU219" s="17"/>
      <c r="GJV219" s="17"/>
      <c r="GJW219" s="17"/>
      <c r="GJX219" s="17"/>
      <c r="GJY219" s="17"/>
      <c r="GJZ219" s="17"/>
      <c r="GKA219" s="17"/>
      <c r="GKB219" s="17"/>
      <c r="GKC219" s="17"/>
      <c r="GKD219" s="17"/>
      <c r="GKE219" s="17"/>
      <c r="GKF219" s="17"/>
      <c r="GKG219" s="17"/>
      <c r="GKH219" s="17"/>
      <c r="GKI219" s="17"/>
      <c r="GKJ219" s="17"/>
      <c r="GKK219" s="17"/>
      <c r="GKL219" s="17"/>
      <c r="GKM219" s="17"/>
      <c r="GKN219" s="17"/>
      <c r="GKO219" s="17"/>
      <c r="GKP219" s="17"/>
      <c r="GKQ219" s="17"/>
      <c r="GKR219" s="17"/>
      <c r="GKS219" s="17"/>
      <c r="GKT219" s="17"/>
      <c r="GKU219" s="17"/>
      <c r="GKV219" s="17"/>
      <c r="GKW219" s="17"/>
      <c r="GKX219" s="17"/>
      <c r="GKY219" s="17"/>
      <c r="GKZ219" s="17"/>
      <c r="GLA219" s="17"/>
      <c r="GLB219" s="17"/>
      <c r="GLC219" s="17"/>
      <c r="GLD219" s="17"/>
      <c r="GLE219" s="17"/>
      <c r="GLF219" s="17"/>
      <c r="GLG219" s="17"/>
      <c r="GLH219" s="17"/>
      <c r="GLI219" s="17"/>
      <c r="GLJ219" s="17"/>
      <c r="GLK219" s="17"/>
      <c r="GLL219" s="17"/>
      <c r="GLM219" s="17"/>
      <c r="GLN219" s="17"/>
      <c r="GLO219" s="17"/>
      <c r="GLP219" s="17"/>
      <c r="GLQ219" s="17"/>
      <c r="GLR219" s="17"/>
      <c r="GLS219" s="17"/>
      <c r="GLT219" s="17"/>
      <c r="GLU219" s="17"/>
      <c r="GLV219" s="17"/>
      <c r="GLW219" s="17"/>
      <c r="GLX219" s="17"/>
      <c r="GLY219" s="17"/>
      <c r="GLZ219" s="17"/>
      <c r="GMA219" s="17"/>
      <c r="GMB219" s="17"/>
      <c r="GMC219" s="17"/>
      <c r="GMD219" s="17"/>
      <c r="GME219" s="17"/>
      <c r="GMF219" s="17"/>
      <c r="GMG219" s="17"/>
      <c r="GMH219" s="17"/>
      <c r="GMI219" s="17"/>
      <c r="GMJ219" s="17"/>
      <c r="GMK219" s="17"/>
      <c r="GML219" s="17"/>
      <c r="GMM219" s="17"/>
      <c r="GMN219" s="17"/>
      <c r="GMO219" s="17"/>
      <c r="GMP219" s="17"/>
      <c r="GMQ219" s="17"/>
      <c r="GMR219" s="17"/>
      <c r="GMS219" s="17"/>
      <c r="GMT219" s="17"/>
      <c r="GMU219" s="17"/>
      <c r="GMV219" s="17"/>
      <c r="GMW219" s="17"/>
      <c r="GMX219" s="17"/>
      <c r="GMY219" s="17"/>
      <c r="GMZ219" s="17"/>
      <c r="GNA219" s="17"/>
      <c r="GNB219" s="17"/>
      <c r="GNC219" s="17"/>
      <c r="GND219" s="17"/>
      <c r="GNE219" s="17"/>
      <c r="GNF219" s="17"/>
      <c r="GNG219" s="17"/>
      <c r="GNH219" s="17"/>
      <c r="GNI219" s="17"/>
      <c r="GNJ219" s="17"/>
      <c r="GNK219" s="17"/>
      <c r="GNL219" s="17"/>
      <c r="GNM219" s="17"/>
      <c r="GNN219" s="17"/>
      <c r="GNO219" s="17"/>
      <c r="GNP219" s="17"/>
      <c r="GNQ219" s="17"/>
      <c r="GNR219" s="17"/>
      <c r="GNS219" s="17"/>
      <c r="GNT219" s="17"/>
      <c r="GNU219" s="17"/>
      <c r="GNV219" s="17"/>
      <c r="GNW219" s="17"/>
      <c r="GNX219" s="17"/>
      <c r="GNY219" s="17"/>
      <c r="GNZ219" s="17"/>
      <c r="GOA219" s="17"/>
      <c r="GOB219" s="17"/>
      <c r="GOC219" s="17"/>
      <c r="GOD219" s="17"/>
      <c r="GOE219" s="17"/>
      <c r="GOF219" s="17"/>
      <c r="GOG219" s="17"/>
      <c r="GOH219" s="17"/>
      <c r="GOI219" s="17"/>
      <c r="GOJ219" s="17"/>
      <c r="GOK219" s="17"/>
      <c r="GOL219" s="17"/>
      <c r="GOM219" s="17"/>
      <c r="GON219" s="17"/>
      <c r="GOO219" s="17"/>
      <c r="GOP219" s="17"/>
      <c r="GOQ219" s="17"/>
      <c r="GOR219" s="17"/>
      <c r="GOS219" s="17"/>
      <c r="GOT219" s="17"/>
      <c r="GOU219" s="17"/>
      <c r="GOV219" s="17"/>
      <c r="GOW219" s="17"/>
      <c r="GOX219" s="17"/>
      <c r="GOY219" s="17"/>
      <c r="GOZ219" s="17"/>
      <c r="GPA219" s="17"/>
      <c r="GPB219" s="17"/>
      <c r="GPC219" s="17"/>
      <c r="GPD219" s="17"/>
      <c r="GPE219" s="17"/>
      <c r="GPF219" s="17"/>
      <c r="GPG219" s="17"/>
      <c r="GPH219" s="17"/>
      <c r="GPI219" s="17"/>
      <c r="GPJ219" s="17"/>
      <c r="GPK219" s="17"/>
      <c r="GPL219" s="17"/>
      <c r="GPM219" s="17"/>
      <c r="GPN219" s="17"/>
      <c r="GPO219" s="17"/>
      <c r="GPP219" s="17"/>
      <c r="GPQ219" s="17"/>
      <c r="GPR219" s="17"/>
      <c r="GPS219" s="17"/>
      <c r="GPT219" s="17"/>
      <c r="GPU219" s="17"/>
      <c r="GPV219" s="17"/>
      <c r="GPW219" s="17"/>
      <c r="GPX219" s="17"/>
      <c r="GPY219" s="17"/>
      <c r="GPZ219" s="17"/>
      <c r="GQA219" s="17"/>
      <c r="GQB219" s="17"/>
      <c r="GQC219" s="17"/>
      <c r="GQD219" s="17"/>
      <c r="GQE219" s="17"/>
      <c r="GQF219" s="17"/>
      <c r="GQG219" s="17"/>
      <c r="GQH219" s="17"/>
      <c r="GQI219" s="17"/>
      <c r="GQJ219" s="17"/>
      <c r="GQK219" s="17"/>
      <c r="GQL219" s="17"/>
      <c r="GQM219" s="17"/>
      <c r="GQN219" s="17"/>
      <c r="GQO219" s="17"/>
      <c r="GQP219" s="17"/>
      <c r="GQQ219" s="17"/>
      <c r="GQR219" s="17"/>
      <c r="GQS219" s="17"/>
      <c r="GQT219" s="17"/>
      <c r="GQU219" s="17"/>
      <c r="GQV219" s="17"/>
      <c r="GQW219" s="17"/>
      <c r="GQX219" s="17"/>
      <c r="GQY219" s="17"/>
      <c r="GQZ219" s="17"/>
      <c r="GRA219" s="17"/>
      <c r="GRB219" s="17"/>
      <c r="GRC219" s="17"/>
      <c r="GRD219" s="17"/>
      <c r="GRE219" s="17"/>
      <c r="GRF219" s="17"/>
      <c r="GRG219" s="17"/>
      <c r="GRH219" s="17"/>
      <c r="GRI219" s="17"/>
      <c r="GRJ219" s="17"/>
      <c r="GRK219" s="17"/>
      <c r="GRL219" s="17"/>
      <c r="GRM219" s="17"/>
      <c r="GRN219" s="17"/>
      <c r="GRO219" s="17"/>
      <c r="GRP219" s="17"/>
      <c r="GRQ219" s="17"/>
      <c r="GRR219" s="17"/>
      <c r="GRS219" s="17"/>
      <c r="GRT219" s="17"/>
      <c r="GRU219" s="17"/>
      <c r="GRV219" s="17"/>
      <c r="GRW219" s="17"/>
      <c r="GRX219" s="17"/>
      <c r="GRY219" s="17"/>
      <c r="GRZ219" s="17"/>
      <c r="GSA219" s="17"/>
      <c r="GSB219" s="17"/>
      <c r="GSC219" s="17"/>
      <c r="GSD219" s="17"/>
      <c r="GSE219" s="17"/>
      <c r="GSF219" s="17"/>
      <c r="GSG219" s="17"/>
      <c r="GSH219" s="17"/>
      <c r="GSI219" s="17"/>
      <c r="GSJ219" s="17"/>
      <c r="GSK219" s="17"/>
      <c r="GSL219" s="17"/>
      <c r="GSM219" s="17"/>
      <c r="GSN219" s="17"/>
      <c r="GSO219" s="17"/>
      <c r="GSP219" s="17"/>
      <c r="GSQ219" s="17"/>
      <c r="GSR219" s="17"/>
      <c r="GSS219" s="17"/>
      <c r="GST219" s="17"/>
      <c r="GSU219" s="17"/>
      <c r="GSV219" s="17"/>
      <c r="GSW219" s="17"/>
      <c r="GSX219" s="17"/>
      <c r="GSY219" s="17"/>
      <c r="GSZ219" s="17"/>
      <c r="GTA219" s="17"/>
      <c r="GTB219" s="17"/>
      <c r="GTC219" s="17"/>
      <c r="GTD219" s="17"/>
      <c r="GTE219" s="17"/>
      <c r="GTF219" s="17"/>
      <c r="GTG219" s="17"/>
      <c r="GTH219" s="17"/>
      <c r="GTI219" s="17"/>
      <c r="GTJ219" s="17"/>
      <c r="GTK219" s="17"/>
      <c r="GTL219" s="17"/>
      <c r="GTM219" s="17"/>
      <c r="GTN219" s="17"/>
      <c r="GTO219" s="17"/>
      <c r="GTP219" s="17"/>
      <c r="GTQ219" s="17"/>
      <c r="GTR219" s="17"/>
      <c r="GTS219" s="17"/>
      <c r="GTT219" s="17"/>
      <c r="GTU219" s="17"/>
      <c r="GTV219" s="17"/>
      <c r="GTW219" s="17"/>
      <c r="GTX219" s="17"/>
      <c r="GTY219" s="17"/>
      <c r="GTZ219" s="17"/>
      <c r="GUA219" s="17"/>
      <c r="GUB219" s="17"/>
      <c r="GUC219" s="17"/>
      <c r="GUD219" s="17"/>
      <c r="GUE219" s="17"/>
      <c r="GUF219" s="17"/>
      <c r="GUG219" s="17"/>
      <c r="GUH219" s="17"/>
      <c r="GUI219" s="17"/>
      <c r="GUJ219" s="17"/>
      <c r="GUK219" s="17"/>
      <c r="GUL219" s="17"/>
      <c r="GUM219" s="17"/>
      <c r="GUN219" s="17"/>
      <c r="GUO219" s="17"/>
      <c r="GUP219" s="17"/>
      <c r="GUQ219" s="17"/>
      <c r="GUR219" s="17"/>
      <c r="GUS219" s="17"/>
      <c r="GUT219" s="17"/>
      <c r="GUU219" s="17"/>
      <c r="GUV219" s="17"/>
      <c r="GUW219" s="17"/>
      <c r="GUX219" s="17"/>
      <c r="GUY219" s="17"/>
      <c r="GUZ219" s="17"/>
      <c r="GVA219" s="17"/>
      <c r="GVB219" s="17"/>
      <c r="GVC219" s="17"/>
      <c r="GVD219" s="17"/>
      <c r="GVE219" s="17"/>
      <c r="GVF219" s="17"/>
      <c r="GVG219" s="17"/>
      <c r="GVH219" s="17"/>
      <c r="GVI219" s="17"/>
      <c r="GVJ219" s="17"/>
      <c r="GVK219" s="17"/>
      <c r="GVL219" s="17"/>
      <c r="GVM219" s="17"/>
      <c r="GVN219" s="17"/>
      <c r="GVO219" s="17"/>
      <c r="GVP219" s="17"/>
      <c r="GVQ219" s="17"/>
      <c r="GVR219" s="17"/>
      <c r="GVS219" s="17"/>
      <c r="GVT219" s="17"/>
      <c r="GVU219" s="17"/>
      <c r="GVV219" s="17"/>
      <c r="GVW219" s="17"/>
      <c r="GVX219" s="17"/>
      <c r="GVY219" s="17"/>
      <c r="GVZ219" s="17"/>
      <c r="GWA219" s="17"/>
      <c r="GWB219" s="17"/>
      <c r="GWC219" s="17"/>
      <c r="GWD219" s="17"/>
      <c r="GWE219" s="17"/>
      <c r="GWF219" s="17"/>
      <c r="GWG219" s="17"/>
      <c r="GWH219" s="17"/>
      <c r="GWI219" s="17"/>
      <c r="GWJ219" s="17"/>
      <c r="GWK219" s="17"/>
      <c r="GWL219" s="17"/>
      <c r="GWM219" s="17"/>
      <c r="GWN219" s="17"/>
      <c r="GWO219" s="17"/>
      <c r="GWP219" s="17"/>
      <c r="GWQ219" s="17"/>
      <c r="GWR219" s="17"/>
      <c r="GWS219" s="17"/>
      <c r="GWT219" s="17"/>
      <c r="GWU219" s="17"/>
      <c r="GWV219" s="17"/>
      <c r="GWW219" s="17"/>
      <c r="GWX219" s="17"/>
      <c r="GWY219" s="17"/>
      <c r="GWZ219" s="17"/>
      <c r="GXA219" s="17"/>
      <c r="GXB219" s="17"/>
      <c r="GXC219" s="17"/>
      <c r="GXD219" s="17"/>
      <c r="GXE219" s="17"/>
      <c r="GXF219" s="17"/>
      <c r="GXG219" s="17"/>
      <c r="GXH219" s="17"/>
      <c r="GXI219" s="17"/>
      <c r="GXJ219" s="17"/>
      <c r="GXK219" s="17"/>
      <c r="GXL219" s="17"/>
      <c r="GXM219" s="17"/>
      <c r="GXN219" s="17"/>
      <c r="GXO219" s="17"/>
      <c r="GXP219" s="17"/>
      <c r="GXQ219" s="17"/>
      <c r="GXR219" s="17"/>
      <c r="GXS219" s="17"/>
      <c r="GXT219" s="17"/>
      <c r="GXU219" s="17"/>
      <c r="GXV219" s="17"/>
      <c r="GXW219" s="17"/>
      <c r="GXX219" s="17"/>
      <c r="GXY219" s="17"/>
      <c r="GXZ219" s="17"/>
      <c r="GYA219" s="17"/>
      <c r="GYB219" s="17"/>
      <c r="GYC219" s="17"/>
      <c r="GYD219" s="17"/>
      <c r="GYE219" s="17"/>
      <c r="GYF219" s="17"/>
      <c r="GYG219" s="17"/>
      <c r="GYH219" s="17"/>
      <c r="GYI219" s="17"/>
      <c r="GYJ219" s="17"/>
      <c r="GYK219" s="17"/>
      <c r="GYL219" s="17"/>
      <c r="GYM219" s="17"/>
      <c r="GYN219" s="17"/>
      <c r="GYO219" s="17"/>
      <c r="GYP219" s="17"/>
      <c r="GYQ219" s="17"/>
      <c r="GYR219" s="17"/>
      <c r="GYS219" s="17"/>
      <c r="GYT219" s="17"/>
      <c r="GYU219" s="17"/>
      <c r="GYV219" s="17"/>
      <c r="GYW219" s="17"/>
      <c r="GYX219" s="17"/>
      <c r="GYY219" s="17"/>
      <c r="GYZ219" s="17"/>
      <c r="GZA219" s="17"/>
      <c r="GZB219" s="17"/>
      <c r="GZC219" s="17"/>
      <c r="GZD219" s="17"/>
      <c r="GZE219" s="17"/>
      <c r="GZF219" s="17"/>
      <c r="GZG219" s="17"/>
      <c r="GZH219" s="17"/>
      <c r="GZI219" s="17"/>
      <c r="GZJ219" s="17"/>
      <c r="GZK219" s="17"/>
      <c r="GZL219" s="17"/>
      <c r="GZM219" s="17"/>
      <c r="GZN219" s="17"/>
      <c r="GZO219" s="17"/>
      <c r="GZP219" s="17"/>
      <c r="GZQ219" s="17"/>
      <c r="GZR219" s="17"/>
      <c r="GZS219" s="17"/>
      <c r="GZT219" s="17"/>
      <c r="GZU219" s="17"/>
      <c r="GZV219" s="17"/>
      <c r="GZW219" s="17"/>
      <c r="GZX219" s="17"/>
      <c r="GZY219" s="17"/>
      <c r="GZZ219" s="17"/>
      <c r="HAA219" s="17"/>
      <c r="HAB219" s="17"/>
      <c r="HAC219" s="17"/>
      <c r="HAD219" s="17"/>
      <c r="HAE219" s="17"/>
      <c r="HAF219" s="17"/>
      <c r="HAG219" s="17"/>
      <c r="HAH219" s="17"/>
      <c r="HAI219" s="17"/>
      <c r="HAJ219" s="17"/>
      <c r="HAK219" s="17"/>
      <c r="HAL219" s="17"/>
      <c r="HAM219" s="17"/>
      <c r="HAN219" s="17"/>
      <c r="HAO219" s="17"/>
      <c r="HAP219" s="17"/>
      <c r="HAQ219" s="17"/>
      <c r="HAR219" s="17"/>
      <c r="HAS219" s="17"/>
      <c r="HAT219" s="17"/>
      <c r="HAU219" s="17"/>
      <c r="HAV219" s="17"/>
      <c r="HAW219" s="17"/>
      <c r="HAX219" s="17"/>
      <c r="HAY219" s="17"/>
      <c r="HAZ219" s="17"/>
      <c r="HBA219" s="17"/>
      <c r="HBB219" s="17"/>
      <c r="HBC219" s="17"/>
      <c r="HBD219" s="17"/>
      <c r="HBE219" s="17"/>
      <c r="HBF219" s="17"/>
      <c r="HBG219" s="17"/>
      <c r="HBH219" s="17"/>
      <c r="HBI219" s="17"/>
      <c r="HBJ219" s="17"/>
      <c r="HBK219" s="17"/>
      <c r="HBL219" s="17"/>
      <c r="HBM219" s="17"/>
      <c r="HBN219" s="17"/>
      <c r="HBO219" s="17"/>
      <c r="HBP219" s="17"/>
      <c r="HBQ219" s="17"/>
      <c r="HBR219" s="17"/>
      <c r="HBS219" s="17"/>
      <c r="HBT219" s="17"/>
      <c r="HBU219" s="17"/>
      <c r="HBV219" s="17"/>
      <c r="HBW219" s="17"/>
      <c r="HBX219" s="17"/>
      <c r="HBY219" s="17"/>
      <c r="HBZ219" s="17"/>
      <c r="HCA219" s="17"/>
      <c r="HCB219" s="17"/>
      <c r="HCC219" s="17"/>
      <c r="HCD219" s="17"/>
      <c r="HCE219" s="17"/>
      <c r="HCF219" s="17"/>
      <c r="HCG219" s="17"/>
      <c r="HCH219" s="17"/>
      <c r="HCI219" s="17"/>
      <c r="HCJ219" s="17"/>
      <c r="HCK219" s="17"/>
      <c r="HCL219" s="17"/>
      <c r="HCM219" s="17"/>
      <c r="HCN219" s="17"/>
      <c r="HCO219" s="17"/>
      <c r="HCP219" s="17"/>
      <c r="HCQ219" s="17"/>
      <c r="HCR219" s="17"/>
      <c r="HCS219" s="17"/>
      <c r="HCT219" s="17"/>
      <c r="HCU219" s="17"/>
      <c r="HCV219" s="17"/>
      <c r="HCW219" s="17"/>
      <c r="HCX219" s="17"/>
      <c r="HCY219" s="17"/>
      <c r="HCZ219" s="17"/>
      <c r="HDA219" s="17"/>
      <c r="HDB219" s="17"/>
      <c r="HDC219" s="17"/>
      <c r="HDD219" s="17"/>
      <c r="HDE219" s="17"/>
      <c r="HDF219" s="17"/>
      <c r="HDG219" s="17"/>
      <c r="HDH219" s="17"/>
      <c r="HDI219" s="17"/>
      <c r="HDJ219" s="17"/>
      <c r="HDK219" s="17"/>
      <c r="HDL219" s="17"/>
      <c r="HDM219" s="17"/>
      <c r="HDN219" s="17"/>
      <c r="HDO219" s="17"/>
      <c r="HDP219" s="17"/>
      <c r="HDQ219" s="17"/>
      <c r="HDR219" s="17"/>
      <c r="HDS219" s="17"/>
      <c r="HDT219" s="17"/>
      <c r="HDU219" s="17"/>
      <c r="HDV219" s="17"/>
      <c r="HDW219" s="17"/>
      <c r="HDX219" s="17"/>
      <c r="HDY219" s="17"/>
      <c r="HDZ219" s="17"/>
      <c r="HEA219" s="17"/>
      <c r="HEB219" s="17"/>
      <c r="HEC219" s="17"/>
      <c r="HED219" s="17"/>
      <c r="HEE219" s="17"/>
      <c r="HEF219" s="17"/>
      <c r="HEG219" s="17"/>
      <c r="HEH219" s="17"/>
      <c r="HEI219" s="17"/>
      <c r="HEJ219" s="17"/>
      <c r="HEK219" s="17"/>
      <c r="HEL219" s="17"/>
      <c r="HEM219" s="17"/>
      <c r="HEN219" s="17"/>
      <c r="HEO219" s="17"/>
      <c r="HEP219" s="17"/>
      <c r="HEQ219" s="17"/>
      <c r="HER219" s="17"/>
      <c r="HES219" s="17"/>
      <c r="HET219" s="17"/>
      <c r="HEU219" s="17"/>
      <c r="HEV219" s="17"/>
      <c r="HEW219" s="17"/>
      <c r="HEX219" s="17"/>
      <c r="HEY219" s="17"/>
      <c r="HEZ219" s="17"/>
      <c r="HFA219" s="17"/>
      <c r="HFB219" s="17"/>
      <c r="HFC219" s="17"/>
      <c r="HFD219" s="17"/>
      <c r="HFE219" s="17"/>
      <c r="HFF219" s="17"/>
      <c r="HFG219" s="17"/>
      <c r="HFH219" s="17"/>
      <c r="HFI219" s="17"/>
      <c r="HFJ219" s="17"/>
      <c r="HFK219" s="17"/>
      <c r="HFL219" s="17"/>
      <c r="HFM219" s="17"/>
      <c r="HFN219" s="17"/>
      <c r="HFO219" s="17"/>
      <c r="HFP219" s="17"/>
      <c r="HFQ219" s="17"/>
      <c r="HFR219" s="17"/>
      <c r="HFS219" s="17"/>
      <c r="HFT219" s="17"/>
      <c r="HFU219" s="17"/>
      <c r="HFV219" s="17"/>
      <c r="HFW219" s="17"/>
      <c r="HFX219" s="17"/>
      <c r="HFY219" s="17"/>
      <c r="HFZ219" s="17"/>
      <c r="HGA219" s="17"/>
      <c r="HGB219" s="17"/>
      <c r="HGC219" s="17"/>
      <c r="HGD219" s="17"/>
      <c r="HGE219" s="17"/>
      <c r="HGF219" s="17"/>
      <c r="HGG219" s="17"/>
      <c r="HGH219" s="17"/>
      <c r="HGI219" s="17"/>
      <c r="HGJ219" s="17"/>
      <c r="HGK219" s="17"/>
      <c r="HGL219" s="17"/>
      <c r="HGM219" s="17"/>
      <c r="HGN219" s="17"/>
      <c r="HGO219" s="17"/>
      <c r="HGP219" s="17"/>
      <c r="HGQ219" s="17"/>
      <c r="HGR219" s="17"/>
      <c r="HGS219" s="17"/>
      <c r="HGT219" s="17"/>
      <c r="HGU219" s="17"/>
      <c r="HGV219" s="17"/>
      <c r="HGW219" s="17"/>
      <c r="HGX219" s="17"/>
      <c r="HGY219" s="17"/>
      <c r="HGZ219" s="17"/>
      <c r="HHA219" s="17"/>
      <c r="HHB219" s="17"/>
      <c r="HHC219" s="17"/>
      <c r="HHD219" s="17"/>
      <c r="HHE219" s="17"/>
      <c r="HHF219" s="17"/>
      <c r="HHG219" s="17"/>
      <c r="HHH219" s="17"/>
      <c r="HHI219" s="17"/>
      <c r="HHJ219" s="17"/>
      <c r="HHK219" s="17"/>
      <c r="HHL219" s="17"/>
      <c r="HHM219" s="17"/>
      <c r="HHN219" s="17"/>
      <c r="HHO219" s="17"/>
      <c r="HHP219" s="17"/>
      <c r="HHQ219" s="17"/>
      <c r="HHR219" s="17"/>
      <c r="HHS219" s="17"/>
      <c r="HHT219" s="17"/>
      <c r="HHU219" s="17"/>
      <c r="HHV219" s="17"/>
      <c r="HHW219" s="17"/>
      <c r="HHX219" s="17"/>
      <c r="HHY219" s="17"/>
      <c r="HHZ219" s="17"/>
      <c r="HIA219" s="17"/>
      <c r="HIB219" s="17"/>
      <c r="HIC219" s="17"/>
      <c r="HID219" s="17"/>
      <c r="HIE219" s="17"/>
      <c r="HIF219" s="17"/>
      <c r="HIG219" s="17"/>
      <c r="HIH219" s="17"/>
      <c r="HII219" s="17"/>
      <c r="HIJ219" s="17"/>
      <c r="HIK219" s="17"/>
      <c r="HIL219" s="17"/>
      <c r="HIM219" s="17"/>
      <c r="HIN219" s="17"/>
      <c r="HIO219" s="17"/>
      <c r="HIP219" s="17"/>
      <c r="HIQ219" s="17"/>
      <c r="HIR219" s="17"/>
      <c r="HIS219" s="17"/>
      <c r="HIT219" s="17"/>
      <c r="HIU219" s="17"/>
      <c r="HIV219" s="17"/>
      <c r="HIW219" s="17"/>
      <c r="HIX219" s="17"/>
      <c r="HIY219" s="17"/>
      <c r="HIZ219" s="17"/>
      <c r="HJA219" s="17"/>
      <c r="HJB219" s="17"/>
      <c r="HJC219" s="17"/>
      <c r="HJD219" s="17"/>
      <c r="HJE219" s="17"/>
      <c r="HJF219" s="17"/>
      <c r="HJG219" s="17"/>
      <c r="HJH219" s="17"/>
      <c r="HJI219" s="17"/>
      <c r="HJJ219" s="17"/>
      <c r="HJK219" s="17"/>
      <c r="HJL219" s="17"/>
      <c r="HJM219" s="17"/>
      <c r="HJN219" s="17"/>
      <c r="HJO219" s="17"/>
      <c r="HJP219" s="17"/>
      <c r="HJQ219" s="17"/>
      <c r="HJR219" s="17"/>
      <c r="HJS219" s="17"/>
      <c r="HJT219" s="17"/>
      <c r="HJU219" s="17"/>
      <c r="HJV219" s="17"/>
      <c r="HJW219" s="17"/>
      <c r="HJX219" s="17"/>
      <c r="HJY219" s="17"/>
      <c r="HJZ219" s="17"/>
      <c r="HKA219" s="17"/>
      <c r="HKB219" s="17"/>
      <c r="HKC219" s="17"/>
      <c r="HKD219" s="17"/>
      <c r="HKE219" s="17"/>
      <c r="HKF219" s="17"/>
      <c r="HKG219" s="17"/>
      <c r="HKH219" s="17"/>
      <c r="HKI219" s="17"/>
      <c r="HKJ219" s="17"/>
      <c r="HKK219" s="17"/>
      <c r="HKL219" s="17"/>
      <c r="HKM219" s="17"/>
      <c r="HKN219" s="17"/>
      <c r="HKO219" s="17"/>
      <c r="HKP219" s="17"/>
      <c r="HKQ219" s="17"/>
      <c r="HKR219" s="17"/>
      <c r="HKS219" s="17"/>
      <c r="HKT219" s="17"/>
      <c r="HKU219" s="17"/>
      <c r="HKV219" s="17"/>
      <c r="HKW219" s="17"/>
      <c r="HKX219" s="17"/>
      <c r="HKY219" s="17"/>
      <c r="HKZ219" s="17"/>
      <c r="HLA219" s="17"/>
      <c r="HLB219" s="17"/>
      <c r="HLC219" s="17"/>
      <c r="HLD219" s="17"/>
      <c r="HLE219" s="17"/>
      <c r="HLF219" s="17"/>
      <c r="HLG219" s="17"/>
      <c r="HLH219" s="17"/>
      <c r="HLI219" s="17"/>
      <c r="HLJ219" s="17"/>
      <c r="HLK219" s="17"/>
      <c r="HLL219" s="17"/>
      <c r="HLM219" s="17"/>
      <c r="HLN219" s="17"/>
      <c r="HLO219" s="17"/>
      <c r="HLP219" s="17"/>
      <c r="HLQ219" s="17"/>
      <c r="HLR219" s="17"/>
      <c r="HLS219" s="17"/>
      <c r="HLT219" s="17"/>
      <c r="HLU219" s="17"/>
      <c r="HLV219" s="17"/>
      <c r="HLW219" s="17"/>
      <c r="HLX219" s="17"/>
      <c r="HLY219" s="17"/>
      <c r="HLZ219" s="17"/>
      <c r="HMA219" s="17"/>
      <c r="HMB219" s="17"/>
      <c r="HMC219" s="17"/>
      <c r="HMD219" s="17"/>
      <c r="HME219" s="17"/>
      <c r="HMF219" s="17"/>
      <c r="HMG219" s="17"/>
      <c r="HMH219" s="17"/>
      <c r="HMI219" s="17"/>
      <c r="HMJ219" s="17"/>
      <c r="HMK219" s="17"/>
      <c r="HML219" s="17"/>
      <c r="HMM219" s="17"/>
      <c r="HMN219" s="17"/>
      <c r="HMO219" s="17"/>
      <c r="HMP219" s="17"/>
      <c r="HMQ219" s="17"/>
      <c r="HMR219" s="17"/>
      <c r="HMS219" s="17"/>
      <c r="HMT219" s="17"/>
      <c r="HMU219" s="17"/>
      <c r="HMV219" s="17"/>
      <c r="HMW219" s="17"/>
      <c r="HMX219" s="17"/>
      <c r="HMY219" s="17"/>
      <c r="HMZ219" s="17"/>
      <c r="HNA219" s="17"/>
      <c r="HNB219" s="17"/>
      <c r="HNC219" s="17"/>
      <c r="HND219" s="17"/>
      <c r="HNE219" s="17"/>
      <c r="HNF219" s="17"/>
      <c r="HNG219" s="17"/>
      <c r="HNH219" s="17"/>
      <c r="HNI219" s="17"/>
      <c r="HNJ219" s="17"/>
      <c r="HNK219" s="17"/>
      <c r="HNL219" s="17"/>
      <c r="HNM219" s="17"/>
      <c r="HNN219" s="17"/>
      <c r="HNO219" s="17"/>
      <c r="HNP219" s="17"/>
      <c r="HNQ219" s="17"/>
      <c r="HNR219" s="17"/>
      <c r="HNS219" s="17"/>
      <c r="HNT219" s="17"/>
      <c r="HNU219" s="17"/>
      <c r="HNV219" s="17"/>
      <c r="HNW219" s="17"/>
      <c r="HNX219" s="17"/>
      <c r="HNY219" s="17"/>
      <c r="HNZ219" s="17"/>
      <c r="HOA219" s="17"/>
      <c r="HOB219" s="17"/>
      <c r="HOC219" s="17"/>
      <c r="HOD219" s="17"/>
      <c r="HOE219" s="17"/>
      <c r="HOF219" s="17"/>
      <c r="HOG219" s="17"/>
      <c r="HOH219" s="17"/>
      <c r="HOI219" s="17"/>
      <c r="HOJ219" s="17"/>
      <c r="HOK219" s="17"/>
      <c r="HOL219" s="17"/>
      <c r="HOM219" s="17"/>
      <c r="HON219" s="17"/>
      <c r="HOO219" s="17"/>
      <c r="HOP219" s="17"/>
      <c r="HOQ219" s="17"/>
      <c r="HOR219" s="17"/>
      <c r="HOS219" s="17"/>
      <c r="HOT219" s="17"/>
      <c r="HOU219" s="17"/>
      <c r="HOV219" s="17"/>
      <c r="HOW219" s="17"/>
      <c r="HOX219" s="17"/>
      <c r="HOY219" s="17"/>
      <c r="HOZ219" s="17"/>
      <c r="HPA219" s="17"/>
      <c r="HPB219" s="17"/>
      <c r="HPC219" s="17"/>
      <c r="HPD219" s="17"/>
      <c r="HPE219" s="17"/>
      <c r="HPF219" s="17"/>
      <c r="HPG219" s="17"/>
      <c r="HPH219" s="17"/>
      <c r="HPI219" s="17"/>
      <c r="HPJ219" s="17"/>
      <c r="HPK219" s="17"/>
      <c r="HPL219" s="17"/>
      <c r="HPM219" s="17"/>
      <c r="HPN219" s="17"/>
      <c r="HPO219" s="17"/>
      <c r="HPP219" s="17"/>
      <c r="HPQ219" s="17"/>
      <c r="HPR219" s="17"/>
      <c r="HPS219" s="17"/>
      <c r="HPT219" s="17"/>
      <c r="HPU219" s="17"/>
      <c r="HPV219" s="17"/>
      <c r="HPW219" s="17"/>
      <c r="HPX219" s="17"/>
      <c r="HPY219" s="17"/>
      <c r="HPZ219" s="17"/>
      <c r="HQA219" s="17"/>
      <c r="HQB219" s="17"/>
      <c r="HQC219" s="17"/>
      <c r="HQD219" s="17"/>
      <c r="HQE219" s="17"/>
      <c r="HQF219" s="17"/>
      <c r="HQG219" s="17"/>
      <c r="HQH219" s="17"/>
      <c r="HQI219" s="17"/>
      <c r="HQJ219" s="17"/>
      <c r="HQK219" s="17"/>
      <c r="HQL219" s="17"/>
      <c r="HQM219" s="17"/>
      <c r="HQN219" s="17"/>
      <c r="HQO219" s="17"/>
      <c r="HQP219" s="17"/>
      <c r="HQQ219" s="17"/>
      <c r="HQR219" s="17"/>
      <c r="HQS219" s="17"/>
      <c r="HQT219" s="17"/>
      <c r="HQU219" s="17"/>
      <c r="HQV219" s="17"/>
      <c r="HQW219" s="17"/>
      <c r="HQX219" s="17"/>
      <c r="HQY219" s="17"/>
      <c r="HQZ219" s="17"/>
      <c r="HRA219" s="17"/>
      <c r="HRB219" s="17"/>
      <c r="HRC219" s="17"/>
      <c r="HRD219" s="17"/>
      <c r="HRE219" s="17"/>
      <c r="HRF219" s="17"/>
      <c r="HRG219" s="17"/>
      <c r="HRH219" s="17"/>
      <c r="HRI219" s="17"/>
      <c r="HRJ219" s="17"/>
      <c r="HRK219" s="17"/>
      <c r="HRL219" s="17"/>
      <c r="HRM219" s="17"/>
      <c r="HRN219" s="17"/>
      <c r="HRO219" s="17"/>
      <c r="HRP219" s="17"/>
      <c r="HRQ219" s="17"/>
      <c r="HRR219" s="17"/>
      <c r="HRS219" s="17"/>
      <c r="HRT219" s="17"/>
      <c r="HRU219" s="17"/>
      <c r="HRV219" s="17"/>
      <c r="HRW219" s="17"/>
      <c r="HRX219" s="17"/>
      <c r="HRY219" s="17"/>
      <c r="HRZ219" s="17"/>
      <c r="HSA219" s="17"/>
      <c r="HSB219" s="17"/>
      <c r="HSC219" s="17"/>
      <c r="HSD219" s="17"/>
      <c r="HSE219" s="17"/>
      <c r="HSF219" s="17"/>
      <c r="HSG219" s="17"/>
      <c r="HSH219" s="17"/>
      <c r="HSI219" s="17"/>
      <c r="HSJ219" s="17"/>
      <c r="HSK219" s="17"/>
      <c r="HSL219" s="17"/>
      <c r="HSM219" s="17"/>
      <c r="HSN219" s="17"/>
      <c r="HSO219" s="17"/>
      <c r="HSP219" s="17"/>
      <c r="HSQ219" s="17"/>
      <c r="HSR219" s="17"/>
      <c r="HSS219" s="17"/>
      <c r="HST219" s="17"/>
      <c r="HSU219" s="17"/>
      <c r="HSV219" s="17"/>
      <c r="HSW219" s="17"/>
      <c r="HSX219" s="17"/>
      <c r="HSY219" s="17"/>
      <c r="HSZ219" s="17"/>
      <c r="HTA219" s="17"/>
      <c r="HTB219" s="17"/>
      <c r="HTC219" s="17"/>
      <c r="HTD219" s="17"/>
      <c r="HTE219" s="17"/>
      <c r="HTF219" s="17"/>
      <c r="HTG219" s="17"/>
      <c r="HTH219" s="17"/>
      <c r="HTI219" s="17"/>
      <c r="HTJ219" s="17"/>
      <c r="HTK219" s="17"/>
      <c r="HTL219" s="17"/>
      <c r="HTM219" s="17"/>
      <c r="HTN219" s="17"/>
      <c r="HTO219" s="17"/>
      <c r="HTP219" s="17"/>
      <c r="HTQ219" s="17"/>
      <c r="HTR219" s="17"/>
      <c r="HTS219" s="17"/>
      <c r="HTT219" s="17"/>
      <c r="HTU219" s="17"/>
      <c r="HTV219" s="17"/>
      <c r="HTW219" s="17"/>
      <c r="HTX219" s="17"/>
      <c r="HTY219" s="17"/>
      <c r="HTZ219" s="17"/>
      <c r="HUA219" s="17"/>
      <c r="HUB219" s="17"/>
      <c r="HUC219" s="17"/>
      <c r="HUD219" s="17"/>
      <c r="HUE219" s="17"/>
      <c r="HUF219" s="17"/>
      <c r="HUG219" s="17"/>
      <c r="HUH219" s="17"/>
      <c r="HUI219" s="17"/>
      <c r="HUJ219" s="17"/>
      <c r="HUK219" s="17"/>
      <c r="HUL219" s="17"/>
      <c r="HUM219" s="17"/>
      <c r="HUN219" s="17"/>
      <c r="HUO219" s="17"/>
      <c r="HUP219" s="17"/>
      <c r="HUQ219" s="17"/>
      <c r="HUR219" s="17"/>
      <c r="HUS219" s="17"/>
      <c r="HUT219" s="17"/>
      <c r="HUU219" s="17"/>
      <c r="HUV219" s="17"/>
      <c r="HUW219" s="17"/>
      <c r="HUX219" s="17"/>
      <c r="HUY219" s="17"/>
      <c r="HUZ219" s="17"/>
      <c r="HVA219" s="17"/>
      <c r="HVB219" s="17"/>
      <c r="HVC219" s="17"/>
      <c r="HVD219" s="17"/>
      <c r="HVE219" s="17"/>
      <c r="HVF219" s="17"/>
      <c r="HVG219" s="17"/>
      <c r="HVH219" s="17"/>
      <c r="HVI219" s="17"/>
      <c r="HVJ219" s="17"/>
      <c r="HVK219" s="17"/>
      <c r="HVL219" s="17"/>
      <c r="HVM219" s="17"/>
      <c r="HVN219" s="17"/>
      <c r="HVO219" s="17"/>
      <c r="HVP219" s="17"/>
      <c r="HVQ219" s="17"/>
      <c r="HVR219" s="17"/>
      <c r="HVS219" s="17"/>
      <c r="HVT219" s="17"/>
      <c r="HVU219" s="17"/>
      <c r="HVV219" s="17"/>
      <c r="HVW219" s="17"/>
      <c r="HVX219" s="17"/>
      <c r="HVY219" s="17"/>
      <c r="HVZ219" s="17"/>
      <c r="HWA219" s="17"/>
      <c r="HWB219" s="17"/>
      <c r="HWC219" s="17"/>
      <c r="HWD219" s="17"/>
      <c r="HWE219" s="17"/>
      <c r="HWF219" s="17"/>
      <c r="HWG219" s="17"/>
      <c r="HWH219" s="17"/>
      <c r="HWI219" s="17"/>
      <c r="HWJ219" s="17"/>
      <c r="HWK219" s="17"/>
      <c r="HWL219" s="17"/>
      <c r="HWM219" s="17"/>
      <c r="HWN219" s="17"/>
      <c r="HWO219" s="17"/>
      <c r="HWP219" s="17"/>
      <c r="HWQ219" s="17"/>
      <c r="HWR219" s="17"/>
      <c r="HWS219" s="17"/>
      <c r="HWT219" s="17"/>
      <c r="HWU219" s="17"/>
      <c r="HWV219" s="17"/>
      <c r="HWW219" s="17"/>
      <c r="HWX219" s="17"/>
      <c r="HWY219" s="17"/>
      <c r="HWZ219" s="17"/>
      <c r="HXA219" s="17"/>
      <c r="HXB219" s="17"/>
      <c r="HXC219" s="17"/>
      <c r="HXD219" s="17"/>
      <c r="HXE219" s="17"/>
      <c r="HXF219" s="17"/>
      <c r="HXG219" s="17"/>
      <c r="HXH219" s="17"/>
      <c r="HXI219" s="17"/>
      <c r="HXJ219" s="17"/>
      <c r="HXK219" s="17"/>
      <c r="HXL219" s="17"/>
      <c r="HXM219" s="17"/>
      <c r="HXN219" s="17"/>
      <c r="HXO219" s="17"/>
      <c r="HXP219" s="17"/>
      <c r="HXQ219" s="17"/>
      <c r="HXR219" s="17"/>
      <c r="HXS219" s="17"/>
      <c r="HXT219" s="17"/>
      <c r="HXU219" s="17"/>
      <c r="HXV219" s="17"/>
      <c r="HXW219" s="17"/>
      <c r="HXX219" s="17"/>
      <c r="HXY219" s="17"/>
      <c r="HXZ219" s="17"/>
      <c r="HYA219" s="17"/>
      <c r="HYB219" s="17"/>
      <c r="HYC219" s="17"/>
      <c r="HYD219" s="17"/>
      <c r="HYE219" s="17"/>
      <c r="HYF219" s="17"/>
      <c r="HYG219" s="17"/>
      <c r="HYH219" s="17"/>
      <c r="HYI219" s="17"/>
      <c r="HYJ219" s="17"/>
      <c r="HYK219" s="17"/>
      <c r="HYL219" s="17"/>
      <c r="HYM219" s="17"/>
      <c r="HYN219" s="17"/>
      <c r="HYO219" s="17"/>
      <c r="HYP219" s="17"/>
      <c r="HYQ219" s="17"/>
      <c r="HYR219" s="17"/>
      <c r="HYS219" s="17"/>
      <c r="HYT219" s="17"/>
      <c r="HYU219" s="17"/>
      <c r="HYV219" s="17"/>
      <c r="HYW219" s="17"/>
      <c r="HYX219" s="17"/>
      <c r="HYY219" s="17"/>
      <c r="HYZ219" s="17"/>
      <c r="HZA219" s="17"/>
      <c r="HZB219" s="17"/>
      <c r="HZC219" s="17"/>
      <c r="HZD219" s="17"/>
      <c r="HZE219" s="17"/>
      <c r="HZF219" s="17"/>
      <c r="HZG219" s="17"/>
      <c r="HZH219" s="17"/>
      <c r="HZI219" s="17"/>
      <c r="HZJ219" s="17"/>
      <c r="HZK219" s="17"/>
      <c r="HZL219" s="17"/>
      <c r="HZM219" s="17"/>
      <c r="HZN219" s="17"/>
      <c r="HZO219" s="17"/>
      <c r="HZP219" s="17"/>
      <c r="HZQ219" s="17"/>
      <c r="HZR219" s="17"/>
      <c r="HZS219" s="17"/>
      <c r="HZT219" s="17"/>
      <c r="HZU219" s="17"/>
      <c r="HZV219" s="17"/>
      <c r="HZW219" s="17"/>
      <c r="HZX219" s="17"/>
      <c r="HZY219" s="17"/>
      <c r="HZZ219" s="17"/>
      <c r="IAA219" s="17"/>
      <c r="IAB219" s="17"/>
      <c r="IAC219" s="17"/>
      <c r="IAD219" s="17"/>
      <c r="IAE219" s="17"/>
      <c r="IAF219" s="17"/>
      <c r="IAG219" s="17"/>
      <c r="IAH219" s="17"/>
      <c r="IAI219" s="17"/>
      <c r="IAJ219" s="17"/>
      <c r="IAK219" s="17"/>
      <c r="IAL219" s="17"/>
      <c r="IAM219" s="17"/>
      <c r="IAN219" s="17"/>
      <c r="IAO219" s="17"/>
      <c r="IAP219" s="17"/>
      <c r="IAQ219" s="17"/>
      <c r="IAR219" s="17"/>
      <c r="IAS219" s="17"/>
      <c r="IAT219" s="17"/>
      <c r="IAU219" s="17"/>
      <c r="IAV219" s="17"/>
      <c r="IAW219" s="17"/>
      <c r="IAX219" s="17"/>
      <c r="IAY219" s="17"/>
      <c r="IAZ219" s="17"/>
      <c r="IBA219" s="17"/>
      <c r="IBB219" s="17"/>
      <c r="IBC219" s="17"/>
      <c r="IBD219" s="17"/>
      <c r="IBE219" s="17"/>
      <c r="IBF219" s="17"/>
      <c r="IBG219" s="17"/>
      <c r="IBH219" s="17"/>
      <c r="IBI219" s="17"/>
      <c r="IBJ219" s="17"/>
      <c r="IBK219" s="17"/>
      <c r="IBL219" s="17"/>
      <c r="IBM219" s="17"/>
      <c r="IBN219" s="17"/>
      <c r="IBO219" s="17"/>
      <c r="IBP219" s="17"/>
      <c r="IBQ219" s="17"/>
      <c r="IBR219" s="17"/>
      <c r="IBS219" s="17"/>
      <c r="IBT219" s="17"/>
      <c r="IBU219" s="17"/>
      <c r="IBV219" s="17"/>
      <c r="IBW219" s="17"/>
      <c r="IBX219" s="17"/>
      <c r="IBY219" s="17"/>
      <c r="IBZ219" s="17"/>
      <c r="ICA219" s="17"/>
      <c r="ICB219" s="17"/>
      <c r="ICC219" s="17"/>
      <c r="ICD219" s="17"/>
      <c r="ICE219" s="17"/>
      <c r="ICF219" s="17"/>
      <c r="ICG219" s="17"/>
      <c r="ICH219" s="17"/>
      <c r="ICI219" s="17"/>
      <c r="ICJ219" s="17"/>
      <c r="ICK219" s="17"/>
      <c r="ICL219" s="17"/>
      <c r="ICM219" s="17"/>
      <c r="ICN219" s="17"/>
      <c r="ICO219" s="17"/>
      <c r="ICP219" s="17"/>
      <c r="ICQ219" s="17"/>
      <c r="ICR219" s="17"/>
      <c r="ICS219" s="17"/>
      <c r="ICT219" s="17"/>
      <c r="ICU219" s="17"/>
      <c r="ICV219" s="17"/>
      <c r="ICW219" s="17"/>
      <c r="ICX219" s="17"/>
      <c r="ICY219" s="17"/>
      <c r="ICZ219" s="17"/>
      <c r="IDA219" s="17"/>
      <c r="IDB219" s="17"/>
      <c r="IDC219" s="17"/>
      <c r="IDD219" s="17"/>
      <c r="IDE219" s="17"/>
      <c r="IDF219" s="17"/>
      <c r="IDG219" s="17"/>
      <c r="IDH219" s="17"/>
      <c r="IDI219" s="17"/>
      <c r="IDJ219" s="17"/>
      <c r="IDK219" s="17"/>
      <c r="IDL219" s="17"/>
      <c r="IDM219" s="17"/>
      <c r="IDN219" s="17"/>
      <c r="IDO219" s="17"/>
      <c r="IDP219" s="17"/>
      <c r="IDQ219" s="17"/>
      <c r="IDR219" s="17"/>
      <c r="IDS219" s="17"/>
      <c r="IDT219" s="17"/>
      <c r="IDU219" s="17"/>
      <c r="IDV219" s="17"/>
      <c r="IDW219" s="17"/>
      <c r="IDX219" s="17"/>
      <c r="IDY219" s="17"/>
      <c r="IDZ219" s="17"/>
      <c r="IEA219" s="17"/>
      <c r="IEB219" s="17"/>
      <c r="IEC219" s="17"/>
      <c r="IED219" s="17"/>
      <c r="IEE219" s="17"/>
      <c r="IEF219" s="17"/>
      <c r="IEG219" s="17"/>
      <c r="IEH219" s="17"/>
      <c r="IEI219" s="17"/>
      <c r="IEJ219" s="17"/>
      <c r="IEK219" s="17"/>
      <c r="IEL219" s="17"/>
      <c r="IEM219" s="17"/>
      <c r="IEN219" s="17"/>
      <c r="IEO219" s="17"/>
      <c r="IEP219" s="17"/>
      <c r="IEQ219" s="17"/>
      <c r="IER219" s="17"/>
      <c r="IES219" s="17"/>
      <c r="IET219" s="17"/>
      <c r="IEU219" s="17"/>
      <c r="IEV219" s="17"/>
      <c r="IEW219" s="17"/>
      <c r="IEX219" s="17"/>
      <c r="IEY219" s="17"/>
      <c r="IEZ219" s="17"/>
      <c r="IFA219" s="17"/>
      <c r="IFB219" s="17"/>
      <c r="IFC219" s="17"/>
      <c r="IFD219" s="17"/>
      <c r="IFE219" s="17"/>
      <c r="IFF219" s="17"/>
      <c r="IFG219" s="17"/>
      <c r="IFH219" s="17"/>
      <c r="IFI219" s="17"/>
      <c r="IFJ219" s="17"/>
      <c r="IFK219" s="17"/>
      <c r="IFL219" s="17"/>
      <c r="IFM219" s="17"/>
      <c r="IFN219" s="17"/>
      <c r="IFO219" s="17"/>
      <c r="IFP219" s="17"/>
      <c r="IFQ219" s="17"/>
      <c r="IFR219" s="17"/>
      <c r="IFS219" s="17"/>
      <c r="IFT219" s="17"/>
      <c r="IFU219" s="17"/>
      <c r="IFV219" s="17"/>
      <c r="IFW219" s="17"/>
      <c r="IFX219" s="17"/>
      <c r="IFY219" s="17"/>
      <c r="IFZ219" s="17"/>
      <c r="IGA219" s="17"/>
      <c r="IGB219" s="17"/>
      <c r="IGC219" s="17"/>
      <c r="IGD219" s="17"/>
      <c r="IGE219" s="17"/>
      <c r="IGF219" s="17"/>
      <c r="IGG219" s="17"/>
      <c r="IGH219" s="17"/>
      <c r="IGI219" s="17"/>
      <c r="IGJ219" s="17"/>
      <c r="IGK219" s="17"/>
      <c r="IGL219" s="17"/>
      <c r="IGM219" s="17"/>
      <c r="IGN219" s="17"/>
      <c r="IGO219" s="17"/>
      <c r="IGP219" s="17"/>
      <c r="IGQ219" s="17"/>
      <c r="IGR219" s="17"/>
      <c r="IGS219" s="17"/>
      <c r="IGT219" s="17"/>
      <c r="IGU219" s="17"/>
      <c r="IGV219" s="17"/>
      <c r="IGW219" s="17"/>
      <c r="IGX219" s="17"/>
      <c r="IGY219" s="17"/>
      <c r="IGZ219" s="17"/>
      <c r="IHA219" s="17"/>
      <c r="IHB219" s="17"/>
      <c r="IHC219" s="17"/>
      <c r="IHD219" s="17"/>
      <c r="IHE219" s="17"/>
      <c r="IHF219" s="17"/>
      <c r="IHG219" s="17"/>
      <c r="IHH219" s="17"/>
      <c r="IHI219" s="17"/>
      <c r="IHJ219" s="17"/>
      <c r="IHK219" s="17"/>
      <c r="IHL219" s="17"/>
      <c r="IHM219" s="17"/>
      <c r="IHN219" s="17"/>
      <c r="IHO219" s="17"/>
      <c r="IHP219" s="17"/>
      <c r="IHQ219" s="17"/>
      <c r="IHR219" s="17"/>
      <c r="IHS219" s="17"/>
      <c r="IHT219" s="17"/>
      <c r="IHU219" s="17"/>
      <c r="IHV219" s="17"/>
      <c r="IHW219" s="17"/>
      <c r="IHX219" s="17"/>
      <c r="IHY219" s="17"/>
      <c r="IHZ219" s="17"/>
      <c r="IIA219" s="17"/>
      <c r="IIB219" s="17"/>
      <c r="IIC219" s="17"/>
      <c r="IID219" s="17"/>
      <c r="IIE219" s="17"/>
      <c r="IIF219" s="17"/>
      <c r="IIG219" s="17"/>
      <c r="IIH219" s="17"/>
      <c r="III219" s="17"/>
      <c r="IIJ219" s="17"/>
      <c r="IIK219" s="17"/>
      <c r="IIL219" s="17"/>
      <c r="IIM219" s="17"/>
      <c r="IIN219" s="17"/>
      <c r="IIO219" s="17"/>
      <c r="IIP219" s="17"/>
      <c r="IIQ219" s="17"/>
      <c r="IIR219" s="17"/>
      <c r="IIS219" s="17"/>
      <c r="IIT219" s="17"/>
      <c r="IIU219" s="17"/>
      <c r="IIV219" s="17"/>
      <c r="IIW219" s="17"/>
      <c r="IIX219" s="17"/>
      <c r="IIY219" s="17"/>
      <c r="IIZ219" s="17"/>
      <c r="IJA219" s="17"/>
      <c r="IJB219" s="17"/>
      <c r="IJC219" s="17"/>
      <c r="IJD219" s="17"/>
      <c r="IJE219" s="17"/>
      <c r="IJF219" s="17"/>
      <c r="IJG219" s="17"/>
      <c r="IJH219" s="17"/>
      <c r="IJI219" s="17"/>
      <c r="IJJ219" s="17"/>
      <c r="IJK219" s="17"/>
      <c r="IJL219" s="17"/>
      <c r="IJM219" s="17"/>
      <c r="IJN219" s="17"/>
      <c r="IJO219" s="17"/>
      <c r="IJP219" s="17"/>
      <c r="IJQ219" s="17"/>
      <c r="IJR219" s="17"/>
      <c r="IJS219" s="17"/>
      <c r="IJT219" s="17"/>
      <c r="IJU219" s="17"/>
      <c r="IJV219" s="17"/>
      <c r="IJW219" s="17"/>
      <c r="IJX219" s="17"/>
      <c r="IJY219" s="17"/>
      <c r="IJZ219" s="17"/>
      <c r="IKA219" s="17"/>
      <c r="IKB219" s="17"/>
      <c r="IKC219" s="17"/>
      <c r="IKD219" s="17"/>
      <c r="IKE219" s="17"/>
      <c r="IKF219" s="17"/>
      <c r="IKG219" s="17"/>
      <c r="IKH219" s="17"/>
      <c r="IKI219" s="17"/>
      <c r="IKJ219" s="17"/>
      <c r="IKK219" s="17"/>
      <c r="IKL219" s="17"/>
      <c r="IKM219" s="17"/>
      <c r="IKN219" s="17"/>
      <c r="IKO219" s="17"/>
      <c r="IKP219" s="17"/>
      <c r="IKQ219" s="17"/>
      <c r="IKR219" s="17"/>
      <c r="IKS219" s="17"/>
      <c r="IKT219" s="17"/>
      <c r="IKU219" s="17"/>
      <c r="IKV219" s="17"/>
      <c r="IKW219" s="17"/>
      <c r="IKX219" s="17"/>
      <c r="IKY219" s="17"/>
      <c r="IKZ219" s="17"/>
      <c r="ILA219" s="17"/>
      <c r="ILB219" s="17"/>
      <c r="ILC219" s="17"/>
      <c r="ILD219" s="17"/>
      <c r="ILE219" s="17"/>
      <c r="ILF219" s="17"/>
      <c r="ILG219" s="17"/>
      <c r="ILH219" s="17"/>
      <c r="ILI219" s="17"/>
      <c r="ILJ219" s="17"/>
      <c r="ILK219" s="17"/>
      <c r="ILL219" s="17"/>
      <c r="ILM219" s="17"/>
      <c r="ILN219" s="17"/>
      <c r="ILO219" s="17"/>
      <c r="ILP219" s="17"/>
      <c r="ILQ219" s="17"/>
      <c r="ILR219" s="17"/>
      <c r="ILS219" s="17"/>
      <c r="ILT219" s="17"/>
      <c r="ILU219" s="17"/>
      <c r="ILV219" s="17"/>
      <c r="ILW219" s="17"/>
      <c r="ILX219" s="17"/>
      <c r="ILY219" s="17"/>
      <c r="ILZ219" s="17"/>
      <c r="IMA219" s="17"/>
      <c r="IMB219" s="17"/>
      <c r="IMC219" s="17"/>
      <c r="IMD219" s="17"/>
      <c r="IME219" s="17"/>
      <c r="IMF219" s="17"/>
      <c r="IMG219" s="17"/>
      <c r="IMH219" s="17"/>
      <c r="IMI219" s="17"/>
      <c r="IMJ219" s="17"/>
      <c r="IMK219" s="17"/>
      <c r="IML219" s="17"/>
      <c r="IMM219" s="17"/>
      <c r="IMN219" s="17"/>
      <c r="IMO219" s="17"/>
      <c r="IMP219" s="17"/>
      <c r="IMQ219" s="17"/>
      <c r="IMR219" s="17"/>
      <c r="IMS219" s="17"/>
      <c r="IMT219" s="17"/>
      <c r="IMU219" s="17"/>
      <c r="IMV219" s="17"/>
      <c r="IMW219" s="17"/>
      <c r="IMX219" s="17"/>
      <c r="IMY219" s="17"/>
      <c r="IMZ219" s="17"/>
      <c r="INA219" s="17"/>
      <c r="INB219" s="17"/>
      <c r="INC219" s="17"/>
      <c r="IND219" s="17"/>
      <c r="INE219" s="17"/>
      <c r="INF219" s="17"/>
      <c r="ING219" s="17"/>
      <c r="INH219" s="17"/>
      <c r="INI219" s="17"/>
      <c r="INJ219" s="17"/>
      <c r="INK219" s="17"/>
      <c r="INL219" s="17"/>
      <c r="INM219" s="17"/>
      <c r="INN219" s="17"/>
      <c r="INO219" s="17"/>
      <c r="INP219" s="17"/>
      <c r="INQ219" s="17"/>
      <c r="INR219" s="17"/>
      <c r="INS219" s="17"/>
      <c r="INT219" s="17"/>
      <c r="INU219" s="17"/>
      <c r="INV219" s="17"/>
      <c r="INW219" s="17"/>
      <c r="INX219" s="17"/>
      <c r="INY219" s="17"/>
      <c r="INZ219" s="17"/>
      <c r="IOA219" s="17"/>
      <c r="IOB219" s="17"/>
      <c r="IOC219" s="17"/>
      <c r="IOD219" s="17"/>
      <c r="IOE219" s="17"/>
      <c r="IOF219" s="17"/>
      <c r="IOG219" s="17"/>
      <c r="IOH219" s="17"/>
      <c r="IOI219" s="17"/>
      <c r="IOJ219" s="17"/>
      <c r="IOK219" s="17"/>
      <c r="IOL219" s="17"/>
      <c r="IOM219" s="17"/>
      <c r="ION219" s="17"/>
      <c r="IOO219" s="17"/>
      <c r="IOP219" s="17"/>
      <c r="IOQ219" s="17"/>
      <c r="IOR219" s="17"/>
      <c r="IOS219" s="17"/>
      <c r="IOT219" s="17"/>
      <c r="IOU219" s="17"/>
      <c r="IOV219" s="17"/>
      <c r="IOW219" s="17"/>
      <c r="IOX219" s="17"/>
      <c r="IOY219" s="17"/>
      <c r="IOZ219" s="17"/>
      <c r="IPA219" s="17"/>
      <c r="IPB219" s="17"/>
      <c r="IPC219" s="17"/>
      <c r="IPD219" s="17"/>
      <c r="IPE219" s="17"/>
      <c r="IPF219" s="17"/>
      <c r="IPG219" s="17"/>
      <c r="IPH219" s="17"/>
      <c r="IPI219" s="17"/>
      <c r="IPJ219" s="17"/>
      <c r="IPK219" s="17"/>
      <c r="IPL219" s="17"/>
      <c r="IPM219" s="17"/>
      <c r="IPN219" s="17"/>
      <c r="IPO219" s="17"/>
      <c r="IPP219" s="17"/>
      <c r="IPQ219" s="17"/>
      <c r="IPR219" s="17"/>
      <c r="IPS219" s="17"/>
      <c r="IPT219" s="17"/>
      <c r="IPU219" s="17"/>
      <c r="IPV219" s="17"/>
      <c r="IPW219" s="17"/>
      <c r="IPX219" s="17"/>
      <c r="IPY219" s="17"/>
      <c r="IPZ219" s="17"/>
      <c r="IQA219" s="17"/>
      <c r="IQB219" s="17"/>
      <c r="IQC219" s="17"/>
      <c r="IQD219" s="17"/>
      <c r="IQE219" s="17"/>
      <c r="IQF219" s="17"/>
      <c r="IQG219" s="17"/>
      <c r="IQH219" s="17"/>
      <c r="IQI219" s="17"/>
      <c r="IQJ219" s="17"/>
      <c r="IQK219" s="17"/>
      <c r="IQL219" s="17"/>
      <c r="IQM219" s="17"/>
      <c r="IQN219" s="17"/>
      <c r="IQO219" s="17"/>
      <c r="IQP219" s="17"/>
      <c r="IQQ219" s="17"/>
      <c r="IQR219" s="17"/>
      <c r="IQS219" s="17"/>
      <c r="IQT219" s="17"/>
      <c r="IQU219" s="17"/>
      <c r="IQV219" s="17"/>
      <c r="IQW219" s="17"/>
      <c r="IQX219" s="17"/>
      <c r="IQY219" s="17"/>
      <c r="IQZ219" s="17"/>
      <c r="IRA219" s="17"/>
      <c r="IRB219" s="17"/>
      <c r="IRC219" s="17"/>
      <c r="IRD219" s="17"/>
      <c r="IRE219" s="17"/>
      <c r="IRF219" s="17"/>
      <c r="IRG219" s="17"/>
      <c r="IRH219" s="17"/>
      <c r="IRI219" s="17"/>
      <c r="IRJ219" s="17"/>
      <c r="IRK219" s="17"/>
      <c r="IRL219" s="17"/>
      <c r="IRM219" s="17"/>
      <c r="IRN219" s="17"/>
      <c r="IRO219" s="17"/>
      <c r="IRP219" s="17"/>
      <c r="IRQ219" s="17"/>
      <c r="IRR219" s="17"/>
      <c r="IRS219" s="17"/>
      <c r="IRT219" s="17"/>
      <c r="IRU219" s="17"/>
      <c r="IRV219" s="17"/>
      <c r="IRW219" s="17"/>
      <c r="IRX219" s="17"/>
      <c r="IRY219" s="17"/>
      <c r="IRZ219" s="17"/>
      <c r="ISA219" s="17"/>
      <c r="ISB219" s="17"/>
      <c r="ISC219" s="17"/>
      <c r="ISD219" s="17"/>
      <c r="ISE219" s="17"/>
      <c r="ISF219" s="17"/>
      <c r="ISG219" s="17"/>
      <c r="ISH219" s="17"/>
      <c r="ISI219" s="17"/>
      <c r="ISJ219" s="17"/>
      <c r="ISK219" s="17"/>
      <c r="ISL219" s="17"/>
      <c r="ISM219" s="17"/>
      <c r="ISN219" s="17"/>
      <c r="ISO219" s="17"/>
      <c r="ISP219" s="17"/>
      <c r="ISQ219" s="17"/>
      <c r="ISR219" s="17"/>
      <c r="ISS219" s="17"/>
      <c r="IST219" s="17"/>
      <c r="ISU219" s="17"/>
      <c r="ISV219" s="17"/>
      <c r="ISW219" s="17"/>
      <c r="ISX219" s="17"/>
      <c r="ISY219" s="17"/>
      <c r="ISZ219" s="17"/>
      <c r="ITA219" s="17"/>
      <c r="ITB219" s="17"/>
      <c r="ITC219" s="17"/>
      <c r="ITD219" s="17"/>
      <c r="ITE219" s="17"/>
      <c r="ITF219" s="17"/>
      <c r="ITG219" s="17"/>
      <c r="ITH219" s="17"/>
      <c r="ITI219" s="17"/>
      <c r="ITJ219" s="17"/>
      <c r="ITK219" s="17"/>
      <c r="ITL219" s="17"/>
      <c r="ITM219" s="17"/>
      <c r="ITN219" s="17"/>
      <c r="ITO219" s="17"/>
      <c r="ITP219" s="17"/>
      <c r="ITQ219" s="17"/>
      <c r="ITR219" s="17"/>
      <c r="ITS219" s="17"/>
      <c r="ITT219" s="17"/>
      <c r="ITU219" s="17"/>
      <c r="ITV219" s="17"/>
      <c r="ITW219" s="17"/>
      <c r="ITX219" s="17"/>
      <c r="ITY219" s="17"/>
      <c r="ITZ219" s="17"/>
      <c r="IUA219" s="17"/>
      <c r="IUB219" s="17"/>
      <c r="IUC219" s="17"/>
      <c r="IUD219" s="17"/>
      <c r="IUE219" s="17"/>
      <c r="IUF219" s="17"/>
      <c r="IUG219" s="17"/>
      <c r="IUH219" s="17"/>
      <c r="IUI219" s="17"/>
      <c r="IUJ219" s="17"/>
      <c r="IUK219" s="17"/>
      <c r="IUL219" s="17"/>
      <c r="IUM219" s="17"/>
      <c r="IUN219" s="17"/>
      <c r="IUO219" s="17"/>
      <c r="IUP219" s="17"/>
      <c r="IUQ219" s="17"/>
      <c r="IUR219" s="17"/>
      <c r="IUS219" s="17"/>
      <c r="IUT219" s="17"/>
      <c r="IUU219" s="17"/>
      <c r="IUV219" s="17"/>
      <c r="IUW219" s="17"/>
      <c r="IUX219" s="17"/>
      <c r="IUY219" s="17"/>
      <c r="IUZ219" s="17"/>
      <c r="IVA219" s="17"/>
      <c r="IVB219" s="17"/>
      <c r="IVC219" s="17"/>
      <c r="IVD219" s="17"/>
      <c r="IVE219" s="17"/>
      <c r="IVF219" s="17"/>
      <c r="IVG219" s="17"/>
      <c r="IVH219" s="17"/>
      <c r="IVI219" s="17"/>
      <c r="IVJ219" s="17"/>
      <c r="IVK219" s="17"/>
      <c r="IVL219" s="17"/>
      <c r="IVM219" s="17"/>
      <c r="IVN219" s="17"/>
      <c r="IVO219" s="17"/>
      <c r="IVP219" s="17"/>
      <c r="IVQ219" s="17"/>
      <c r="IVR219" s="17"/>
      <c r="IVS219" s="17"/>
      <c r="IVT219" s="17"/>
      <c r="IVU219" s="17"/>
      <c r="IVV219" s="17"/>
      <c r="IVW219" s="17"/>
      <c r="IVX219" s="17"/>
      <c r="IVY219" s="17"/>
      <c r="IVZ219" s="17"/>
      <c r="IWA219" s="17"/>
      <c r="IWB219" s="17"/>
      <c r="IWC219" s="17"/>
      <c r="IWD219" s="17"/>
      <c r="IWE219" s="17"/>
      <c r="IWF219" s="17"/>
      <c r="IWG219" s="17"/>
      <c r="IWH219" s="17"/>
      <c r="IWI219" s="17"/>
      <c r="IWJ219" s="17"/>
      <c r="IWK219" s="17"/>
      <c r="IWL219" s="17"/>
      <c r="IWM219" s="17"/>
      <c r="IWN219" s="17"/>
      <c r="IWO219" s="17"/>
      <c r="IWP219" s="17"/>
      <c r="IWQ219" s="17"/>
      <c r="IWR219" s="17"/>
      <c r="IWS219" s="17"/>
      <c r="IWT219" s="17"/>
      <c r="IWU219" s="17"/>
      <c r="IWV219" s="17"/>
      <c r="IWW219" s="17"/>
      <c r="IWX219" s="17"/>
      <c r="IWY219" s="17"/>
      <c r="IWZ219" s="17"/>
      <c r="IXA219" s="17"/>
      <c r="IXB219" s="17"/>
      <c r="IXC219" s="17"/>
      <c r="IXD219" s="17"/>
      <c r="IXE219" s="17"/>
      <c r="IXF219" s="17"/>
      <c r="IXG219" s="17"/>
      <c r="IXH219" s="17"/>
      <c r="IXI219" s="17"/>
      <c r="IXJ219" s="17"/>
      <c r="IXK219" s="17"/>
      <c r="IXL219" s="17"/>
      <c r="IXM219" s="17"/>
      <c r="IXN219" s="17"/>
      <c r="IXO219" s="17"/>
      <c r="IXP219" s="17"/>
      <c r="IXQ219" s="17"/>
      <c r="IXR219" s="17"/>
      <c r="IXS219" s="17"/>
      <c r="IXT219" s="17"/>
      <c r="IXU219" s="17"/>
      <c r="IXV219" s="17"/>
      <c r="IXW219" s="17"/>
      <c r="IXX219" s="17"/>
      <c r="IXY219" s="17"/>
      <c r="IXZ219" s="17"/>
      <c r="IYA219" s="17"/>
      <c r="IYB219" s="17"/>
      <c r="IYC219" s="17"/>
      <c r="IYD219" s="17"/>
      <c r="IYE219" s="17"/>
      <c r="IYF219" s="17"/>
      <c r="IYG219" s="17"/>
      <c r="IYH219" s="17"/>
      <c r="IYI219" s="17"/>
      <c r="IYJ219" s="17"/>
      <c r="IYK219" s="17"/>
      <c r="IYL219" s="17"/>
      <c r="IYM219" s="17"/>
      <c r="IYN219" s="17"/>
      <c r="IYO219" s="17"/>
      <c r="IYP219" s="17"/>
      <c r="IYQ219" s="17"/>
      <c r="IYR219" s="17"/>
      <c r="IYS219" s="17"/>
      <c r="IYT219" s="17"/>
      <c r="IYU219" s="17"/>
      <c r="IYV219" s="17"/>
      <c r="IYW219" s="17"/>
      <c r="IYX219" s="17"/>
      <c r="IYY219" s="17"/>
      <c r="IYZ219" s="17"/>
      <c r="IZA219" s="17"/>
      <c r="IZB219" s="17"/>
      <c r="IZC219" s="17"/>
      <c r="IZD219" s="17"/>
      <c r="IZE219" s="17"/>
      <c r="IZF219" s="17"/>
      <c r="IZG219" s="17"/>
      <c r="IZH219" s="17"/>
      <c r="IZI219" s="17"/>
      <c r="IZJ219" s="17"/>
      <c r="IZK219" s="17"/>
      <c r="IZL219" s="17"/>
      <c r="IZM219" s="17"/>
      <c r="IZN219" s="17"/>
      <c r="IZO219" s="17"/>
      <c r="IZP219" s="17"/>
      <c r="IZQ219" s="17"/>
      <c r="IZR219" s="17"/>
      <c r="IZS219" s="17"/>
      <c r="IZT219" s="17"/>
      <c r="IZU219" s="17"/>
      <c r="IZV219" s="17"/>
      <c r="IZW219" s="17"/>
      <c r="IZX219" s="17"/>
      <c r="IZY219" s="17"/>
      <c r="IZZ219" s="17"/>
      <c r="JAA219" s="17"/>
      <c r="JAB219" s="17"/>
      <c r="JAC219" s="17"/>
      <c r="JAD219" s="17"/>
      <c r="JAE219" s="17"/>
      <c r="JAF219" s="17"/>
      <c r="JAG219" s="17"/>
      <c r="JAH219" s="17"/>
      <c r="JAI219" s="17"/>
      <c r="JAJ219" s="17"/>
      <c r="JAK219" s="17"/>
      <c r="JAL219" s="17"/>
      <c r="JAM219" s="17"/>
      <c r="JAN219" s="17"/>
      <c r="JAO219" s="17"/>
      <c r="JAP219" s="17"/>
      <c r="JAQ219" s="17"/>
      <c r="JAR219" s="17"/>
      <c r="JAS219" s="17"/>
      <c r="JAT219" s="17"/>
      <c r="JAU219" s="17"/>
      <c r="JAV219" s="17"/>
      <c r="JAW219" s="17"/>
      <c r="JAX219" s="17"/>
      <c r="JAY219" s="17"/>
      <c r="JAZ219" s="17"/>
      <c r="JBA219" s="17"/>
      <c r="JBB219" s="17"/>
      <c r="JBC219" s="17"/>
      <c r="JBD219" s="17"/>
      <c r="JBE219" s="17"/>
      <c r="JBF219" s="17"/>
      <c r="JBG219" s="17"/>
      <c r="JBH219" s="17"/>
      <c r="JBI219" s="17"/>
      <c r="JBJ219" s="17"/>
      <c r="JBK219" s="17"/>
      <c r="JBL219" s="17"/>
      <c r="JBM219" s="17"/>
      <c r="JBN219" s="17"/>
      <c r="JBO219" s="17"/>
      <c r="JBP219" s="17"/>
      <c r="JBQ219" s="17"/>
      <c r="JBR219" s="17"/>
      <c r="JBS219" s="17"/>
      <c r="JBT219" s="17"/>
      <c r="JBU219" s="17"/>
      <c r="JBV219" s="17"/>
      <c r="JBW219" s="17"/>
      <c r="JBX219" s="17"/>
      <c r="JBY219" s="17"/>
      <c r="JBZ219" s="17"/>
      <c r="JCA219" s="17"/>
      <c r="JCB219" s="17"/>
      <c r="JCC219" s="17"/>
      <c r="JCD219" s="17"/>
      <c r="JCE219" s="17"/>
      <c r="JCF219" s="17"/>
      <c r="JCG219" s="17"/>
      <c r="JCH219" s="17"/>
      <c r="JCI219" s="17"/>
      <c r="JCJ219" s="17"/>
      <c r="JCK219" s="17"/>
      <c r="JCL219" s="17"/>
      <c r="JCM219" s="17"/>
      <c r="JCN219" s="17"/>
      <c r="JCO219" s="17"/>
      <c r="JCP219" s="17"/>
      <c r="JCQ219" s="17"/>
      <c r="JCR219" s="17"/>
      <c r="JCS219" s="17"/>
      <c r="JCT219" s="17"/>
      <c r="JCU219" s="17"/>
      <c r="JCV219" s="17"/>
      <c r="JCW219" s="17"/>
      <c r="JCX219" s="17"/>
      <c r="JCY219" s="17"/>
      <c r="JCZ219" s="17"/>
      <c r="JDA219" s="17"/>
      <c r="JDB219" s="17"/>
      <c r="JDC219" s="17"/>
      <c r="JDD219" s="17"/>
      <c r="JDE219" s="17"/>
      <c r="JDF219" s="17"/>
      <c r="JDG219" s="17"/>
      <c r="JDH219" s="17"/>
      <c r="JDI219" s="17"/>
      <c r="JDJ219" s="17"/>
      <c r="JDK219" s="17"/>
      <c r="JDL219" s="17"/>
      <c r="JDM219" s="17"/>
      <c r="JDN219" s="17"/>
      <c r="JDO219" s="17"/>
      <c r="JDP219" s="17"/>
      <c r="JDQ219" s="17"/>
      <c r="JDR219" s="17"/>
      <c r="JDS219" s="17"/>
      <c r="JDT219" s="17"/>
      <c r="JDU219" s="17"/>
      <c r="JDV219" s="17"/>
      <c r="JDW219" s="17"/>
      <c r="JDX219" s="17"/>
      <c r="JDY219" s="17"/>
      <c r="JDZ219" s="17"/>
      <c r="JEA219" s="17"/>
      <c r="JEB219" s="17"/>
      <c r="JEC219" s="17"/>
      <c r="JED219" s="17"/>
      <c r="JEE219" s="17"/>
      <c r="JEF219" s="17"/>
      <c r="JEG219" s="17"/>
      <c r="JEH219" s="17"/>
      <c r="JEI219" s="17"/>
      <c r="JEJ219" s="17"/>
      <c r="JEK219" s="17"/>
      <c r="JEL219" s="17"/>
      <c r="JEM219" s="17"/>
      <c r="JEN219" s="17"/>
      <c r="JEO219" s="17"/>
      <c r="JEP219" s="17"/>
      <c r="JEQ219" s="17"/>
      <c r="JER219" s="17"/>
      <c r="JES219" s="17"/>
      <c r="JET219" s="17"/>
      <c r="JEU219" s="17"/>
      <c r="JEV219" s="17"/>
      <c r="JEW219" s="17"/>
      <c r="JEX219" s="17"/>
      <c r="JEY219" s="17"/>
      <c r="JEZ219" s="17"/>
      <c r="JFA219" s="17"/>
      <c r="JFB219" s="17"/>
      <c r="JFC219" s="17"/>
      <c r="JFD219" s="17"/>
      <c r="JFE219" s="17"/>
      <c r="JFF219" s="17"/>
      <c r="JFG219" s="17"/>
      <c r="JFH219" s="17"/>
      <c r="JFI219" s="17"/>
      <c r="JFJ219" s="17"/>
      <c r="JFK219" s="17"/>
      <c r="JFL219" s="17"/>
      <c r="JFM219" s="17"/>
      <c r="JFN219" s="17"/>
      <c r="JFO219" s="17"/>
      <c r="JFP219" s="17"/>
      <c r="JFQ219" s="17"/>
      <c r="JFR219" s="17"/>
      <c r="JFS219" s="17"/>
      <c r="JFT219" s="17"/>
      <c r="JFU219" s="17"/>
      <c r="JFV219" s="17"/>
      <c r="JFW219" s="17"/>
      <c r="JFX219" s="17"/>
      <c r="JFY219" s="17"/>
      <c r="JFZ219" s="17"/>
      <c r="JGA219" s="17"/>
      <c r="JGB219" s="17"/>
      <c r="JGC219" s="17"/>
      <c r="JGD219" s="17"/>
      <c r="JGE219" s="17"/>
      <c r="JGF219" s="17"/>
      <c r="JGG219" s="17"/>
      <c r="JGH219" s="17"/>
      <c r="JGI219" s="17"/>
      <c r="JGJ219" s="17"/>
      <c r="JGK219" s="17"/>
      <c r="JGL219" s="17"/>
      <c r="JGM219" s="17"/>
      <c r="JGN219" s="17"/>
      <c r="JGO219" s="17"/>
      <c r="JGP219" s="17"/>
      <c r="JGQ219" s="17"/>
      <c r="JGR219" s="17"/>
      <c r="JGS219" s="17"/>
      <c r="JGT219" s="17"/>
      <c r="JGU219" s="17"/>
      <c r="JGV219" s="17"/>
      <c r="JGW219" s="17"/>
      <c r="JGX219" s="17"/>
      <c r="JGY219" s="17"/>
      <c r="JGZ219" s="17"/>
      <c r="JHA219" s="17"/>
      <c r="JHB219" s="17"/>
      <c r="JHC219" s="17"/>
      <c r="JHD219" s="17"/>
      <c r="JHE219" s="17"/>
      <c r="JHF219" s="17"/>
      <c r="JHG219" s="17"/>
      <c r="JHH219" s="17"/>
      <c r="JHI219" s="17"/>
      <c r="JHJ219" s="17"/>
      <c r="JHK219" s="17"/>
      <c r="JHL219" s="17"/>
      <c r="JHM219" s="17"/>
      <c r="JHN219" s="17"/>
      <c r="JHO219" s="17"/>
      <c r="JHP219" s="17"/>
      <c r="JHQ219" s="17"/>
      <c r="JHR219" s="17"/>
      <c r="JHS219" s="17"/>
      <c r="JHT219" s="17"/>
      <c r="JHU219" s="17"/>
      <c r="JHV219" s="17"/>
      <c r="JHW219" s="17"/>
      <c r="JHX219" s="17"/>
      <c r="JHY219" s="17"/>
      <c r="JHZ219" s="17"/>
      <c r="JIA219" s="17"/>
      <c r="JIB219" s="17"/>
      <c r="JIC219" s="17"/>
      <c r="JID219" s="17"/>
      <c r="JIE219" s="17"/>
      <c r="JIF219" s="17"/>
      <c r="JIG219" s="17"/>
      <c r="JIH219" s="17"/>
      <c r="JII219" s="17"/>
      <c r="JIJ219" s="17"/>
      <c r="JIK219" s="17"/>
      <c r="JIL219" s="17"/>
      <c r="JIM219" s="17"/>
      <c r="JIN219" s="17"/>
      <c r="JIO219" s="17"/>
      <c r="JIP219" s="17"/>
      <c r="JIQ219" s="17"/>
      <c r="JIR219" s="17"/>
      <c r="JIS219" s="17"/>
      <c r="JIT219" s="17"/>
      <c r="JIU219" s="17"/>
      <c r="JIV219" s="17"/>
      <c r="JIW219" s="17"/>
      <c r="JIX219" s="17"/>
      <c r="JIY219" s="17"/>
      <c r="JIZ219" s="17"/>
      <c r="JJA219" s="17"/>
      <c r="JJB219" s="17"/>
      <c r="JJC219" s="17"/>
      <c r="JJD219" s="17"/>
      <c r="JJE219" s="17"/>
      <c r="JJF219" s="17"/>
      <c r="JJG219" s="17"/>
      <c r="JJH219" s="17"/>
      <c r="JJI219" s="17"/>
      <c r="JJJ219" s="17"/>
      <c r="JJK219" s="17"/>
      <c r="JJL219" s="17"/>
      <c r="JJM219" s="17"/>
      <c r="JJN219" s="17"/>
      <c r="JJO219" s="17"/>
      <c r="JJP219" s="17"/>
      <c r="JJQ219" s="17"/>
      <c r="JJR219" s="17"/>
      <c r="JJS219" s="17"/>
      <c r="JJT219" s="17"/>
      <c r="JJU219" s="17"/>
      <c r="JJV219" s="17"/>
      <c r="JJW219" s="17"/>
      <c r="JJX219" s="17"/>
      <c r="JJY219" s="17"/>
      <c r="JJZ219" s="17"/>
      <c r="JKA219" s="17"/>
      <c r="JKB219" s="17"/>
      <c r="JKC219" s="17"/>
      <c r="JKD219" s="17"/>
      <c r="JKE219" s="17"/>
      <c r="JKF219" s="17"/>
      <c r="JKG219" s="17"/>
      <c r="JKH219" s="17"/>
      <c r="JKI219" s="17"/>
      <c r="JKJ219" s="17"/>
      <c r="JKK219" s="17"/>
      <c r="JKL219" s="17"/>
      <c r="JKM219" s="17"/>
      <c r="JKN219" s="17"/>
      <c r="JKO219" s="17"/>
      <c r="JKP219" s="17"/>
      <c r="JKQ219" s="17"/>
      <c r="JKR219" s="17"/>
      <c r="JKS219" s="17"/>
      <c r="JKT219" s="17"/>
      <c r="JKU219" s="17"/>
      <c r="JKV219" s="17"/>
      <c r="JKW219" s="17"/>
      <c r="JKX219" s="17"/>
      <c r="JKY219" s="17"/>
      <c r="JKZ219" s="17"/>
      <c r="JLA219" s="17"/>
      <c r="JLB219" s="17"/>
      <c r="JLC219" s="17"/>
      <c r="JLD219" s="17"/>
      <c r="JLE219" s="17"/>
      <c r="JLF219" s="17"/>
      <c r="JLG219" s="17"/>
      <c r="JLH219" s="17"/>
      <c r="JLI219" s="17"/>
      <c r="JLJ219" s="17"/>
      <c r="JLK219" s="17"/>
      <c r="JLL219" s="17"/>
      <c r="JLM219" s="17"/>
      <c r="JLN219" s="17"/>
      <c r="JLO219" s="17"/>
      <c r="JLP219" s="17"/>
      <c r="JLQ219" s="17"/>
      <c r="JLR219" s="17"/>
      <c r="JLS219" s="17"/>
      <c r="JLT219" s="17"/>
      <c r="JLU219" s="17"/>
      <c r="JLV219" s="17"/>
      <c r="JLW219" s="17"/>
      <c r="JLX219" s="17"/>
      <c r="JLY219" s="17"/>
      <c r="JLZ219" s="17"/>
      <c r="JMA219" s="17"/>
      <c r="JMB219" s="17"/>
      <c r="JMC219" s="17"/>
      <c r="JMD219" s="17"/>
      <c r="JME219" s="17"/>
      <c r="JMF219" s="17"/>
      <c r="JMG219" s="17"/>
      <c r="JMH219" s="17"/>
      <c r="JMI219" s="17"/>
      <c r="JMJ219" s="17"/>
      <c r="JMK219" s="17"/>
      <c r="JML219" s="17"/>
      <c r="JMM219" s="17"/>
      <c r="JMN219" s="17"/>
      <c r="JMO219" s="17"/>
      <c r="JMP219" s="17"/>
      <c r="JMQ219" s="17"/>
      <c r="JMR219" s="17"/>
      <c r="JMS219" s="17"/>
      <c r="JMT219" s="17"/>
      <c r="JMU219" s="17"/>
      <c r="JMV219" s="17"/>
      <c r="JMW219" s="17"/>
      <c r="JMX219" s="17"/>
      <c r="JMY219" s="17"/>
      <c r="JMZ219" s="17"/>
      <c r="JNA219" s="17"/>
      <c r="JNB219" s="17"/>
      <c r="JNC219" s="17"/>
      <c r="JND219" s="17"/>
      <c r="JNE219" s="17"/>
      <c r="JNF219" s="17"/>
      <c r="JNG219" s="17"/>
      <c r="JNH219" s="17"/>
      <c r="JNI219" s="17"/>
      <c r="JNJ219" s="17"/>
      <c r="JNK219" s="17"/>
      <c r="JNL219" s="17"/>
      <c r="JNM219" s="17"/>
      <c r="JNN219" s="17"/>
      <c r="JNO219" s="17"/>
      <c r="JNP219" s="17"/>
      <c r="JNQ219" s="17"/>
      <c r="JNR219" s="17"/>
      <c r="JNS219" s="17"/>
      <c r="JNT219" s="17"/>
      <c r="JNU219" s="17"/>
      <c r="JNV219" s="17"/>
      <c r="JNW219" s="17"/>
      <c r="JNX219" s="17"/>
      <c r="JNY219" s="17"/>
      <c r="JNZ219" s="17"/>
      <c r="JOA219" s="17"/>
      <c r="JOB219" s="17"/>
      <c r="JOC219" s="17"/>
      <c r="JOD219" s="17"/>
      <c r="JOE219" s="17"/>
      <c r="JOF219" s="17"/>
      <c r="JOG219" s="17"/>
      <c r="JOH219" s="17"/>
      <c r="JOI219" s="17"/>
      <c r="JOJ219" s="17"/>
      <c r="JOK219" s="17"/>
      <c r="JOL219" s="17"/>
      <c r="JOM219" s="17"/>
      <c r="JON219" s="17"/>
      <c r="JOO219" s="17"/>
      <c r="JOP219" s="17"/>
      <c r="JOQ219" s="17"/>
      <c r="JOR219" s="17"/>
      <c r="JOS219" s="17"/>
      <c r="JOT219" s="17"/>
      <c r="JOU219" s="17"/>
      <c r="JOV219" s="17"/>
      <c r="JOW219" s="17"/>
      <c r="JOX219" s="17"/>
      <c r="JOY219" s="17"/>
      <c r="JOZ219" s="17"/>
      <c r="JPA219" s="17"/>
      <c r="JPB219" s="17"/>
      <c r="JPC219" s="17"/>
      <c r="JPD219" s="17"/>
      <c r="JPE219" s="17"/>
      <c r="JPF219" s="17"/>
      <c r="JPG219" s="17"/>
      <c r="JPH219" s="17"/>
      <c r="JPI219" s="17"/>
      <c r="JPJ219" s="17"/>
      <c r="JPK219" s="17"/>
      <c r="JPL219" s="17"/>
      <c r="JPM219" s="17"/>
      <c r="JPN219" s="17"/>
      <c r="JPO219" s="17"/>
      <c r="JPP219" s="17"/>
      <c r="JPQ219" s="17"/>
      <c r="JPR219" s="17"/>
      <c r="JPS219" s="17"/>
      <c r="JPT219" s="17"/>
      <c r="JPU219" s="17"/>
      <c r="JPV219" s="17"/>
      <c r="JPW219" s="17"/>
      <c r="JPX219" s="17"/>
      <c r="JPY219" s="17"/>
      <c r="JPZ219" s="17"/>
      <c r="JQA219" s="17"/>
      <c r="JQB219" s="17"/>
      <c r="JQC219" s="17"/>
      <c r="JQD219" s="17"/>
      <c r="JQE219" s="17"/>
      <c r="JQF219" s="17"/>
      <c r="JQG219" s="17"/>
      <c r="JQH219" s="17"/>
      <c r="JQI219" s="17"/>
      <c r="JQJ219" s="17"/>
      <c r="JQK219" s="17"/>
      <c r="JQL219" s="17"/>
      <c r="JQM219" s="17"/>
      <c r="JQN219" s="17"/>
      <c r="JQO219" s="17"/>
      <c r="JQP219" s="17"/>
      <c r="JQQ219" s="17"/>
      <c r="JQR219" s="17"/>
      <c r="JQS219" s="17"/>
      <c r="JQT219" s="17"/>
      <c r="JQU219" s="17"/>
      <c r="JQV219" s="17"/>
      <c r="JQW219" s="17"/>
      <c r="JQX219" s="17"/>
      <c r="JQY219" s="17"/>
      <c r="JQZ219" s="17"/>
      <c r="JRA219" s="17"/>
      <c r="JRB219" s="17"/>
      <c r="JRC219" s="17"/>
      <c r="JRD219" s="17"/>
      <c r="JRE219" s="17"/>
      <c r="JRF219" s="17"/>
      <c r="JRG219" s="17"/>
      <c r="JRH219" s="17"/>
      <c r="JRI219" s="17"/>
      <c r="JRJ219" s="17"/>
      <c r="JRK219" s="17"/>
      <c r="JRL219" s="17"/>
      <c r="JRM219" s="17"/>
      <c r="JRN219" s="17"/>
      <c r="JRO219" s="17"/>
      <c r="JRP219" s="17"/>
      <c r="JRQ219" s="17"/>
      <c r="JRR219" s="17"/>
      <c r="JRS219" s="17"/>
      <c r="JRT219" s="17"/>
      <c r="JRU219" s="17"/>
      <c r="JRV219" s="17"/>
      <c r="JRW219" s="17"/>
      <c r="JRX219" s="17"/>
      <c r="JRY219" s="17"/>
      <c r="JRZ219" s="17"/>
      <c r="JSA219" s="17"/>
      <c r="JSB219" s="17"/>
      <c r="JSC219" s="17"/>
      <c r="JSD219" s="17"/>
      <c r="JSE219" s="17"/>
      <c r="JSF219" s="17"/>
      <c r="JSG219" s="17"/>
      <c r="JSH219" s="17"/>
      <c r="JSI219" s="17"/>
      <c r="JSJ219" s="17"/>
      <c r="JSK219" s="17"/>
      <c r="JSL219" s="17"/>
      <c r="JSM219" s="17"/>
      <c r="JSN219" s="17"/>
      <c r="JSO219" s="17"/>
      <c r="JSP219" s="17"/>
      <c r="JSQ219" s="17"/>
      <c r="JSR219" s="17"/>
      <c r="JSS219" s="17"/>
      <c r="JST219" s="17"/>
      <c r="JSU219" s="17"/>
      <c r="JSV219" s="17"/>
      <c r="JSW219" s="17"/>
      <c r="JSX219" s="17"/>
      <c r="JSY219" s="17"/>
      <c r="JSZ219" s="17"/>
      <c r="JTA219" s="17"/>
      <c r="JTB219" s="17"/>
      <c r="JTC219" s="17"/>
      <c r="JTD219" s="17"/>
      <c r="JTE219" s="17"/>
      <c r="JTF219" s="17"/>
      <c r="JTG219" s="17"/>
      <c r="JTH219" s="17"/>
      <c r="JTI219" s="17"/>
      <c r="JTJ219" s="17"/>
      <c r="JTK219" s="17"/>
      <c r="JTL219" s="17"/>
      <c r="JTM219" s="17"/>
      <c r="JTN219" s="17"/>
      <c r="JTO219" s="17"/>
      <c r="JTP219" s="17"/>
      <c r="JTQ219" s="17"/>
      <c r="JTR219" s="17"/>
      <c r="JTS219" s="17"/>
      <c r="JTT219" s="17"/>
      <c r="JTU219" s="17"/>
      <c r="JTV219" s="17"/>
      <c r="JTW219" s="17"/>
      <c r="JTX219" s="17"/>
      <c r="JTY219" s="17"/>
      <c r="JTZ219" s="17"/>
      <c r="JUA219" s="17"/>
      <c r="JUB219" s="17"/>
      <c r="JUC219" s="17"/>
      <c r="JUD219" s="17"/>
      <c r="JUE219" s="17"/>
      <c r="JUF219" s="17"/>
      <c r="JUG219" s="17"/>
      <c r="JUH219" s="17"/>
      <c r="JUI219" s="17"/>
      <c r="JUJ219" s="17"/>
      <c r="JUK219" s="17"/>
      <c r="JUL219" s="17"/>
      <c r="JUM219" s="17"/>
      <c r="JUN219" s="17"/>
      <c r="JUO219" s="17"/>
      <c r="JUP219" s="17"/>
      <c r="JUQ219" s="17"/>
      <c r="JUR219" s="17"/>
      <c r="JUS219" s="17"/>
      <c r="JUT219" s="17"/>
      <c r="JUU219" s="17"/>
      <c r="JUV219" s="17"/>
      <c r="JUW219" s="17"/>
      <c r="JUX219" s="17"/>
      <c r="JUY219" s="17"/>
      <c r="JUZ219" s="17"/>
      <c r="JVA219" s="17"/>
      <c r="JVB219" s="17"/>
      <c r="JVC219" s="17"/>
      <c r="JVD219" s="17"/>
      <c r="JVE219" s="17"/>
      <c r="JVF219" s="17"/>
      <c r="JVG219" s="17"/>
      <c r="JVH219" s="17"/>
      <c r="JVI219" s="17"/>
      <c r="JVJ219" s="17"/>
      <c r="JVK219" s="17"/>
      <c r="JVL219" s="17"/>
      <c r="JVM219" s="17"/>
      <c r="JVN219" s="17"/>
      <c r="JVO219" s="17"/>
      <c r="JVP219" s="17"/>
      <c r="JVQ219" s="17"/>
      <c r="JVR219" s="17"/>
      <c r="JVS219" s="17"/>
      <c r="JVT219" s="17"/>
      <c r="JVU219" s="17"/>
      <c r="JVV219" s="17"/>
      <c r="JVW219" s="17"/>
      <c r="JVX219" s="17"/>
      <c r="JVY219" s="17"/>
      <c r="JVZ219" s="17"/>
      <c r="JWA219" s="17"/>
      <c r="JWB219" s="17"/>
      <c r="JWC219" s="17"/>
      <c r="JWD219" s="17"/>
      <c r="JWE219" s="17"/>
      <c r="JWF219" s="17"/>
      <c r="JWG219" s="17"/>
      <c r="JWH219" s="17"/>
      <c r="JWI219" s="17"/>
      <c r="JWJ219" s="17"/>
      <c r="JWK219" s="17"/>
      <c r="JWL219" s="17"/>
      <c r="JWM219" s="17"/>
      <c r="JWN219" s="17"/>
      <c r="JWO219" s="17"/>
      <c r="JWP219" s="17"/>
      <c r="JWQ219" s="17"/>
      <c r="JWR219" s="17"/>
      <c r="JWS219" s="17"/>
      <c r="JWT219" s="17"/>
      <c r="JWU219" s="17"/>
      <c r="JWV219" s="17"/>
      <c r="JWW219" s="17"/>
      <c r="JWX219" s="17"/>
      <c r="JWY219" s="17"/>
      <c r="JWZ219" s="17"/>
      <c r="JXA219" s="17"/>
      <c r="JXB219" s="17"/>
      <c r="JXC219" s="17"/>
      <c r="JXD219" s="17"/>
      <c r="JXE219" s="17"/>
      <c r="JXF219" s="17"/>
      <c r="JXG219" s="17"/>
      <c r="JXH219" s="17"/>
      <c r="JXI219" s="17"/>
      <c r="JXJ219" s="17"/>
      <c r="JXK219" s="17"/>
      <c r="JXL219" s="17"/>
      <c r="JXM219" s="17"/>
      <c r="JXN219" s="17"/>
      <c r="JXO219" s="17"/>
      <c r="JXP219" s="17"/>
      <c r="JXQ219" s="17"/>
      <c r="JXR219" s="17"/>
      <c r="JXS219" s="17"/>
      <c r="JXT219" s="17"/>
      <c r="JXU219" s="17"/>
      <c r="JXV219" s="17"/>
      <c r="JXW219" s="17"/>
      <c r="JXX219" s="17"/>
      <c r="JXY219" s="17"/>
      <c r="JXZ219" s="17"/>
      <c r="JYA219" s="17"/>
      <c r="JYB219" s="17"/>
      <c r="JYC219" s="17"/>
      <c r="JYD219" s="17"/>
      <c r="JYE219" s="17"/>
      <c r="JYF219" s="17"/>
      <c r="JYG219" s="17"/>
      <c r="JYH219" s="17"/>
      <c r="JYI219" s="17"/>
      <c r="JYJ219" s="17"/>
      <c r="JYK219" s="17"/>
      <c r="JYL219" s="17"/>
      <c r="JYM219" s="17"/>
      <c r="JYN219" s="17"/>
      <c r="JYO219" s="17"/>
      <c r="JYP219" s="17"/>
      <c r="JYQ219" s="17"/>
      <c r="JYR219" s="17"/>
      <c r="JYS219" s="17"/>
      <c r="JYT219" s="17"/>
      <c r="JYU219" s="17"/>
      <c r="JYV219" s="17"/>
      <c r="JYW219" s="17"/>
      <c r="JYX219" s="17"/>
      <c r="JYY219" s="17"/>
      <c r="JYZ219" s="17"/>
      <c r="JZA219" s="17"/>
      <c r="JZB219" s="17"/>
      <c r="JZC219" s="17"/>
      <c r="JZD219" s="17"/>
      <c r="JZE219" s="17"/>
      <c r="JZF219" s="17"/>
      <c r="JZG219" s="17"/>
      <c r="JZH219" s="17"/>
      <c r="JZI219" s="17"/>
      <c r="JZJ219" s="17"/>
      <c r="JZK219" s="17"/>
      <c r="JZL219" s="17"/>
      <c r="JZM219" s="17"/>
      <c r="JZN219" s="17"/>
      <c r="JZO219" s="17"/>
      <c r="JZP219" s="17"/>
      <c r="JZQ219" s="17"/>
      <c r="JZR219" s="17"/>
      <c r="JZS219" s="17"/>
      <c r="JZT219" s="17"/>
      <c r="JZU219" s="17"/>
      <c r="JZV219" s="17"/>
      <c r="JZW219" s="17"/>
      <c r="JZX219" s="17"/>
      <c r="JZY219" s="17"/>
      <c r="JZZ219" s="17"/>
      <c r="KAA219" s="17"/>
      <c r="KAB219" s="17"/>
      <c r="KAC219" s="17"/>
      <c r="KAD219" s="17"/>
      <c r="KAE219" s="17"/>
      <c r="KAF219" s="17"/>
      <c r="KAG219" s="17"/>
      <c r="KAH219" s="17"/>
      <c r="KAI219" s="17"/>
      <c r="KAJ219" s="17"/>
      <c r="KAK219" s="17"/>
      <c r="KAL219" s="17"/>
      <c r="KAM219" s="17"/>
      <c r="KAN219" s="17"/>
      <c r="KAO219" s="17"/>
      <c r="KAP219" s="17"/>
      <c r="KAQ219" s="17"/>
      <c r="KAR219" s="17"/>
      <c r="KAS219" s="17"/>
      <c r="KAT219" s="17"/>
      <c r="KAU219" s="17"/>
      <c r="KAV219" s="17"/>
      <c r="KAW219" s="17"/>
      <c r="KAX219" s="17"/>
      <c r="KAY219" s="17"/>
      <c r="KAZ219" s="17"/>
      <c r="KBA219" s="17"/>
      <c r="KBB219" s="17"/>
      <c r="KBC219" s="17"/>
      <c r="KBD219" s="17"/>
      <c r="KBE219" s="17"/>
      <c r="KBF219" s="17"/>
      <c r="KBG219" s="17"/>
      <c r="KBH219" s="17"/>
      <c r="KBI219" s="17"/>
      <c r="KBJ219" s="17"/>
      <c r="KBK219" s="17"/>
      <c r="KBL219" s="17"/>
      <c r="KBM219" s="17"/>
      <c r="KBN219" s="17"/>
      <c r="KBO219" s="17"/>
      <c r="KBP219" s="17"/>
      <c r="KBQ219" s="17"/>
      <c r="KBR219" s="17"/>
      <c r="KBS219" s="17"/>
      <c r="KBT219" s="17"/>
      <c r="KBU219" s="17"/>
      <c r="KBV219" s="17"/>
      <c r="KBW219" s="17"/>
      <c r="KBX219" s="17"/>
      <c r="KBY219" s="17"/>
      <c r="KBZ219" s="17"/>
      <c r="KCA219" s="17"/>
      <c r="KCB219" s="17"/>
      <c r="KCC219" s="17"/>
      <c r="KCD219" s="17"/>
      <c r="KCE219" s="17"/>
      <c r="KCF219" s="17"/>
      <c r="KCG219" s="17"/>
      <c r="KCH219" s="17"/>
      <c r="KCI219" s="17"/>
      <c r="KCJ219" s="17"/>
      <c r="KCK219" s="17"/>
      <c r="KCL219" s="17"/>
      <c r="KCM219" s="17"/>
      <c r="KCN219" s="17"/>
      <c r="KCO219" s="17"/>
      <c r="KCP219" s="17"/>
      <c r="KCQ219" s="17"/>
      <c r="KCR219" s="17"/>
      <c r="KCS219" s="17"/>
      <c r="KCT219" s="17"/>
      <c r="KCU219" s="17"/>
      <c r="KCV219" s="17"/>
      <c r="KCW219" s="17"/>
      <c r="KCX219" s="17"/>
      <c r="KCY219" s="17"/>
      <c r="KCZ219" s="17"/>
      <c r="KDA219" s="17"/>
      <c r="KDB219" s="17"/>
      <c r="KDC219" s="17"/>
      <c r="KDD219" s="17"/>
      <c r="KDE219" s="17"/>
      <c r="KDF219" s="17"/>
      <c r="KDG219" s="17"/>
      <c r="KDH219" s="17"/>
      <c r="KDI219" s="17"/>
      <c r="KDJ219" s="17"/>
      <c r="KDK219" s="17"/>
      <c r="KDL219" s="17"/>
      <c r="KDM219" s="17"/>
      <c r="KDN219" s="17"/>
      <c r="KDO219" s="17"/>
      <c r="KDP219" s="17"/>
      <c r="KDQ219" s="17"/>
      <c r="KDR219" s="17"/>
      <c r="KDS219" s="17"/>
      <c r="KDT219" s="17"/>
      <c r="KDU219" s="17"/>
      <c r="KDV219" s="17"/>
      <c r="KDW219" s="17"/>
      <c r="KDX219" s="17"/>
      <c r="KDY219" s="17"/>
      <c r="KDZ219" s="17"/>
      <c r="KEA219" s="17"/>
      <c r="KEB219" s="17"/>
      <c r="KEC219" s="17"/>
      <c r="KED219" s="17"/>
      <c r="KEE219" s="17"/>
      <c r="KEF219" s="17"/>
      <c r="KEG219" s="17"/>
      <c r="KEH219" s="17"/>
      <c r="KEI219" s="17"/>
      <c r="KEJ219" s="17"/>
      <c r="KEK219" s="17"/>
      <c r="KEL219" s="17"/>
      <c r="KEM219" s="17"/>
      <c r="KEN219" s="17"/>
      <c r="KEO219" s="17"/>
      <c r="KEP219" s="17"/>
      <c r="KEQ219" s="17"/>
      <c r="KER219" s="17"/>
      <c r="KES219" s="17"/>
      <c r="KET219" s="17"/>
      <c r="KEU219" s="17"/>
      <c r="KEV219" s="17"/>
      <c r="KEW219" s="17"/>
      <c r="KEX219" s="17"/>
      <c r="KEY219" s="17"/>
      <c r="KEZ219" s="17"/>
      <c r="KFA219" s="17"/>
      <c r="KFB219" s="17"/>
      <c r="KFC219" s="17"/>
      <c r="KFD219" s="17"/>
      <c r="KFE219" s="17"/>
      <c r="KFF219" s="17"/>
      <c r="KFG219" s="17"/>
      <c r="KFH219" s="17"/>
      <c r="KFI219" s="17"/>
      <c r="KFJ219" s="17"/>
      <c r="KFK219" s="17"/>
      <c r="KFL219" s="17"/>
      <c r="KFM219" s="17"/>
      <c r="KFN219" s="17"/>
      <c r="KFO219" s="17"/>
      <c r="KFP219" s="17"/>
      <c r="KFQ219" s="17"/>
      <c r="KFR219" s="17"/>
      <c r="KFS219" s="17"/>
      <c r="KFT219" s="17"/>
      <c r="KFU219" s="17"/>
      <c r="KFV219" s="17"/>
      <c r="KFW219" s="17"/>
      <c r="KFX219" s="17"/>
      <c r="KFY219" s="17"/>
      <c r="KFZ219" s="17"/>
      <c r="KGA219" s="17"/>
      <c r="KGB219" s="17"/>
      <c r="KGC219" s="17"/>
      <c r="KGD219" s="17"/>
      <c r="KGE219" s="17"/>
      <c r="KGF219" s="17"/>
      <c r="KGG219" s="17"/>
      <c r="KGH219" s="17"/>
      <c r="KGI219" s="17"/>
      <c r="KGJ219" s="17"/>
      <c r="KGK219" s="17"/>
      <c r="KGL219" s="17"/>
      <c r="KGM219" s="17"/>
      <c r="KGN219" s="17"/>
      <c r="KGO219" s="17"/>
      <c r="KGP219" s="17"/>
      <c r="KGQ219" s="17"/>
      <c r="KGR219" s="17"/>
      <c r="KGS219" s="17"/>
      <c r="KGT219" s="17"/>
      <c r="KGU219" s="17"/>
      <c r="KGV219" s="17"/>
      <c r="KGW219" s="17"/>
      <c r="KGX219" s="17"/>
      <c r="KGY219" s="17"/>
      <c r="KGZ219" s="17"/>
      <c r="KHA219" s="17"/>
      <c r="KHB219" s="17"/>
      <c r="KHC219" s="17"/>
      <c r="KHD219" s="17"/>
      <c r="KHE219" s="17"/>
      <c r="KHF219" s="17"/>
      <c r="KHG219" s="17"/>
      <c r="KHH219" s="17"/>
      <c r="KHI219" s="17"/>
      <c r="KHJ219" s="17"/>
      <c r="KHK219" s="17"/>
      <c r="KHL219" s="17"/>
      <c r="KHM219" s="17"/>
      <c r="KHN219" s="17"/>
      <c r="KHO219" s="17"/>
      <c r="KHP219" s="17"/>
      <c r="KHQ219" s="17"/>
      <c r="KHR219" s="17"/>
      <c r="KHS219" s="17"/>
      <c r="KHT219" s="17"/>
      <c r="KHU219" s="17"/>
      <c r="KHV219" s="17"/>
      <c r="KHW219" s="17"/>
      <c r="KHX219" s="17"/>
      <c r="KHY219" s="17"/>
      <c r="KHZ219" s="17"/>
      <c r="KIA219" s="17"/>
      <c r="KIB219" s="17"/>
      <c r="KIC219" s="17"/>
      <c r="KID219" s="17"/>
      <c r="KIE219" s="17"/>
      <c r="KIF219" s="17"/>
      <c r="KIG219" s="17"/>
      <c r="KIH219" s="17"/>
      <c r="KII219" s="17"/>
      <c r="KIJ219" s="17"/>
      <c r="KIK219" s="17"/>
      <c r="KIL219" s="17"/>
      <c r="KIM219" s="17"/>
      <c r="KIN219" s="17"/>
      <c r="KIO219" s="17"/>
      <c r="KIP219" s="17"/>
      <c r="KIQ219" s="17"/>
      <c r="KIR219" s="17"/>
      <c r="KIS219" s="17"/>
      <c r="KIT219" s="17"/>
      <c r="KIU219" s="17"/>
      <c r="KIV219" s="17"/>
      <c r="KIW219" s="17"/>
      <c r="KIX219" s="17"/>
      <c r="KIY219" s="17"/>
      <c r="KIZ219" s="17"/>
      <c r="KJA219" s="17"/>
      <c r="KJB219" s="17"/>
      <c r="KJC219" s="17"/>
      <c r="KJD219" s="17"/>
      <c r="KJE219" s="17"/>
      <c r="KJF219" s="17"/>
      <c r="KJG219" s="17"/>
      <c r="KJH219" s="17"/>
      <c r="KJI219" s="17"/>
      <c r="KJJ219" s="17"/>
      <c r="KJK219" s="17"/>
      <c r="KJL219" s="17"/>
      <c r="KJM219" s="17"/>
      <c r="KJN219" s="17"/>
      <c r="KJO219" s="17"/>
      <c r="KJP219" s="17"/>
      <c r="KJQ219" s="17"/>
      <c r="KJR219" s="17"/>
      <c r="KJS219" s="17"/>
      <c r="KJT219" s="17"/>
      <c r="KJU219" s="17"/>
      <c r="KJV219" s="17"/>
      <c r="KJW219" s="17"/>
      <c r="KJX219" s="17"/>
      <c r="KJY219" s="17"/>
      <c r="KJZ219" s="17"/>
      <c r="KKA219" s="17"/>
      <c r="KKB219" s="17"/>
      <c r="KKC219" s="17"/>
      <c r="KKD219" s="17"/>
      <c r="KKE219" s="17"/>
      <c r="KKF219" s="17"/>
      <c r="KKG219" s="17"/>
      <c r="KKH219" s="17"/>
      <c r="KKI219" s="17"/>
      <c r="KKJ219" s="17"/>
      <c r="KKK219" s="17"/>
      <c r="KKL219" s="17"/>
      <c r="KKM219" s="17"/>
      <c r="KKN219" s="17"/>
      <c r="KKO219" s="17"/>
      <c r="KKP219" s="17"/>
      <c r="KKQ219" s="17"/>
      <c r="KKR219" s="17"/>
      <c r="KKS219" s="17"/>
      <c r="KKT219" s="17"/>
      <c r="KKU219" s="17"/>
      <c r="KKV219" s="17"/>
      <c r="KKW219" s="17"/>
      <c r="KKX219" s="17"/>
      <c r="KKY219" s="17"/>
      <c r="KKZ219" s="17"/>
      <c r="KLA219" s="17"/>
      <c r="KLB219" s="17"/>
      <c r="KLC219" s="17"/>
      <c r="KLD219" s="17"/>
      <c r="KLE219" s="17"/>
      <c r="KLF219" s="17"/>
      <c r="KLG219" s="17"/>
      <c r="KLH219" s="17"/>
      <c r="KLI219" s="17"/>
      <c r="KLJ219" s="17"/>
      <c r="KLK219" s="17"/>
      <c r="KLL219" s="17"/>
      <c r="KLM219" s="17"/>
      <c r="KLN219" s="17"/>
      <c r="KLO219" s="17"/>
      <c r="KLP219" s="17"/>
      <c r="KLQ219" s="17"/>
      <c r="KLR219" s="17"/>
      <c r="KLS219" s="17"/>
      <c r="KLT219" s="17"/>
      <c r="KLU219" s="17"/>
      <c r="KLV219" s="17"/>
      <c r="KLW219" s="17"/>
      <c r="KLX219" s="17"/>
      <c r="KLY219" s="17"/>
      <c r="KLZ219" s="17"/>
      <c r="KMA219" s="17"/>
      <c r="KMB219" s="17"/>
      <c r="KMC219" s="17"/>
      <c r="KMD219" s="17"/>
      <c r="KME219" s="17"/>
      <c r="KMF219" s="17"/>
      <c r="KMG219" s="17"/>
      <c r="KMH219" s="17"/>
      <c r="KMI219" s="17"/>
      <c r="KMJ219" s="17"/>
      <c r="KMK219" s="17"/>
      <c r="KML219" s="17"/>
      <c r="KMM219" s="17"/>
      <c r="KMN219" s="17"/>
      <c r="KMO219" s="17"/>
      <c r="KMP219" s="17"/>
      <c r="KMQ219" s="17"/>
      <c r="KMR219" s="17"/>
      <c r="KMS219" s="17"/>
      <c r="KMT219" s="17"/>
      <c r="KMU219" s="17"/>
      <c r="KMV219" s="17"/>
      <c r="KMW219" s="17"/>
      <c r="KMX219" s="17"/>
      <c r="KMY219" s="17"/>
      <c r="KMZ219" s="17"/>
      <c r="KNA219" s="17"/>
      <c r="KNB219" s="17"/>
      <c r="KNC219" s="17"/>
      <c r="KND219" s="17"/>
      <c r="KNE219" s="17"/>
      <c r="KNF219" s="17"/>
      <c r="KNG219" s="17"/>
      <c r="KNH219" s="17"/>
      <c r="KNI219" s="17"/>
      <c r="KNJ219" s="17"/>
      <c r="KNK219" s="17"/>
      <c r="KNL219" s="17"/>
      <c r="KNM219" s="17"/>
      <c r="KNN219" s="17"/>
      <c r="KNO219" s="17"/>
      <c r="KNP219" s="17"/>
      <c r="KNQ219" s="17"/>
      <c r="KNR219" s="17"/>
      <c r="KNS219" s="17"/>
      <c r="KNT219" s="17"/>
      <c r="KNU219" s="17"/>
      <c r="KNV219" s="17"/>
      <c r="KNW219" s="17"/>
      <c r="KNX219" s="17"/>
      <c r="KNY219" s="17"/>
      <c r="KNZ219" s="17"/>
      <c r="KOA219" s="17"/>
      <c r="KOB219" s="17"/>
      <c r="KOC219" s="17"/>
      <c r="KOD219" s="17"/>
      <c r="KOE219" s="17"/>
      <c r="KOF219" s="17"/>
      <c r="KOG219" s="17"/>
      <c r="KOH219" s="17"/>
      <c r="KOI219" s="17"/>
      <c r="KOJ219" s="17"/>
      <c r="KOK219" s="17"/>
      <c r="KOL219" s="17"/>
      <c r="KOM219" s="17"/>
      <c r="KON219" s="17"/>
      <c r="KOO219" s="17"/>
      <c r="KOP219" s="17"/>
      <c r="KOQ219" s="17"/>
      <c r="KOR219" s="17"/>
      <c r="KOS219" s="17"/>
      <c r="KOT219" s="17"/>
      <c r="KOU219" s="17"/>
      <c r="KOV219" s="17"/>
      <c r="KOW219" s="17"/>
      <c r="KOX219" s="17"/>
      <c r="KOY219" s="17"/>
      <c r="KOZ219" s="17"/>
      <c r="KPA219" s="17"/>
      <c r="KPB219" s="17"/>
      <c r="KPC219" s="17"/>
      <c r="KPD219" s="17"/>
      <c r="KPE219" s="17"/>
      <c r="KPF219" s="17"/>
      <c r="KPG219" s="17"/>
      <c r="KPH219" s="17"/>
      <c r="KPI219" s="17"/>
      <c r="KPJ219" s="17"/>
      <c r="KPK219" s="17"/>
      <c r="KPL219" s="17"/>
      <c r="KPM219" s="17"/>
      <c r="KPN219" s="17"/>
      <c r="KPO219" s="17"/>
      <c r="KPP219" s="17"/>
      <c r="KPQ219" s="17"/>
      <c r="KPR219" s="17"/>
      <c r="KPS219" s="17"/>
      <c r="KPT219" s="17"/>
      <c r="KPU219" s="17"/>
      <c r="KPV219" s="17"/>
      <c r="KPW219" s="17"/>
      <c r="KPX219" s="17"/>
      <c r="KPY219" s="17"/>
      <c r="KPZ219" s="17"/>
      <c r="KQA219" s="17"/>
      <c r="KQB219" s="17"/>
      <c r="KQC219" s="17"/>
      <c r="KQD219" s="17"/>
      <c r="KQE219" s="17"/>
      <c r="KQF219" s="17"/>
      <c r="KQG219" s="17"/>
      <c r="KQH219" s="17"/>
      <c r="KQI219" s="17"/>
      <c r="KQJ219" s="17"/>
      <c r="KQK219" s="17"/>
      <c r="KQL219" s="17"/>
      <c r="KQM219" s="17"/>
      <c r="KQN219" s="17"/>
      <c r="KQO219" s="17"/>
      <c r="KQP219" s="17"/>
      <c r="KQQ219" s="17"/>
      <c r="KQR219" s="17"/>
      <c r="KQS219" s="17"/>
      <c r="KQT219" s="17"/>
      <c r="KQU219" s="17"/>
      <c r="KQV219" s="17"/>
      <c r="KQW219" s="17"/>
      <c r="KQX219" s="17"/>
      <c r="KQY219" s="17"/>
      <c r="KQZ219" s="17"/>
      <c r="KRA219" s="17"/>
      <c r="KRB219" s="17"/>
      <c r="KRC219" s="17"/>
      <c r="KRD219" s="17"/>
      <c r="KRE219" s="17"/>
      <c r="KRF219" s="17"/>
      <c r="KRG219" s="17"/>
      <c r="KRH219" s="17"/>
      <c r="KRI219" s="17"/>
      <c r="KRJ219" s="17"/>
      <c r="KRK219" s="17"/>
      <c r="KRL219" s="17"/>
      <c r="KRM219" s="17"/>
      <c r="KRN219" s="17"/>
      <c r="KRO219" s="17"/>
      <c r="KRP219" s="17"/>
      <c r="KRQ219" s="17"/>
      <c r="KRR219" s="17"/>
      <c r="KRS219" s="17"/>
      <c r="KRT219" s="17"/>
      <c r="KRU219" s="17"/>
      <c r="KRV219" s="17"/>
      <c r="KRW219" s="17"/>
      <c r="KRX219" s="17"/>
      <c r="KRY219" s="17"/>
      <c r="KRZ219" s="17"/>
      <c r="KSA219" s="17"/>
      <c r="KSB219" s="17"/>
      <c r="KSC219" s="17"/>
      <c r="KSD219" s="17"/>
      <c r="KSE219" s="17"/>
      <c r="KSF219" s="17"/>
      <c r="KSG219" s="17"/>
      <c r="KSH219" s="17"/>
      <c r="KSI219" s="17"/>
      <c r="KSJ219" s="17"/>
      <c r="KSK219" s="17"/>
      <c r="KSL219" s="17"/>
      <c r="KSM219" s="17"/>
      <c r="KSN219" s="17"/>
      <c r="KSO219" s="17"/>
      <c r="KSP219" s="17"/>
      <c r="KSQ219" s="17"/>
      <c r="KSR219" s="17"/>
      <c r="KSS219" s="17"/>
      <c r="KST219" s="17"/>
      <c r="KSU219" s="17"/>
      <c r="KSV219" s="17"/>
      <c r="KSW219" s="17"/>
      <c r="KSX219" s="17"/>
      <c r="KSY219" s="17"/>
      <c r="KSZ219" s="17"/>
      <c r="KTA219" s="17"/>
      <c r="KTB219" s="17"/>
      <c r="KTC219" s="17"/>
      <c r="KTD219" s="17"/>
      <c r="KTE219" s="17"/>
      <c r="KTF219" s="17"/>
      <c r="KTG219" s="17"/>
      <c r="KTH219" s="17"/>
      <c r="KTI219" s="17"/>
      <c r="KTJ219" s="17"/>
      <c r="KTK219" s="17"/>
      <c r="KTL219" s="17"/>
      <c r="KTM219" s="17"/>
      <c r="KTN219" s="17"/>
      <c r="KTO219" s="17"/>
      <c r="KTP219" s="17"/>
      <c r="KTQ219" s="17"/>
      <c r="KTR219" s="17"/>
      <c r="KTS219" s="17"/>
      <c r="KTT219" s="17"/>
      <c r="KTU219" s="17"/>
      <c r="KTV219" s="17"/>
      <c r="KTW219" s="17"/>
      <c r="KTX219" s="17"/>
      <c r="KTY219" s="17"/>
      <c r="KTZ219" s="17"/>
      <c r="KUA219" s="17"/>
      <c r="KUB219" s="17"/>
      <c r="KUC219" s="17"/>
      <c r="KUD219" s="17"/>
      <c r="KUE219" s="17"/>
      <c r="KUF219" s="17"/>
      <c r="KUG219" s="17"/>
      <c r="KUH219" s="17"/>
      <c r="KUI219" s="17"/>
      <c r="KUJ219" s="17"/>
      <c r="KUK219" s="17"/>
      <c r="KUL219" s="17"/>
      <c r="KUM219" s="17"/>
      <c r="KUN219" s="17"/>
      <c r="KUO219" s="17"/>
      <c r="KUP219" s="17"/>
      <c r="KUQ219" s="17"/>
      <c r="KUR219" s="17"/>
      <c r="KUS219" s="17"/>
      <c r="KUT219" s="17"/>
      <c r="KUU219" s="17"/>
      <c r="KUV219" s="17"/>
      <c r="KUW219" s="17"/>
      <c r="KUX219" s="17"/>
      <c r="KUY219" s="17"/>
      <c r="KUZ219" s="17"/>
      <c r="KVA219" s="17"/>
      <c r="KVB219" s="17"/>
      <c r="KVC219" s="17"/>
      <c r="KVD219" s="17"/>
      <c r="KVE219" s="17"/>
      <c r="KVF219" s="17"/>
      <c r="KVG219" s="17"/>
      <c r="KVH219" s="17"/>
      <c r="KVI219" s="17"/>
      <c r="KVJ219" s="17"/>
      <c r="KVK219" s="17"/>
      <c r="KVL219" s="17"/>
      <c r="KVM219" s="17"/>
      <c r="KVN219" s="17"/>
      <c r="KVO219" s="17"/>
      <c r="KVP219" s="17"/>
      <c r="KVQ219" s="17"/>
      <c r="KVR219" s="17"/>
      <c r="KVS219" s="17"/>
      <c r="KVT219" s="17"/>
      <c r="KVU219" s="17"/>
      <c r="KVV219" s="17"/>
      <c r="KVW219" s="17"/>
      <c r="KVX219" s="17"/>
      <c r="KVY219" s="17"/>
      <c r="KVZ219" s="17"/>
      <c r="KWA219" s="17"/>
      <c r="KWB219" s="17"/>
      <c r="KWC219" s="17"/>
      <c r="KWD219" s="17"/>
      <c r="KWE219" s="17"/>
      <c r="KWF219" s="17"/>
      <c r="KWG219" s="17"/>
      <c r="KWH219" s="17"/>
      <c r="KWI219" s="17"/>
      <c r="KWJ219" s="17"/>
      <c r="KWK219" s="17"/>
      <c r="KWL219" s="17"/>
      <c r="KWM219" s="17"/>
      <c r="KWN219" s="17"/>
      <c r="KWO219" s="17"/>
      <c r="KWP219" s="17"/>
      <c r="KWQ219" s="17"/>
      <c r="KWR219" s="17"/>
      <c r="KWS219" s="17"/>
      <c r="KWT219" s="17"/>
      <c r="KWU219" s="17"/>
      <c r="KWV219" s="17"/>
      <c r="KWW219" s="17"/>
      <c r="KWX219" s="17"/>
      <c r="KWY219" s="17"/>
      <c r="KWZ219" s="17"/>
      <c r="KXA219" s="17"/>
      <c r="KXB219" s="17"/>
      <c r="KXC219" s="17"/>
      <c r="KXD219" s="17"/>
      <c r="KXE219" s="17"/>
      <c r="KXF219" s="17"/>
      <c r="KXG219" s="17"/>
      <c r="KXH219" s="17"/>
      <c r="KXI219" s="17"/>
      <c r="KXJ219" s="17"/>
      <c r="KXK219" s="17"/>
      <c r="KXL219" s="17"/>
      <c r="KXM219" s="17"/>
      <c r="KXN219" s="17"/>
      <c r="KXO219" s="17"/>
      <c r="KXP219" s="17"/>
      <c r="KXQ219" s="17"/>
      <c r="KXR219" s="17"/>
      <c r="KXS219" s="17"/>
      <c r="KXT219" s="17"/>
      <c r="KXU219" s="17"/>
      <c r="KXV219" s="17"/>
      <c r="KXW219" s="17"/>
      <c r="KXX219" s="17"/>
      <c r="KXY219" s="17"/>
      <c r="KXZ219" s="17"/>
      <c r="KYA219" s="17"/>
      <c r="KYB219" s="17"/>
      <c r="KYC219" s="17"/>
      <c r="KYD219" s="17"/>
      <c r="KYE219" s="17"/>
      <c r="KYF219" s="17"/>
      <c r="KYG219" s="17"/>
      <c r="KYH219" s="17"/>
      <c r="KYI219" s="17"/>
      <c r="KYJ219" s="17"/>
      <c r="KYK219" s="17"/>
      <c r="KYL219" s="17"/>
      <c r="KYM219" s="17"/>
      <c r="KYN219" s="17"/>
      <c r="KYO219" s="17"/>
      <c r="KYP219" s="17"/>
      <c r="KYQ219" s="17"/>
      <c r="KYR219" s="17"/>
      <c r="KYS219" s="17"/>
      <c r="KYT219" s="17"/>
      <c r="KYU219" s="17"/>
      <c r="KYV219" s="17"/>
      <c r="KYW219" s="17"/>
      <c r="KYX219" s="17"/>
      <c r="KYY219" s="17"/>
      <c r="KYZ219" s="17"/>
      <c r="KZA219" s="17"/>
      <c r="KZB219" s="17"/>
      <c r="KZC219" s="17"/>
      <c r="KZD219" s="17"/>
      <c r="KZE219" s="17"/>
      <c r="KZF219" s="17"/>
      <c r="KZG219" s="17"/>
      <c r="KZH219" s="17"/>
      <c r="KZI219" s="17"/>
      <c r="KZJ219" s="17"/>
      <c r="KZK219" s="17"/>
      <c r="KZL219" s="17"/>
      <c r="KZM219" s="17"/>
      <c r="KZN219" s="17"/>
      <c r="KZO219" s="17"/>
      <c r="KZP219" s="17"/>
      <c r="KZQ219" s="17"/>
      <c r="KZR219" s="17"/>
      <c r="KZS219" s="17"/>
      <c r="KZT219" s="17"/>
      <c r="KZU219" s="17"/>
      <c r="KZV219" s="17"/>
      <c r="KZW219" s="17"/>
      <c r="KZX219" s="17"/>
      <c r="KZY219" s="17"/>
      <c r="KZZ219" s="17"/>
      <c r="LAA219" s="17"/>
      <c r="LAB219" s="17"/>
      <c r="LAC219" s="17"/>
      <c r="LAD219" s="17"/>
      <c r="LAE219" s="17"/>
      <c r="LAF219" s="17"/>
      <c r="LAG219" s="17"/>
      <c r="LAH219" s="17"/>
      <c r="LAI219" s="17"/>
      <c r="LAJ219" s="17"/>
      <c r="LAK219" s="17"/>
      <c r="LAL219" s="17"/>
      <c r="LAM219" s="17"/>
      <c r="LAN219" s="17"/>
      <c r="LAO219" s="17"/>
      <c r="LAP219" s="17"/>
      <c r="LAQ219" s="17"/>
      <c r="LAR219" s="17"/>
      <c r="LAS219" s="17"/>
      <c r="LAT219" s="17"/>
      <c r="LAU219" s="17"/>
      <c r="LAV219" s="17"/>
      <c r="LAW219" s="17"/>
      <c r="LAX219" s="17"/>
      <c r="LAY219" s="17"/>
      <c r="LAZ219" s="17"/>
      <c r="LBA219" s="17"/>
      <c r="LBB219" s="17"/>
      <c r="LBC219" s="17"/>
      <c r="LBD219" s="17"/>
      <c r="LBE219" s="17"/>
      <c r="LBF219" s="17"/>
      <c r="LBG219" s="17"/>
      <c r="LBH219" s="17"/>
      <c r="LBI219" s="17"/>
      <c r="LBJ219" s="17"/>
      <c r="LBK219" s="17"/>
      <c r="LBL219" s="17"/>
      <c r="LBM219" s="17"/>
      <c r="LBN219" s="17"/>
      <c r="LBO219" s="17"/>
      <c r="LBP219" s="17"/>
      <c r="LBQ219" s="17"/>
      <c r="LBR219" s="17"/>
      <c r="LBS219" s="17"/>
      <c r="LBT219" s="17"/>
      <c r="LBU219" s="17"/>
      <c r="LBV219" s="17"/>
      <c r="LBW219" s="17"/>
      <c r="LBX219" s="17"/>
      <c r="LBY219" s="17"/>
      <c r="LBZ219" s="17"/>
      <c r="LCA219" s="17"/>
      <c r="LCB219" s="17"/>
      <c r="LCC219" s="17"/>
      <c r="LCD219" s="17"/>
      <c r="LCE219" s="17"/>
      <c r="LCF219" s="17"/>
      <c r="LCG219" s="17"/>
      <c r="LCH219" s="17"/>
      <c r="LCI219" s="17"/>
      <c r="LCJ219" s="17"/>
      <c r="LCK219" s="17"/>
      <c r="LCL219" s="17"/>
      <c r="LCM219" s="17"/>
      <c r="LCN219" s="17"/>
      <c r="LCO219" s="17"/>
      <c r="LCP219" s="17"/>
      <c r="LCQ219" s="17"/>
      <c r="LCR219" s="17"/>
      <c r="LCS219" s="17"/>
      <c r="LCT219" s="17"/>
      <c r="LCU219" s="17"/>
      <c r="LCV219" s="17"/>
      <c r="LCW219" s="17"/>
      <c r="LCX219" s="17"/>
      <c r="LCY219" s="17"/>
      <c r="LCZ219" s="17"/>
      <c r="LDA219" s="17"/>
      <c r="LDB219" s="17"/>
      <c r="LDC219" s="17"/>
      <c r="LDD219" s="17"/>
      <c r="LDE219" s="17"/>
      <c r="LDF219" s="17"/>
      <c r="LDG219" s="17"/>
      <c r="LDH219" s="17"/>
      <c r="LDI219" s="17"/>
      <c r="LDJ219" s="17"/>
      <c r="LDK219" s="17"/>
      <c r="LDL219" s="17"/>
      <c r="LDM219" s="17"/>
      <c r="LDN219" s="17"/>
      <c r="LDO219" s="17"/>
      <c r="LDP219" s="17"/>
      <c r="LDQ219" s="17"/>
      <c r="LDR219" s="17"/>
      <c r="LDS219" s="17"/>
      <c r="LDT219" s="17"/>
      <c r="LDU219" s="17"/>
      <c r="LDV219" s="17"/>
      <c r="LDW219" s="17"/>
      <c r="LDX219" s="17"/>
      <c r="LDY219" s="17"/>
      <c r="LDZ219" s="17"/>
      <c r="LEA219" s="17"/>
      <c r="LEB219" s="17"/>
      <c r="LEC219" s="17"/>
      <c r="LED219" s="17"/>
      <c r="LEE219" s="17"/>
      <c r="LEF219" s="17"/>
      <c r="LEG219" s="17"/>
      <c r="LEH219" s="17"/>
      <c r="LEI219" s="17"/>
      <c r="LEJ219" s="17"/>
      <c r="LEK219" s="17"/>
      <c r="LEL219" s="17"/>
      <c r="LEM219" s="17"/>
      <c r="LEN219" s="17"/>
      <c r="LEO219" s="17"/>
      <c r="LEP219" s="17"/>
      <c r="LEQ219" s="17"/>
      <c r="LER219" s="17"/>
      <c r="LES219" s="17"/>
      <c r="LET219" s="17"/>
      <c r="LEU219" s="17"/>
      <c r="LEV219" s="17"/>
      <c r="LEW219" s="17"/>
      <c r="LEX219" s="17"/>
      <c r="LEY219" s="17"/>
      <c r="LEZ219" s="17"/>
      <c r="LFA219" s="17"/>
      <c r="LFB219" s="17"/>
      <c r="LFC219" s="17"/>
      <c r="LFD219" s="17"/>
      <c r="LFE219" s="17"/>
      <c r="LFF219" s="17"/>
      <c r="LFG219" s="17"/>
      <c r="LFH219" s="17"/>
      <c r="LFI219" s="17"/>
      <c r="LFJ219" s="17"/>
      <c r="LFK219" s="17"/>
      <c r="LFL219" s="17"/>
      <c r="LFM219" s="17"/>
      <c r="LFN219" s="17"/>
      <c r="LFO219" s="17"/>
      <c r="LFP219" s="17"/>
      <c r="LFQ219" s="17"/>
      <c r="LFR219" s="17"/>
      <c r="LFS219" s="17"/>
      <c r="LFT219" s="17"/>
      <c r="LFU219" s="17"/>
      <c r="LFV219" s="17"/>
      <c r="LFW219" s="17"/>
      <c r="LFX219" s="17"/>
      <c r="LFY219" s="17"/>
      <c r="LFZ219" s="17"/>
      <c r="LGA219" s="17"/>
      <c r="LGB219" s="17"/>
      <c r="LGC219" s="17"/>
      <c r="LGD219" s="17"/>
      <c r="LGE219" s="17"/>
      <c r="LGF219" s="17"/>
      <c r="LGG219" s="17"/>
      <c r="LGH219" s="17"/>
      <c r="LGI219" s="17"/>
      <c r="LGJ219" s="17"/>
      <c r="LGK219" s="17"/>
      <c r="LGL219" s="17"/>
      <c r="LGM219" s="17"/>
      <c r="LGN219" s="17"/>
      <c r="LGO219" s="17"/>
      <c r="LGP219" s="17"/>
      <c r="LGQ219" s="17"/>
      <c r="LGR219" s="17"/>
      <c r="LGS219" s="17"/>
      <c r="LGT219" s="17"/>
      <c r="LGU219" s="17"/>
      <c r="LGV219" s="17"/>
      <c r="LGW219" s="17"/>
      <c r="LGX219" s="17"/>
      <c r="LGY219" s="17"/>
      <c r="LGZ219" s="17"/>
      <c r="LHA219" s="17"/>
      <c r="LHB219" s="17"/>
      <c r="LHC219" s="17"/>
      <c r="LHD219" s="17"/>
      <c r="LHE219" s="17"/>
      <c r="LHF219" s="17"/>
      <c r="LHG219" s="17"/>
      <c r="LHH219" s="17"/>
      <c r="LHI219" s="17"/>
      <c r="LHJ219" s="17"/>
      <c r="LHK219" s="17"/>
      <c r="LHL219" s="17"/>
      <c r="LHM219" s="17"/>
      <c r="LHN219" s="17"/>
      <c r="LHO219" s="17"/>
      <c r="LHP219" s="17"/>
      <c r="LHQ219" s="17"/>
      <c r="LHR219" s="17"/>
      <c r="LHS219" s="17"/>
      <c r="LHT219" s="17"/>
      <c r="LHU219" s="17"/>
      <c r="LHV219" s="17"/>
      <c r="LHW219" s="17"/>
      <c r="LHX219" s="17"/>
      <c r="LHY219" s="17"/>
      <c r="LHZ219" s="17"/>
      <c r="LIA219" s="17"/>
      <c r="LIB219" s="17"/>
      <c r="LIC219" s="17"/>
      <c r="LID219" s="17"/>
      <c r="LIE219" s="17"/>
      <c r="LIF219" s="17"/>
      <c r="LIG219" s="17"/>
      <c r="LIH219" s="17"/>
      <c r="LII219" s="17"/>
      <c r="LIJ219" s="17"/>
      <c r="LIK219" s="17"/>
      <c r="LIL219" s="17"/>
      <c r="LIM219" s="17"/>
      <c r="LIN219" s="17"/>
      <c r="LIO219" s="17"/>
      <c r="LIP219" s="17"/>
      <c r="LIQ219" s="17"/>
      <c r="LIR219" s="17"/>
      <c r="LIS219" s="17"/>
      <c r="LIT219" s="17"/>
      <c r="LIU219" s="17"/>
      <c r="LIV219" s="17"/>
      <c r="LIW219" s="17"/>
      <c r="LIX219" s="17"/>
      <c r="LIY219" s="17"/>
      <c r="LIZ219" s="17"/>
      <c r="LJA219" s="17"/>
      <c r="LJB219" s="17"/>
      <c r="LJC219" s="17"/>
      <c r="LJD219" s="17"/>
      <c r="LJE219" s="17"/>
      <c r="LJF219" s="17"/>
      <c r="LJG219" s="17"/>
      <c r="LJH219" s="17"/>
      <c r="LJI219" s="17"/>
      <c r="LJJ219" s="17"/>
      <c r="LJK219" s="17"/>
      <c r="LJL219" s="17"/>
      <c r="LJM219" s="17"/>
      <c r="LJN219" s="17"/>
      <c r="LJO219" s="17"/>
      <c r="LJP219" s="17"/>
      <c r="LJQ219" s="17"/>
      <c r="LJR219" s="17"/>
      <c r="LJS219" s="17"/>
      <c r="LJT219" s="17"/>
      <c r="LJU219" s="17"/>
      <c r="LJV219" s="17"/>
      <c r="LJW219" s="17"/>
      <c r="LJX219" s="17"/>
      <c r="LJY219" s="17"/>
      <c r="LJZ219" s="17"/>
      <c r="LKA219" s="17"/>
      <c r="LKB219" s="17"/>
      <c r="LKC219" s="17"/>
      <c r="LKD219" s="17"/>
      <c r="LKE219" s="17"/>
      <c r="LKF219" s="17"/>
      <c r="LKG219" s="17"/>
      <c r="LKH219" s="17"/>
      <c r="LKI219" s="17"/>
      <c r="LKJ219" s="17"/>
      <c r="LKK219" s="17"/>
      <c r="LKL219" s="17"/>
      <c r="LKM219" s="17"/>
      <c r="LKN219" s="17"/>
      <c r="LKO219" s="17"/>
      <c r="LKP219" s="17"/>
      <c r="LKQ219" s="17"/>
      <c r="LKR219" s="17"/>
      <c r="LKS219" s="17"/>
      <c r="LKT219" s="17"/>
      <c r="LKU219" s="17"/>
      <c r="LKV219" s="17"/>
      <c r="LKW219" s="17"/>
      <c r="LKX219" s="17"/>
      <c r="LKY219" s="17"/>
      <c r="LKZ219" s="17"/>
      <c r="LLA219" s="17"/>
      <c r="LLB219" s="17"/>
      <c r="LLC219" s="17"/>
      <c r="LLD219" s="17"/>
      <c r="LLE219" s="17"/>
      <c r="LLF219" s="17"/>
      <c r="LLG219" s="17"/>
      <c r="LLH219" s="17"/>
      <c r="LLI219" s="17"/>
      <c r="LLJ219" s="17"/>
      <c r="LLK219" s="17"/>
      <c r="LLL219" s="17"/>
      <c r="LLM219" s="17"/>
      <c r="LLN219" s="17"/>
      <c r="LLO219" s="17"/>
      <c r="LLP219" s="17"/>
      <c r="LLQ219" s="17"/>
      <c r="LLR219" s="17"/>
      <c r="LLS219" s="17"/>
      <c r="LLT219" s="17"/>
      <c r="LLU219" s="17"/>
      <c r="LLV219" s="17"/>
      <c r="LLW219" s="17"/>
      <c r="LLX219" s="17"/>
      <c r="LLY219" s="17"/>
      <c r="LLZ219" s="17"/>
      <c r="LMA219" s="17"/>
      <c r="LMB219" s="17"/>
      <c r="LMC219" s="17"/>
      <c r="LMD219" s="17"/>
      <c r="LME219" s="17"/>
      <c r="LMF219" s="17"/>
      <c r="LMG219" s="17"/>
      <c r="LMH219" s="17"/>
      <c r="LMI219" s="17"/>
      <c r="LMJ219" s="17"/>
      <c r="LMK219" s="17"/>
      <c r="LML219" s="17"/>
      <c r="LMM219" s="17"/>
      <c r="LMN219" s="17"/>
      <c r="LMO219" s="17"/>
      <c r="LMP219" s="17"/>
      <c r="LMQ219" s="17"/>
      <c r="LMR219" s="17"/>
      <c r="LMS219" s="17"/>
      <c r="LMT219" s="17"/>
      <c r="LMU219" s="17"/>
      <c r="LMV219" s="17"/>
      <c r="LMW219" s="17"/>
      <c r="LMX219" s="17"/>
      <c r="LMY219" s="17"/>
      <c r="LMZ219" s="17"/>
      <c r="LNA219" s="17"/>
      <c r="LNB219" s="17"/>
      <c r="LNC219" s="17"/>
      <c r="LND219" s="17"/>
      <c r="LNE219" s="17"/>
      <c r="LNF219" s="17"/>
      <c r="LNG219" s="17"/>
      <c r="LNH219" s="17"/>
      <c r="LNI219" s="17"/>
      <c r="LNJ219" s="17"/>
      <c r="LNK219" s="17"/>
      <c r="LNL219" s="17"/>
      <c r="LNM219" s="17"/>
      <c r="LNN219" s="17"/>
      <c r="LNO219" s="17"/>
      <c r="LNP219" s="17"/>
      <c r="LNQ219" s="17"/>
      <c r="LNR219" s="17"/>
      <c r="LNS219" s="17"/>
      <c r="LNT219" s="17"/>
      <c r="LNU219" s="17"/>
      <c r="LNV219" s="17"/>
      <c r="LNW219" s="17"/>
      <c r="LNX219" s="17"/>
      <c r="LNY219" s="17"/>
      <c r="LNZ219" s="17"/>
      <c r="LOA219" s="17"/>
      <c r="LOB219" s="17"/>
      <c r="LOC219" s="17"/>
      <c r="LOD219" s="17"/>
      <c r="LOE219" s="17"/>
      <c r="LOF219" s="17"/>
      <c r="LOG219" s="17"/>
      <c r="LOH219" s="17"/>
      <c r="LOI219" s="17"/>
      <c r="LOJ219" s="17"/>
      <c r="LOK219" s="17"/>
      <c r="LOL219" s="17"/>
      <c r="LOM219" s="17"/>
      <c r="LON219" s="17"/>
      <c r="LOO219" s="17"/>
      <c r="LOP219" s="17"/>
      <c r="LOQ219" s="17"/>
      <c r="LOR219" s="17"/>
      <c r="LOS219" s="17"/>
      <c r="LOT219" s="17"/>
      <c r="LOU219" s="17"/>
      <c r="LOV219" s="17"/>
      <c r="LOW219" s="17"/>
      <c r="LOX219" s="17"/>
      <c r="LOY219" s="17"/>
      <c r="LOZ219" s="17"/>
      <c r="LPA219" s="17"/>
      <c r="LPB219" s="17"/>
      <c r="LPC219" s="17"/>
      <c r="LPD219" s="17"/>
      <c r="LPE219" s="17"/>
      <c r="LPF219" s="17"/>
      <c r="LPG219" s="17"/>
      <c r="LPH219" s="17"/>
      <c r="LPI219" s="17"/>
      <c r="LPJ219" s="17"/>
      <c r="LPK219" s="17"/>
      <c r="LPL219" s="17"/>
      <c r="LPM219" s="17"/>
      <c r="LPN219" s="17"/>
      <c r="LPO219" s="17"/>
      <c r="LPP219" s="17"/>
      <c r="LPQ219" s="17"/>
      <c r="LPR219" s="17"/>
      <c r="LPS219" s="17"/>
      <c r="LPT219" s="17"/>
      <c r="LPU219" s="17"/>
      <c r="LPV219" s="17"/>
      <c r="LPW219" s="17"/>
      <c r="LPX219" s="17"/>
      <c r="LPY219" s="17"/>
      <c r="LPZ219" s="17"/>
      <c r="LQA219" s="17"/>
      <c r="LQB219" s="17"/>
      <c r="LQC219" s="17"/>
      <c r="LQD219" s="17"/>
      <c r="LQE219" s="17"/>
      <c r="LQF219" s="17"/>
      <c r="LQG219" s="17"/>
      <c r="LQH219" s="17"/>
      <c r="LQI219" s="17"/>
      <c r="LQJ219" s="17"/>
      <c r="LQK219" s="17"/>
      <c r="LQL219" s="17"/>
      <c r="LQM219" s="17"/>
      <c r="LQN219" s="17"/>
      <c r="LQO219" s="17"/>
      <c r="LQP219" s="17"/>
      <c r="LQQ219" s="17"/>
      <c r="LQR219" s="17"/>
      <c r="LQS219" s="17"/>
      <c r="LQT219" s="17"/>
      <c r="LQU219" s="17"/>
      <c r="LQV219" s="17"/>
      <c r="LQW219" s="17"/>
      <c r="LQX219" s="17"/>
      <c r="LQY219" s="17"/>
      <c r="LQZ219" s="17"/>
      <c r="LRA219" s="17"/>
      <c r="LRB219" s="17"/>
      <c r="LRC219" s="17"/>
      <c r="LRD219" s="17"/>
      <c r="LRE219" s="17"/>
      <c r="LRF219" s="17"/>
      <c r="LRG219" s="17"/>
      <c r="LRH219" s="17"/>
      <c r="LRI219" s="17"/>
      <c r="LRJ219" s="17"/>
      <c r="LRK219" s="17"/>
      <c r="LRL219" s="17"/>
      <c r="LRM219" s="17"/>
      <c r="LRN219" s="17"/>
      <c r="LRO219" s="17"/>
      <c r="LRP219" s="17"/>
      <c r="LRQ219" s="17"/>
      <c r="LRR219" s="17"/>
      <c r="LRS219" s="17"/>
      <c r="LRT219" s="17"/>
      <c r="LRU219" s="17"/>
      <c r="LRV219" s="17"/>
      <c r="LRW219" s="17"/>
      <c r="LRX219" s="17"/>
      <c r="LRY219" s="17"/>
      <c r="LRZ219" s="17"/>
      <c r="LSA219" s="17"/>
      <c r="LSB219" s="17"/>
      <c r="LSC219" s="17"/>
      <c r="LSD219" s="17"/>
      <c r="LSE219" s="17"/>
      <c r="LSF219" s="17"/>
      <c r="LSG219" s="17"/>
      <c r="LSH219" s="17"/>
      <c r="LSI219" s="17"/>
      <c r="LSJ219" s="17"/>
      <c r="LSK219" s="17"/>
      <c r="LSL219" s="17"/>
      <c r="LSM219" s="17"/>
      <c r="LSN219" s="17"/>
      <c r="LSO219" s="17"/>
      <c r="LSP219" s="17"/>
      <c r="LSQ219" s="17"/>
      <c r="LSR219" s="17"/>
      <c r="LSS219" s="17"/>
      <c r="LST219" s="17"/>
      <c r="LSU219" s="17"/>
      <c r="LSV219" s="17"/>
      <c r="LSW219" s="17"/>
      <c r="LSX219" s="17"/>
      <c r="LSY219" s="17"/>
      <c r="LSZ219" s="17"/>
      <c r="LTA219" s="17"/>
      <c r="LTB219" s="17"/>
      <c r="LTC219" s="17"/>
      <c r="LTD219" s="17"/>
      <c r="LTE219" s="17"/>
      <c r="LTF219" s="17"/>
      <c r="LTG219" s="17"/>
      <c r="LTH219" s="17"/>
      <c r="LTI219" s="17"/>
      <c r="LTJ219" s="17"/>
      <c r="LTK219" s="17"/>
      <c r="LTL219" s="17"/>
      <c r="LTM219" s="17"/>
      <c r="LTN219" s="17"/>
      <c r="LTO219" s="17"/>
      <c r="LTP219" s="17"/>
      <c r="LTQ219" s="17"/>
      <c r="LTR219" s="17"/>
      <c r="LTS219" s="17"/>
      <c r="LTT219" s="17"/>
      <c r="LTU219" s="17"/>
      <c r="LTV219" s="17"/>
      <c r="LTW219" s="17"/>
      <c r="LTX219" s="17"/>
      <c r="LTY219" s="17"/>
      <c r="LTZ219" s="17"/>
      <c r="LUA219" s="17"/>
      <c r="LUB219" s="17"/>
      <c r="LUC219" s="17"/>
      <c r="LUD219" s="17"/>
      <c r="LUE219" s="17"/>
      <c r="LUF219" s="17"/>
      <c r="LUG219" s="17"/>
      <c r="LUH219" s="17"/>
      <c r="LUI219" s="17"/>
      <c r="LUJ219" s="17"/>
      <c r="LUK219" s="17"/>
      <c r="LUL219" s="17"/>
      <c r="LUM219" s="17"/>
      <c r="LUN219" s="17"/>
      <c r="LUO219" s="17"/>
      <c r="LUP219" s="17"/>
      <c r="LUQ219" s="17"/>
      <c r="LUR219" s="17"/>
      <c r="LUS219" s="17"/>
      <c r="LUT219" s="17"/>
      <c r="LUU219" s="17"/>
      <c r="LUV219" s="17"/>
      <c r="LUW219" s="17"/>
      <c r="LUX219" s="17"/>
      <c r="LUY219" s="17"/>
      <c r="LUZ219" s="17"/>
      <c r="LVA219" s="17"/>
      <c r="LVB219" s="17"/>
      <c r="LVC219" s="17"/>
      <c r="LVD219" s="17"/>
      <c r="LVE219" s="17"/>
      <c r="LVF219" s="17"/>
      <c r="LVG219" s="17"/>
      <c r="LVH219" s="17"/>
      <c r="LVI219" s="17"/>
      <c r="LVJ219" s="17"/>
      <c r="LVK219" s="17"/>
      <c r="LVL219" s="17"/>
      <c r="LVM219" s="17"/>
      <c r="LVN219" s="17"/>
      <c r="LVO219" s="17"/>
      <c r="LVP219" s="17"/>
      <c r="LVQ219" s="17"/>
      <c r="LVR219" s="17"/>
      <c r="LVS219" s="17"/>
      <c r="LVT219" s="17"/>
      <c r="LVU219" s="17"/>
      <c r="LVV219" s="17"/>
      <c r="LVW219" s="17"/>
      <c r="LVX219" s="17"/>
      <c r="LVY219" s="17"/>
      <c r="LVZ219" s="17"/>
      <c r="LWA219" s="17"/>
      <c r="LWB219" s="17"/>
      <c r="LWC219" s="17"/>
      <c r="LWD219" s="17"/>
      <c r="LWE219" s="17"/>
      <c r="LWF219" s="17"/>
      <c r="LWG219" s="17"/>
      <c r="LWH219" s="17"/>
      <c r="LWI219" s="17"/>
      <c r="LWJ219" s="17"/>
      <c r="LWK219" s="17"/>
      <c r="LWL219" s="17"/>
      <c r="LWM219" s="17"/>
      <c r="LWN219" s="17"/>
      <c r="LWO219" s="17"/>
      <c r="LWP219" s="17"/>
      <c r="LWQ219" s="17"/>
      <c r="LWR219" s="17"/>
      <c r="LWS219" s="17"/>
      <c r="LWT219" s="17"/>
      <c r="LWU219" s="17"/>
      <c r="LWV219" s="17"/>
      <c r="LWW219" s="17"/>
      <c r="LWX219" s="17"/>
      <c r="LWY219" s="17"/>
      <c r="LWZ219" s="17"/>
      <c r="LXA219" s="17"/>
      <c r="LXB219" s="17"/>
      <c r="LXC219" s="17"/>
      <c r="LXD219" s="17"/>
      <c r="LXE219" s="17"/>
      <c r="LXF219" s="17"/>
      <c r="LXG219" s="17"/>
      <c r="LXH219" s="17"/>
      <c r="LXI219" s="17"/>
      <c r="LXJ219" s="17"/>
      <c r="LXK219" s="17"/>
      <c r="LXL219" s="17"/>
      <c r="LXM219" s="17"/>
      <c r="LXN219" s="17"/>
      <c r="LXO219" s="17"/>
      <c r="LXP219" s="17"/>
      <c r="LXQ219" s="17"/>
      <c r="LXR219" s="17"/>
      <c r="LXS219" s="17"/>
      <c r="LXT219" s="17"/>
      <c r="LXU219" s="17"/>
      <c r="LXV219" s="17"/>
      <c r="LXW219" s="17"/>
      <c r="LXX219" s="17"/>
      <c r="LXY219" s="17"/>
      <c r="LXZ219" s="17"/>
      <c r="LYA219" s="17"/>
      <c r="LYB219" s="17"/>
      <c r="LYC219" s="17"/>
      <c r="LYD219" s="17"/>
      <c r="LYE219" s="17"/>
      <c r="LYF219" s="17"/>
      <c r="LYG219" s="17"/>
      <c r="LYH219" s="17"/>
      <c r="LYI219" s="17"/>
      <c r="LYJ219" s="17"/>
      <c r="LYK219" s="17"/>
      <c r="LYL219" s="17"/>
      <c r="LYM219" s="17"/>
      <c r="LYN219" s="17"/>
      <c r="LYO219" s="17"/>
      <c r="LYP219" s="17"/>
      <c r="LYQ219" s="17"/>
      <c r="LYR219" s="17"/>
      <c r="LYS219" s="17"/>
      <c r="LYT219" s="17"/>
      <c r="LYU219" s="17"/>
      <c r="LYV219" s="17"/>
      <c r="LYW219" s="17"/>
      <c r="LYX219" s="17"/>
      <c r="LYY219" s="17"/>
      <c r="LYZ219" s="17"/>
      <c r="LZA219" s="17"/>
      <c r="LZB219" s="17"/>
      <c r="LZC219" s="17"/>
      <c r="LZD219" s="17"/>
      <c r="LZE219" s="17"/>
      <c r="LZF219" s="17"/>
      <c r="LZG219" s="17"/>
      <c r="LZH219" s="17"/>
      <c r="LZI219" s="17"/>
      <c r="LZJ219" s="17"/>
      <c r="LZK219" s="17"/>
      <c r="LZL219" s="17"/>
      <c r="LZM219" s="17"/>
      <c r="LZN219" s="17"/>
      <c r="LZO219" s="17"/>
      <c r="LZP219" s="17"/>
      <c r="LZQ219" s="17"/>
      <c r="LZR219" s="17"/>
      <c r="LZS219" s="17"/>
      <c r="LZT219" s="17"/>
      <c r="LZU219" s="17"/>
      <c r="LZV219" s="17"/>
      <c r="LZW219" s="17"/>
      <c r="LZX219" s="17"/>
      <c r="LZY219" s="17"/>
      <c r="LZZ219" s="17"/>
      <c r="MAA219" s="17"/>
      <c r="MAB219" s="17"/>
      <c r="MAC219" s="17"/>
      <c r="MAD219" s="17"/>
      <c r="MAE219" s="17"/>
      <c r="MAF219" s="17"/>
      <c r="MAG219" s="17"/>
      <c r="MAH219" s="17"/>
      <c r="MAI219" s="17"/>
      <c r="MAJ219" s="17"/>
      <c r="MAK219" s="17"/>
      <c r="MAL219" s="17"/>
      <c r="MAM219" s="17"/>
      <c r="MAN219" s="17"/>
      <c r="MAO219" s="17"/>
      <c r="MAP219" s="17"/>
      <c r="MAQ219" s="17"/>
      <c r="MAR219" s="17"/>
      <c r="MAS219" s="17"/>
      <c r="MAT219" s="17"/>
      <c r="MAU219" s="17"/>
      <c r="MAV219" s="17"/>
      <c r="MAW219" s="17"/>
      <c r="MAX219" s="17"/>
      <c r="MAY219" s="17"/>
      <c r="MAZ219" s="17"/>
      <c r="MBA219" s="17"/>
      <c r="MBB219" s="17"/>
      <c r="MBC219" s="17"/>
      <c r="MBD219" s="17"/>
      <c r="MBE219" s="17"/>
      <c r="MBF219" s="17"/>
      <c r="MBG219" s="17"/>
      <c r="MBH219" s="17"/>
      <c r="MBI219" s="17"/>
      <c r="MBJ219" s="17"/>
      <c r="MBK219" s="17"/>
      <c r="MBL219" s="17"/>
      <c r="MBM219" s="17"/>
      <c r="MBN219" s="17"/>
      <c r="MBO219" s="17"/>
      <c r="MBP219" s="17"/>
      <c r="MBQ219" s="17"/>
      <c r="MBR219" s="17"/>
      <c r="MBS219" s="17"/>
      <c r="MBT219" s="17"/>
      <c r="MBU219" s="17"/>
      <c r="MBV219" s="17"/>
      <c r="MBW219" s="17"/>
      <c r="MBX219" s="17"/>
      <c r="MBY219" s="17"/>
      <c r="MBZ219" s="17"/>
      <c r="MCA219" s="17"/>
      <c r="MCB219" s="17"/>
      <c r="MCC219" s="17"/>
      <c r="MCD219" s="17"/>
      <c r="MCE219" s="17"/>
      <c r="MCF219" s="17"/>
      <c r="MCG219" s="17"/>
      <c r="MCH219" s="17"/>
      <c r="MCI219" s="17"/>
      <c r="MCJ219" s="17"/>
      <c r="MCK219" s="17"/>
      <c r="MCL219" s="17"/>
      <c r="MCM219" s="17"/>
      <c r="MCN219" s="17"/>
      <c r="MCO219" s="17"/>
      <c r="MCP219" s="17"/>
      <c r="MCQ219" s="17"/>
      <c r="MCR219" s="17"/>
      <c r="MCS219" s="17"/>
      <c r="MCT219" s="17"/>
      <c r="MCU219" s="17"/>
      <c r="MCV219" s="17"/>
      <c r="MCW219" s="17"/>
      <c r="MCX219" s="17"/>
      <c r="MCY219" s="17"/>
      <c r="MCZ219" s="17"/>
      <c r="MDA219" s="17"/>
      <c r="MDB219" s="17"/>
      <c r="MDC219" s="17"/>
      <c r="MDD219" s="17"/>
      <c r="MDE219" s="17"/>
      <c r="MDF219" s="17"/>
      <c r="MDG219" s="17"/>
      <c r="MDH219" s="17"/>
      <c r="MDI219" s="17"/>
      <c r="MDJ219" s="17"/>
      <c r="MDK219" s="17"/>
      <c r="MDL219" s="17"/>
      <c r="MDM219" s="17"/>
      <c r="MDN219" s="17"/>
      <c r="MDO219" s="17"/>
      <c r="MDP219" s="17"/>
      <c r="MDQ219" s="17"/>
      <c r="MDR219" s="17"/>
      <c r="MDS219" s="17"/>
      <c r="MDT219" s="17"/>
      <c r="MDU219" s="17"/>
      <c r="MDV219" s="17"/>
      <c r="MDW219" s="17"/>
      <c r="MDX219" s="17"/>
      <c r="MDY219" s="17"/>
      <c r="MDZ219" s="17"/>
      <c r="MEA219" s="17"/>
      <c r="MEB219" s="17"/>
      <c r="MEC219" s="17"/>
      <c r="MED219" s="17"/>
      <c r="MEE219" s="17"/>
      <c r="MEF219" s="17"/>
      <c r="MEG219" s="17"/>
      <c r="MEH219" s="17"/>
      <c r="MEI219" s="17"/>
      <c r="MEJ219" s="17"/>
      <c r="MEK219" s="17"/>
      <c r="MEL219" s="17"/>
      <c r="MEM219" s="17"/>
      <c r="MEN219" s="17"/>
      <c r="MEO219" s="17"/>
      <c r="MEP219" s="17"/>
      <c r="MEQ219" s="17"/>
      <c r="MER219" s="17"/>
      <c r="MES219" s="17"/>
      <c r="MET219" s="17"/>
      <c r="MEU219" s="17"/>
      <c r="MEV219" s="17"/>
      <c r="MEW219" s="17"/>
      <c r="MEX219" s="17"/>
      <c r="MEY219" s="17"/>
      <c r="MEZ219" s="17"/>
      <c r="MFA219" s="17"/>
      <c r="MFB219" s="17"/>
      <c r="MFC219" s="17"/>
      <c r="MFD219" s="17"/>
      <c r="MFE219" s="17"/>
      <c r="MFF219" s="17"/>
      <c r="MFG219" s="17"/>
      <c r="MFH219" s="17"/>
      <c r="MFI219" s="17"/>
      <c r="MFJ219" s="17"/>
      <c r="MFK219" s="17"/>
      <c r="MFL219" s="17"/>
      <c r="MFM219" s="17"/>
      <c r="MFN219" s="17"/>
      <c r="MFO219" s="17"/>
      <c r="MFP219" s="17"/>
      <c r="MFQ219" s="17"/>
      <c r="MFR219" s="17"/>
      <c r="MFS219" s="17"/>
      <c r="MFT219" s="17"/>
      <c r="MFU219" s="17"/>
      <c r="MFV219" s="17"/>
      <c r="MFW219" s="17"/>
      <c r="MFX219" s="17"/>
      <c r="MFY219" s="17"/>
      <c r="MFZ219" s="17"/>
      <c r="MGA219" s="17"/>
      <c r="MGB219" s="17"/>
      <c r="MGC219" s="17"/>
      <c r="MGD219" s="17"/>
      <c r="MGE219" s="17"/>
      <c r="MGF219" s="17"/>
      <c r="MGG219" s="17"/>
      <c r="MGH219" s="17"/>
      <c r="MGI219" s="17"/>
      <c r="MGJ219" s="17"/>
      <c r="MGK219" s="17"/>
      <c r="MGL219" s="17"/>
      <c r="MGM219" s="17"/>
      <c r="MGN219" s="17"/>
      <c r="MGO219" s="17"/>
      <c r="MGP219" s="17"/>
      <c r="MGQ219" s="17"/>
      <c r="MGR219" s="17"/>
      <c r="MGS219" s="17"/>
      <c r="MGT219" s="17"/>
      <c r="MGU219" s="17"/>
      <c r="MGV219" s="17"/>
      <c r="MGW219" s="17"/>
      <c r="MGX219" s="17"/>
      <c r="MGY219" s="17"/>
      <c r="MGZ219" s="17"/>
      <c r="MHA219" s="17"/>
      <c r="MHB219" s="17"/>
      <c r="MHC219" s="17"/>
      <c r="MHD219" s="17"/>
      <c r="MHE219" s="17"/>
      <c r="MHF219" s="17"/>
      <c r="MHG219" s="17"/>
      <c r="MHH219" s="17"/>
      <c r="MHI219" s="17"/>
      <c r="MHJ219" s="17"/>
      <c r="MHK219" s="17"/>
      <c r="MHL219" s="17"/>
      <c r="MHM219" s="17"/>
      <c r="MHN219" s="17"/>
      <c r="MHO219" s="17"/>
      <c r="MHP219" s="17"/>
      <c r="MHQ219" s="17"/>
      <c r="MHR219" s="17"/>
      <c r="MHS219" s="17"/>
      <c r="MHT219" s="17"/>
      <c r="MHU219" s="17"/>
      <c r="MHV219" s="17"/>
      <c r="MHW219" s="17"/>
      <c r="MHX219" s="17"/>
      <c r="MHY219" s="17"/>
      <c r="MHZ219" s="17"/>
      <c r="MIA219" s="17"/>
      <c r="MIB219" s="17"/>
      <c r="MIC219" s="17"/>
      <c r="MID219" s="17"/>
      <c r="MIE219" s="17"/>
      <c r="MIF219" s="17"/>
      <c r="MIG219" s="17"/>
      <c r="MIH219" s="17"/>
      <c r="MII219" s="17"/>
      <c r="MIJ219" s="17"/>
      <c r="MIK219" s="17"/>
      <c r="MIL219" s="17"/>
      <c r="MIM219" s="17"/>
      <c r="MIN219" s="17"/>
      <c r="MIO219" s="17"/>
      <c r="MIP219" s="17"/>
      <c r="MIQ219" s="17"/>
      <c r="MIR219" s="17"/>
      <c r="MIS219" s="17"/>
      <c r="MIT219" s="17"/>
      <c r="MIU219" s="17"/>
      <c r="MIV219" s="17"/>
      <c r="MIW219" s="17"/>
      <c r="MIX219" s="17"/>
      <c r="MIY219" s="17"/>
      <c r="MIZ219" s="17"/>
      <c r="MJA219" s="17"/>
      <c r="MJB219" s="17"/>
      <c r="MJC219" s="17"/>
      <c r="MJD219" s="17"/>
      <c r="MJE219" s="17"/>
      <c r="MJF219" s="17"/>
      <c r="MJG219" s="17"/>
      <c r="MJH219" s="17"/>
      <c r="MJI219" s="17"/>
      <c r="MJJ219" s="17"/>
      <c r="MJK219" s="17"/>
      <c r="MJL219" s="17"/>
      <c r="MJM219" s="17"/>
      <c r="MJN219" s="17"/>
      <c r="MJO219" s="17"/>
      <c r="MJP219" s="17"/>
      <c r="MJQ219" s="17"/>
      <c r="MJR219" s="17"/>
      <c r="MJS219" s="17"/>
      <c r="MJT219" s="17"/>
      <c r="MJU219" s="17"/>
      <c r="MJV219" s="17"/>
      <c r="MJW219" s="17"/>
      <c r="MJX219" s="17"/>
      <c r="MJY219" s="17"/>
      <c r="MJZ219" s="17"/>
      <c r="MKA219" s="17"/>
      <c r="MKB219" s="17"/>
      <c r="MKC219" s="17"/>
      <c r="MKD219" s="17"/>
      <c r="MKE219" s="17"/>
      <c r="MKF219" s="17"/>
      <c r="MKG219" s="17"/>
      <c r="MKH219" s="17"/>
      <c r="MKI219" s="17"/>
      <c r="MKJ219" s="17"/>
      <c r="MKK219" s="17"/>
      <c r="MKL219" s="17"/>
      <c r="MKM219" s="17"/>
      <c r="MKN219" s="17"/>
      <c r="MKO219" s="17"/>
      <c r="MKP219" s="17"/>
      <c r="MKQ219" s="17"/>
      <c r="MKR219" s="17"/>
      <c r="MKS219" s="17"/>
      <c r="MKT219" s="17"/>
      <c r="MKU219" s="17"/>
      <c r="MKV219" s="17"/>
      <c r="MKW219" s="17"/>
      <c r="MKX219" s="17"/>
      <c r="MKY219" s="17"/>
      <c r="MKZ219" s="17"/>
      <c r="MLA219" s="17"/>
      <c r="MLB219" s="17"/>
      <c r="MLC219" s="17"/>
      <c r="MLD219" s="17"/>
      <c r="MLE219" s="17"/>
      <c r="MLF219" s="17"/>
      <c r="MLG219" s="17"/>
      <c r="MLH219" s="17"/>
      <c r="MLI219" s="17"/>
      <c r="MLJ219" s="17"/>
      <c r="MLK219" s="17"/>
      <c r="MLL219" s="17"/>
      <c r="MLM219" s="17"/>
      <c r="MLN219" s="17"/>
      <c r="MLO219" s="17"/>
      <c r="MLP219" s="17"/>
      <c r="MLQ219" s="17"/>
      <c r="MLR219" s="17"/>
      <c r="MLS219" s="17"/>
      <c r="MLT219" s="17"/>
      <c r="MLU219" s="17"/>
      <c r="MLV219" s="17"/>
      <c r="MLW219" s="17"/>
      <c r="MLX219" s="17"/>
      <c r="MLY219" s="17"/>
      <c r="MLZ219" s="17"/>
      <c r="MMA219" s="17"/>
      <c r="MMB219" s="17"/>
      <c r="MMC219" s="17"/>
      <c r="MMD219" s="17"/>
      <c r="MME219" s="17"/>
      <c r="MMF219" s="17"/>
      <c r="MMG219" s="17"/>
      <c r="MMH219" s="17"/>
      <c r="MMI219" s="17"/>
      <c r="MMJ219" s="17"/>
      <c r="MMK219" s="17"/>
      <c r="MML219" s="17"/>
      <c r="MMM219" s="17"/>
      <c r="MMN219" s="17"/>
      <c r="MMO219" s="17"/>
      <c r="MMP219" s="17"/>
      <c r="MMQ219" s="17"/>
      <c r="MMR219" s="17"/>
      <c r="MMS219" s="17"/>
      <c r="MMT219" s="17"/>
      <c r="MMU219" s="17"/>
      <c r="MMV219" s="17"/>
      <c r="MMW219" s="17"/>
      <c r="MMX219" s="17"/>
      <c r="MMY219" s="17"/>
      <c r="MMZ219" s="17"/>
      <c r="MNA219" s="17"/>
      <c r="MNB219" s="17"/>
      <c r="MNC219" s="17"/>
      <c r="MND219" s="17"/>
      <c r="MNE219" s="17"/>
      <c r="MNF219" s="17"/>
      <c r="MNG219" s="17"/>
      <c r="MNH219" s="17"/>
      <c r="MNI219" s="17"/>
      <c r="MNJ219" s="17"/>
      <c r="MNK219" s="17"/>
      <c r="MNL219" s="17"/>
      <c r="MNM219" s="17"/>
      <c r="MNN219" s="17"/>
      <c r="MNO219" s="17"/>
      <c r="MNP219" s="17"/>
      <c r="MNQ219" s="17"/>
      <c r="MNR219" s="17"/>
      <c r="MNS219" s="17"/>
      <c r="MNT219" s="17"/>
      <c r="MNU219" s="17"/>
      <c r="MNV219" s="17"/>
      <c r="MNW219" s="17"/>
      <c r="MNX219" s="17"/>
      <c r="MNY219" s="17"/>
      <c r="MNZ219" s="17"/>
      <c r="MOA219" s="17"/>
      <c r="MOB219" s="17"/>
      <c r="MOC219" s="17"/>
      <c r="MOD219" s="17"/>
      <c r="MOE219" s="17"/>
      <c r="MOF219" s="17"/>
      <c r="MOG219" s="17"/>
      <c r="MOH219" s="17"/>
      <c r="MOI219" s="17"/>
      <c r="MOJ219" s="17"/>
      <c r="MOK219" s="17"/>
      <c r="MOL219" s="17"/>
      <c r="MOM219" s="17"/>
      <c r="MON219" s="17"/>
      <c r="MOO219" s="17"/>
      <c r="MOP219" s="17"/>
      <c r="MOQ219" s="17"/>
      <c r="MOR219" s="17"/>
      <c r="MOS219" s="17"/>
      <c r="MOT219" s="17"/>
      <c r="MOU219" s="17"/>
      <c r="MOV219" s="17"/>
      <c r="MOW219" s="17"/>
      <c r="MOX219" s="17"/>
      <c r="MOY219" s="17"/>
      <c r="MOZ219" s="17"/>
      <c r="MPA219" s="17"/>
      <c r="MPB219" s="17"/>
      <c r="MPC219" s="17"/>
      <c r="MPD219" s="17"/>
      <c r="MPE219" s="17"/>
      <c r="MPF219" s="17"/>
      <c r="MPG219" s="17"/>
      <c r="MPH219" s="17"/>
      <c r="MPI219" s="17"/>
      <c r="MPJ219" s="17"/>
      <c r="MPK219" s="17"/>
      <c r="MPL219" s="17"/>
      <c r="MPM219" s="17"/>
      <c r="MPN219" s="17"/>
      <c r="MPO219" s="17"/>
      <c r="MPP219" s="17"/>
      <c r="MPQ219" s="17"/>
      <c r="MPR219" s="17"/>
      <c r="MPS219" s="17"/>
      <c r="MPT219" s="17"/>
      <c r="MPU219" s="17"/>
      <c r="MPV219" s="17"/>
      <c r="MPW219" s="17"/>
      <c r="MPX219" s="17"/>
      <c r="MPY219" s="17"/>
      <c r="MPZ219" s="17"/>
      <c r="MQA219" s="17"/>
      <c r="MQB219" s="17"/>
      <c r="MQC219" s="17"/>
      <c r="MQD219" s="17"/>
      <c r="MQE219" s="17"/>
      <c r="MQF219" s="17"/>
      <c r="MQG219" s="17"/>
      <c r="MQH219" s="17"/>
      <c r="MQI219" s="17"/>
      <c r="MQJ219" s="17"/>
      <c r="MQK219" s="17"/>
      <c r="MQL219" s="17"/>
      <c r="MQM219" s="17"/>
      <c r="MQN219" s="17"/>
      <c r="MQO219" s="17"/>
      <c r="MQP219" s="17"/>
      <c r="MQQ219" s="17"/>
      <c r="MQR219" s="17"/>
      <c r="MQS219" s="17"/>
      <c r="MQT219" s="17"/>
      <c r="MQU219" s="17"/>
      <c r="MQV219" s="17"/>
      <c r="MQW219" s="17"/>
      <c r="MQX219" s="17"/>
      <c r="MQY219" s="17"/>
      <c r="MQZ219" s="17"/>
      <c r="MRA219" s="17"/>
      <c r="MRB219" s="17"/>
      <c r="MRC219" s="17"/>
      <c r="MRD219" s="17"/>
      <c r="MRE219" s="17"/>
      <c r="MRF219" s="17"/>
      <c r="MRG219" s="17"/>
      <c r="MRH219" s="17"/>
      <c r="MRI219" s="17"/>
      <c r="MRJ219" s="17"/>
      <c r="MRK219" s="17"/>
      <c r="MRL219" s="17"/>
      <c r="MRM219" s="17"/>
      <c r="MRN219" s="17"/>
      <c r="MRO219" s="17"/>
      <c r="MRP219" s="17"/>
      <c r="MRQ219" s="17"/>
      <c r="MRR219" s="17"/>
      <c r="MRS219" s="17"/>
      <c r="MRT219" s="17"/>
      <c r="MRU219" s="17"/>
      <c r="MRV219" s="17"/>
      <c r="MRW219" s="17"/>
      <c r="MRX219" s="17"/>
      <c r="MRY219" s="17"/>
      <c r="MRZ219" s="17"/>
      <c r="MSA219" s="17"/>
      <c r="MSB219" s="17"/>
      <c r="MSC219" s="17"/>
      <c r="MSD219" s="17"/>
      <c r="MSE219" s="17"/>
      <c r="MSF219" s="17"/>
      <c r="MSG219" s="17"/>
      <c r="MSH219" s="17"/>
      <c r="MSI219" s="17"/>
      <c r="MSJ219" s="17"/>
      <c r="MSK219" s="17"/>
      <c r="MSL219" s="17"/>
      <c r="MSM219" s="17"/>
      <c r="MSN219" s="17"/>
      <c r="MSO219" s="17"/>
      <c r="MSP219" s="17"/>
      <c r="MSQ219" s="17"/>
      <c r="MSR219" s="17"/>
      <c r="MSS219" s="17"/>
      <c r="MST219" s="17"/>
      <c r="MSU219" s="17"/>
      <c r="MSV219" s="17"/>
      <c r="MSW219" s="17"/>
      <c r="MSX219" s="17"/>
      <c r="MSY219" s="17"/>
      <c r="MSZ219" s="17"/>
      <c r="MTA219" s="17"/>
      <c r="MTB219" s="17"/>
      <c r="MTC219" s="17"/>
      <c r="MTD219" s="17"/>
      <c r="MTE219" s="17"/>
      <c r="MTF219" s="17"/>
      <c r="MTG219" s="17"/>
      <c r="MTH219" s="17"/>
      <c r="MTI219" s="17"/>
      <c r="MTJ219" s="17"/>
      <c r="MTK219" s="17"/>
      <c r="MTL219" s="17"/>
      <c r="MTM219" s="17"/>
      <c r="MTN219" s="17"/>
      <c r="MTO219" s="17"/>
      <c r="MTP219" s="17"/>
      <c r="MTQ219" s="17"/>
      <c r="MTR219" s="17"/>
      <c r="MTS219" s="17"/>
      <c r="MTT219" s="17"/>
      <c r="MTU219" s="17"/>
      <c r="MTV219" s="17"/>
      <c r="MTW219" s="17"/>
      <c r="MTX219" s="17"/>
      <c r="MTY219" s="17"/>
      <c r="MTZ219" s="17"/>
      <c r="MUA219" s="17"/>
      <c r="MUB219" s="17"/>
      <c r="MUC219" s="17"/>
      <c r="MUD219" s="17"/>
      <c r="MUE219" s="17"/>
      <c r="MUF219" s="17"/>
      <c r="MUG219" s="17"/>
      <c r="MUH219" s="17"/>
      <c r="MUI219" s="17"/>
      <c r="MUJ219" s="17"/>
      <c r="MUK219" s="17"/>
      <c r="MUL219" s="17"/>
      <c r="MUM219" s="17"/>
      <c r="MUN219" s="17"/>
      <c r="MUO219" s="17"/>
      <c r="MUP219" s="17"/>
      <c r="MUQ219" s="17"/>
      <c r="MUR219" s="17"/>
      <c r="MUS219" s="17"/>
      <c r="MUT219" s="17"/>
      <c r="MUU219" s="17"/>
      <c r="MUV219" s="17"/>
      <c r="MUW219" s="17"/>
      <c r="MUX219" s="17"/>
      <c r="MUY219" s="17"/>
      <c r="MUZ219" s="17"/>
      <c r="MVA219" s="17"/>
      <c r="MVB219" s="17"/>
      <c r="MVC219" s="17"/>
      <c r="MVD219" s="17"/>
      <c r="MVE219" s="17"/>
      <c r="MVF219" s="17"/>
      <c r="MVG219" s="17"/>
      <c r="MVH219" s="17"/>
      <c r="MVI219" s="17"/>
      <c r="MVJ219" s="17"/>
      <c r="MVK219" s="17"/>
      <c r="MVL219" s="17"/>
      <c r="MVM219" s="17"/>
      <c r="MVN219" s="17"/>
      <c r="MVO219" s="17"/>
      <c r="MVP219" s="17"/>
      <c r="MVQ219" s="17"/>
      <c r="MVR219" s="17"/>
      <c r="MVS219" s="17"/>
      <c r="MVT219" s="17"/>
      <c r="MVU219" s="17"/>
      <c r="MVV219" s="17"/>
      <c r="MVW219" s="17"/>
      <c r="MVX219" s="17"/>
      <c r="MVY219" s="17"/>
      <c r="MVZ219" s="17"/>
      <c r="MWA219" s="17"/>
      <c r="MWB219" s="17"/>
      <c r="MWC219" s="17"/>
      <c r="MWD219" s="17"/>
      <c r="MWE219" s="17"/>
      <c r="MWF219" s="17"/>
      <c r="MWG219" s="17"/>
      <c r="MWH219" s="17"/>
      <c r="MWI219" s="17"/>
      <c r="MWJ219" s="17"/>
      <c r="MWK219" s="17"/>
      <c r="MWL219" s="17"/>
      <c r="MWM219" s="17"/>
      <c r="MWN219" s="17"/>
      <c r="MWO219" s="17"/>
      <c r="MWP219" s="17"/>
      <c r="MWQ219" s="17"/>
      <c r="MWR219" s="17"/>
      <c r="MWS219" s="17"/>
      <c r="MWT219" s="17"/>
      <c r="MWU219" s="17"/>
      <c r="MWV219" s="17"/>
      <c r="MWW219" s="17"/>
      <c r="MWX219" s="17"/>
      <c r="MWY219" s="17"/>
      <c r="MWZ219" s="17"/>
      <c r="MXA219" s="17"/>
      <c r="MXB219" s="17"/>
      <c r="MXC219" s="17"/>
      <c r="MXD219" s="17"/>
      <c r="MXE219" s="17"/>
      <c r="MXF219" s="17"/>
      <c r="MXG219" s="17"/>
      <c r="MXH219" s="17"/>
      <c r="MXI219" s="17"/>
      <c r="MXJ219" s="17"/>
      <c r="MXK219" s="17"/>
      <c r="MXL219" s="17"/>
      <c r="MXM219" s="17"/>
      <c r="MXN219" s="17"/>
      <c r="MXO219" s="17"/>
      <c r="MXP219" s="17"/>
      <c r="MXQ219" s="17"/>
      <c r="MXR219" s="17"/>
      <c r="MXS219" s="17"/>
      <c r="MXT219" s="17"/>
      <c r="MXU219" s="17"/>
      <c r="MXV219" s="17"/>
      <c r="MXW219" s="17"/>
      <c r="MXX219" s="17"/>
      <c r="MXY219" s="17"/>
      <c r="MXZ219" s="17"/>
      <c r="MYA219" s="17"/>
      <c r="MYB219" s="17"/>
      <c r="MYC219" s="17"/>
      <c r="MYD219" s="17"/>
      <c r="MYE219" s="17"/>
      <c r="MYF219" s="17"/>
      <c r="MYG219" s="17"/>
      <c r="MYH219" s="17"/>
      <c r="MYI219" s="17"/>
      <c r="MYJ219" s="17"/>
      <c r="MYK219" s="17"/>
      <c r="MYL219" s="17"/>
      <c r="MYM219" s="17"/>
      <c r="MYN219" s="17"/>
      <c r="MYO219" s="17"/>
      <c r="MYP219" s="17"/>
      <c r="MYQ219" s="17"/>
      <c r="MYR219" s="17"/>
      <c r="MYS219" s="17"/>
      <c r="MYT219" s="17"/>
      <c r="MYU219" s="17"/>
      <c r="MYV219" s="17"/>
      <c r="MYW219" s="17"/>
      <c r="MYX219" s="17"/>
      <c r="MYY219" s="17"/>
      <c r="MYZ219" s="17"/>
      <c r="MZA219" s="17"/>
      <c r="MZB219" s="17"/>
      <c r="MZC219" s="17"/>
      <c r="MZD219" s="17"/>
      <c r="MZE219" s="17"/>
      <c r="MZF219" s="17"/>
      <c r="MZG219" s="17"/>
      <c r="MZH219" s="17"/>
      <c r="MZI219" s="17"/>
      <c r="MZJ219" s="17"/>
      <c r="MZK219" s="17"/>
      <c r="MZL219" s="17"/>
      <c r="MZM219" s="17"/>
      <c r="MZN219" s="17"/>
      <c r="MZO219" s="17"/>
      <c r="MZP219" s="17"/>
      <c r="MZQ219" s="17"/>
      <c r="MZR219" s="17"/>
      <c r="MZS219" s="17"/>
      <c r="MZT219" s="17"/>
      <c r="MZU219" s="17"/>
      <c r="MZV219" s="17"/>
      <c r="MZW219" s="17"/>
      <c r="MZX219" s="17"/>
      <c r="MZY219" s="17"/>
      <c r="MZZ219" s="17"/>
      <c r="NAA219" s="17"/>
      <c r="NAB219" s="17"/>
      <c r="NAC219" s="17"/>
      <c r="NAD219" s="17"/>
      <c r="NAE219" s="17"/>
      <c r="NAF219" s="17"/>
      <c r="NAG219" s="17"/>
      <c r="NAH219" s="17"/>
      <c r="NAI219" s="17"/>
      <c r="NAJ219" s="17"/>
      <c r="NAK219" s="17"/>
      <c r="NAL219" s="17"/>
      <c r="NAM219" s="17"/>
      <c r="NAN219" s="17"/>
      <c r="NAO219" s="17"/>
      <c r="NAP219" s="17"/>
      <c r="NAQ219" s="17"/>
      <c r="NAR219" s="17"/>
      <c r="NAS219" s="17"/>
      <c r="NAT219" s="17"/>
      <c r="NAU219" s="17"/>
      <c r="NAV219" s="17"/>
      <c r="NAW219" s="17"/>
      <c r="NAX219" s="17"/>
      <c r="NAY219" s="17"/>
      <c r="NAZ219" s="17"/>
      <c r="NBA219" s="17"/>
      <c r="NBB219" s="17"/>
      <c r="NBC219" s="17"/>
      <c r="NBD219" s="17"/>
      <c r="NBE219" s="17"/>
      <c r="NBF219" s="17"/>
      <c r="NBG219" s="17"/>
      <c r="NBH219" s="17"/>
      <c r="NBI219" s="17"/>
      <c r="NBJ219" s="17"/>
      <c r="NBK219" s="17"/>
      <c r="NBL219" s="17"/>
      <c r="NBM219" s="17"/>
      <c r="NBN219" s="17"/>
      <c r="NBO219" s="17"/>
      <c r="NBP219" s="17"/>
      <c r="NBQ219" s="17"/>
      <c r="NBR219" s="17"/>
      <c r="NBS219" s="17"/>
      <c r="NBT219" s="17"/>
      <c r="NBU219" s="17"/>
      <c r="NBV219" s="17"/>
      <c r="NBW219" s="17"/>
      <c r="NBX219" s="17"/>
      <c r="NBY219" s="17"/>
      <c r="NBZ219" s="17"/>
      <c r="NCA219" s="17"/>
      <c r="NCB219" s="17"/>
      <c r="NCC219" s="17"/>
      <c r="NCD219" s="17"/>
      <c r="NCE219" s="17"/>
      <c r="NCF219" s="17"/>
      <c r="NCG219" s="17"/>
      <c r="NCH219" s="17"/>
      <c r="NCI219" s="17"/>
      <c r="NCJ219" s="17"/>
      <c r="NCK219" s="17"/>
      <c r="NCL219" s="17"/>
      <c r="NCM219" s="17"/>
      <c r="NCN219" s="17"/>
      <c r="NCO219" s="17"/>
      <c r="NCP219" s="17"/>
      <c r="NCQ219" s="17"/>
      <c r="NCR219" s="17"/>
      <c r="NCS219" s="17"/>
      <c r="NCT219" s="17"/>
      <c r="NCU219" s="17"/>
      <c r="NCV219" s="17"/>
      <c r="NCW219" s="17"/>
      <c r="NCX219" s="17"/>
      <c r="NCY219" s="17"/>
      <c r="NCZ219" s="17"/>
      <c r="NDA219" s="17"/>
      <c r="NDB219" s="17"/>
      <c r="NDC219" s="17"/>
      <c r="NDD219" s="17"/>
      <c r="NDE219" s="17"/>
      <c r="NDF219" s="17"/>
      <c r="NDG219" s="17"/>
      <c r="NDH219" s="17"/>
      <c r="NDI219" s="17"/>
      <c r="NDJ219" s="17"/>
      <c r="NDK219" s="17"/>
      <c r="NDL219" s="17"/>
      <c r="NDM219" s="17"/>
      <c r="NDN219" s="17"/>
      <c r="NDO219" s="17"/>
      <c r="NDP219" s="17"/>
      <c r="NDQ219" s="17"/>
      <c r="NDR219" s="17"/>
      <c r="NDS219" s="17"/>
      <c r="NDT219" s="17"/>
      <c r="NDU219" s="17"/>
      <c r="NDV219" s="17"/>
      <c r="NDW219" s="17"/>
      <c r="NDX219" s="17"/>
      <c r="NDY219" s="17"/>
      <c r="NDZ219" s="17"/>
      <c r="NEA219" s="17"/>
      <c r="NEB219" s="17"/>
      <c r="NEC219" s="17"/>
      <c r="NED219" s="17"/>
      <c r="NEE219" s="17"/>
      <c r="NEF219" s="17"/>
      <c r="NEG219" s="17"/>
      <c r="NEH219" s="17"/>
      <c r="NEI219" s="17"/>
      <c r="NEJ219" s="17"/>
      <c r="NEK219" s="17"/>
      <c r="NEL219" s="17"/>
      <c r="NEM219" s="17"/>
      <c r="NEN219" s="17"/>
      <c r="NEO219" s="17"/>
      <c r="NEP219" s="17"/>
      <c r="NEQ219" s="17"/>
      <c r="NER219" s="17"/>
      <c r="NES219" s="17"/>
      <c r="NET219" s="17"/>
      <c r="NEU219" s="17"/>
      <c r="NEV219" s="17"/>
      <c r="NEW219" s="17"/>
      <c r="NEX219" s="17"/>
      <c r="NEY219" s="17"/>
      <c r="NEZ219" s="17"/>
      <c r="NFA219" s="17"/>
      <c r="NFB219" s="17"/>
      <c r="NFC219" s="17"/>
      <c r="NFD219" s="17"/>
      <c r="NFE219" s="17"/>
      <c r="NFF219" s="17"/>
      <c r="NFG219" s="17"/>
      <c r="NFH219" s="17"/>
      <c r="NFI219" s="17"/>
      <c r="NFJ219" s="17"/>
      <c r="NFK219" s="17"/>
      <c r="NFL219" s="17"/>
      <c r="NFM219" s="17"/>
      <c r="NFN219" s="17"/>
      <c r="NFO219" s="17"/>
      <c r="NFP219" s="17"/>
      <c r="NFQ219" s="17"/>
      <c r="NFR219" s="17"/>
      <c r="NFS219" s="17"/>
      <c r="NFT219" s="17"/>
      <c r="NFU219" s="17"/>
      <c r="NFV219" s="17"/>
      <c r="NFW219" s="17"/>
      <c r="NFX219" s="17"/>
      <c r="NFY219" s="17"/>
      <c r="NFZ219" s="17"/>
      <c r="NGA219" s="17"/>
      <c r="NGB219" s="17"/>
      <c r="NGC219" s="17"/>
      <c r="NGD219" s="17"/>
      <c r="NGE219" s="17"/>
      <c r="NGF219" s="17"/>
      <c r="NGG219" s="17"/>
      <c r="NGH219" s="17"/>
      <c r="NGI219" s="17"/>
      <c r="NGJ219" s="17"/>
      <c r="NGK219" s="17"/>
      <c r="NGL219" s="17"/>
      <c r="NGM219" s="17"/>
      <c r="NGN219" s="17"/>
      <c r="NGO219" s="17"/>
      <c r="NGP219" s="17"/>
      <c r="NGQ219" s="17"/>
      <c r="NGR219" s="17"/>
      <c r="NGS219" s="17"/>
      <c r="NGT219" s="17"/>
      <c r="NGU219" s="17"/>
      <c r="NGV219" s="17"/>
      <c r="NGW219" s="17"/>
      <c r="NGX219" s="17"/>
      <c r="NGY219" s="17"/>
      <c r="NGZ219" s="17"/>
      <c r="NHA219" s="17"/>
      <c r="NHB219" s="17"/>
      <c r="NHC219" s="17"/>
      <c r="NHD219" s="17"/>
      <c r="NHE219" s="17"/>
      <c r="NHF219" s="17"/>
      <c r="NHG219" s="17"/>
      <c r="NHH219" s="17"/>
      <c r="NHI219" s="17"/>
      <c r="NHJ219" s="17"/>
      <c r="NHK219" s="17"/>
      <c r="NHL219" s="17"/>
      <c r="NHM219" s="17"/>
      <c r="NHN219" s="17"/>
      <c r="NHO219" s="17"/>
      <c r="NHP219" s="17"/>
      <c r="NHQ219" s="17"/>
      <c r="NHR219" s="17"/>
      <c r="NHS219" s="17"/>
      <c r="NHT219" s="17"/>
      <c r="NHU219" s="17"/>
      <c r="NHV219" s="17"/>
      <c r="NHW219" s="17"/>
      <c r="NHX219" s="17"/>
      <c r="NHY219" s="17"/>
      <c r="NHZ219" s="17"/>
      <c r="NIA219" s="17"/>
      <c r="NIB219" s="17"/>
      <c r="NIC219" s="17"/>
      <c r="NID219" s="17"/>
      <c r="NIE219" s="17"/>
      <c r="NIF219" s="17"/>
      <c r="NIG219" s="17"/>
      <c r="NIH219" s="17"/>
      <c r="NII219" s="17"/>
      <c r="NIJ219" s="17"/>
      <c r="NIK219" s="17"/>
      <c r="NIL219" s="17"/>
      <c r="NIM219" s="17"/>
      <c r="NIN219" s="17"/>
      <c r="NIO219" s="17"/>
      <c r="NIP219" s="17"/>
      <c r="NIQ219" s="17"/>
      <c r="NIR219" s="17"/>
      <c r="NIS219" s="17"/>
      <c r="NIT219" s="17"/>
      <c r="NIU219" s="17"/>
      <c r="NIV219" s="17"/>
      <c r="NIW219" s="17"/>
      <c r="NIX219" s="17"/>
      <c r="NIY219" s="17"/>
      <c r="NIZ219" s="17"/>
      <c r="NJA219" s="17"/>
      <c r="NJB219" s="17"/>
      <c r="NJC219" s="17"/>
      <c r="NJD219" s="17"/>
      <c r="NJE219" s="17"/>
      <c r="NJF219" s="17"/>
      <c r="NJG219" s="17"/>
      <c r="NJH219" s="17"/>
      <c r="NJI219" s="17"/>
      <c r="NJJ219" s="17"/>
      <c r="NJK219" s="17"/>
      <c r="NJL219" s="17"/>
      <c r="NJM219" s="17"/>
      <c r="NJN219" s="17"/>
      <c r="NJO219" s="17"/>
      <c r="NJP219" s="17"/>
      <c r="NJQ219" s="17"/>
      <c r="NJR219" s="17"/>
      <c r="NJS219" s="17"/>
      <c r="NJT219" s="17"/>
      <c r="NJU219" s="17"/>
      <c r="NJV219" s="17"/>
      <c r="NJW219" s="17"/>
      <c r="NJX219" s="17"/>
      <c r="NJY219" s="17"/>
      <c r="NJZ219" s="17"/>
      <c r="NKA219" s="17"/>
      <c r="NKB219" s="17"/>
      <c r="NKC219" s="17"/>
      <c r="NKD219" s="17"/>
      <c r="NKE219" s="17"/>
      <c r="NKF219" s="17"/>
      <c r="NKG219" s="17"/>
      <c r="NKH219" s="17"/>
      <c r="NKI219" s="17"/>
      <c r="NKJ219" s="17"/>
      <c r="NKK219" s="17"/>
      <c r="NKL219" s="17"/>
      <c r="NKM219" s="17"/>
      <c r="NKN219" s="17"/>
      <c r="NKO219" s="17"/>
      <c r="NKP219" s="17"/>
      <c r="NKQ219" s="17"/>
      <c r="NKR219" s="17"/>
      <c r="NKS219" s="17"/>
      <c r="NKT219" s="17"/>
      <c r="NKU219" s="17"/>
      <c r="NKV219" s="17"/>
      <c r="NKW219" s="17"/>
      <c r="NKX219" s="17"/>
      <c r="NKY219" s="17"/>
      <c r="NKZ219" s="17"/>
      <c r="NLA219" s="17"/>
      <c r="NLB219" s="17"/>
      <c r="NLC219" s="17"/>
      <c r="NLD219" s="17"/>
      <c r="NLE219" s="17"/>
      <c r="NLF219" s="17"/>
      <c r="NLG219" s="17"/>
      <c r="NLH219" s="17"/>
      <c r="NLI219" s="17"/>
      <c r="NLJ219" s="17"/>
      <c r="NLK219" s="17"/>
      <c r="NLL219" s="17"/>
      <c r="NLM219" s="17"/>
      <c r="NLN219" s="17"/>
      <c r="NLO219" s="17"/>
      <c r="NLP219" s="17"/>
      <c r="NLQ219" s="17"/>
      <c r="NLR219" s="17"/>
      <c r="NLS219" s="17"/>
      <c r="NLT219" s="17"/>
      <c r="NLU219" s="17"/>
      <c r="NLV219" s="17"/>
      <c r="NLW219" s="17"/>
      <c r="NLX219" s="17"/>
      <c r="NLY219" s="17"/>
      <c r="NLZ219" s="17"/>
      <c r="NMA219" s="17"/>
      <c r="NMB219" s="17"/>
      <c r="NMC219" s="17"/>
      <c r="NMD219" s="17"/>
      <c r="NME219" s="17"/>
      <c r="NMF219" s="17"/>
      <c r="NMG219" s="17"/>
      <c r="NMH219" s="17"/>
      <c r="NMI219" s="17"/>
      <c r="NMJ219" s="17"/>
      <c r="NMK219" s="17"/>
      <c r="NML219" s="17"/>
      <c r="NMM219" s="17"/>
      <c r="NMN219" s="17"/>
      <c r="NMO219" s="17"/>
      <c r="NMP219" s="17"/>
      <c r="NMQ219" s="17"/>
      <c r="NMR219" s="17"/>
      <c r="NMS219" s="17"/>
      <c r="NMT219" s="17"/>
      <c r="NMU219" s="17"/>
      <c r="NMV219" s="17"/>
      <c r="NMW219" s="17"/>
      <c r="NMX219" s="17"/>
      <c r="NMY219" s="17"/>
      <c r="NMZ219" s="17"/>
      <c r="NNA219" s="17"/>
      <c r="NNB219" s="17"/>
      <c r="NNC219" s="17"/>
      <c r="NND219" s="17"/>
      <c r="NNE219" s="17"/>
      <c r="NNF219" s="17"/>
      <c r="NNG219" s="17"/>
      <c r="NNH219" s="17"/>
      <c r="NNI219" s="17"/>
      <c r="NNJ219" s="17"/>
      <c r="NNK219" s="17"/>
      <c r="NNL219" s="17"/>
      <c r="NNM219" s="17"/>
      <c r="NNN219" s="17"/>
      <c r="NNO219" s="17"/>
      <c r="NNP219" s="17"/>
      <c r="NNQ219" s="17"/>
      <c r="NNR219" s="17"/>
      <c r="NNS219" s="17"/>
      <c r="NNT219" s="17"/>
      <c r="NNU219" s="17"/>
      <c r="NNV219" s="17"/>
      <c r="NNW219" s="17"/>
      <c r="NNX219" s="17"/>
      <c r="NNY219" s="17"/>
      <c r="NNZ219" s="17"/>
      <c r="NOA219" s="17"/>
      <c r="NOB219" s="17"/>
      <c r="NOC219" s="17"/>
      <c r="NOD219" s="17"/>
      <c r="NOE219" s="17"/>
      <c r="NOF219" s="17"/>
      <c r="NOG219" s="17"/>
      <c r="NOH219" s="17"/>
      <c r="NOI219" s="17"/>
      <c r="NOJ219" s="17"/>
      <c r="NOK219" s="17"/>
      <c r="NOL219" s="17"/>
      <c r="NOM219" s="17"/>
      <c r="NON219" s="17"/>
      <c r="NOO219" s="17"/>
      <c r="NOP219" s="17"/>
      <c r="NOQ219" s="17"/>
      <c r="NOR219" s="17"/>
      <c r="NOS219" s="17"/>
      <c r="NOT219" s="17"/>
      <c r="NOU219" s="17"/>
      <c r="NOV219" s="17"/>
      <c r="NOW219" s="17"/>
      <c r="NOX219" s="17"/>
      <c r="NOY219" s="17"/>
      <c r="NOZ219" s="17"/>
      <c r="NPA219" s="17"/>
      <c r="NPB219" s="17"/>
      <c r="NPC219" s="17"/>
      <c r="NPD219" s="17"/>
      <c r="NPE219" s="17"/>
      <c r="NPF219" s="17"/>
      <c r="NPG219" s="17"/>
      <c r="NPH219" s="17"/>
      <c r="NPI219" s="17"/>
      <c r="NPJ219" s="17"/>
      <c r="NPK219" s="17"/>
      <c r="NPL219" s="17"/>
      <c r="NPM219" s="17"/>
      <c r="NPN219" s="17"/>
      <c r="NPO219" s="17"/>
      <c r="NPP219" s="17"/>
      <c r="NPQ219" s="17"/>
      <c r="NPR219" s="17"/>
      <c r="NPS219" s="17"/>
      <c r="NPT219" s="17"/>
      <c r="NPU219" s="17"/>
      <c r="NPV219" s="17"/>
      <c r="NPW219" s="17"/>
      <c r="NPX219" s="17"/>
      <c r="NPY219" s="17"/>
      <c r="NPZ219" s="17"/>
      <c r="NQA219" s="17"/>
      <c r="NQB219" s="17"/>
      <c r="NQC219" s="17"/>
      <c r="NQD219" s="17"/>
      <c r="NQE219" s="17"/>
      <c r="NQF219" s="17"/>
      <c r="NQG219" s="17"/>
      <c r="NQH219" s="17"/>
      <c r="NQI219" s="17"/>
      <c r="NQJ219" s="17"/>
      <c r="NQK219" s="17"/>
      <c r="NQL219" s="17"/>
      <c r="NQM219" s="17"/>
      <c r="NQN219" s="17"/>
      <c r="NQO219" s="17"/>
      <c r="NQP219" s="17"/>
      <c r="NQQ219" s="17"/>
      <c r="NQR219" s="17"/>
      <c r="NQS219" s="17"/>
      <c r="NQT219" s="17"/>
      <c r="NQU219" s="17"/>
      <c r="NQV219" s="17"/>
      <c r="NQW219" s="17"/>
      <c r="NQX219" s="17"/>
      <c r="NQY219" s="17"/>
      <c r="NQZ219" s="17"/>
      <c r="NRA219" s="17"/>
      <c r="NRB219" s="17"/>
      <c r="NRC219" s="17"/>
      <c r="NRD219" s="17"/>
      <c r="NRE219" s="17"/>
      <c r="NRF219" s="17"/>
      <c r="NRG219" s="17"/>
      <c r="NRH219" s="17"/>
      <c r="NRI219" s="17"/>
      <c r="NRJ219" s="17"/>
      <c r="NRK219" s="17"/>
      <c r="NRL219" s="17"/>
      <c r="NRM219" s="17"/>
      <c r="NRN219" s="17"/>
      <c r="NRO219" s="17"/>
      <c r="NRP219" s="17"/>
      <c r="NRQ219" s="17"/>
      <c r="NRR219" s="17"/>
      <c r="NRS219" s="17"/>
      <c r="NRT219" s="17"/>
      <c r="NRU219" s="17"/>
      <c r="NRV219" s="17"/>
      <c r="NRW219" s="17"/>
      <c r="NRX219" s="17"/>
      <c r="NRY219" s="17"/>
      <c r="NRZ219" s="17"/>
      <c r="NSA219" s="17"/>
      <c r="NSB219" s="17"/>
      <c r="NSC219" s="17"/>
      <c r="NSD219" s="17"/>
      <c r="NSE219" s="17"/>
      <c r="NSF219" s="17"/>
      <c r="NSG219" s="17"/>
      <c r="NSH219" s="17"/>
      <c r="NSI219" s="17"/>
      <c r="NSJ219" s="17"/>
      <c r="NSK219" s="17"/>
      <c r="NSL219" s="17"/>
      <c r="NSM219" s="17"/>
      <c r="NSN219" s="17"/>
      <c r="NSO219" s="17"/>
      <c r="NSP219" s="17"/>
      <c r="NSQ219" s="17"/>
      <c r="NSR219" s="17"/>
      <c r="NSS219" s="17"/>
      <c r="NST219" s="17"/>
      <c r="NSU219" s="17"/>
      <c r="NSV219" s="17"/>
      <c r="NSW219" s="17"/>
      <c r="NSX219" s="17"/>
      <c r="NSY219" s="17"/>
      <c r="NSZ219" s="17"/>
      <c r="NTA219" s="17"/>
      <c r="NTB219" s="17"/>
      <c r="NTC219" s="17"/>
      <c r="NTD219" s="17"/>
      <c r="NTE219" s="17"/>
      <c r="NTF219" s="17"/>
      <c r="NTG219" s="17"/>
      <c r="NTH219" s="17"/>
      <c r="NTI219" s="17"/>
      <c r="NTJ219" s="17"/>
      <c r="NTK219" s="17"/>
      <c r="NTL219" s="17"/>
      <c r="NTM219" s="17"/>
      <c r="NTN219" s="17"/>
      <c r="NTO219" s="17"/>
      <c r="NTP219" s="17"/>
      <c r="NTQ219" s="17"/>
      <c r="NTR219" s="17"/>
      <c r="NTS219" s="17"/>
      <c r="NTT219" s="17"/>
      <c r="NTU219" s="17"/>
      <c r="NTV219" s="17"/>
      <c r="NTW219" s="17"/>
      <c r="NTX219" s="17"/>
      <c r="NTY219" s="17"/>
      <c r="NTZ219" s="17"/>
      <c r="NUA219" s="17"/>
      <c r="NUB219" s="17"/>
      <c r="NUC219" s="17"/>
      <c r="NUD219" s="17"/>
      <c r="NUE219" s="17"/>
      <c r="NUF219" s="17"/>
      <c r="NUG219" s="17"/>
      <c r="NUH219" s="17"/>
      <c r="NUI219" s="17"/>
      <c r="NUJ219" s="17"/>
      <c r="NUK219" s="17"/>
      <c r="NUL219" s="17"/>
      <c r="NUM219" s="17"/>
      <c r="NUN219" s="17"/>
      <c r="NUO219" s="17"/>
      <c r="NUP219" s="17"/>
      <c r="NUQ219" s="17"/>
      <c r="NUR219" s="17"/>
      <c r="NUS219" s="17"/>
      <c r="NUT219" s="17"/>
      <c r="NUU219" s="17"/>
      <c r="NUV219" s="17"/>
      <c r="NUW219" s="17"/>
      <c r="NUX219" s="17"/>
      <c r="NUY219" s="17"/>
      <c r="NUZ219" s="17"/>
      <c r="NVA219" s="17"/>
      <c r="NVB219" s="17"/>
      <c r="NVC219" s="17"/>
      <c r="NVD219" s="17"/>
      <c r="NVE219" s="17"/>
      <c r="NVF219" s="17"/>
      <c r="NVG219" s="17"/>
      <c r="NVH219" s="17"/>
      <c r="NVI219" s="17"/>
      <c r="NVJ219" s="17"/>
      <c r="NVK219" s="17"/>
      <c r="NVL219" s="17"/>
      <c r="NVM219" s="17"/>
      <c r="NVN219" s="17"/>
      <c r="NVO219" s="17"/>
      <c r="NVP219" s="17"/>
      <c r="NVQ219" s="17"/>
      <c r="NVR219" s="17"/>
      <c r="NVS219" s="17"/>
      <c r="NVT219" s="17"/>
      <c r="NVU219" s="17"/>
      <c r="NVV219" s="17"/>
      <c r="NVW219" s="17"/>
      <c r="NVX219" s="17"/>
      <c r="NVY219" s="17"/>
      <c r="NVZ219" s="17"/>
      <c r="NWA219" s="17"/>
      <c r="NWB219" s="17"/>
      <c r="NWC219" s="17"/>
      <c r="NWD219" s="17"/>
      <c r="NWE219" s="17"/>
      <c r="NWF219" s="17"/>
      <c r="NWG219" s="17"/>
      <c r="NWH219" s="17"/>
      <c r="NWI219" s="17"/>
      <c r="NWJ219" s="17"/>
      <c r="NWK219" s="17"/>
      <c r="NWL219" s="17"/>
      <c r="NWM219" s="17"/>
      <c r="NWN219" s="17"/>
      <c r="NWO219" s="17"/>
      <c r="NWP219" s="17"/>
      <c r="NWQ219" s="17"/>
      <c r="NWR219" s="17"/>
      <c r="NWS219" s="17"/>
      <c r="NWT219" s="17"/>
      <c r="NWU219" s="17"/>
      <c r="NWV219" s="17"/>
      <c r="NWW219" s="17"/>
      <c r="NWX219" s="17"/>
      <c r="NWY219" s="17"/>
      <c r="NWZ219" s="17"/>
      <c r="NXA219" s="17"/>
      <c r="NXB219" s="17"/>
      <c r="NXC219" s="17"/>
      <c r="NXD219" s="17"/>
      <c r="NXE219" s="17"/>
      <c r="NXF219" s="17"/>
      <c r="NXG219" s="17"/>
      <c r="NXH219" s="17"/>
      <c r="NXI219" s="17"/>
      <c r="NXJ219" s="17"/>
      <c r="NXK219" s="17"/>
      <c r="NXL219" s="17"/>
      <c r="NXM219" s="17"/>
      <c r="NXN219" s="17"/>
      <c r="NXO219" s="17"/>
      <c r="NXP219" s="17"/>
      <c r="NXQ219" s="17"/>
      <c r="NXR219" s="17"/>
      <c r="NXS219" s="17"/>
      <c r="NXT219" s="17"/>
      <c r="NXU219" s="17"/>
      <c r="NXV219" s="17"/>
      <c r="NXW219" s="17"/>
      <c r="NXX219" s="17"/>
      <c r="NXY219" s="17"/>
      <c r="NXZ219" s="17"/>
      <c r="NYA219" s="17"/>
      <c r="NYB219" s="17"/>
      <c r="NYC219" s="17"/>
      <c r="NYD219" s="17"/>
      <c r="NYE219" s="17"/>
      <c r="NYF219" s="17"/>
      <c r="NYG219" s="17"/>
      <c r="NYH219" s="17"/>
      <c r="NYI219" s="17"/>
      <c r="NYJ219" s="17"/>
      <c r="NYK219" s="17"/>
      <c r="NYL219" s="17"/>
      <c r="NYM219" s="17"/>
      <c r="NYN219" s="17"/>
      <c r="NYO219" s="17"/>
      <c r="NYP219" s="17"/>
      <c r="NYQ219" s="17"/>
      <c r="NYR219" s="17"/>
      <c r="NYS219" s="17"/>
      <c r="NYT219" s="17"/>
      <c r="NYU219" s="17"/>
      <c r="NYV219" s="17"/>
      <c r="NYW219" s="17"/>
      <c r="NYX219" s="17"/>
      <c r="NYY219" s="17"/>
      <c r="NYZ219" s="17"/>
      <c r="NZA219" s="17"/>
      <c r="NZB219" s="17"/>
      <c r="NZC219" s="17"/>
      <c r="NZD219" s="17"/>
      <c r="NZE219" s="17"/>
      <c r="NZF219" s="17"/>
      <c r="NZG219" s="17"/>
      <c r="NZH219" s="17"/>
      <c r="NZI219" s="17"/>
      <c r="NZJ219" s="17"/>
      <c r="NZK219" s="17"/>
      <c r="NZL219" s="17"/>
      <c r="NZM219" s="17"/>
      <c r="NZN219" s="17"/>
      <c r="NZO219" s="17"/>
      <c r="NZP219" s="17"/>
      <c r="NZQ219" s="17"/>
      <c r="NZR219" s="17"/>
      <c r="NZS219" s="17"/>
      <c r="NZT219" s="17"/>
      <c r="NZU219" s="17"/>
      <c r="NZV219" s="17"/>
      <c r="NZW219" s="17"/>
      <c r="NZX219" s="17"/>
      <c r="NZY219" s="17"/>
      <c r="NZZ219" s="17"/>
      <c r="OAA219" s="17"/>
      <c r="OAB219" s="17"/>
      <c r="OAC219" s="17"/>
      <c r="OAD219" s="17"/>
      <c r="OAE219" s="17"/>
      <c r="OAF219" s="17"/>
      <c r="OAG219" s="17"/>
      <c r="OAH219" s="17"/>
      <c r="OAI219" s="17"/>
      <c r="OAJ219" s="17"/>
      <c r="OAK219" s="17"/>
      <c r="OAL219" s="17"/>
      <c r="OAM219" s="17"/>
      <c r="OAN219" s="17"/>
      <c r="OAO219" s="17"/>
      <c r="OAP219" s="17"/>
      <c r="OAQ219" s="17"/>
      <c r="OAR219" s="17"/>
      <c r="OAS219" s="17"/>
      <c r="OAT219" s="17"/>
      <c r="OAU219" s="17"/>
      <c r="OAV219" s="17"/>
      <c r="OAW219" s="17"/>
      <c r="OAX219" s="17"/>
      <c r="OAY219" s="17"/>
      <c r="OAZ219" s="17"/>
      <c r="OBA219" s="17"/>
      <c r="OBB219" s="17"/>
      <c r="OBC219" s="17"/>
      <c r="OBD219" s="17"/>
      <c r="OBE219" s="17"/>
      <c r="OBF219" s="17"/>
      <c r="OBG219" s="17"/>
      <c r="OBH219" s="17"/>
      <c r="OBI219" s="17"/>
      <c r="OBJ219" s="17"/>
      <c r="OBK219" s="17"/>
      <c r="OBL219" s="17"/>
      <c r="OBM219" s="17"/>
      <c r="OBN219" s="17"/>
      <c r="OBO219" s="17"/>
      <c r="OBP219" s="17"/>
      <c r="OBQ219" s="17"/>
      <c r="OBR219" s="17"/>
      <c r="OBS219" s="17"/>
      <c r="OBT219" s="17"/>
      <c r="OBU219" s="17"/>
      <c r="OBV219" s="17"/>
      <c r="OBW219" s="17"/>
      <c r="OBX219" s="17"/>
      <c r="OBY219" s="17"/>
      <c r="OBZ219" s="17"/>
      <c r="OCA219" s="17"/>
      <c r="OCB219" s="17"/>
      <c r="OCC219" s="17"/>
      <c r="OCD219" s="17"/>
      <c r="OCE219" s="17"/>
      <c r="OCF219" s="17"/>
      <c r="OCG219" s="17"/>
      <c r="OCH219" s="17"/>
      <c r="OCI219" s="17"/>
      <c r="OCJ219" s="17"/>
      <c r="OCK219" s="17"/>
      <c r="OCL219" s="17"/>
      <c r="OCM219" s="17"/>
      <c r="OCN219" s="17"/>
      <c r="OCO219" s="17"/>
      <c r="OCP219" s="17"/>
      <c r="OCQ219" s="17"/>
      <c r="OCR219" s="17"/>
      <c r="OCS219" s="17"/>
      <c r="OCT219" s="17"/>
      <c r="OCU219" s="17"/>
      <c r="OCV219" s="17"/>
      <c r="OCW219" s="17"/>
      <c r="OCX219" s="17"/>
      <c r="OCY219" s="17"/>
      <c r="OCZ219" s="17"/>
      <c r="ODA219" s="17"/>
      <c r="ODB219" s="17"/>
      <c r="ODC219" s="17"/>
      <c r="ODD219" s="17"/>
      <c r="ODE219" s="17"/>
      <c r="ODF219" s="17"/>
      <c r="ODG219" s="17"/>
      <c r="ODH219" s="17"/>
      <c r="ODI219" s="17"/>
      <c r="ODJ219" s="17"/>
      <c r="ODK219" s="17"/>
      <c r="ODL219" s="17"/>
      <c r="ODM219" s="17"/>
      <c r="ODN219" s="17"/>
      <c r="ODO219" s="17"/>
      <c r="ODP219" s="17"/>
      <c r="ODQ219" s="17"/>
      <c r="ODR219" s="17"/>
      <c r="ODS219" s="17"/>
      <c r="ODT219" s="17"/>
      <c r="ODU219" s="17"/>
      <c r="ODV219" s="17"/>
      <c r="ODW219" s="17"/>
      <c r="ODX219" s="17"/>
      <c r="ODY219" s="17"/>
      <c r="ODZ219" s="17"/>
      <c r="OEA219" s="17"/>
      <c r="OEB219" s="17"/>
      <c r="OEC219" s="17"/>
      <c r="OED219" s="17"/>
      <c r="OEE219" s="17"/>
      <c r="OEF219" s="17"/>
      <c r="OEG219" s="17"/>
      <c r="OEH219" s="17"/>
      <c r="OEI219" s="17"/>
      <c r="OEJ219" s="17"/>
      <c r="OEK219" s="17"/>
      <c r="OEL219" s="17"/>
      <c r="OEM219" s="17"/>
      <c r="OEN219" s="17"/>
      <c r="OEO219" s="17"/>
      <c r="OEP219" s="17"/>
      <c r="OEQ219" s="17"/>
      <c r="OER219" s="17"/>
      <c r="OES219" s="17"/>
      <c r="OET219" s="17"/>
      <c r="OEU219" s="17"/>
      <c r="OEV219" s="17"/>
      <c r="OEW219" s="17"/>
      <c r="OEX219" s="17"/>
      <c r="OEY219" s="17"/>
      <c r="OEZ219" s="17"/>
      <c r="OFA219" s="17"/>
      <c r="OFB219" s="17"/>
      <c r="OFC219" s="17"/>
      <c r="OFD219" s="17"/>
      <c r="OFE219" s="17"/>
      <c r="OFF219" s="17"/>
      <c r="OFG219" s="17"/>
      <c r="OFH219" s="17"/>
      <c r="OFI219" s="17"/>
      <c r="OFJ219" s="17"/>
      <c r="OFK219" s="17"/>
      <c r="OFL219" s="17"/>
      <c r="OFM219" s="17"/>
      <c r="OFN219" s="17"/>
      <c r="OFO219" s="17"/>
      <c r="OFP219" s="17"/>
      <c r="OFQ219" s="17"/>
      <c r="OFR219" s="17"/>
      <c r="OFS219" s="17"/>
      <c r="OFT219" s="17"/>
      <c r="OFU219" s="17"/>
      <c r="OFV219" s="17"/>
      <c r="OFW219" s="17"/>
      <c r="OFX219" s="17"/>
      <c r="OFY219" s="17"/>
      <c r="OFZ219" s="17"/>
      <c r="OGA219" s="17"/>
      <c r="OGB219" s="17"/>
      <c r="OGC219" s="17"/>
      <c r="OGD219" s="17"/>
      <c r="OGE219" s="17"/>
      <c r="OGF219" s="17"/>
      <c r="OGG219" s="17"/>
      <c r="OGH219" s="17"/>
      <c r="OGI219" s="17"/>
      <c r="OGJ219" s="17"/>
      <c r="OGK219" s="17"/>
      <c r="OGL219" s="17"/>
      <c r="OGM219" s="17"/>
      <c r="OGN219" s="17"/>
      <c r="OGO219" s="17"/>
      <c r="OGP219" s="17"/>
      <c r="OGQ219" s="17"/>
      <c r="OGR219" s="17"/>
      <c r="OGS219" s="17"/>
      <c r="OGT219" s="17"/>
      <c r="OGU219" s="17"/>
      <c r="OGV219" s="17"/>
      <c r="OGW219" s="17"/>
      <c r="OGX219" s="17"/>
      <c r="OGY219" s="17"/>
      <c r="OGZ219" s="17"/>
      <c r="OHA219" s="17"/>
      <c r="OHB219" s="17"/>
      <c r="OHC219" s="17"/>
      <c r="OHD219" s="17"/>
      <c r="OHE219" s="17"/>
      <c r="OHF219" s="17"/>
      <c r="OHG219" s="17"/>
      <c r="OHH219" s="17"/>
      <c r="OHI219" s="17"/>
      <c r="OHJ219" s="17"/>
      <c r="OHK219" s="17"/>
      <c r="OHL219" s="17"/>
      <c r="OHM219" s="17"/>
      <c r="OHN219" s="17"/>
      <c r="OHO219" s="17"/>
      <c r="OHP219" s="17"/>
      <c r="OHQ219" s="17"/>
      <c r="OHR219" s="17"/>
      <c r="OHS219" s="17"/>
      <c r="OHT219" s="17"/>
      <c r="OHU219" s="17"/>
      <c r="OHV219" s="17"/>
      <c r="OHW219" s="17"/>
      <c r="OHX219" s="17"/>
      <c r="OHY219" s="17"/>
      <c r="OHZ219" s="17"/>
      <c r="OIA219" s="17"/>
      <c r="OIB219" s="17"/>
      <c r="OIC219" s="17"/>
      <c r="OID219" s="17"/>
      <c r="OIE219" s="17"/>
      <c r="OIF219" s="17"/>
      <c r="OIG219" s="17"/>
      <c r="OIH219" s="17"/>
      <c r="OII219" s="17"/>
      <c r="OIJ219" s="17"/>
      <c r="OIK219" s="17"/>
      <c r="OIL219" s="17"/>
      <c r="OIM219" s="17"/>
      <c r="OIN219" s="17"/>
      <c r="OIO219" s="17"/>
      <c r="OIP219" s="17"/>
      <c r="OIQ219" s="17"/>
      <c r="OIR219" s="17"/>
      <c r="OIS219" s="17"/>
      <c r="OIT219" s="17"/>
      <c r="OIU219" s="17"/>
      <c r="OIV219" s="17"/>
      <c r="OIW219" s="17"/>
      <c r="OIX219" s="17"/>
      <c r="OIY219" s="17"/>
      <c r="OIZ219" s="17"/>
      <c r="OJA219" s="17"/>
      <c r="OJB219" s="17"/>
      <c r="OJC219" s="17"/>
      <c r="OJD219" s="17"/>
      <c r="OJE219" s="17"/>
      <c r="OJF219" s="17"/>
      <c r="OJG219" s="17"/>
      <c r="OJH219" s="17"/>
      <c r="OJI219" s="17"/>
      <c r="OJJ219" s="17"/>
      <c r="OJK219" s="17"/>
      <c r="OJL219" s="17"/>
      <c r="OJM219" s="17"/>
      <c r="OJN219" s="17"/>
      <c r="OJO219" s="17"/>
      <c r="OJP219" s="17"/>
      <c r="OJQ219" s="17"/>
      <c r="OJR219" s="17"/>
      <c r="OJS219" s="17"/>
      <c r="OJT219" s="17"/>
      <c r="OJU219" s="17"/>
      <c r="OJV219" s="17"/>
      <c r="OJW219" s="17"/>
      <c r="OJX219" s="17"/>
      <c r="OJY219" s="17"/>
      <c r="OJZ219" s="17"/>
      <c r="OKA219" s="17"/>
      <c r="OKB219" s="17"/>
      <c r="OKC219" s="17"/>
      <c r="OKD219" s="17"/>
      <c r="OKE219" s="17"/>
      <c r="OKF219" s="17"/>
      <c r="OKG219" s="17"/>
      <c r="OKH219" s="17"/>
      <c r="OKI219" s="17"/>
      <c r="OKJ219" s="17"/>
      <c r="OKK219" s="17"/>
      <c r="OKL219" s="17"/>
      <c r="OKM219" s="17"/>
      <c r="OKN219" s="17"/>
      <c r="OKO219" s="17"/>
      <c r="OKP219" s="17"/>
      <c r="OKQ219" s="17"/>
      <c r="OKR219" s="17"/>
      <c r="OKS219" s="17"/>
      <c r="OKT219" s="17"/>
      <c r="OKU219" s="17"/>
      <c r="OKV219" s="17"/>
      <c r="OKW219" s="17"/>
      <c r="OKX219" s="17"/>
      <c r="OKY219" s="17"/>
      <c r="OKZ219" s="17"/>
      <c r="OLA219" s="17"/>
      <c r="OLB219" s="17"/>
      <c r="OLC219" s="17"/>
      <c r="OLD219" s="17"/>
      <c r="OLE219" s="17"/>
      <c r="OLF219" s="17"/>
      <c r="OLG219" s="17"/>
      <c r="OLH219" s="17"/>
      <c r="OLI219" s="17"/>
      <c r="OLJ219" s="17"/>
      <c r="OLK219" s="17"/>
      <c r="OLL219" s="17"/>
      <c r="OLM219" s="17"/>
      <c r="OLN219" s="17"/>
      <c r="OLO219" s="17"/>
      <c r="OLP219" s="17"/>
      <c r="OLQ219" s="17"/>
      <c r="OLR219" s="17"/>
      <c r="OLS219" s="17"/>
      <c r="OLT219" s="17"/>
      <c r="OLU219" s="17"/>
      <c r="OLV219" s="17"/>
      <c r="OLW219" s="17"/>
      <c r="OLX219" s="17"/>
      <c r="OLY219" s="17"/>
      <c r="OLZ219" s="17"/>
      <c r="OMA219" s="17"/>
      <c r="OMB219" s="17"/>
      <c r="OMC219" s="17"/>
      <c r="OMD219" s="17"/>
      <c r="OME219" s="17"/>
      <c r="OMF219" s="17"/>
      <c r="OMG219" s="17"/>
      <c r="OMH219" s="17"/>
      <c r="OMI219" s="17"/>
      <c r="OMJ219" s="17"/>
      <c r="OMK219" s="17"/>
      <c r="OML219" s="17"/>
      <c r="OMM219" s="17"/>
      <c r="OMN219" s="17"/>
      <c r="OMO219" s="17"/>
      <c r="OMP219" s="17"/>
      <c r="OMQ219" s="17"/>
      <c r="OMR219" s="17"/>
      <c r="OMS219" s="17"/>
      <c r="OMT219" s="17"/>
      <c r="OMU219" s="17"/>
      <c r="OMV219" s="17"/>
      <c r="OMW219" s="17"/>
      <c r="OMX219" s="17"/>
      <c r="OMY219" s="17"/>
      <c r="OMZ219" s="17"/>
      <c r="ONA219" s="17"/>
      <c r="ONB219" s="17"/>
      <c r="ONC219" s="17"/>
      <c r="OND219" s="17"/>
      <c r="ONE219" s="17"/>
      <c r="ONF219" s="17"/>
      <c r="ONG219" s="17"/>
      <c r="ONH219" s="17"/>
      <c r="ONI219" s="17"/>
      <c r="ONJ219" s="17"/>
      <c r="ONK219" s="17"/>
      <c r="ONL219" s="17"/>
      <c r="ONM219" s="17"/>
      <c r="ONN219" s="17"/>
      <c r="ONO219" s="17"/>
      <c r="ONP219" s="17"/>
      <c r="ONQ219" s="17"/>
      <c r="ONR219" s="17"/>
      <c r="ONS219" s="17"/>
      <c r="ONT219" s="17"/>
      <c r="ONU219" s="17"/>
      <c r="ONV219" s="17"/>
      <c r="ONW219" s="17"/>
      <c r="ONX219" s="17"/>
      <c r="ONY219" s="17"/>
      <c r="ONZ219" s="17"/>
      <c r="OOA219" s="17"/>
      <c r="OOB219" s="17"/>
      <c r="OOC219" s="17"/>
      <c r="OOD219" s="17"/>
      <c r="OOE219" s="17"/>
      <c r="OOF219" s="17"/>
      <c r="OOG219" s="17"/>
      <c r="OOH219" s="17"/>
      <c r="OOI219" s="17"/>
      <c r="OOJ219" s="17"/>
      <c r="OOK219" s="17"/>
      <c r="OOL219" s="17"/>
      <c r="OOM219" s="17"/>
      <c r="OON219" s="17"/>
      <c r="OOO219" s="17"/>
      <c r="OOP219" s="17"/>
      <c r="OOQ219" s="17"/>
      <c r="OOR219" s="17"/>
      <c r="OOS219" s="17"/>
      <c r="OOT219" s="17"/>
      <c r="OOU219" s="17"/>
      <c r="OOV219" s="17"/>
      <c r="OOW219" s="17"/>
      <c r="OOX219" s="17"/>
      <c r="OOY219" s="17"/>
      <c r="OOZ219" s="17"/>
      <c r="OPA219" s="17"/>
      <c r="OPB219" s="17"/>
      <c r="OPC219" s="17"/>
      <c r="OPD219" s="17"/>
      <c r="OPE219" s="17"/>
      <c r="OPF219" s="17"/>
      <c r="OPG219" s="17"/>
      <c r="OPH219" s="17"/>
      <c r="OPI219" s="17"/>
      <c r="OPJ219" s="17"/>
      <c r="OPK219" s="17"/>
      <c r="OPL219" s="17"/>
      <c r="OPM219" s="17"/>
      <c r="OPN219" s="17"/>
      <c r="OPO219" s="17"/>
      <c r="OPP219" s="17"/>
      <c r="OPQ219" s="17"/>
      <c r="OPR219" s="17"/>
      <c r="OPS219" s="17"/>
      <c r="OPT219" s="17"/>
      <c r="OPU219" s="17"/>
      <c r="OPV219" s="17"/>
      <c r="OPW219" s="17"/>
      <c r="OPX219" s="17"/>
      <c r="OPY219" s="17"/>
      <c r="OPZ219" s="17"/>
      <c r="OQA219" s="17"/>
      <c r="OQB219" s="17"/>
      <c r="OQC219" s="17"/>
      <c r="OQD219" s="17"/>
      <c r="OQE219" s="17"/>
      <c r="OQF219" s="17"/>
      <c r="OQG219" s="17"/>
      <c r="OQH219" s="17"/>
      <c r="OQI219" s="17"/>
      <c r="OQJ219" s="17"/>
      <c r="OQK219" s="17"/>
      <c r="OQL219" s="17"/>
      <c r="OQM219" s="17"/>
      <c r="OQN219" s="17"/>
      <c r="OQO219" s="17"/>
      <c r="OQP219" s="17"/>
      <c r="OQQ219" s="17"/>
      <c r="OQR219" s="17"/>
      <c r="OQS219" s="17"/>
      <c r="OQT219" s="17"/>
      <c r="OQU219" s="17"/>
      <c r="OQV219" s="17"/>
      <c r="OQW219" s="17"/>
      <c r="OQX219" s="17"/>
      <c r="OQY219" s="17"/>
      <c r="OQZ219" s="17"/>
      <c r="ORA219" s="17"/>
      <c r="ORB219" s="17"/>
      <c r="ORC219" s="17"/>
      <c r="ORD219" s="17"/>
      <c r="ORE219" s="17"/>
      <c r="ORF219" s="17"/>
      <c r="ORG219" s="17"/>
      <c r="ORH219" s="17"/>
      <c r="ORI219" s="17"/>
      <c r="ORJ219" s="17"/>
      <c r="ORK219" s="17"/>
      <c r="ORL219" s="17"/>
      <c r="ORM219" s="17"/>
      <c r="ORN219" s="17"/>
      <c r="ORO219" s="17"/>
      <c r="ORP219" s="17"/>
      <c r="ORQ219" s="17"/>
      <c r="ORR219" s="17"/>
      <c r="ORS219" s="17"/>
      <c r="ORT219" s="17"/>
      <c r="ORU219" s="17"/>
      <c r="ORV219" s="17"/>
      <c r="ORW219" s="17"/>
      <c r="ORX219" s="17"/>
      <c r="ORY219" s="17"/>
      <c r="ORZ219" s="17"/>
      <c r="OSA219" s="17"/>
      <c r="OSB219" s="17"/>
      <c r="OSC219" s="17"/>
      <c r="OSD219" s="17"/>
      <c r="OSE219" s="17"/>
      <c r="OSF219" s="17"/>
      <c r="OSG219" s="17"/>
      <c r="OSH219" s="17"/>
      <c r="OSI219" s="17"/>
      <c r="OSJ219" s="17"/>
      <c r="OSK219" s="17"/>
      <c r="OSL219" s="17"/>
      <c r="OSM219" s="17"/>
      <c r="OSN219" s="17"/>
      <c r="OSO219" s="17"/>
      <c r="OSP219" s="17"/>
      <c r="OSQ219" s="17"/>
      <c r="OSR219" s="17"/>
      <c r="OSS219" s="17"/>
      <c r="OST219" s="17"/>
      <c r="OSU219" s="17"/>
      <c r="OSV219" s="17"/>
      <c r="OSW219" s="17"/>
      <c r="OSX219" s="17"/>
      <c r="OSY219" s="17"/>
      <c r="OSZ219" s="17"/>
      <c r="OTA219" s="17"/>
      <c r="OTB219" s="17"/>
      <c r="OTC219" s="17"/>
      <c r="OTD219" s="17"/>
      <c r="OTE219" s="17"/>
      <c r="OTF219" s="17"/>
      <c r="OTG219" s="17"/>
      <c r="OTH219" s="17"/>
      <c r="OTI219" s="17"/>
      <c r="OTJ219" s="17"/>
      <c r="OTK219" s="17"/>
      <c r="OTL219" s="17"/>
      <c r="OTM219" s="17"/>
      <c r="OTN219" s="17"/>
      <c r="OTO219" s="17"/>
      <c r="OTP219" s="17"/>
      <c r="OTQ219" s="17"/>
      <c r="OTR219" s="17"/>
      <c r="OTS219" s="17"/>
      <c r="OTT219" s="17"/>
      <c r="OTU219" s="17"/>
      <c r="OTV219" s="17"/>
      <c r="OTW219" s="17"/>
      <c r="OTX219" s="17"/>
      <c r="OTY219" s="17"/>
      <c r="OTZ219" s="17"/>
      <c r="OUA219" s="17"/>
      <c r="OUB219" s="17"/>
      <c r="OUC219" s="17"/>
      <c r="OUD219" s="17"/>
      <c r="OUE219" s="17"/>
      <c r="OUF219" s="17"/>
      <c r="OUG219" s="17"/>
      <c r="OUH219" s="17"/>
      <c r="OUI219" s="17"/>
      <c r="OUJ219" s="17"/>
      <c r="OUK219" s="17"/>
      <c r="OUL219" s="17"/>
      <c r="OUM219" s="17"/>
      <c r="OUN219" s="17"/>
      <c r="OUO219" s="17"/>
      <c r="OUP219" s="17"/>
      <c r="OUQ219" s="17"/>
      <c r="OUR219" s="17"/>
      <c r="OUS219" s="17"/>
      <c r="OUT219" s="17"/>
      <c r="OUU219" s="17"/>
      <c r="OUV219" s="17"/>
      <c r="OUW219" s="17"/>
      <c r="OUX219" s="17"/>
      <c r="OUY219" s="17"/>
      <c r="OUZ219" s="17"/>
      <c r="OVA219" s="17"/>
      <c r="OVB219" s="17"/>
      <c r="OVC219" s="17"/>
      <c r="OVD219" s="17"/>
      <c r="OVE219" s="17"/>
      <c r="OVF219" s="17"/>
      <c r="OVG219" s="17"/>
      <c r="OVH219" s="17"/>
      <c r="OVI219" s="17"/>
      <c r="OVJ219" s="17"/>
      <c r="OVK219" s="17"/>
      <c r="OVL219" s="17"/>
      <c r="OVM219" s="17"/>
      <c r="OVN219" s="17"/>
      <c r="OVO219" s="17"/>
      <c r="OVP219" s="17"/>
      <c r="OVQ219" s="17"/>
      <c r="OVR219" s="17"/>
      <c r="OVS219" s="17"/>
      <c r="OVT219" s="17"/>
      <c r="OVU219" s="17"/>
      <c r="OVV219" s="17"/>
      <c r="OVW219" s="17"/>
      <c r="OVX219" s="17"/>
      <c r="OVY219" s="17"/>
      <c r="OVZ219" s="17"/>
      <c r="OWA219" s="17"/>
      <c r="OWB219" s="17"/>
      <c r="OWC219" s="17"/>
      <c r="OWD219" s="17"/>
      <c r="OWE219" s="17"/>
      <c r="OWF219" s="17"/>
      <c r="OWG219" s="17"/>
      <c r="OWH219" s="17"/>
      <c r="OWI219" s="17"/>
      <c r="OWJ219" s="17"/>
      <c r="OWK219" s="17"/>
      <c r="OWL219" s="17"/>
      <c r="OWM219" s="17"/>
      <c r="OWN219" s="17"/>
      <c r="OWO219" s="17"/>
      <c r="OWP219" s="17"/>
      <c r="OWQ219" s="17"/>
      <c r="OWR219" s="17"/>
      <c r="OWS219" s="17"/>
      <c r="OWT219" s="17"/>
      <c r="OWU219" s="17"/>
      <c r="OWV219" s="17"/>
      <c r="OWW219" s="17"/>
      <c r="OWX219" s="17"/>
      <c r="OWY219" s="17"/>
      <c r="OWZ219" s="17"/>
      <c r="OXA219" s="17"/>
      <c r="OXB219" s="17"/>
      <c r="OXC219" s="17"/>
      <c r="OXD219" s="17"/>
      <c r="OXE219" s="17"/>
      <c r="OXF219" s="17"/>
      <c r="OXG219" s="17"/>
      <c r="OXH219" s="17"/>
      <c r="OXI219" s="17"/>
      <c r="OXJ219" s="17"/>
      <c r="OXK219" s="17"/>
      <c r="OXL219" s="17"/>
      <c r="OXM219" s="17"/>
      <c r="OXN219" s="17"/>
      <c r="OXO219" s="17"/>
      <c r="OXP219" s="17"/>
      <c r="OXQ219" s="17"/>
      <c r="OXR219" s="17"/>
      <c r="OXS219" s="17"/>
      <c r="OXT219" s="17"/>
      <c r="OXU219" s="17"/>
      <c r="OXV219" s="17"/>
      <c r="OXW219" s="17"/>
      <c r="OXX219" s="17"/>
      <c r="OXY219" s="17"/>
      <c r="OXZ219" s="17"/>
      <c r="OYA219" s="17"/>
      <c r="OYB219" s="17"/>
      <c r="OYC219" s="17"/>
      <c r="OYD219" s="17"/>
      <c r="OYE219" s="17"/>
      <c r="OYF219" s="17"/>
      <c r="OYG219" s="17"/>
      <c r="OYH219" s="17"/>
      <c r="OYI219" s="17"/>
      <c r="OYJ219" s="17"/>
      <c r="OYK219" s="17"/>
      <c r="OYL219" s="17"/>
      <c r="OYM219" s="17"/>
      <c r="OYN219" s="17"/>
      <c r="OYO219" s="17"/>
      <c r="OYP219" s="17"/>
      <c r="OYQ219" s="17"/>
      <c r="OYR219" s="17"/>
      <c r="OYS219" s="17"/>
      <c r="OYT219" s="17"/>
      <c r="OYU219" s="17"/>
      <c r="OYV219" s="17"/>
      <c r="OYW219" s="17"/>
      <c r="OYX219" s="17"/>
      <c r="OYY219" s="17"/>
      <c r="OYZ219" s="17"/>
      <c r="OZA219" s="17"/>
      <c r="OZB219" s="17"/>
      <c r="OZC219" s="17"/>
      <c r="OZD219" s="17"/>
      <c r="OZE219" s="17"/>
      <c r="OZF219" s="17"/>
      <c r="OZG219" s="17"/>
      <c r="OZH219" s="17"/>
      <c r="OZI219" s="17"/>
      <c r="OZJ219" s="17"/>
      <c r="OZK219" s="17"/>
      <c r="OZL219" s="17"/>
      <c r="OZM219" s="17"/>
      <c r="OZN219" s="17"/>
      <c r="OZO219" s="17"/>
      <c r="OZP219" s="17"/>
      <c r="OZQ219" s="17"/>
      <c r="OZR219" s="17"/>
      <c r="OZS219" s="17"/>
      <c r="OZT219" s="17"/>
      <c r="OZU219" s="17"/>
      <c r="OZV219" s="17"/>
      <c r="OZW219" s="17"/>
      <c r="OZX219" s="17"/>
      <c r="OZY219" s="17"/>
      <c r="OZZ219" s="17"/>
      <c r="PAA219" s="17"/>
      <c r="PAB219" s="17"/>
      <c r="PAC219" s="17"/>
      <c r="PAD219" s="17"/>
      <c r="PAE219" s="17"/>
      <c r="PAF219" s="17"/>
      <c r="PAG219" s="17"/>
      <c r="PAH219" s="17"/>
      <c r="PAI219" s="17"/>
      <c r="PAJ219" s="17"/>
      <c r="PAK219" s="17"/>
      <c r="PAL219" s="17"/>
      <c r="PAM219" s="17"/>
      <c r="PAN219" s="17"/>
      <c r="PAO219" s="17"/>
      <c r="PAP219" s="17"/>
      <c r="PAQ219" s="17"/>
      <c r="PAR219" s="17"/>
      <c r="PAS219" s="17"/>
      <c r="PAT219" s="17"/>
      <c r="PAU219" s="17"/>
      <c r="PAV219" s="17"/>
      <c r="PAW219" s="17"/>
      <c r="PAX219" s="17"/>
      <c r="PAY219" s="17"/>
      <c r="PAZ219" s="17"/>
      <c r="PBA219" s="17"/>
      <c r="PBB219" s="17"/>
      <c r="PBC219" s="17"/>
      <c r="PBD219" s="17"/>
      <c r="PBE219" s="17"/>
      <c r="PBF219" s="17"/>
      <c r="PBG219" s="17"/>
      <c r="PBH219" s="17"/>
      <c r="PBI219" s="17"/>
      <c r="PBJ219" s="17"/>
      <c r="PBK219" s="17"/>
      <c r="PBL219" s="17"/>
      <c r="PBM219" s="17"/>
      <c r="PBN219" s="17"/>
      <c r="PBO219" s="17"/>
      <c r="PBP219" s="17"/>
      <c r="PBQ219" s="17"/>
      <c r="PBR219" s="17"/>
      <c r="PBS219" s="17"/>
      <c r="PBT219" s="17"/>
      <c r="PBU219" s="17"/>
      <c r="PBV219" s="17"/>
      <c r="PBW219" s="17"/>
      <c r="PBX219" s="17"/>
      <c r="PBY219" s="17"/>
      <c r="PBZ219" s="17"/>
      <c r="PCA219" s="17"/>
      <c r="PCB219" s="17"/>
      <c r="PCC219" s="17"/>
      <c r="PCD219" s="17"/>
      <c r="PCE219" s="17"/>
      <c r="PCF219" s="17"/>
      <c r="PCG219" s="17"/>
      <c r="PCH219" s="17"/>
      <c r="PCI219" s="17"/>
      <c r="PCJ219" s="17"/>
      <c r="PCK219" s="17"/>
      <c r="PCL219" s="17"/>
      <c r="PCM219" s="17"/>
      <c r="PCN219" s="17"/>
      <c r="PCO219" s="17"/>
      <c r="PCP219" s="17"/>
      <c r="PCQ219" s="17"/>
      <c r="PCR219" s="17"/>
      <c r="PCS219" s="17"/>
      <c r="PCT219" s="17"/>
      <c r="PCU219" s="17"/>
      <c r="PCV219" s="17"/>
      <c r="PCW219" s="17"/>
      <c r="PCX219" s="17"/>
      <c r="PCY219" s="17"/>
      <c r="PCZ219" s="17"/>
      <c r="PDA219" s="17"/>
      <c r="PDB219" s="17"/>
      <c r="PDC219" s="17"/>
      <c r="PDD219" s="17"/>
      <c r="PDE219" s="17"/>
      <c r="PDF219" s="17"/>
      <c r="PDG219" s="17"/>
      <c r="PDH219" s="17"/>
      <c r="PDI219" s="17"/>
      <c r="PDJ219" s="17"/>
      <c r="PDK219" s="17"/>
      <c r="PDL219" s="17"/>
      <c r="PDM219" s="17"/>
      <c r="PDN219" s="17"/>
      <c r="PDO219" s="17"/>
      <c r="PDP219" s="17"/>
      <c r="PDQ219" s="17"/>
      <c r="PDR219" s="17"/>
      <c r="PDS219" s="17"/>
      <c r="PDT219" s="17"/>
      <c r="PDU219" s="17"/>
      <c r="PDV219" s="17"/>
      <c r="PDW219" s="17"/>
      <c r="PDX219" s="17"/>
      <c r="PDY219" s="17"/>
      <c r="PDZ219" s="17"/>
      <c r="PEA219" s="17"/>
      <c r="PEB219" s="17"/>
      <c r="PEC219" s="17"/>
      <c r="PED219" s="17"/>
      <c r="PEE219" s="17"/>
      <c r="PEF219" s="17"/>
      <c r="PEG219" s="17"/>
      <c r="PEH219" s="17"/>
      <c r="PEI219" s="17"/>
      <c r="PEJ219" s="17"/>
      <c r="PEK219" s="17"/>
      <c r="PEL219" s="17"/>
      <c r="PEM219" s="17"/>
      <c r="PEN219" s="17"/>
      <c r="PEO219" s="17"/>
      <c r="PEP219" s="17"/>
      <c r="PEQ219" s="17"/>
      <c r="PER219" s="17"/>
      <c r="PES219" s="17"/>
      <c r="PET219" s="17"/>
      <c r="PEU219" s="17"/>
      <c r="PEV219" s="17"/>
      <c r="PEW219" s="17"/>
      <c r="PEX219" s="17"/>
      <c r="PEY219" s="17"/>
      <c r="PEZ219" s="17"/>
      <c r="PFA219" s="17"/>
      <c r="PFB219" s="17"/>
      <c r="PFC219" s="17"/>
      <c r="PFD219" s="17"/>
      <c r="PFE219" s="17"/>
      <c r="PFF219" s="17"/>
      <c r="PFG219" s="17"/>
      <c r="PFH219" s="17"/>
      <c r="PFI219" s="17"/>
      <c r="PFJ219" s="17"/>
      <c r="PFK219" s="17"/>
      <c r="PFL219" s="17"/>
      <c r="PFM219" s="17"/>
      <c r="PFN219" s="17"/>
      <c r="PFO219" s="17"/>
      <c r="PFP219" s="17"/>
      <c r="PFQ219" s="17"/>
      <c r="PFR219" s="17"/>
      <c r="PFS219" s="17"/>
      <c r="PFT219" s="17"/>
      <c r="PFU219" s="17"/>
      <c r="PFV219" s="17"/>
      <c r="PFW219" s="17"/>
      <c r="PFX219" s="17"/>
      <c r="PFY219" s="17"/>
      <c r="PFZ219" s="17"/>
      <c r="PGA219" s="17"/>
      <c r="PGB219" s="17"/>
      <c r="PGC219" s="17"/>
      <c r="PGD219" s="17"/>
      <c r="PGE219" s="17"/>
      <c r="PGF219" s="17"/>
      <c r="PGG219" s="17"/>
      <c r="PGH219" s="17"/>
      <c r="PGI219" s="17"/>
      <c r="PGJ219" s="17"/>
      <c r="PGK219" s="17"/>
      <c r="PGL219" s="17"/>
      <c r="PGM219" s="17"/>
      <c r="PGN219" s="17"/>
      <c r="PGO219" s="17"/>
      <c r="PGP219" s="17"/>
      <c r="PGQ219" s="17"/>
      <c r="PGR219" s="17"/>
      <c r="PGS219" s="17"/>
      <c r="PGT219" s="17"/>
      <c r="PGU219" s="17"/>
      <c r="PGV219" s="17"/>
      <c r="PGW219" s="17"/>
      <c r="PGX219" s="17"/>
      <c r="PGY219" s="17"/>
      <c r="PGZ219" s="17"/>
      <c r="PHA219" s="17"/>
      <c r="PHB219" s="17"/>
      <c r="PHC219" s="17"/>
      <c r="PHD219" s="17"/>
      <c r="PHE219" s="17"/>
      <c r="PHF219" s="17"/>
      <c r="PHG219" s="17"/>
      <c r="PHH219" s="17"/>
      <c r="PHI219" s="17"/>
      <c r="PHJ219" s="17"/>
      <c r="PHK219" s="17"/>
      <c r="PHL219" s="17"/>
      <c r="PHM219" s="17"/>
      <c r="PHN219" s="17"/>
      <c r="PHO219" s="17"/>
      <c r="PHP219" s="17"/>
      <c r="PHQ219" s="17"/>
      <c r="PHR219" s="17"/>
      <c r="PHS219" s="17"/>
      <c r="PHT219" s="17"/>
      <c r="PHU219" s="17"/>
      <c r="PHV219" s="17"/>
      <c r="PHW219" s="17"/>
      <c r="PHX219" s="17"/>
      <c r="PHY219" s="17"/>
      <c r="PHZ219" s="17"/>
      <c r="PIA219" s="17"/>
      <c r="PIB219" s="17"/>
      <c r="PIC219" s="17"/>
      <c r="PID219" s="17"/>
      <c r="PIE219" s="17"/>
      <c r="PIF219" s="17"/>
      <c r="PIG219" s="17"/>
      <c r="PIH219" s="17"/>
      <c r="PII219" s="17"/>
      <c r="PIJ219" s="17"/>
      <c r="PIK219" s="17"/>
      <c r="PIL219" s="17"/>
      <c r="PIM219" s="17"/>
      <c r="PIN219" s="17"/>
      <c r="PIO219" s="17"/>
      <c r="PIP219" s="17"/>
      <c r="PIQ219" s="17"/>
      <c r="PIR219" s="17"/>
      <c r="PIS219" s="17"/>
      <c r="PIT219" s="17"/>
      <c r="PIU219" s="17"/>
      <c r="PIV219" s="17"/>
      <c r="PIW219" s="17"/>
      <c r="PIX219" s="17"/>
      <c r="PIY219" s="17"/>
      <c r="PIZ219" s="17"/>
      <c r="PJA219" s="17"/>
      <c r="PJB219" s="17"/>
      <c r="PJC219" s="17"/>
      <c r="PJD219" s="17"/>
      <c r="PJE219" s="17"/>
      <c r="PJF219" s="17"/>
      <c r="PJG219" s="17"/>
      <c r="PJH219" s="17"/>
      <c r="PJI219" s="17"/>
      <c r="PJJ219" s="17"/>
      <c r="PJK219" s="17"/>
      <c r="PJL219" s="17"/>
      <c r="PJM219" s="17"/>
      <c r="PJN219" s="17"/>
      <c r="PJO219" s="17"/>
      <c r="PJP219" s="17"/>
      <c r="PJQ219" s="17"/>
      <c r="PJR219" s="17"/>
      <c r="PJS219" s="17"/>
      <c r="PJT219" s="17"/>
      <c r="PJU219" s="17"/>
      <c r="PJV219" s="17"/>
      <c r="PJW219" s="17"/>
      <c r="PJX219" s="17"/>
      <c r="PJY219" s="17"/>
      <c r="PJZ219" s="17"/>
      <c r="PKA219" s="17"/>
      <c r="PKB219" s="17"/>
      <c r="PKC219" s="17"/>
      <c r="PKD219" s="17"/>
      <c r="PKE219" s="17"/>
      <c r="PKF219" s="17"/>
      <c r="PKG219" s="17"/>
      <c r="PKH219" s="17"/>
      <c r="PKI219" s="17"/>
      <c r="PKJ219" s="17"/>
      <c r="PKK219" s="17"/>
      <c r="PKL219" s="17"/>
      <c r="PKM219" s="17"/>
      <c r="PKN219" s="17"/>
      <c r="PKO219" s="17"/>
      <c r="PKP219" s="17"/>
      <c r="PKQ219" s="17"/>
      <c r="PKR219" s="17"/>
      <c r="PKS219" s="17"/>
      <c r="PKT219" s="17"/>
      <c r="PKU219" s="17"/>
      <c r="PKV219" s="17"/>
      <c r="PKW219" s="17"/>
      <c r="PKX219" s="17"/>
      <c r="PKY219" s="17"/>
      <c r="PKZ219" s="17"/>
      <c r="PLA219" s="17"/>
      <c r="PLB219" s="17"/>
      <c r="PLC219" s="17"/>
      <c r="PLD219" s="17"/>
      <c r="PLE219" s="17"/>
      <c r="PLF219" s="17"/>
      <c r="PLG219" s="17"/>
      <c r="PLH219" s="17"/>
      <c r="PLI219" s="17"/>
      <c r="PLJ219" s="17"/>
      <c r="PLK219" s="17"/>
      <c r="PLL219" s="17"/>
      <c r="PLM219" s="17"/>
      <c r="PLN219" s="17"/>
      <c r="PLO219" s="17"/>
      <c r="PLP219" s="17"/>
      <c r="PLQ219" s="17"/>
      <c r="PLR219" s="17"/>
      <c r="PLS219" s="17"/>
      <c r="PLT219" s="17"/>
      <c r="PLU219" s="17"/>
      <c r="PLV219" s="17"/>
      <c r="PLW219" s="17"/>
      <c r="PLX219" s="17"/>
      <c r="PLY219" s="17"/>
      <c r="PLZ219" s="17"/>
      <c r="PMA219" s="17"/>
      <c r="PMB219" s="17"/>
      <c r="PMC219" s="17"/>
      <c r="PMD219" s="17"/>
      <c r="PME219" s="17"/>
      <c r="PMF219" s="17"/>
      <c r="PMG219" s="17"/>
      <c r="PMH219" s="17"/>
      <c r="PMI219" s="17"/>
      <c r="PMJ219" s="17"/>
      <c r="PMK219" s="17"/>
      <c r="PML219" s="17"/>
      <c r="PMM219" s="17"/>
      <c r="PMN219" s="17"/>
      <c r="PMO219" s="17"/>
      <c r="PMP219" s="17"/>
      <c r="PMQ219" s="17"/>
      <c r="PMR219" s="17"/>
      <c r="PMS219" s="17"/>
      <c r="PMT219" s="17"/>
      <c r="PMU219" s="17"/>
      <c r="PMV219" s="17"/>
      <c r="PMW219" s="17"/>
      <c r="PMX219" s="17"/>
      <c r="PMY219" s="17"/>
      <c r="PMZ219" s="17"/>
      <c r="PNA219" s="17"/>
      <c r="PNB219" s="17"/>
      <c r="PNC219" s="17"/>
      <c r="PND219" s="17"/>
      <c r="PNE219" s="17"/>
      <c r="PNF219" s="17"/>
      <c r="PNG219" s="17"/>
      <c r="PNH219" s="17"/>
      <c r="PNI219" s="17"/>
      <c r="PNJ219" s="17"/>
      <c r="PNK219" s="17"/>
      <c r="PNL219" s="17"/>
      <c r="PNM219" s="17"/>
      <c r="PNN219" s="17"/>
      <c r="PNO219" s="17"/>
      <c r="PNP219" s="17"/>
      <c r="PNQ219" s="17"/>
      <c r="PNR219" s="17"/>
      <c r="PNS219" s="17"/>
      <c r="PNT219" s="17"/>
      <c r="PNU219" s="17"/>
      <c r="PNV219" s="17"/>
      <c r="PNW219" s="17"/>
      <c r="PNX219" s="17"/>
      <c r="PNY219" s="17"/>
      <c r="PNZ219" s="17"/>
      <c r="POA219" s="17"/>
      <c r="POB219" s="17"/>
      <c r="POC219" s="17"/>
      <c r="POD219" s="17"/>
      <c r="POE219" s="17"/>
      <c r="POF219" s="17"/>
      <c r="POG219" s="17"/>
      <c r="POH219" s="17"/>
      <c r="POI219" s="17"/>
      <c r="POJ219" s="17"/>
      <c r="POK219" s="17"/>
      <c r="POL219" s="17"/>
      <c r="POM219" s="17"/>
      <c r="PON219" s="17"/>
      <c r="POO219" s="17"/>
      <c r="POP219" s="17"/>
      <c r="POQ219" s="17"/>
      <c r="POR219" s="17"/>
      <c r="POS219" s="17"/>
      <c r="POT219" s="17"/>
      <c r="POU219" s="17"/>
      <c r="POV219" s="17"/>
      <c r="POW219" s="17"/>
      <c r="POX219" s="17"/>
      <c r="POY219" s="17"/>
      <c r="POZ219" s="17"/>
      <c r="PPA219" s="17"/>
      <c r="PPB219" s="17"/>
      <c r="PPC219" s="17"/>
      <c r="PPD219" s="17"/>
      <c r="PPE219" s="17"/>
      <c r="PPF219" s="17"/>
      <c r="PPG219" s="17"/>
      <c r="PPH219" s="17"/>
      <c r="PPI219" s="17"/>
      <c r="PPJ219" s="17"/>
      <c r="PPK219" s="17"/>
      <c r="PPL219" s="17"/>
      <c r="PPM219" s="17"/>
      <c r="PPN219" s="17"/>
      <c r="PPO219" s="17"/>
      <c r="PPP219" s="17"/>
      <c r="PPQ219" s="17"/>
      <c r="PPR219" s="17"/>
      <c r="PPS219" s="17"/>
      <c r="PPT219" s="17"/>
      <c r="PPU219" s="17"/>
      <c r="PPV219" s="17"/>
      <c r="PPW219" s="17"/>
      <c r="PPX219" s="17"/>
      <c r="PPY219" s="17"/>
      <c r="PPZ219" s="17"/>
      <c r="PQA219" s="17"/>
      <c r="PQB219" s="17"/>
      <c r="PQC219" s="17"/>
      <c r="PQD219" s="17"/>
      <c r="PQE219" s="17"/>
      <c r="PQF219" s="17"/>
      <c r="PQG219" s="17"/>
      <c r="PQH219" s="17"/>
      <c r="PQI219" s="17"/>
      <c r="PQJ219" s="17"/>
      <c r="PQK219" s="17"/>
      <c r="PQL219" s="17"/>
      <c r="PQM219" s="17"/>
      <c r="PQN219" s="17"/>
      <c r="PQO219" s="17"/>
      <c r="PQP219" s="17"/>
      <c r="PQQ219" s="17"/>
      <c r="PQR219" s="17"/>
      <c r="PQS219" s="17"/>
      <c r="PQT219" s="17"/>
      <c r="PQU219" s="17"/>
      <c r="PQV219" s="17"/>
      <c r="PQW219" s="17"/>
      <c r="PQX219" s="17"/>
      <c r="PQY219" s="17"/>
      <c r="PQZ219" s="17"/>
      <c r="PRA219" s="17"/>
      <c r="PRB219" s="17"/>
      <c r="PRC219" s="17"/>
      <c r="PRD219" s="17"/>
      <c r="PRE219" s="17"/>
      <c r="PRF219" s="17"/>
      <c r="PRG219" s="17"/>
      <c r="PRH219" s="17"/>
      <c r="PRI219" s="17"/>
      <c r="PRJ219" s="17"/>
      <c r="PRK219" s="17"/>
      <c r="PRL219" s="17"/>
      <c r="PRM219" s="17"/>
      <c r="PRN219" s="17"/>
      <c r="PRO219" s="17"/>
      <c r="PRP219" s="17"/>
      <c r="PRQ219" s="17"/>
      <c r="PRR219" s="17"/>
      <c r="PRS219" s="17"/>
      <c r="PRT219" s="17"/>
      <c r="PRU219" s="17"/>
      <c r="PRV219" s="17"/>
      <c r="PRW219" s="17"/>
      <c r="PRX219" s="17"/>
      <c r="PRY219" s="17"/>
      <c r="PRZ219" s="17"/>
      <c r="PSA219" s="17"/>
      <c r="PSB219" s="17"/>
      <c r="PSC219" s="17"/>
      <c r="PSD219" s="17"/>
      <c r="PSE219" s="17"/>
      <c r="PSF219" s="17"/>
      <c r="PSG219" s="17"/>
      <c r="PSH219" s="17"/>
      <c r="PSI219" s="17"/>
      <c r="PSJ219" s="17"/>
      <c r="PSK219" s="17"/>
      <c r="PSL219" s="17"/>
      <c r="PSM219" s="17"/>
      <c r="PSN219" s="17"/>
      <c r="PSO219" s="17"/>
      <c r="PSP219" s="17"/>
      <c r="PSQ219" s="17"/>
      <c r="PSR219" s="17"/>
      <c r="PSS219" s="17"/>
      <c r="PST219" s="17"/>
      <c r="PSU219" s="17"/>
      <c r="PSV219" s="17"/>
      <c r="PSW219" s="17"/>
      <c r="PSX219" s="17"/>
      <c r="PSY219" s="17"/>
      <c r="PSZ219" s="17"/>
      <c r="PTA219" s="17"/>
      <c r="PTB219" s="17"/>
      <c r="PTC219" s="17"/>
      <c r="PTD219" s="17"/>
      <c r="PTE219" s="17"/>
      <c r="PTF219" s="17"/>
      <c r="PTG219" s="17"/>
      <c r="PTH219" s="17"/>
      <c r="PTI219" s="17"/>
      <c r="PTJ219" s="17"/>
      <c r="PTK219" s="17"/>
      <c r="PTL219" s="17"/>
      <c r="PTM219" s="17"/>
      <c r="PTN219" s="17"/>
      <c r="PTO219" s="17"/>
      <c r="PTP219" s="17"/>
      <c r="PTQ219" s="17"/>
      <c r="PTR219" s="17"/>
      <c r="PTS219" s="17"/>
      <c r="PTT219" s="17"/>
      <c r="PTU219" s="17"/>
      <c r="PTV219" s="17"/>
      <c r="PTW219" s="17"/>
      <c r="PTX219" s="17"/>
      <c r="PTY219" s="17"/>
      <c r="PTZ219" s="17"/>
      <c r="PUA219" s="17"/>
      <c r="PUB219" s="17"/>
      <c r="PUC219" s="17"/>
      <c r="PUD219" s="17"/>
      <c r="PUE219" s="17"/>
      <c r="PUF219" s="17"/>
      <c r="PUG219" s="17"/>
      <c r="PUH219" s="17"/>
      <c r="PUI219" s="17"/>
      <c r="PUJ219" s="17"/>
      <c r="PUK219" s="17"/>
      <c r="PUL219" s="17"/>
      <c r="PUM219" s="17"/>
      <c r="PUN219" s="17"/>
      <c r="PUO219" s="17"/>
      <c r="PUP219" s="17"/>
      <c r="PUQ219" s="17"/>
      <c r="PUR219" s="17"/>
      <c r="PUS219" s="17"/>
      <c r="PUT219" s="17"/>
      <c r="PUU219" s="17"/>
      <c r="PUV219" s="17"/>
      <c r="PUW219" s="17"/>
      <c r="PUX219" s="17"/>
      <c r="PUY219" s="17"/>
      <c r="PUZ219" s="17"/>
      <c r="PVA219" s="17"/>
      <c r="PVB219" s="17"/>
      <c r="PVC219" s="17"/>
      <c r="PVD219" s="17"/>
      <c r="PVE219" s="17"/>
      <c r="PVF219" s="17"/>
      <c r="PVG219" s="17"/>
      <c r="PVH219" s="17"/>
      <c r="PVI219" s="17"/>
      <c r="PVJ219" s="17"/>
      <c r="PVK219" s="17"/>
      <c r="PVL219" s="17"/>
      <c r="PVM219" s="17"/>
      <c r="PVN219" s="17"/>
      <c r="PVO219" s="17"/>
      <c r="PVP219" s="17"/>
      <c r="PVQ219" s="17"/>
      <c r="PVR219" s="17"/>
      <c r="PVS219" s="17"/>
      <c r="PVT219" s="17"/>
      <c r="PVU219" s="17"/>
      <c r="PVV219" s="17"/>
      <c r="PVW219" s="17"/>
      <c r="PVX219" s="17"/>
      <c r="PVY219" s="17"/>
      <c r="PVZ219" s="17"/>
      <c r="PWA219" s="17"/>
      <c r="PWB219" s="17"/>
      <c r="PWC219" s="17"/>
      <c r="PWD219" s="17"/>
      <c r="PWE219" s="17"/>
      <c r="PWF219" s="17"/>
      <c r="PWG219" s="17"/>
      <c r="PWH219" s="17"/>
      <c r="PWI219" s="17"/>
      <c r="PWJ219" s="17"/>
      <c r="PWK219" s="17"/>
      <c r="PWL219" s="17"/>
      <c r="PWM219" s="17"/>
      <c r="PWN219" s="17"/>
      <c r="PWO219" s="17"/>
      <c r="PWP219" s="17"/>
      <c r="PWQ219" s="17"/>
      <c r="PWR219" s="17"/>
      <c r="PWS219" s="17"/>
      <c r="PWT219" s="17"/>
      <c r="PWU219" s="17"/>
      <c r="PWV219" s="17"/>
      <c r="PWW219" s="17"/>
      <c r="PWX219" s="17"/>
      <c r="PWY219" s="17"/>
      <c r="PWZ219" s="17"/>
      <c r="PXA219" s="17"/>
      <c r="PXB219" s="17"/>
      <c r="PXC219" s="17"/>
      <c r="PXD219" s="17"/>
      <c r="PXE219" s="17"/>
      <c r="PXF219" s="17"/>
      <c r="PXG219" s="17"/>
      <c r="PXH219" s="17"/>
      <c r="PXI219" s="17"/>
      <c r="PXJ219" s="17"/>
      <c r="PXK219" s="17"/>
      <c r="PXL219" s="17"/>
      <c r="PXM219" s="17"/>
      <c r="PXN219" s="17"/>
      <c r="PXO219" s="17"/>
      <c r="PXP219" s="17"/>
      <c r="PXQ219" s="17"/>
      <c r="PXR219" s="17"/>
      <c r="PXS219" s="17"/>
      <c r="PXT219" s="17"/>
      <c r="PXU219" s="17"/>
      <c r="PXV219" s="17"/>
      <c r="PXW219" s="17"/>
      <c r="PXX219" s="17"/>
      <c r="PXY219" s="17"/>
      <c r="PXZ219" s="17"/>
      <c r="PYA219" s="17"/>
      <c r="PYB219" s="17"/>
      <c r="PYC219" s="17"/>
      <c r="PYD219" s="17"/>
      <c r="PYE219" s="17"/>
      <c r="PYF219" s="17"/>
      <c r="PYG219" s="17"/>
      <c r="PYH219" s="17"/>
      <c r="PYI219" s="17"/>
      <c r="PYJ219" s="17"/>
      <c r="PYK219" s="17"/>
      <c r="PYL219" s="17"/>
      <c r="PYM219" s="17"/>
      <c r="PYN219" s="17"/>
      <c r="PYO219" s="17"/>
      <c r="PYP219" s="17"/>
      <c r="PYQ219" s="17"/>
      <c r="PYR219" s="17"/>
      <c r="PYS219" s="17"/>
      <c r="PYT219" s="17"/>
      <c r="PYU219" s="17"/>
      <c r="PYV219" s="17"/>
      <c r="PYW219" s="17"/>
      <c r="PYX219" s="17"/>
      <c r="PYY219" s="17"/>
      <c r="PYZ219" s="17"/>
      <c r="PZA219" s="17"/>
      <c r="PZB219" s="17"/>
      <c r="PZC219" s="17"/>
      <c r="PZD219" s="17"/>
      <c r="PZE219" s="17"/>
      <c r="PZF219" s="17"/>
      <c r="PZG219" s="17"/>
      <c r="PZH219" s="17"/>
      <c r="PZI219" s="17"/>
      <c r="PZJ219" s="17"/>
      <c r="PZK219" s="17"/>
      <c r="PZL219" s="17"/>
      <c r="PZM219" s="17"/>
      <c r="PZN219" s="17"/>
      <c r="PZO219" s="17"/>
      <c r="PZP219" s="17"/>
      <c r="PZQ219" s="17"/>
      <c r="PZR219" s="17"/>
      <c r="PZS219" s="17"/>
      <c r="PZT219" s="17"/>
      <c r="PZU219" s="17"/>
      <c r="PZV219" s="17"/>
      <c r="PZW219" s="17"/>
      <c r="PZX219" s="17"/>
      <c r="PZY219" s="17"/>
      <c r="PZZ219" s="17"/>
      <c r="QAA219" s="17"/>
      <c r="QAB219" s="17"/>
      <c r="QAC219" s="17"/>
      <c r="QAD219" s="17"/>
      <c r="QAE219" s="17"/>
      <c r="QAF219" s="17"/>
      <c r="QAG219" s="17"/>
      <c r="QAH219" s="17"/>
      <c r="QAI219" s="17"/>
      <c r="QAJ219" s="17"/>
      <c r="QAK219" s="17"/>
      <c r="QAL219" s="17"/>
      <c r="QAM219" s="17"/>
      <c r="QAN219" s="17"/>
      <c r="QAO219" s="17"/>
      <c r="QAP219" s="17"/>
      <c r="QAQ219" s="17"/>
      <c r="QAR219" s="17"/>
      <c r="QAS219" s="17"/>
      <c r="QAT219" s="17"/>
      <c r="QAU219" s="17"/>
      <c r="QAV219" s="17"/>
      <c r="QAW219" s="17"/>
      <c r="QAX219" s="17"/>
      <c r="QAY219" s="17"/>
      <c r="QAZ219" s="17"/>
      <c r="QBA219" s="17"/>
      <c r="QBB219" s="17"/>
      <c r="QBC219" s="17"/>
      <c r="QBD219" s="17"/>
      <c r="QBE219" s="17"/>
      <c r="QBF219" s="17"/>
      <c r="QBG219" s="17"/>
      <c r="QBH219" s="17"/>
      <c r="QBI219" s="17"/>
      <c r="QBJ219" s="17"/>
      <c r="QBK219" s="17"/>
      <c r="QBL219" s="17"/>
      <c r="QBM219" s="17"/>
      <c r="QBN219" s="17"/>
      <c r="QBO219" s="17"/>
      <c r="QBP219" s="17"/>
      <c r="QBQ219" s="17"/>
      <c r="QBR219" s="17"/>
      <c r="QBS219" s="17"/>
      <c r="QBT219" s="17"/>
      <c r="QBU219" s="17"/>
      <c r="QBV219" s="17"/>
      <c r="QBW219" s="17"/>
      <c r="QBX219" s="17"/>
      <c r="QBY219" s="17"/>
      <c r="QBZ219" s="17"/>
      <c r="QCA219" s="17"/>
      <c r="QCB219" s="17"/>
      <c r="QCC219" s="17"/>
      <c r="QCD219" s="17"/>
      <c r="QCE219" s="17"/>
      <c r="QCF219" s="17"/>
      <c r="QCG219" s="17"/>
      <c r="QCH219" s="17"/>
      <c r="QCI219" s="17"/>
      <c r="QCJ219" s="17"/>
      <c r="QCK219" s="17"/>
      <c r="QCL219" s="17"/>
      <c r="QCM219" s="17"/>
      <c r="QCN219" s="17"/>
      <c r="QCO219" s="17"/>
      <c r="QCP219" s="17"/>
      <c r="QCQ219" s="17"/>
      <c r="QCR219" s="17"/>
      <c r="QCS219" s="17"/>
      <c r="QCT219" s="17"/>
      <c r="QCU219" s="17"/>
      <c r="QCV219" s="17"/>
      <c r="QCW219" s="17"/>
      <c r="QCX219" s="17"/>
      <c r="QCY219" s="17"/>
      <c r="QCZ219" s="17"/>
      <c r="QDA219" s="17"/>
      <c r="QDB219" s="17"/>
      <c r="QDC219" s="17"/>
      <c r="QDD219" s="17"/>
      <c r="QDE219" s="17"/>
      <c r="QDF219" s="17"/>
      <c r="QDG219" s="17"/>
      <c r="QDH219" s="17"/>
      <c r="QDI219" s="17"/>
      <c r="QDJ219" s="17"/>
      <c r="QDK219" s="17"/>
      <c r="QDL219" s="17"/>
      <c r="QDM219" s="17"/>
      <c r="QDN219" s="17"/>
      <c r="QDO219" s="17"/>
      <c r="QDP219" s="17"/>
      <c r="QDQ219" s="17"/>
      <c r="QDR219" s="17"/>
      <c r="QDS219" s="17"/>
      <c r="QDT219" s="17"/>
      <c r="QDU219" s="17"/>
      <c r="QDV219" s="17"/>
      <c r="QDW219" s="17"/>
      <c r="QDX219" s="17"/>
      <c r="QDY219" s="17"/>
      <c r="QDZ219" s="17"/>
      <c r="QEA219" s="17"/>
      <c r="QEB219" s="17"/>
      <c r="QEC219" s="17"/>
      <c r="QED219" s="17"/>
      <c r="QEE219" s="17"/>
      <c r="QEF219" s="17"/>
      <c r="QEG219" s="17"/>
      <c r="QEH219" s="17"/>
      <c r="QEI219" s="17"/>
      <c r="QEJ219" s="17"/>
      <c r="QEK219" s="17"/>
      <c r="QEL219" s="17"/>
      <c r="QEM219" s="17"/>
      <c r="QEN219" s="17"/>
      <c r="QEO219" s="17"/>
      <c r="QEP219" s="17"/>
      <c r="QEQ219" s="17"/>
      <c r="QER219" s="17"/>
      <c r="QES219" s="17"/>
      <c r="QET219" s="17"/>
      <c r="QEU219" s="17"/>
      <c r="QEV219" s="17"/>
      <c r="QEW219" s="17"/>
      <c r="QEX219" s="17"/>
      <c r="QEY219" s="17"/>
      <c r="QEZ219" s="17"/>
      <c r="QFA219" s="17"/>
      <c r="QFB219" s="17"/>
      <c r="QFC219" s="17"/>
      <c r="QFD219" s="17"/>
      <c r="QFE219" s="17"/>
      <c r="QFF219" s="17"/>
      <c r="QFG219" s="17"/>
      <c r="QFH219" s="17"/>
      <c r="QFI219" s="17"/>
      <c r="QFJ219" s="17"/>
      <c r="QFK219" s="17"/>
      <c r="QFL219" s="17"/>
      <c r="QFM219" s="17"/>
      <c r="QFN219" s="17"/>
      <c r="QFO219" s="17"/>
      <c r="QFP219" s="17"/>
      <c r="QFQ219" s="17"/>
      <c r="QFR219" s="17"/>
      <c r="QFS219" s="17"/>
      <c r="QFT219" s="17"/>
      <c r="QFU219" s="17"/>
      <c r="QFV219" s="17"/>
      <c r="QFW219" s="17"/>
      <c r="QFX219" s="17"/>
      <c r="QFY219" s="17"/>
      <c r="QFZ219" s="17"/>
      <c r="QGA219" s="17"/>
      <c r="QGB219" s="17"/>
      <c r="QGC219" s="17"/>
      <c r="QGD219" s="17"/>
      <c r="QGE219" s="17"/>
      <c r="QGF219" s="17"/>
      <c r="QGG219" s="17"/>
      <c r="QGH219" s="17"/>
      <c r="QGI219" s="17"/>
      <c r="QGJ219" s="17"/>
      <c r="QGK219" s="17"/>
      <c r="QGL219" s="17"/>
      <c r="QGM219" s="17"/>
      <c r="QGN219" s="17"/>
      <c r="QGO219" s="17"/>
      <c r="QGP219" s="17"/>
      <c r="QGQ219" s="17"/>
      <c r="QGR219" s="17"/>
      <c r="QGS219" s="17"/>
      <c r="QGT219" s="17"/>
      <c r="QGU219" s="17"/>
      <c r="QGV219" s="17"/>
      <c r="QGW219" s="17"/>
      <c r="QGX219" s="17"/>
      <c r="QGY219" s="17"/>
      <c r="QGZ219" s="17"/>
      <c r="QHA219" s="17"/>
      <c r="QHB219" s="17"/>
      <c r="QHC219" s="17"/>
      <c r="QHD219" s="17"/>
      <c r="QHE219" s="17"/>
      <c r="QHF219" s="17"/>
      <c r="QHG219" s="17"/>
      <c r="QHH219" s="17"/>
      <c r="QHI219" s="17"/>
      <c r="QHJ219" s="17"/>
      <c r="QHK219" s="17"/>
      <c r="QHL219" s="17"/>
      <c r="QHM219" s="17"/>
      <c r="QHN219" s="17"/>
      <c r="QHO219" s="17"/>
      <c r="QHP219" s="17"/>
      <c r="QHQ219" s="17"/>
      <c r="QHR219" s="17"/>
      <c r="QHS219" s="17"/>
      <c r="QHT219" s="17"/>
      <c r="QHU219" s="17"/>
      <c r="QHV219" s="17"/>
      <c r="QHW219" s="17"/>
      <c r="QHX219" s="17"/>
      <c r="QHY219" s="17"/>
      <c r="QHZ219" s="17"/>
      <c r="QIA219" s="17"/>
      <c r="QIB219" s="17"/>
      <c r="QIC219" s="17"/>
      <c r="QID219" s="17"/>
      <c r="QIE219" s="17"/>
      <c r="QIF219" s="17"/>
      <c r="QIG219" s="17"/>
      <c r="QIH219" s="17"/>
      <c r="QII219" s="17"/>
      <c r="QIJ219" s="17"/>
      <c r="QIK219" s="17"/>
      <c r="QIL219" s="17"/>
      <c r="QIM219" s="17"/>
      <c r="QIN219" s="17"/>
      <c r="QIO219" s="17"/>
      <c r="QIP219" s="17"/>
      <c r="QIQ219" s="17"/>
      <c r="QIR219" s="17"/>
      <c r="QIS219" s="17"/>
      <c r="QIT219" s="17"/>
      <c r="QIU219" s="17"/>
      <c r="QIV219" s="17"/>
      <c r="QIW219" s="17"/>
      <c r="QIX219" s="17"/>
      <c r="QIY219" s="17"/>
      <c r="QIZ219" s="17"/>
      <c r="QJA219" s="17"/>
      <c r="QJB219" s="17"/>
      <c r="QJC219" s="17"/>
      <c r="QJD219" s="17"/>
      <c r="QJE219" s="17"/>
      <c r="QJF219" s="17"/>
      <c r="QJG219" s="17"/>
      <c r="QJH219" s="17"/>
      <c r="QJI219" s="17"/>
      <c r="QJJ219" s="17"/>
      <c r="QJK219" s="17"/>
      <c r="QJL219" s="17"/>
      <c r="QJM219" s="17"/>
      <c r="QJN219" s="17"/>
      <c r="QJO219" s="17"/>
      <c r="QJP219" s="17"/>
      <c r="QJQ219" s="17"/>
      <c r="QJR219" s="17"/>
      <c r="QJS219" s="17"/>
      <c r="QJT219" s="17"/>
      <c r="QJU219" s="17"/>
      <c r="QJV219" s="17"/>
      <c r="QJW219" s="17"/>
      <c r="QJX219" s="17"/>
      <c r="QJY219" s="17"/>
      <c r="QJZ219" s="17"/>
      <c r="QKA219" s="17"/>
      <c r="QKB219" s="17"/>
      <c r="QKC219" s="17"/>
      <c r="QKD219" s="17"/>
      <c r="QKE219" s="17"/>
      <c r="QKF219" s="17"/>
      <c r="QKG219" s="17"/>
      <c r="QKH219" s="17"/>
      <c r="QKI219" s="17"/>
      <c r="QKJ219" s="17"/>
      <c r="QKK219" s="17"/>
      <c r="QKL219" s="17"/>
      <c r="QKM219" s="17"/>
      <c r="QKN219" s="17"/>
      <c r="QKO219" s="17"/>
      <c r="QKP219" s="17"/>
      <c r="QKQ219" s="17"/>
      <c r="QKR219" s="17"/>
      <c r="QKS219" s="17"/>
      <c r="QKT219" s="17"/>
      <c r="QKU219" s="17"/>
      <c r="QKV219" s="17"/>
      <c r="QKW219" s="17"/>
      <c r="QKX219" s="17"/>
      <c r="QKY219" s="17"/>
      <c r="QKZ219" s="17"/>
      <c r="QLA219" s="17"/>
      <c r="QLB219" s="17"/>
      <c r="QLC219" s="17"/>
      <c r="QLD219" s="17"/>
      <c r="QLE219" s="17"/>
      <c r="QLF219" s="17"/>
      <c r="QLG219" s="17"/>
      <c r="QLH219" s="17"/>
      <c r="QLI219" s="17"/>
      <c r="QLJ219" s="17"/>
      <c r="QLK219" s="17"/>
      <c r="QLL219" s="17"/>
      <c r="QLM219" s="17"/>
      <c r="QLN219" s="17"/>
      <c r="QLO219" s="17"/>
      <c r="QLP219" s="17"/>
      <c r="QLQ219" s="17"/>
      <c r="QLR219" s="17"/>
      <c r="QLS219" s="17"/>
      <c r="QLT219" s="17"/>
      <c r="QLU219" s="17"/>
      <c r="QLV219" s="17"/>
      <c r="QLW219" s="17"/>
      <c r="QLX219" s="17"/>
      <c r="QLY219" s="17"/>
      <c r="QLZ219" s="17"/>
      <c r="QMA219" s="17"/>
      <c r="QMB219" s="17"/>
      <c r="QMC219" s="17"/>
      <c r="QMD219" s="17"/>
      <c r="QME219" s="17"/>
      <c r="QMF219" s="17"/>
      <c r="QMG219" s="17"/>
      <c r="QMH219" s="17"/>
      <c r="QMI219" s="17"/>
      <c r="QMJ219" s="17"/>
      <c r="QMK219" s="17"/>
      <c r="QML219" s="17"/>
      <c r="QMM219" s="17"/>
      <c r="QMN219" s="17"/>
      <c r="QMO219" s="17"/>
      <c r="QMP219" s="17"/>
      <c r="QMQ219" s="17"/>
      <c r="QMR219" s="17"/>
      <c r="QMS219" s="17"/>
      <c r="QMT219" s="17"/>
      <c r="QMU219" s="17"/>
      <c r="QMV219" s="17"/>
      <c r="QMW219" s="17"/>
      <c r="QMX219" s="17"/>
      <c r="QMY219" s="17"/>
      <c r="QMZ219" s="17"/>
      <c r="QNA219" s="17"/>
      <c r="QNB219" s="17"/>
      <c r="QNC219" s="17"/>
      <c r="QND219" s="17"/>
      <c r="QNE219" s="17"/>
      <c r="QNF219" s="17"/>
      <c r="QNG219" s="17"/>
      <c r="QNH219" s="17"/>
      <c r="QNI219" s="17"/>
      <c r="QNJ219" s="17"/>
      <c r="QNK219" s="17"/>
      <c r="QNL219" s="17"/>
      <c r="QNM219" s="17"/>
      <c r="QNN219" s="17"/>
      <c r="QNO219" s="17"/>
      <c r="QNP219" s="17"/>
      <c r="QNQ219" s="17"/>
      <c r="QNR219" s="17"/>
      <c r="QNS219" s="17"/>
      <c r="QNT219" s="17"/>
      <c r="QNU219" s="17"/>
      <c r="QNV219" s="17"/>
      <c r="QNW219" s="17"/>
      <c r="QNX219" s="17"/>
      <c r="QNY219" s="17"/>
      <c r="QNZ219" s="17"/>
      <c r="QOA219" s="17"/>
      <c r="QOB219" s="17"/>
      <c r="QOC219" s="17"/>
      <c r="QOD219" s="17"/>
      <c r="QOE219" s="17"/>
      <c r="QOF219" s="17"/>
      <c r="QOG219" s="17"/>
      <c r="QOH219" s="17"/>
      <c r="QOI219" s="17"/>
      <c r="QOJ219" s="17"/>
      <c r="QOK219" s="17"/>
      <c r="QOL219" s="17"/>
      <c r="QOM219" s="17"/>
      <c r="QON219" s="17"/>
      <c r="QOO219" s="17"/>
      <c r="QOP219" s="17"/>
      <c r="QOQ219" s="17"/>
      <c r="QOR219" s="17"/>
      <c r="QOS219" s="17"/>
      <c r="QOT219" s="17"/>
      <c r="QOU219" s="17"/>
      <c r="QOV219" s="17"/>
      <c r="QOW219" s="17"/>
      <c r="QOX219" s="17"/>
      <c r="QOY219" s="17"/>
      <c r="QOZ219" s="17"/>
      <c r="QPA219" s="17"/>
      <c r="QPB219" s="17"/>
      <c r="QPC219" s="17"/>
      <c r="QPD219" s="17"/>
      <c r="QPE219" s="17"/>
      <c r="QPF219" s="17"/>
      <c r="QPG219" s="17"/>
      <c r="QPH219" s="17"/>
      <c r="QPI219" s="17"/>
      <c r="QPJ219" s="17"/>
      <c r="QPK219" s="17"/>
      <c r="QPL219" s="17"/>
      <c r="QPM219" s="17"/>
      <c r="QPN219" s="17"/>
      <c r="QPO219" s="17"/>
      <c r="QPP219" s="17"/>
      <c r="QPQ219" s="17"/>
      <c r="QPR219" s="17"/>
      <c r="QPS219" s="17"/>
      <c r="QPT219" s="17"/>
      <c r="QPU219" s="17"/>
      <c r="QPV219" s="17"/>
      <c r="QPW219" s="17"/>
      <c r="QPX219" s="17"/>
      <c r="QPY219" s="17"/>
      <c r="QPZ219" s="17"/>
      <c r="QQA219" s="17"/>
      <c r="QQB219" s="17"/>
      <c r="QQC219" s="17"/>
      <c r="QQD219" s="17"/>
      <c r="QQE219" s="17"/>
      <c r="QQF219" s="17"/>
      <c r="QQG219" s="17"/>
      <c r="QQH219" s="17"/>
      <c r="QQI219" s="17"/>
      <c r="QQJ219" s="17"/>
      <c r="QQK219" s="17"/>
      <c r="QQL219" s="17"/>
      <c r="QQM219" s="17"/>
      <c r="QQN219" s="17"/>
      <c r="QQO219" s="17"/>
      <c r="QQP219" s="17"/>
      <c r="QQQ219" s="17"/>
      <c r="QQR219" s="17"/>
      <c r="QQS219" s="17"/>
      <c r="QQT219" s="17"/>
      <c r="QQU219" s="17"/>
      <c r="QQV219" s="17"/>
      <c r="QQW219" s="17"/>
      <c r="QQX219" s="17"/>
      <c r="QQY219" s="17"/>
      <c r="QQZ219" s="17"/>
      <c r="QRA219" s="17"/>
      <c r="QRB219" s="17"/>
      <c r="QRC219" s="17"/>
      <c r="QRD219" s="17"/>
      <c r="QRE219" s="17"/>
      <c r="QRF219" s="17"/>
      <c r="QRG219" s="17"/>
      <c r="QRH219" s="17"/>
      <c r="QRI219" s="17"/>
      <c r="QRJ219" s="17"/>
      <c r="QRK219" s="17"/>
      <c r="QRL219" s="17"/>
      <c r="QRM219" s="17"/>
      <c r="QRN219" s="17"/>
      <c r="QRO219" s="17"/>
      <c r="QRP219" s="17"/>
      <c r="QRQ219" s="17"/>
      <c r="QRR219" s="17"/>
      <c r="QRS219" s="17"/>
      <c r="QRT219" s="17"/>
      <c r="QRU219" s="17"/>
      <c r="QRV219" s="17"/>
      <c r="QRW219" s="17"/>
      <c r="QRX219" s="17"/>
      <c r="QRY219" s="17"/>
      <c r="QRZ219" s="17"/>
      <c r="QSA219" s="17"/>
      <c r="QSB219" s="17"/>
      <c r="QSC219" s="17"/>
      <c r="QSD219" s="17"/>
      <c r="QSE219" s="17"/>
      <c r="QSF219" s="17"/>
      <c r="QSG219" s="17"/>
      <c r="QSH219" s="17"/>
      <c r="QSI219" s="17"/>
      <c r="QSJ219" s="17"/>
      <c r="QSK219" s="17"/>
      <c r="QSL219" s="17"/>
      <c r="QSM219" s="17"/>
      <c r="QSN219" s="17"/>
      <c r="QSO219" s="17"/>
      <c r="QSP219" s="17"/>
      <c r="QSQ219" s="17"/>
      <c r="QSR219" s="17"/>
      <c r="QSS219" s="17"/>
      <c r="QST219" s="17"/>
      <c r="QSU219" s="17"/>
      <c r="QSV219" s="17"/>
      <c r="QSW219" s="17"/>
      <c r="QSX219" s="17"/>
      <c r="QSY219" s="17"/>
      <c r="QSZ219" s="17"/>
      <c r="QTA219" s="17"/>
      <c r="QTB219" s="17"/>
      <c r="QTC219" s="17"/>
      <c r="QTD219" s="17"/>
      <c r="QTE219" s="17"/>
      <c r="QTF219" s="17"/>
      <c r="QTG219" s="17"/>
      <c r="QTH219" s="17"/>
      <c r="QTI219" s="17"/>
      <c r="QTJ219" s="17"/>
      <c r="QTK219" s="17"/>
      <c r="QTL219" s="17"/>
      <c r="QTM219" s="17"/>
      <c r="QTN219" s="17"/>
      <c r="QTO219" s="17"/>
      <c r="QTP219" s="17"/>
      <c r="QTQ219" s="17"/>
      <c r="QTR219" s="17"/>
      <c r="QTS219" s="17"/>
      <c r="QTT219" s="17"/>
      <c r="QTU219" s="17"/>
      <c r="QTV219" s="17"/>
      <c r="QTW219" s="17"/>
      <c r="QTX219" s="17"/>
      <c r="QTY219" s="17"/>
      <c r="QTZ219" s="17"/>
      <c r="QUA219" s="17"/>
      <c r="QUB219" s="17"/>
      <c r="QUC219" s="17"/>
      <c r="QUD219" s="17"/>
      <c r="QUE219" s="17"/>
      <c r="QUF219" s="17"/>
      <c r="QUG219" s="17"/>
      <c r="QUH219" s="17"/>
      <c r="QUI219" s="17"/>
      <c r="QUJ219" s="17"/>
      <c r="QUK219" s="17"/>
      <c r="QUL219" s="17"/>
      <c r="QUM219" s="17"/>
      <c r="QUN219" s="17"/>
      <c r="QUO219" s="17"/>
      <c r="QUP219" s="17"/>
      <c r="QUQ219" s="17"/>
      <c r="QUR219" s="17"/>
      <c r="QUS219" s="17"/>
      <c r="QUT219" s="17"/>
      <c r="QUU219" s="17"/>
      <c r="QUV219" s="17"/>
      <c r="QUW219" s="17"/>
      <c r="QUX219" s="17"/>
      <c r="QUY219" s="17"/>
      <c r="QUZ219" s="17"/>
      <c r="QVA219" s="17"/>
      <c r="QVB219" s="17"/>
      <c r="QVC219" s="17"/>
      <c r="QVD219" s="17"/>
      <c r="QVE219" s="17"/>
      <c r="QVF219" s="17"/>
      <c r="QVG219" s="17"/>
      <c r="QVH219" s="17"/>
      <c r="QVI219" s="17"/>
      <c r="QVJ219" s="17"/>
      <c r="QVK219" s="17"/>
      <c r="QVL219" s="17"/>
      <c r="QVM219" s="17"/>
      <c r="QVN219" s="17"/>
      <c r="QVO219" s="17"/>
      <c r="QVP219" s="17"/>
      <c r="QVQ219" s="17"/>
      <c r="QVR219" s="17"/>
      <c r="QVS219" s="17"/>
      <c r="QVT219" s="17"/>
      <c r="QVU219" s="17"/>
      <c r="QVV219" s="17"/>
      <c r="QVW219" s="17"/>
      <c r="QVX219" s="17"/>
      <c r="QVY219" s="17"/>
      <c r="QVZ219" s="17"/>
      <c r="QWA219" s="17"/>
      <c r="QWB219" s="17"/>
      <c r="QWC219" s="17"/>
      <c r="QWD219" s="17"/>
      <c r="QWE219" s="17"/>
      <c r="QWF219" s="17"/>
      <c r="QWG219" s="17"/>
      <c r="QWH219" s="17"/>
      <c r="QWI219" s="17"/>
      <c r="QWJ219" s="17"/>
      <c r="QWK219" s="17"/>
      <c r="QWL219" s="17"/>
      <c r="QWM219" s="17"/>
      <c r="QWN219" s="17"/>
      <c r="QWO219" s="17"/>
      <c r="QWP219" s="17"/>
      <c r="QWQ219" s="17"/>
      <c r="QWR219" s="17"/>
      <c r="QWS219" s="17"/>
      <c r="QWT219" s="17"/>
      <c r="QWU219" s="17"/>
      <c r="QWV219" s="17"/>
      <c r="QWW219" s="17"/>
      <c r="QWX219" s="17"/>
      <c r="QWY219" s="17"/>
      <c r="QWZ219" s="17"/>
      <c r="QXA219" s="17"/>
      <c r="QXB219" s="17"/>
      <c r="QXC219" s="17"/>
      <c r="QXD219" s="17"/>
      <c r="QXE219" s="17"/>
      <c r="QXF219" s="17"/>
      <c r="QXG219" s="17"/>
      <c r="QXH219" s="17"/>
      <c r="QXI219" s="17"/>
      <c r="QXJ219" s="17"/>
      <c r="QXK219" s="17"/>
      <c r="QXL219" s="17"/>
      <c r="QXM219" s="17"/>
      <c r="QXN219" s="17"/>
      <c r="QXO219" s="17"/>
      <c r="QXP219" s="17"/>
      <c r="QXQ219" s="17"/>
      <c r="QXR219" s="17"/>
      <c r="QXS219" s="17"/>
      <c r="QXT219" s="17"/>
      <c r="QXU219" s="17"/>
      <c r="QXV219" s="17"/>
      <c r="QXW219" s="17"/>
      <c r="QXX219" s="17"/>
      <c r="QXY219" s="17"/>
      <c r="QXZ219" s="17"/>
      <c r="QYA219" s="17"/>
      <c r="QYB219" s="17"/>
      <c r="QYC219" s="17"/>
      <c r="QYD219" s="17"/>
      <c r="QYE219" s="17"/>
      <c r="QYF219" s="17"/>
      <c r="QYG219" s="17"/>
      <c r="QYH219" s="17"/>
      <c r="QYI219" s="17"/>
      <c r="QYJ219" s="17"/>
      <c r="QYK219" s="17"/>
      <c r="QYL219" s="17"/>
      <c r="QYM219" s="17"/>
      <c r="QYN219" s="17"/>
      <c r="QYO219" s="17"/>
      <c r="QYP219" s="17"/>
      <c r="QYQ219" s="17"/>
      <c r="QYR219" s="17"/>
      <c r="QYS219" s="17"/>
      <c r="QYT219" s="17"/>
      <c r="QYU219" s="17"/>
      <c r="QYV219" s="17"/>
      <c r="QYW219" s="17"/>
      <c r="QYX219" s="17"/>
      <c r="QYY219" s="17"/>
      <c r="QYZ219" s="17"/>
      <c r="QZA219" s="17"/>
      <c r="QZB219" s="17"/>
      <c r="QZC219" s="17"/>
      <c r="QZD219" s="17"/>
      <c r="QZE219" s="17"/>
      <c r="QZF219" s="17"/>
      <c r="QZG219" s="17"/>
      <c r="QZH219" s="17"/>
      <c r="QZI219" s="17"/>
      <c r="QZJ219" s="17"/>
      <c r="QZK219" s="17"/>
      <c r="QZL219" s="17"/>
      <c r="QZM219" s="17"/>
      <c r="QZN219" s="17"/>
      <c r="QZO219" s="17"/>
      <c r="QZP219" s="17"/>
      <c r="QZQ219" s="17"/>
      <c r="QZR219" s="17"/>
      <c r="QZS219" s="17"/>
      <c r="QZT219" s="17"/>
      <c r="QZU219" s="17"/>
      <c r="QZV219" s="17"/>
      <c r="QZW219" s="17"/>
      <c r="QZX219" s="17"/>
      <c r="QZY219" s="17"/>
      <c r="QZZ219" s="17"/>
      <c r="RAA219" s="17"/>
      <c r="RAB219" s="17"/>
      <c r="RAC219" s="17"/>
      <c r="RAD219" s="17"/>
      <c r="RAE219" s="17"/>
      <c r="RAF219" s="17"/>
      <c r="RAG219" s="17"/>
      <c r="RAH219" s="17"/>
      <c r="RAI219" s="17"/>
      <c r="RAJ219" s="17"/>
      <c r="RAK219" s="17"/>
      <c r="RAL219" s="17"/>
      <c r="RAM219" s="17"/>
      <c r="RAN219" s="17"/>
      <c r="RAO219" s="17"/>
      <c r="RAP219" s="17"/>
      <c r="RAQ219" s="17"/>
      <c r="RAR219" s="17"/>
      <c r="RAS219" s="17"/>
      <c r="RAT219" s="17"/>
      <c r="RAU219" s="17"/>
      <c r="RAV219" s="17"/>
      <c r="RAW219" s="17"/>
      <c r="RAX219" s="17"/>
      <c r="RAY219" s="17"/>
      <c r="RAZ219" s="17"/>
      <c r="RBA219" s="17"/>
      <c r="RBB219" s="17"/>
      <c r="RBC219" s="17"/>
      <c r="RBD219" s="17"/>
      <c r="RBE219" s="17"/>
      <c r="RBF219" s="17"/>
      <c r="RBG219" s="17"/>
      <c r="RBH219" s="17"/>
      <c r="RBI219" s="17"/>
      <c r="RBJ219" s="17"/>
      <c r="RBK219" s="17"/>
      <c r="RBL219" s="17"/>
      <c r="RBM219" s="17"/>
      <c r="RBN219" s="17"/>
      <c r="RBO219" s="17"/>
      <c r="RBP219" s="17"/>
      <c r="RBQ219" s="17"/>
      <c r="RBR219" s="17"/>
      <c r="RBS219" s="17"/>
      <c r="RBT219" s="17"/>
      <c r="RBU219" s="17"/>
      <c r="RBV219" s="17"/>
      <c r="RBW219" s="17"/>
      <c r="RBX219" s="17"/>
      <c r="RBY219" s="17"/>
      <c r="RBZ219" s="17"/>
      <c r="RCA219" s="17"/>
      <c r="RCB219" s="17"/>
      <c r="RCC219" s="17"/>
      <c r="RCD219" s="17"/>
      <c r="RCE219" s="17"/>
      <c r="RCF219" s="17"/>
      <c r="RCG219" s="17"/>
      <c r="RCH219" s="17"/>
      <c r="RCI219" s="17"/>
      <c r="RCJ219" s="17"/>
      <c r="RCK219" s="17"/>
      <c r="RCL219" s="17"/>
      <c r="RCM219" s="17"/>
      <c r="RCN219" s="17"/>
      <c r="RCO219" s="17"/>
      <c r="RCP219" s="17"/>
      <c r="RCQ219" s="17"/>
      <c r="RCR219" s="17"/>
      <c r="RCS219" s="17"/>
      <c r="RCT219" s="17"/>
      <c r="RCU219" s="17"/>
      <c r="RCV219" s="17"/>
      <c r="RCW219" s="17"/>
      <c r="RCX219" s="17"/>
      <c r="RCY219" s="17"/>
      <c r="RCZ219" s="17"/>
      <c r="RDA219" s="17"/>
      <c r="RDB219" s="17"/>
      <c r="RDC219" s="17"/>
      <c r="RDD219" s="17"/>
      <c r="RDE219" s="17"/>
      <c r="RDF219" s="17"/>
      <c r="RDG219" s="17"/>
      <c r="RDH219" s="17"/>
      <c r="RDI219" s="17"/>
      <c r="RDJ219" s="17"/>
      <c r="RDK219" s="17"/>
      <c r="RDL219" s="17"/>
      <c r="RDM219" s="17"/>
      <c r="RDN219" s="17"/>
      <c r="RDO219" s="17"/>
      <c r="RDP219" s="17"/>
      <c r="RDQ219" s="17"/>
      <c r="RDR219" s="17"/>
      <c r="RDS219" s="17"/>
      <c r="RDT219" s="17"/>
      <c r="RDU219" s="17"/>
      <c r="RDV219" s="17"/>
      <c r="RDW219" s="17"/>
      <c r="RDX219" s="17"/>
      <c r="RDY219" s="17"/>
      <c r="RDZ219" s="17"/>
      <c r="REA219" s="17"/>
      <c r="REB219" s="17"/>
      <c r="REC219" s="17"/>
      <c r="RED219" s="17"/>
      <c r="REE219" s="17"/>
      <c r="REF219" s="17"/>
      <c r="REG219" s="17"/>
      <c r="REH219" s="17"/>
      <c r="REI219" s="17"/>
      <c r="REJ219" s="17"/>
      <c r="REK219" s="17"/>
      <c r="REL219" s="17"/>
      <c r="REM219" s="17"/>
      <c r="REN219" s="17"/>
      <c r="REO219" s="17"/>
      <c r="REP219" s="17"/>
      <c r="REQ219" s="17"/>
      <c r="RER219" s="17"/>
      <c r="RES219" s="17"/>
      <c r="RET219" s="17"/>
      <c r="REU219" s="17"/>
      <c r="REV219" s="17"/>
      <c r="REW219" s="17"/>
      <c r="REX219" s="17"/>
      <c r="REY219" s="17"/>
      <c r="REZ219" s="17"/>
      <c r="RFA219" s="17"/>
      <c r="RFB219" s="17"/>
      <c r="RFC219" s="17"/>
      <c r="RFD219" s="17"/>
      <c r="RFE219" s="17"/>
      <c r="RFF219" s="17"/>
      <c r="RFG219" s="17"/>
      <c r="RFH219" s="17"/>
      <c r="RFI219" s="17"/>
      <c r="RFJ219" s="17"/>
      <c r="RFK219" s="17"/>
      <c r="RFL219" s="17"/>
      <c r="RFM219" s="17"/>
      <c r="RFN219" s="17"/>
      <c r="RFO219" s="17"/>
      <c r="RFP219" s="17"/>
      <c r="RFQ219" s="17"/>
      <c r="RFR219" s="17"/>
      <c r="RFS219" s="17"/>
      <c r="RFT219" s="17"/>
      <c r="RFU219" s="17"/>
      <c r="RFV219" s="17"/>
      <c r="RFW219" s="17"/>
      <c r="RFX219" s="17"/>
      <c r="RFY219" s="17"/>
      <c r="RFZ219" s="17"/>
      <c r="RGA219" s="17"/>
      <c r="RGB219" s="17"/>
      <c r="RGC219" s="17"/>
      <c r="RGD219" s="17"/>
      <c r="RGE219" s="17"/>
      <c r="RGF219" s="17"/>
      <c r="RGG219" s="17"/>
      <c r="RGH219" s="17"/>
      <c r="RGI219" s="17"/>
      <c r="RGJ219" s="17"/>
      <c r="RGK219" s="17"/>
      <c r="RGL219" s="17"/>
      <c r="RGM219" s="17"/>
      <c r="RGN219" s="17"/>
      <c r="RGO219" s="17"/>
      <c r="RGP219" s="17"/>
      <c r="RGQ219" s="17"/>
      <c r="RGR219" s="17"/>
      <c r="RGS219" s="17"/>
      <c r="RGT219" s="17"/>
      <c r="RGU219" s="17"/>
      <c r="RGV219" s="17"/>
      <c r="RGW219" s="17"/>
      <c r="RGX219" s="17"/>
      <c r="RGY219" s="17"/>
      <c r="RGZ219" s="17"/>
      <c r="RHA219" s="17"/>
      <c r="RHB219" s="17"/>
      <c r="RHC219" s="17"/>
      <c r="RHD219" s="17"/>
      <c r="RHE219" s="17"/>
      <c r="RHF219" s="17"/>
      <c r="RHG219" s="17"/>
      <c r="RHH219" s="17"/>
      <c r="RHI219" s="17"/>
      <c r="RHJ219" s="17"/>
      <c r="RHK219" s="17"/>
      <c r="RHL219" s="17"/>
      <c r="RHM219" s="17"/>
      <c r="RHN219" s="17"/>
      <c r="RHO219" s="17"/>
      <c r="RHP219" s="17"/>
      <c r="RHQ219" s="17"/>
      <c r="RHR219" s="17"/>
      <c r="RHS219" s="17"/>
      <c r="RHT219" s="17"/>
      <c r="RHU219" s="17"/>
      <c r="RHV219" s="17"/>
      <c r="RHW219" s="17"/>
      <c r="RHX219" s="17"/>
      <c r="RHY219" s="17"/>
      <c r="RHZ219" s="17"/>
      <c r="RIA219" s="17"/>
      <c r="RIB219" s="17"/>
      <c r="RIC219" s="17"/>
      <c r="RID219" s="17"/>
      <c r="RIE219" s="17"/>
      <c r="RIF219" s="17"/>
      <c r="RIG219" s="17"/>
      <c r="RIH219" s="17"/>
      <c r="RII219" s="17"/>
      <c r="RIJ219" s="17"/>
      <c r="RIK219" s="17"/>
      <c r="RIL219" s="17"/>
      <c r="RIM219" s="17"/>
      <c r="RIN219" s="17"/>
      <c r="RIO219" s="17"/>
      <c r="RIP219" s="17"/>
      <c r="RIQ219" s="17"/>
      <c r="RIR219" s="17"/>
      <c r="RIS219" s="17"/>
      <c r="RIT219" s="17"/>
      <c r="RIU219" s="17"/>
      <c r="RIV219" s="17"/>
      <c r="RIW219" s="17"/>
      <c r="RIX219" s="17"/>
      <c r="RIY219" s="17"/>
      <c r="RIZ219" s="17"/>
      <c r="RJA219" s="17"/>
      <c r="RJB219" s="17"/>
      <c r="RJC219" s="17"/>
      <c r="RJD219" s="17"/>
      <c r="RJE219" s="17"/>
      <c r="RJF219" s="17"/>
      <c r="RJG219" s="17"/>
      <c r="RJH219" s="17"/>
      <c r="RJI219" s="17"/>
      <c r="RJJ219" s="17"/>
      <c r="RJK219" s="17"/>
      <c r="RJL219" s="17"/>
      <c r="RJM219" s="17"/>
      <c r="RJN219" s="17"/>
      <c r="RJO219" s="17"/>
      <c r="RJP219" s="17"/>
      <c r="RJQ219" s="17"/>
      <c r="RJR219" s="17"/>
      <c r="RJS219" s="17"/>
      <c r="RJT219" s="17"/>
      <c r="RJU219" s="17"/>
      <c r="RJV219" s="17"/>
      <c r="RJW219" s="17"/>
      <c r="RJX219" s="17"/>
      <c r="RJY219" s="17"/>
      <c r="RJZ219" s="17"/>
      <c r="RKA219" s="17"/>
      <c r="RKB219" s="17"/>
      <c r="RKC219" s="17"/>
      <c r="RKD219" s="17"/>
      <c r="RKE219" s="17"/>
      <c r="RKF219" s="17"/>
      <c r="RKG219" s="17"/>
      <c r="RKH219" s="17"/>
      <c r="RKI219" s="17"/>
      <c r="RKJ219" s="17"/>
      <c r="RKK219" s="17"/>
      <c r="RKL219" s="17"/>
      <c r="RKM219" s="17"/>
      <c r="RKN219" s="17"/>
      <c r="RKO219" s="17"/>
      <c r="RKP219" s="17"/>
      <c r="RKQ219" s="17"/>
      <c r="RKR219" s="17"/>
      <c r="RKS219" s="17"/>
      <c r="RKT219" s="17"/>
      <c r="RKU219" s="17"/>
      <c r="RKV219" s="17"/>
      <c r="RKW219" s="17"/>
      <c r="RKX219" s="17"/>
      <c r="RKY219" s="17"/>
      <c r="RKZ219" s="17"/>
      <c r="RLA219" s="17"/>
      <c r="RLB219" s="17"/>
      <c r="RLC219" s="17"/>
      <c r="RLD219" s="17"/>
      <c r="RLE219" s="17"/>
      <c r="RLF219" s="17"/>
      <c r="RLG219" s="17"/>
      <c r="RLH219" s="17"/>
      <c r="RLI219" s="17"/>
      <c r="RLJ219" s="17"/>
      <c r="RLK219" s="17"/>
      <c r="RLL219" s="17"/>
      <c r="RLM219" s="17"/>
      <c r="RLN219" s="17"/>
      <c r="RLO219" s="17"/>
      <c r="RLP219" s="17"/>
      <c r="RLQ219" s="17"/>
      <c r="RLR219" s="17"/>
      <c r="RLS219" s="17"/>
      <c r="RLT219" s="17"/>
      <c r="RLU219" s="17"/>
      <c r="RLV219" s="17"/>
      <c r="RLW219" s="17"/>
      <c r="RLX219" s="17"/>
      <c r="RLY219" s="17"/>
      <c r="RLZ219" s="17"/>
      <c r="RMA219" s="17"/>
      <c r="RMB219" s="17"/>
      <c r="RMC219" s="17"/>
      <c r="RMD219" s="17"/>
      <c r="RME219" s="17"/>
      <c r="RMF219" s="17"/>
      <c r="RMG219" s="17"/>
      <c r="RMH219" s="17"/>
      <c r="RMI219" s="17"/>
      <c r="RMJ219" s="17"/>
      <c r="RMK219" s="17"/>
      <c r="RML219" s="17"/>
      <c r="RMM219" s="17"/>
      <c r="RMN219" s="17"/>
      <c r="RMO219" s="17"/>
      <c r="RMP219" s="17"/>
      <c r="RMQ219" s="17"/>
      <c r="RMR219" s="17"/>
      <c r="RMS219" s="17"/>
      <c r="RMT219" s="17"/>
      <c r="RMU219" s="17"/>
      <c r="RMV219" s="17"/>
      <c r="RMW219" s="17"/>
      <c r="RMX219" s="17"/>
      <c r="RMY219" s="17"/>
      <c r="RMZ219" s="17"/>
      <c r="RNA219" s="17"/>
      <c r="RNB219" s="17"/>
      <c r="RNC219" s="17"/>
      <c r="RND219" s="17"/>
      <c r="RNE219" s="17"/>
      <c r="RNF219" s="17"/>
      <c r="RNG219" s="17"/>
      <c r="RNH219" s="17"/>
      <c r="RNI219" s="17"/>
      <c r="RNJ219" s="17"/>
      <c r="RNK219" s="17"/>
      <c r="RNL219" s="17"/>
      <c r="RNM219" s="17"/>
      <c r="RNN219" s="17"/>
      <c r="RNO219" s="17"/>
      <c r="RNP219" s="17"/>
      <c r="RNQ219" s="17"/>
      <c r="RNR219" s="17"/>
      <c r="RNS219" s="17"/>
      <c r="RNT219" s="17"/>
      <c r="RNU219" s="17"/>
      <c r="RNV219" s="17"/>
      <c r="RNW219" s="17"/>
      <c r="RNX219" s="17"/>
      <c r="RNY219" s="17"/>
      <c r="RNZ219" s="17"/>
      <c r="ROA219" s="17"/>
      <c r="ROB219" s="17"/>
      <c r="ROC219" s="17"/>
      <c r="ROD219" s="17"/>
      <c r="ROE219" s="17"/>
      <c r="ROF219" s="17"/>
      <c r="ROG219" s="17"/>
      <c r="ROH219" s="17"/>
      <c r="ROI219" s="17"/>
      <c r="ROJ219" s="17"/>
      <c r="ROK219" s="17"/>
      <c r="ROL219" s="17"/>
      <c r="ROM219" s="17"/>
      <c r="RON219" s="17"/>
      <c r="ROO219" s="17"/>
      <c r="ROP219" s="17"/>
      <c r="ROQ219" s="17"/>
      <c r="ROR219" s="17"/>
      <c r="ROS219" s="17"/>
      <c r="ROT219" s="17"/>
      <c r="ROU219" s="17"/>
      <c r="ROV219" s="17"/>
      <c r="ROW219" s="17"/>
      <c r="ROX219" s="17"/>
      <c r="ROY219" s="17"/>
      <c r="ROZ219" s="17"/>
      <c r="RPA219" s="17"/>
      <c r="RPB219" s="17"/>
      <c r="RPC219" s="17"/>
      <c r="RPD219" s="17"/>
      <c r="RPE219" s="17"/>
      <c r="RPF219" s="17"/>
      <c r="RPG219" s="17"/>
      <c r="RPH219" s="17"/>
      <c r="RPI219" s="17"/>
      <c r="RPJ219" s="17"/>
      <c r="RPK219" s="17"/>
      <c r="RPL219" s="17"/>
      <c r="RPM219" s="17"/>
      <c r="RPN219" s="17"/>
      <c r="RPO219" s="17"/>
      <c r="RPP219" s="17"/>
      <c r="RPQ219" s="17"/>
      <c r="RPR219" s="17"/>
      <c r="RPS219" s="17"/>
      <c r="RPT219" s="17"/>
      <c r="RPU219" s="17"/>
      <c r="RPV219" s="17"/>
      <c r="RPW219" s="17"/>
      <c r="RPX219" s="17"/>
      <c r="RPY219" s="17"/>
      <c r="RPZ219" s="17"/>
      <c r="RQA219" s="17"/>
      <c r="RQB219" s="17"/>
      <c r="RQC219" s="17"/>
      <c r="RQD219" s="17"/>
      <c r="RQE219" s="17"/>
      <c r="RQF219" s="17"/>
      <c r="RQG219" s="17"/>
      <c r="RQH219" s="17"/>
      <c r="RQI219" s="17"/>
      <c r="RQJ219" s="17"/>
      <c r="RQK219" s="17"/>
      <c r="RQL219" s="17"/>
      <c r="RQM219" s="17"/>
      <c r="RQN219" s="17"/>
      <c r="RQO219" s="17"/>
      <c r="RQP219" s="17"/>
      <c r="RQQ219" s="17"/>
      <c r="RQR219" s="17"/>
      <c r="RQS219" s="17"/>
      <c r="RQT219" s="17"/>
      <c r="RQU219" s="17"/>
      <c r="RQV219" s="17"/>
      <c r="RQW219" s="17"/>
      <c r="RQX219" s="17"/>
      <c r="RQY219" s="17"/>
      <c r="RQZ219" s="17"/>
      <c r="RRA219" s="17"/>
      <c r="RRB219" s="17"/>
      <c r="RRC219" s="17"/>
      <c r="RRD219" s="17"/>
      <c r="RRE219" s="17"/>
      <c r="RRF219" s="17"/>
      <c r="RRG219" s="17"/>
      <c r="RRH219" s="17"/>
      <c r="RRI219" s="17"/>
      <c r="RRJ219" s="17"/>
      <c r="RRK219" s="17"/>
      <c r="RRL219" s="17"/>
      <c r="RRM219" s="17"/>
      <c r="RRN219" s="17"/>
      <c r="RRO219" s="17"/>
      <c r="RRP219" s="17"/>
      <c r="RRQ219" s="17"/>
      <c r="RRR219" s="17"/>
      <c r="RRS219" s="17"/>
      <c r="RRT219" s="17"/>
      <c r="RRU219" s="17"/>
      <c r="RRV219" s="17"/>
      <c r="RRW219" s="17"/>
      <c r="RRX219" s="17"/>
      <c r="RRY219" s="17"/>
      <c r="RRZ219" s="17"/>
      <c r="RSA219" s="17"/>
      <c r="RSB219" s="17"/>
      <c r="RSC219" s="17"/>
      <c r="RSD219" s="17"/>
      <c r="RSE219" s="17"/>
      <c r="RSF219" s="17"/>
      <c r="RSG219" s="17"/>
      <c r="RSH219" s="17"/>
      <c r="RSI219" s="17"/>
      <c r="RSJ219" s="17"/>
      <c r="RSK219" s="17"/>
      <c r="RSL219" s="17"/>
      <c r="RSM219" s="17"/>
      <c r="RSN219" s="17"/>
      <c r="RSO219" s="17"/>
      <c r="RSP219" s="17"/>
      <c r="RSQ219" s="17"/>
      <c r="RSR219" s="17"/>
      <c r="RSS219" s="17"/>
      <c r="RST219" s="17"/>
      <c r="RSU219" s="17"/>
      <c r="RSV219" s="17"/>
      <c r="RSW219" s="17"/>
      <c r="RSX219" s="17"/>
      <c r="RSY219" s="17"/>
      <c r="RSZ219" s="17"/>
      <c r="RTA219" s="17"/>
      <c r="RTB219" s="17"/>
      <c r="RTC219" s="17"/>
      <c r="RTD219" s="17"/>
      <c r="RTE219" s="17"/>
      <c r="RTF219" s="17"/>
      <c r="RTG219" s="17"/>
      <c r="RTH219" s="17"/>
      <c r="RTI219" s="17"/>
      <c r="RTJ219" s="17"/>
      <c r="RTK219" s="17"/>
      <c r="RTL219" s="17"/>
      <c r="RTM219" s="17"/>
      <c r="RTN219" s="17"/>
      <c r="RTO219" s="17"/>
      <c r="RTP219" s="17"/>
      <c r="RTQ219" s="17"/>
      <c r="RTR219" s="17"/>
      <c r="RTS219" s="17"/>
      <c r="RTT219" s="17"/>
      <c r="RTU219" s="17"/>
      <c r="RTV219" s="17"/>
      <c r="RTW219" s="17"/>
      <c r="RTX219" s="17"/>
      <c r="RTY219" s="17"/>
      <c r="RTZ219" s="17"/>
      <c r="RUA219" s="17"/>
      <c r="RUB219" s="17"/>
      <c r="RUC219" s="17"/>
      <c r="RUD219" s="17"/>
      <c r="RUE219" s="17"/>
      <c r="RUF219" s="17"/>
      <c r="RUG219" s="17"/>
      <c r="RUH219" s="17"/>
      <c r="RUI219" s="17"/>
      <c r="RUJ219" s="17"/>
      <c r="RUK219" s="17"/>
      <c r="RUL219" s="17"/>
      <c r="RUM219" s="17"/>
      <c r="RUN219" s="17"/>
      <c r="RUO219" s="17"/>
      <c r="RUP219" s="17"/>
      <c r="RUQ219" s="17"/>
      <c r="RUR219" s="17"/>
      <c r="RUS219" s="17"/>
      <c r="RUT219" s="17"/>
      <c r="RUU219" s="17"/>
      <c r="RUV219" s="17"/>
      <c r="RUW219" s="17"/>
      <c r="RUX219" s="17"/>
      <c r="RUY219" s="17"/>
      <c r="RUZ219" s="17"/>
      <c r="RVA219" s="17"/>
      <c r="RVB219" s="17"/>
      <c r="RVC219" s="17"/>
      <c r="RVD219" s="17"/>
      <c r="RVE219" s="17"/>
      <c r="RVF219" s="17"/>
      <c r="RVG219" s="17"/>
      <c r="RVH219" s="17"/>
      <c r="RVI219" s="17"/>
      <c r="RVJ219" s="17"/>
      <c r="RVK219" s="17"/>
      <c r="RVL219" s="17"/>
      <c r="RVM219" s="17"/>
      <c r="RVN219" s="17"/>
      <c r="RVO219" s="17"/>
      <c r="RVP219" s="17"/>
      <c r="RVQ219" s="17"/>
      <c r="RVR219" s="17"/>
      <c r="RVS219" s="17"/>
      <c r="RVT219" s="17"/>
      <c r="RVU219" s="17"/>
      <c r="RVV219" s="17"/>
      <c r="RVW219" s="17"/>
      <c r="RVX219" s="17"/>
      <c r="RVY219" s="17"/>
      <c r="RVZ219" s="17"/>
      <c r="RWA219" s="17"/>
      <c r="RWB219" s="17"/>
      <c r="RWC219" s="17"/>
      <c r="RWD219" s="17"/>
      <c r="RWE219" s="17"/>
      <c r="RWF219" s="17"/>
      <c r="RWG219" s="17"/>
      <c r="RWH219" s="17"/>
      <c r="RWI219" s="17"/>
      <c r="RWJ219" s="17"/>
      <c r="RWK219" s="17"/>
      <c r="RWL219" s="17"/>
      <c r="RWM219" s="17"/>
      <c r="RWN219" s="17"/>
      <c r="RWO219" s="17"/>
      <c r="RWP219" s="17"/>
      <c r="RWQ219" s="17"/>
      <c r="RWR219" s="17"/>
      <c r="RWS219" s="17"/>
      <c r="RWT219" s="17"/>
      <c r="RWU219" s="17"/>
      <c r="RWV219" s="17"/>
      <c r="RWW219" s="17"/>
      <c r="RWX219" s="17"/>
      <c r="RWY219" s="17"/>
      <c r="RWZ219" s="17"/>
      <c r="RXA219" s="17"/>
      <c r="RXB219" s="17"/>
      <c r="RXC219" s="17"/>
      <c r="RXD219" s="17"/>
      <c r="RXE219" s="17"/>
      <c r="RXF219" s="17"/>
      <c r="RXG219" s="17"/>
      <c r="RXH219" s="17"/>
      <c r="RXI219" s="17"/>
      <c r="RXJ219" s="17"/>
      <c r="RXK219" s="17"/>
      <c r="RXL219" s="17"/>
      <c r="RXM219" s="17"/>
      <c r="RXN219" s="17"/>
      <c r="RXO219" s="17"/>
      <c r="RXP219" s="17"/>
      <c r="RXQ219" s="17"/>
      <c r="RXR219" s="17"/>
      <c r="RXS219" s="17"/>
      <c r="RXT219" s="17"/>
      <c r="RXU219" s="17"/>
      <c r="RXV219" s="17"/>
      <c r="RXW219" s="17"/>
      <c r="RXX219" s="17"/>
      <c r="RXY219" s="17"/>
      <c r="RXZ219" s="17"/>
      <c r="RYA219" s="17"/>
      <c r="RYB219" s="17"/>
      <c r="RYC219" s="17"/>
      <c r="RYD219" s="17"/>
      <c r="RYE219" s="17"/>
      <c r="RYF219" s="17"/>
      <c r="RYG219" s="17"/>
      <c r="RYH219" s="17"/>
      <c r="RYI219" s="17"/>
      <c r="RYJ219" s="17"/>
      <c r="RYK219" s="17"/>
      <c r="RYL219" s="17"/>
      <c r="RYM219" s="17"/>
      <c r="RYN219" s="17"/>
      <c r="RYO219" s="17"/>
      <c r="RYP219" s="17"/>
      <c r="RYQ219" s="17"/>
      <c r="RYR219" s="17"/>
      <c r="RYS219" s="17"/>
      <c r="RYT219" s="17"/>
      <c r="RYU219" s="17"/>
      <c r="RYV219" s="17"/>
      <c r="RYW219" s="17"/>
      <c r="RYX219" s="17"/>
      <c r="RYY219" s="17"/>
      <c r="RYZ219" s="17"/>
      <c r="RZA219" s="17"/>
      <c r="RZB219" s="17"/>
      <c r="RZC219" s="17"/>
      <c r="RZD219" s="17"/>
      <c r="RZE219" s="17"/>
      <c r="RZF219" s="17"/>
      <c r="RZG219" s="17"/>
      <c r="RZH219" s="17"/>
      <c r="RZI219" s="17"/>
      <c r="RZJ219" s="17"/>
      <c r="RZK219" s="17"/>
      <c r="RZL219" s="17"/>
      <c r="RZM219" s="17"/>
      <c r="RZN219" s="17"/>
      <c r="RZO219" s="17"/>
      <c r="RZP219" s="17"/>
      <c r="RZQ219" s="17"/>
      <c r="RZR219" s="17"/>
      <c r="RZS219" s="17"/>
      <c r="RZT219" s="17"/>
      <c r="RZU219" s="17"/>
      <c r="RZV219" s="17"/>
      <c r="RZW219" s="17"/>
      <c r="RZX219" s="17"/>
      <c r="RZY219" s="17"/>
      <c r="RZZ219" s="17"/>
      <c r="SAA219" s="17"/>
      <c r="SAB219" s="17"/>
      <c r="SAC219" s="17"/>
      <c r="SAD219" s="17"/>
      <c r="SAE219" s="17"/>
      <c r="SAF219" s="17"/>
      <c r="SAG219" s="17"/>
      <c r="SAH219" s="17"/>
      <c r="SAI219" s="17"/>
      <c r="SAJ219" s="17"/>
      <c r="SAK219" s="17"/>
      <c r="SAL219" s="17"/>
      <c r="SAM219" s="17"/>
      <c r="SAN219" s="17"/>
      <c r="SAO219" s="17"/>
      <c r="SAP219" s="17"/>
      <c r="SAQ219" s="17"/>
      <c r="SAR219" s="17"/>
      <c r="SAS219" s="17"/>
      <c r="SAT219" s="17"/>
      <c r="SAU219" s="17"/>
      <c r="SAV219" s="17"/>
      <c r="SAW219" s="17"/>
      <c r="SAX219" s="17"/>
      <c r="SAY219" s="17"/>
      <c r="SAZ219" s="17"/>
      <c r="SBA219" s="17"/>
      <c r="SBB219" s="17"/>
      <c r="SBC219" s="17"/>
      <c r="SBD219" s="17"/>
      <c r="SBE219" s="17"/>
      <c r="SBF219" s="17"/>
      <c r="SBG219" s="17"/>
      <c r="SBH219" s="17"/>
      <c r="SBI219" s="17"/>
      <c r="SBJ219" s="17"/>
      <c r="SBK219" s="17"/>
      <c r="SBL219" s="17"/>
      <c r="SBM219" s="17"/>
      <c r="SBN219" s="17"/>
      <c r="SBO219" s="17"/>
      <c r="SBP219" s="17"/>
      <c r="SBQ219" s="17"/>
      <c r="SBR219" s="17"/>
      <c r="SBS219" s="17"/>
      <c r="SBT219" s="17"/>
      <c r="SBU219" s="17"/>
      <c r="SBV219" s="17"/>
      <c r="SBW219" s="17"/>
      <c r="SBX219" s="17"/>
      <c r="SBY219" s="17"/>
      <c r="SBZ219" s="17"/>
      <c r="SCA219" s="17"/>
      <c r="SCB219" s="17"/>
      <c r="SCC219" s="17"/>
      <c r="SCD219" s="17"/>
      <c r="SCE219" s="17"/>
      <c r="SCF219" s="17"/>
      <c r="SCG219" s="17"/>
      <c r="SCH219" s="17"/>
      <c r="SCI219" s="17"/>
      <c r="SCJ219" s="17"/>
      <c r="SCK219" s="17"/>
      <c r="SCL219" s="17"/>
      <c r="SCM219" s="17"/>
      <c r="SCN219" s="17"/>
      <c r="SCO219" s="17"/>
      <c r="SCP219" s="17"/>
      <c r="SCQ219" s="17"/>
      <c r="SCR219" s="17"/>
      <c r="SCS219" s="17"/>
      <c r="SCT219" s="17"/>
      <c r="SCU219" s="17"/>
      <c r="SCV219" s="17"/>
      <c r="SCW219" s="17"/>
      <c r="SCX219" s="17"/>
      <c r="SCY219" s="17"/>
      <c r="SCZ219" s="17"/>
      <c r="SDA219" s="17"/>
      <c r="SDB219" s="17"/>
      <c r="SDC219" s="17"/>
      <c r="SDD219" s="17"/>
      <c r="SDE219" s="17"/>
      <c r="SDF219" s="17"/>
      <c r="SDG219" s="17"/>
      <c r="SDH219" s="17"/>
      <c r="SDI219" s="17"/>
      <c r="SDJ219" s="17"/>
      <c r="SDK219" s="17"/>
      <c r="SDL219" s="17"/>
      <c r="SDM219" s="17"/>
      <c r="SDN219" s="17"/>
      <c r="SDO219" s="17"/>
      <c r="SDP219" s="17"/>
      <c r="SDQ219" s="17"/>
      <c r="SDR219" s="17"/>
      <c r="SDS219" s="17"/>
      <c r="SDT219" s="17"/>
      <c r="SDU219" s="17"/>
      <c r="SDV219" s="17"/>
      <c r="SDW219" s="17"/>
      <c r="SDX219" s="17"/>
      <c r="SDY219" s="17"/>
      <c r="SDZ219" s="17"/>
      <c r="SEA219" s="17"/>
      <c r="SEB219" s="17"/>
      <c r="SEC219" s="17"/>
      <c r="SED219" s="17"/>
      <c r="SEE219" s="17"/>
      <c r="SEF219" s="17"/>
      <c r="SEG219" s="17"/>
      <c r="SEH219" s="17"/>
      <c r="SEI219" s="17"/>
      <c r="SEJ219" s="17"/>
      <c r="SEK219" s="17"/>
      <c r="SEL219" s="17"/>
      <c r="SEM219" s="17"/>
      <c r="SEN219" s="17"/>
      <c r="SEO219" s="17"/>
      <c r="SEP219" s="17"/>
      <c r="SEQ219" s="17"/>
      <c r="SER219" s="17"/>
      <c r="SES219" s="17"/>
      <c r="SET219" s="17"/>
      <c r="SEU219" s="17"/>
      <c r="SEV219" s="17"/>
      <c r="SEW219" s="17"/>
      <c r="SEX219" s="17"/>
      <c r="SEY219" s="17"/>
      <c r="SEZ219" s="17"/>
      <c r="SFA219" s="17"/>
      <c r="SFB219" s="17"/>
      <c r="SFC219" s="17"/>
      <c r="SFD219" s="17"/>
      <c r="SFE219" s="17"/>
      <c r="SFF219" s="17"/>
      <c r="SFG219" s="17"/>
      <c r="SFH219" s="17"/>
      <c r="SFI219" s="17"/>
      <c r="SFJ219" s="17"/>
      <c r="SFK219" s="17"/>
      <c r="SFL219" s="17"/>
      <c r="SFM219" s="17"/>
      <c r="SFN219" s="17"/>
      <c r="SFO219" s="17"/>
      <c r="SFP219" s="17"/>
      <c r="SFQ219" s="17"/>
      <c r="SFR219" s="17"/>
      <c r="SFS219" s="17"/>
      <c r="SFT219" s="17"/>
      <c r="SFU219" s="17"/>
      <c r="SFV219" s="17"/>
      <c r="SFW219" s="17"/>
      <c r="SFX219" s="17"/>
      <c r="SFY219" s="17"/>
      <c r="SFZ219" s="17"/>
      <c r="SGA219" s="17"/>
      <c r="SGB219" s="17"/>
      <c r="SGC219" s="17"/>
      <c r="SGD219" s="17"/>
      <c r="SGE219" s="17"/>
      <c r="SGF219" s="17"/>
      <c r="SGG219" s="17"/>
      <c r="SGH219" s="17"/>
      <c r="SGI219" s="17"/>
      <c r="SGJ219" s="17"/>
      <c r="SGK219" s="17"/>
      <c r="SGL219" s="17"/>
      <c r="SGM219" s="17"/>
      <c r="SGN219" s="17"/>
      <c r="SGO219" s="17"/>
      <c r="SGP219" s="17"/>
      <c r="SGQ219" s="17"/>
      <c r="SGR219" s="17"/>
      <c r="SGS219" s="17"/>
      <c r="SGT219" s="17"/>
      <c r="SGU219" s="17"/>
      <c r="SGV219" s="17"/>
      <c r="SGW219" s="17"/>
      <c r="SGX219" s="17"/>
      <c r="SGY219" s="17"/>
      <c r="SGZ219" s="17"/>
      <c r="SHA219" s="17"/>
      <c r="SHB219" s="17"/>
      <c r="SHC219" s="17"/>
      <c r="SHD219" s="17"/>
      <c r="SHE219" s="17"/>
      <c r="SHF219" s="17"/>
      <c r="SHG219" s="17"/>
      <c r="SHH219" s="17"/>
      <c r="SHI219" s="17"/>
      <c r="SHJ219" s="17"/>
      <c r="SHK219" s="17"/>
      <c r="SHL219" s="17"/>
      <c r="SHM219" s="17"/>
      <c r="SHN219" s="17"/>
      <c r="SHO219" s="17"/>
      <c r="SHP219" s="17"/>
      <c r="SHQ219" s="17"/>
      <c r="SHR219" s="17"/>
      <c r="SHS219" s="17"/>
      <c r="SHT219" s="17"/>
      <c r="SHU219" s="17"/>
      <c r="SHV219" s="17"/>
      <c r="SHW219" s="17"/>
      <c r="SHX219" s="17"/>
      <c r="SHY219" s="17"/>
      <c r="SHZ219" s="17"/>
      <c r="SIA219" s="17"/>
      <c r="SIB219" s="17"/>
      <c r="SIC219" s="17"/>
      <c r="SID219" s="17"/>
      <c r="SIE219" s="17"/>
      <c r="SIF219" s="17"/>
      <c r="SIG219" s="17"/>
      <c r="SIH219" s="17"/>
      <c r="SII219" s="17"/>
      <c r="SIJ219" s="17"/>
      <c r="SIK219" s="17"/>
      <c r="SIL219" s="17"/>
      <c r="SIM219" s="17"/>
      <c r="SIN219" s="17"/>
      <c r="SIO219" s="17"/>
      <c r="SIP219" s="17"/>
      <c r="SIQ219" s="17"/>
      <c r="SIR219" s="17"/>
      <c r="SIS219" s="17"/>
      <c r="SIT219" s="17"/>
      <c r="SIU219" s="17"/>
      <c r="SIV219" s="17"/>
      <c r="SIW219" s="17"/>
      <c r="SIX219" s="17"/>
      <c r="SIY219" s="17"/>
      <c r="SIZ219" s="17"/>
      <c r="SJA219" s="17"/>
      <c r="SJB219" s="17"/>
      <c r="SJC219" s="17"/>
      <c r="SJD219" s="17"/>
      <c r="SJE219" s="17"/>
      <c r="SJF219" s="17"/>
      <c r="SJG219" s="17"/>
      <c r="SJH219" s="17"/>
      <c r="SJI219" s="17"/>
      <c r="SJJ219" s="17"/>
      <c r="SJK219" s="17"/>
      <c r="SJL219" s="17"/>
      <c r="SJM219" s="17"/>
      <c r="SJN219" s="17"/>
      <c r="SJO219" s="17"/>
      <c r="SJP219" s="17"/>
      <c r="SJQ219" s="17"/>
      <c r="SJR219" s="17"/>
      <c r="SJS219" s="17"/>
      <c r="SJT219" s="17"/>
      <c r="SJU219" s="17"/>
      <c r="SJV219" s="17"/>
      <c r="SJW219" s="17"/>
      <c r="SJX219" s="17"/>
      <c r="SJY219" s="17"/>
      <c r="SJZ219" s="17"/>
      <c r="SKA219" s="17"/>
      <c r="SKB219" s="17"/>
      <c r="SKC219" s="17"/>
      <c r="SKD219" s="17"/>
      <c r="SKE219" s="17"/>
      <c r="SKF219" s="17"/>
      <c r="SKG219" s="17"/>
      <c r="SKH219" s="17"/>
      <c r="SKI219" s="17"/>
      <c r="SKJ219" s="17"/>
      <c r="SKK219" s="17"/>
      <c r="SKL219" s="17"/>
      <c r="SKM219" s="17"/>
      <c r="SKN219" s="17"/>
      <c r="SKO219" s="17"/>
      <c r="SKP219" s="17"/>
      <c r="SKQ219" s="17"/>
      <c r="SKR219" s="17"/>
      <c r="SKS219" s="17"/>
      <c r="SKT219" s="17"/>
      <c r="SKU219" s="17"/>
      <c r="SKV219" s="17"/>
      <c r="SKW219" s="17"/>
      <c r="SKX219" s="17"/>
      <c r="SKY219" s="17"/>
      <c r="SKZ219" s="17"/>
      <c r="SLA219" s="17"/>
      <c r="SLB219" s="17"/>
      <c r="SLC219" s="17"/>
      <c r="SLD219" s="17"/>
      <c r="SLE219" s="17"/>
      <c r="SLF219" s="17"/>
      <c r="SLG219" s="17"/>
      <c r="SLH219" s="17"/>
      <c r="SLI219" s="17"/>
      <c r="SLJ219" s="17"/>
      <c r="SLK219" s="17"/>
      <c r="SLL219" s="17"/>
      <c r="SLM219" s="17"/>
      <c r="SLN219" s="17"/>
      <c r="SLO219" s="17"/>
      <c r="SLP219" s="17"/>
      <c r="SLQ219" s="17"/>
      <c r="SLR219" s="17"/>
      <c r="SLS219" s="17"/>
      <c r="SLT219" s="17"/>
      <c r="SLU219" s="17"/>
      <c r="SLV219" s="17"/>
      <c r="SLW219" s="17"/>
      <c r="SLX219" s="17"/>
      <c r="SLY219" s="17"/>
      <c r="SLZ219" s="17"/>
      <c r="SMA219" s="17"/>
      <c r="SMB219" s="17"/>
      <c r="SMC219" s="17"/>
      <c r="SMD219" s="17"/>
      <c r="SME219" s="17"/>
      <c r="SMF219" s="17"/>
      <c r="SMG219" s="17"/>
      <c r="SMH219" s="17"/>
      <c r="SMI219" s="17"/>
      <c r="SMJ219" s="17"/>
      <c r="SMK219" s="17"/>
      <c r="SML219" s="17"/>
      <c r="SMM219" s="17"/>
      <c r="SMN219" s="17"/>
      <c r="SMO219" s="17"/>
      <c r="SMP219" s="17"/>
      <c r="SMQ219" s="17"/>
      <c r="SMR219" s="17"/>
      <c r="SMS219" s="17"/>
      <c r="SMT219" s="17"/>
      <c r="SMU219" s="17"/>
      <c r="SMV219" s="17"/>
      <c r="SMW219" s="17"/>
      <c r="SMX219" s="17"/>
      <c r="SMY219" s="17"/>
      <c r="SMZ219" s="17"/>
      <c r="SNA219" s="17"/>
      <c r="SNB219" s="17"/>
      <c r="SNC219" s="17"/>
      <c r="SND219" s="17"/>
      <c r="SNE219" s="17"/>
      <c r="SNF219" s="17"/>
      <c r="SNG219" s="17"/>
      <c r="SNH219" s="17"/>
      <c r="SNI219" s="17"/>
      <c r="SNJ219" s="17"/>
      <c r="SNK219" s="17"/>
      <c r="SNL219" s="17"/>
      <c r="SNM219" s="17"/>
      <c r="SNN219" s="17"/>
      <c r="SNO219" s="17"/>
      <c r="SNP219" s="17"/>
      <c r="SNQ219" s="17"/>
      <c r="SNR219" s="17"/>
      <c r="SNS219" s="17"/>
      <c r="SNT219" s="17"/>
      <c r="SNU219" s="17"/>
      <c r="SNV219" s="17"/>
      <c r="SNW219" s="17"/>
      <c r="SNX219" s="17"/>
      <c r="SNY219" s="17"/>
      <c r="SNZ219" s="17"/>
      <c r="SOA219" s="17"/>
      <c r="SOB219" s="17"/>
      <c r="SOC219" s="17"/>
      <c r="SOD219" s="17"/>
      <c r="SOE219" s="17"/>
      <c r="SOF219" s="17"/>
      <c r="SOG219" s="17"/>
      <c r="SOH219" s="17"/>
      <c r="SOI219" s="17"/>
      <c r="SOJ219" s="17"/>
      <c r="SOK219" s="17"/>
      <c r="SOL219" s="17"/>
      <c r="SOM219" s="17"/>
      <c r="SON219" s="17"/>
      <c r="SOO219" s="17"/>
      <c r="SOP219" s="17"/>
      <c r="SOQ219" s="17"/>
      <c r="SOR219" s="17"/>
      <c r="SOS219" s="17"/>
      <c r="SOT219" s="17"/>
      <c r="SOU219" s="17"/>
      <c r="SOV219" s="17"/>
      <c r="SOW219" s="17"/>
      <c r="SOX219" s="17"/>
      <c r="SOY219" s="17"/>
      <c r="SOZ219" s="17"/>
      <c r="SPA219" s="17"/>
      <c r="SPB219" s="17"/>
      <c r="SPC219" s="17"/>
      <c r="SPD219" s="17"/>
      <c r="SPE219" s="17"/>
      <c r="SPF219" s="17"/>
      <c r="SPG219" s="17"/>
      <c r="SPH219" s="17"/>
      <c r="SPI219" s="17"/>
      <c r="SPJ219" s="17"/>
      <c r="SPK219" s="17"/>
      <c r="SPL219" s="17"/>
      <c r="SPM219" s="17"/>
      <c r="SPN219" s="17"/>
      <c r="SPO219" s="17"/>
      <c r="SPP219" s="17"/>
      <c r="SPQ219" s="17"/>
      <c r="SPR219" s="17"/>
      <c r="SPS219" s="17"/>
      <c r="SPT219" s="17"/>
      <c r="SPU219" s="17"/>
      <c r="SPV219" s="17"/>
      <c r="SPW219" s="17"/>
      <c r="SPX219" s="17"/>
      <c r="SPY219" s="17"/>
      <c r="SPZ219" s="17"/>
      <c r="SQA219" s="17"/>
      <c r="SQB219" s="17"/>
      <c r="SQC219" s="17"/>
      <c r="SQD219" s="17"/>
      <c r="SQE219" s="17"/>
      <c r="SQF219" s="17"/>
      <c r="SQG219" s="17"/>
      <c r="SQH219" s="17"/>
      <c r="SQI219" s="17"/>
      <c r="SQJ219" s="17"/>
      <c r="SQK219" s="17"/>
      <c r="SQL219" s="17"/>
      <c r="SQM219" s="17"/>
      <c r="SQN219" s="17"/>
      <c r="SQO219" s="17"/>
      <c r="SQP219" s="17"/>
      <c r="SQQ219" s="17"/>
      <c r="SQR219" s="17"/>
      <c r="SQS219" s="17"/>
      <c r="SQT219" s="17"/>
      <c r="SQU219" s="17"/>
      <c r="SQV219" s="17"/>
      <c r="SQW219" s="17"/>
      <c r="SQX219" s="17"/>
      <c r="SQY219" s="17"/>
      <c r="SQZ219" s="17"/>
      <c r="SRA219" s="17"/>
      <c r="SRB219" s="17"/>
      <c r="SRC219" s="17"/>
      <c r="SRD219" s="17"/>
      <c r="SRE219" s="17"/>
      <c r="SRF219" s="17"/>
      <c r="SRG219" s="17"/>
      <c r="SRH219" s="17"/>
      <c r="SRI219" s="17"/>
      <c r="SRJ219" s="17"/>
      <c r="SRK219" s="17"/>
      <c r="SRL219" s="17"/>
      <c r="SRM219" s="17"/>
      <c r="SRN219" s="17"/>
      <c r="SRO219" s="17"/>
      <c r="SRP219" s="17"/>
      <c r="SRQ219" s="17"/>
      <c r="SRR219" s="17"/>
      <c r="SRS219" s="17"/>
      <c r="SRT219" s="17"/>
      <c r="SRU219" s="17"/>
      <c r="SRV219" s="17"/>
      <c r="SRW219" s="17"/>
      <c r="SRX219" s="17"/>
      <c r="SRY219" s="17"/>
      <c r="SRZ219" s="17"/>
      <c r="SSA219" s="17"/>
      <c r="SSB219" s="17"/>
      <c r="SSC219" s="17"/>
      <c r="SSD219" s="17"/>
      <c r="SSE219" s="17"/>
      <c r="SSF219" s="17"/>
      <c r="SSG219" s="17"/>
      <c r="SSH219" s="17"/>
      <c r="SSI219" s="17"/>
      <c r="SSJ219" s="17"/>
      <c r="SSK219" s="17"/>
      <c r="SSL219" s="17"/>
      <c r="SSM219" s="17"/>
      <c r="SSN219" s="17"/>
      <c r="SSO219" s="17"/>
      <c r="SSP219" s="17"/>
      <c r="SSQ219" s="17"/>
      <c r="SSR219" s="17"/>
      <c r="SSS219" s="17"/>
      <c r="SST219" s="17"/>
      <c r="SSU219" s="17"/>
      <c r="SSV219" s="17"/>
      <c r="SSW219" s="17"/>
      <c r="SSX219" s="17"/>
      <c r="SSY219" s="17"/>
      <c r="SSZ219" s="17"/>
      <c r="STA219" s="17"/>
      <c r="STB219" s="17"/>
      <c r="STC219" s="17"/>
      <c r="STD219" s="17"/>
      <c r="STE219" s="17"/>
      <c r="STF219" s="17"/>
      <c r="STG219" s="17"/>
      <c r="STH219" s="17"/>
      <c r="STI219" s="17"/>
      <c r="STJ219" s="17"/>
      <c r="STK219" s="17"/>
      <c r="STL219" s="17"/>
      <c r="STM219" s="17"/>
      <c r="STN219" s="17"/>
      <c r="STO219" s="17"/>
      <c r="STP219" s="17"/>
      <c r="STQ219" s="17"/>
      <c r="STR219" s="17"/>
      <c r="STS219" s="17"/>
      <c r="STT219" s="17"/>
      <c r="STU219" s="17"/>
      <c r="STV219" s="17"/>
      <c r="STW219" s="17"/>
      <c r="STX219" s="17"/>
      <c r="STY219" s="17"/>
      <c r="STZ219" s="17"/>
      <c r="SUA219" s="17"/>
      <c r="SUB219" s="17"/>
      <c r="SUC219" s="17"/>
      <c r="SUD219" s="17"/>
      <c r="SUE219" s="17"/>
      <c r="SUF219" s="17"/>
      <c r="SUG219" s="17"/>
      <c r="SUH219" s="17"/>
      <c r="SUI219" s="17"/>
      <c r="SUJ219" s="17"/>
      <c r="SUK219" s="17"/>
      <c r="SUL219" s="17"/>
      <c r="SUM219" s="17"/>
      <c r="SUN219" s="17"/>
      <c r="SUO219" s="17"/>
      <c r="SUP219" s="17"/>
      <c r="SUQ219" s="17"/>
      <c r="SUR219" s="17"/>
      <c r="SUS219" s="17"/>
      <c r="SUT219" s="17"/>
      <c r="SUU219" s="17"/>
      <c r="SUV219" s="17"/>
      <c r="SUW219" s="17"/>
      <c r="SUX219" s="17"/>
      <c r="SUY219" s="17"/>
      <c r="SUZ219" s="17"/>
      <c r="SVA219" s="17"/>
      <c r="SVB219" s="17"/>
      <c r="SVC219" s="17"/>
      <c r="SVD219" s="17"/>
      <c r="SVE219" s="17"/>
      <c r="SVF219" s="17"/>
      <c r="SVG219" s="17"/>
      <c r="SVH219" s="17"/>
      <c r="SVI219" s="17"/>
      <c r="SVJ219" s="17"/>
      <c r="SVK219" s="17"/>
      <c r="SVL219" s="17"/>
      <c r="SVM219" s="17"/>
      <c r="SVN219" s="17"/>
      <c r="SVO219" s="17"/>
      <c r="SVP219" s="17"/>
      <c r="SVQ219" s="17"/>
      <c r="SVR219" s="17"/>
      <c r="SVS219" s="17"/>
      <c r="SVT219" s="17"/>
      <c r="SVU219" s="17"/>
      <c r="SVV219" s="17"/>
      <c r="SVW219" s="17"/>
      <c r="SVX219" s="17"/>
      <c r="SVY219" s="17"/>
      <c r="SVZ219" s="17"/>
      <c r="SWA219" s="17"/>
      <c r="SWB219" s="17"/>
      <c r="SWC219" s="17"/>
      <c r="SWD219" s="17"/>
      <c r="SWE219" s="17"/>
      <c r="SWF219" s="17"/>
      <c r="SWG219" s="17"/>
      <c r="SWH219" s="17"/>
      <c r="SWI219" s="17"/>
      <c r="SWJ219" s="17"/>
      <c r="SWK219" s="17"/>
      <c r="SWL219" s="17"/>
      <c r="SWM219" s="17"/>
      <c r="SWN219" s="17"/>
      <c r="SWO219" s="17"/>
      <c r="SWP219" s="17"/>
      <c r="SWQ219" s="17"/>
      <c r="SWR219" s="17"/>
      <c r="SWS219" s="17"/>
      <c r="SWT219" s="17"/>
      <c r="SWU219" s="17"/>
      <c r="SWV219" s="17"/>
      <c r="SWW219" s="17"/>
      <c r="SWX219" s="17"/>
      <c r="SWY219" s="17"/>
      <c r="SWZ219" s="17"/>
      <c r="SXA219" s="17"/>
      <c r="SXB219" s="17"/>
      <c r="SXC219" s="17"/>
      <c r="SXD219" s="17"/>
      <c r="SXE219" s="17"/>
      <c r="SXF219" s="17"/>
      <c r="SXG219" s="17"/>
      <c r="SXH219" s="17"/>
      <c r="SXI219" s="17"/>
      <c r="SXJ219" s="17"/>
      <c r="SXK219" s="17"/>
      <c r="SXL219" s="17"/>
      <c r="SXM219" s="17"/>
      <c r="SXN219" s="17"/>
      <c r="SXO219" s="17"/>
      <c r="SXP219" s="17"/>
      <c r="SXQ219" s="17"/>
      <c r="SXR219" s="17"/>
      <c r="SXS219" s="17"/>
      <c r="SXT219" s="17"/>
      <c r="SXU219" s="17"/>
      <c r="SXV219" s="17"/>
      <c r="SXW219" s="17"/>
      <c r="SXX219" s="17"/>
      <c r="SXY219" s="17"/>
      <c r="SXZ219" s="17"/>
      <c r="SYA219" s="17"/>
      <c r="SYB219" s="17"/>
      <c r="SYC219" s="17"/>
      <c r="SYD219" s="17"/>
      <c r="SYE219" s="17"/>
      <c r="SYF219" s="17"/>
      <c r="SYG219" s="17"/>
      <c r="SYH219" s="17"/>
      <c r="SYI219" s="17"/>
      <c r="SYJ219" s="17"/>
      <c r="SYK219" s="17"/>
      <c r="SYL219" s="17"/>
      <c r="SYM219" s="17"/>
      <c r="SYN219" s="17"/>
      <c r="SYO219" s="17"/>
      <c r="SYP219" s="17"/>
      <c r="SYQ219" s="17"/>
      <c r="SYR219" s="17"/>
      <c r="SYS219" s="17"/>
      <c r="SYT219" s="17"/>
      <c r="SYU219" s="17"/>
      <c r="SYV219" s="17"/>
      <c r="SYW219" s="17"/>
      <c r="SYX219" s="17"/>
      <c r="SYY219" s="17"/>
      <c r="SYZ219" s="17"/>
      <c r="SZA219" s="17"/>
      <c r="SZB219" s="17"/>
      <c r="SZC219" s="17"/>
      <c r="SZD219" s="17"/>
      <c r="SZE219" s="17"/>
      <c r="SZF219" s="17"/>
      <c r="SZG219" s="17"/>
      <c r="SZH219" s="17"/>
      <c r="SZI219" s="17"/>
      <c r="SZJ219" s="17"/>
      <c r="SZK219" s="17"/>
      <c r="SZL219" s="17"/>
      <c r="SZM219" s="17"/>
      <c r="SZN219" s="17"/>
      <c r="SZO219" s="17"/>
      <c r="SZP219" s="17"/>
      <c r="SZQ219" s="17"/>
      <c r="SZR219" s="17"/>
      <c r="SZS219" s="17"/>
      <c r="SZT219" s="17"/>
      <c r="SZU219" s="17"/>
      <c r="SZV219" s="17"/>
      <c r="SZW219" s="17"/>
      <c r="SZX219" s="17"/>
      <c r="SZY219" s="17"/>
      <c r="SZZ219" s="17"/>
      <c r="TAA219" s="17"/>
      <c r="TAB219" s="17"/>
      <c r="TAC219" s="17"/>
      <c r="TAD219" s="17"/>
      <c r="TAE219" s="17"/>
      <c r="TAF219" s="17"/>
      <c r="TAG219" s="17"/>
      <c r="TAH219" s="17"/>
      <c r="TAI219" s="17"/>
      <c r="TAJ219" s="17"/>
      <c r="TAK219" s="17"/>
      <c r="TAL219" s="17"/>
      <c r="TAM219" s="17"/>
      <c r="TAN219" s="17"/>
      <c r="TAO219" s="17"/>
      <c r="TAP219" s="17"/>
      <c r="TAQ219" s="17"/>
      <c r="TAR219" s="17"/>
      <c r="TAS219" s="17"/>
      <c r="TAT219" s="17"/>
      <c r="TAU219" s="17"/>
      <c r="TAV219" s="17"/>
      <c r="TAW219" s="17"/>
      <c r="TAX219" s="17"/>
      <c r="TAY219" s="17"/>
      <c r="TAZ219" s="17"/>
      <c r="TBA219" s="17"/>
      <c r="TBB219" s="17"/>
      <c r="TBC219" s="17"/>
      <c r="TBD219" s="17"/>
      <c r="TBE219" s="17"/>
      <c r="TBF219" s="17"/>
      <c r="TBG219" s="17"/>
      <c r="TBH219" s="17"/>
      <c r="TBI219" s="17"/>
      <c r="TBJ219" s="17"/>
      <c r="TBK219" s="17"/>
      <c r="TBL219" s="17"/>
      <c r="TBM219" s="17"/>
      <c r="TBN219" s="17"/>
      <c r="TBO219" s="17"/>
      <c r="TBP219" s="17"/>
      <c r="TBQ219" s="17"/>
      <c r="TBR219" s="17"/>
      <c r="TBS219" s="17"/>
      <c r="TBT219" s="17"/>
      <c r="TBU219" s="17"/>
      <c r="TBV219" s="17"/>
      <c r="TBW219" s="17"/>
      <c r="TBX219" s="17"/>
      <c r="TBY219" s="17"/>
      <c r="TBZ219" s="17"/>
      <c r="TCA219" s="17"/>
      <c r="TCB219" s="17"/>
      <c r="TCC219" s="17"/>
      <c r="TCD219" s="17"/>
      <c r="TCE219" s="17"/>
      <c r="TCF219" s="17"/>
      <c r="TCG219" s="17"/>
      <c r="TCH219" s="17"/>
      <c r="TCI219" s="17"/>
      <c r="TCJ219" s="17"/>
      <c r="TCK219" s="17"/>
      <c r="TCL219" s="17"/>
      <c r="TCM219" s="17"/>
      <c r="TCN219" s="17"/>
      <c r="TCO219" s="17"/>
      <c r="TCP219" s="17"/>
      <c r="TCQ219" s="17"/>
      <c r="TCR219" s="17"/>
      <c r="TCS219" s="17"/>
      <c r="TCT219" s="17"/>
      <c r="TCU219" s="17"/>
      <c r="TCV219" s="17"/>
      <c r="TCW219" s="17"/>
      <c r="TCX219" s="17"/>
      <c r="TCY219" s="17"/>
      <c r="TCZ219" s="17"/>
      <c r="TDA219" s="17"/>
      <c r="TDB219" s="17"/>
      <c r="TDC219" s="17"/>
      <c r="TDD219" s="17"/>
      <c r="TDE219" s="17"/>
      <c r="TDF219" s="17"/>
      <c r="TDG219" s="17"/>
      <c r="TDH219" s="17"/>
      <c r="TDI219" s="17"/>
      <c r="TDJ219" s="17"/>
      <c r="TDK219" s="17"/>
      <c r="TDL219" s="17"/>
      <c r="TDM219" s="17"/>
      <c r="TDN219" s="17"/>
      <c r="TDO219" s="17"/>
      <c r="TDP219" s="17"/>
      <c r="TDQ219" s="17"/>
      <c r="TDR219" s="17"/>
      <c r="TDS219" s="17"/>
      <c r="TDT219" s="17"/>
      <c r="TDU219" s="17"/>
      <c r="TDV219" s="17"/>
      <c r="TDW219" s="17"/>
      <c r="TDX219" s="17"/>
      <c r="TDY219" s="17"/>
      <c r="TDZ219" s="17"/>
      <c r="TEA219" s="17"/>
      <c r="TEB219" s="17"/>
      <c r="TEC219" s="17"/>
      <c r="TED219" s="17"/>
      <c r="TEE219" s="17"/>
      <c r="TEF219" s="17"/>
      <c r="TEG219" s="17"/>
      <c r="TEH219" s="17"/>
      <c r="TEI219" s="17"/>
      <c r="TEJ219" s="17"/>
      <c r="TEK219" s="17"/>
      <c r="TEL219" s="17"/>
      <c r="TEM219" s="17"/>
      <c r="TEN219" s="17"/>
      <c r="TEO219" s="17"/>
      <c r="TEP219" s="17"/>
      <c r="TEQ219" s="17"/>
      <c r="TER219" s="17"/>
      <c r="TES219" s="17"/>
      <c r="TET219" s="17"/>
      <c r="TEU219" s="17"/>
      <c r="TEV219" s="17"/>
      <c r="TEW219" s="17"/>
      <c r="TEX219" s="17"/>
      <c r="TEY219" s="17"/>
      <c r="TEZ219" s="17"/>
      <c r="TFA219" s="17"/>
      <c r="TFB219" s="17"/>
      <c r="TFC219" s="17"/>
      <c r="TFD219" s="17"/>
      <c r="TFE219" s="17"/>
      <c r="TFF219" s="17"/>
      <c r="TFG219" s="17"/>
      <c r="TFH219" s="17"/>
      <c r="TFI219" s="17"/>
      <c r="TFJ219" s="17"/>
      <c r="TFK219" s="17"/>
      <c r="TFL219" s="17"/>
      <c r="TFM219" s="17"/>
      <c r="TFN219" s="17"/>
      <c r="TFO219" s="17"/>
      <c r="TFP219" s="17"/>
      <c r="TFQ219" s="17"/>
      <c r="TFR219" s="17"/>
      <c r="TFS219" s="17"/>
      <c r="TFT219" s="17"/>
      <c r="TFU219" s="17"/>
      <c r="TFV219" s="17"/>
      <c r="TFW219" s="17"/>
      <c r="TFX219" s="17"/>
      <c r="TFY219" s="17"/>
      <c r="TFZ219" s="17"/>
      <c r="TGA219" s="17"/>
      <c r="TGB219" s="17"/>
      <c r="TGC219" s="17"/>
      <c r="TGD219" s="17"/>
      <c r="TGE219" s="17"/>
      <c r="TGF219" s="17"/>
      <c r="TGG219" s="17"/>
      <c r="TGH219" s="17"/>
      <c r="TGI219" s="17"/>
      <c r="TGJ219" s="17"/>
      <c r="TGK219" s="17"/>
      <c r="TGL219" s="17"/>
      <c r="TGM219" s="17"/>
      <c r="TGN219" s="17"/>
      <c r="TGO219" s="17"/>
      <c r="TGP219" s="17"/>
      <c r="TGQ219" s="17"/>
      <c r="TGR219" s="17"/>
      <c r="TGS219" s="17"/>
      <c r="TGT219" s="17"/>
      <c r="TGU219" s="17"/>
      <c r="TGV219" s="17"/>
      <c r="TGW219" s="17"/>
      <c r="TGX219" s="17"/>
      <c r="TGY219" s="17"/>
      <c r="TGZ219" s="17"/>
      <c r="THA219" s="17"/>
      <c r="THB219" s="17"/>
      <c r="THC219" s="17"/>
      <c r="THD219" s="17"/>
      <c r="THE219" s="17"/>
      <c r="THF219" s="17"/>
      <c r="THG219" s="17"/>
      <c r="THH219" s="17"/>
      <c r="THI219" s="17"/>
      <c r="THJ219" s="17"/>
      <c r="THK219" s="17"/>
      <c r="THL219" s="17"/>
      <c r="THM219" s="17"/>
      <c r="THN219" s="17"/>
      <c r="THO219" s="17"/>
      <c r="THP219" s="17"/>
      <c r="THQ219" s="17"/>
      <c r="THR219" s="17"/>
      <c r="THS219" s="17"/>
      <c r="THT219" s="17"/>
      <c r="THU219" s="17"/>
      <c r="THV219" s="17"/>
      <c r="THW219" s="17"/>
      <c r="THX219" s="17"/>
      <c r="THY219" s="17"/>
      <c r="THZ219" s="17"/>
      <c r="TIA219" s="17"/>
      <c r="TIB219" s="17"/>
      <c r="TIC219" s="17"/>
      <c r="TID219" s="17"/>
      <c r="TIE219" s="17"/>
      <c r="TIF219" s="17"/>
      <c r="TIG219" s="17"/>
      <c r="TIH219" s="17"/>
      <c r="TII219" s="17"/>
      <c r="TIJ219" s="17"/>
      <c r="TIK219" s="17"/>
      <c r="TIL219" s="17"/>
      <c r="TIM219" s="17"/>
      <c r="TIN219" s="17"/>
      <c r="TIO219" s="17"/>
      <c r="TIP219" s="17"/>
      <c r="TIQ219" s="17"/>
      <c r="TIR219" s="17"/>
      <c r="TIS219" s="17"/>
      <c r="TIT219" s="17"/>
      <c r="TIU219" s="17"/>
      <c r="TIV219" s="17"/>
      <c r="TIW219" s="17"/>
      <c r="TIX219" s="17"/>
      <c r="TIY219" s="17"/>
      <c r="TIZ219" s="17"/>
      <c r="TJA219" s="17"/>
      <c r="TJB219" s="17"/>
      <c r="TJC219" s="17"/>
      <c r="TJD219" s="17"/>
      <c r="TJE219" s="17"/>
      <c r="TJF219" s="17"/>
      <c r="TJG219" s="17"/>
      <c r="TJH219" s="17"/>
      <c r="TJI219" s="17"/>
      <c r="TJJ219" s="17"/>
      <c r="TJK219" s="17"/>
      <c r="TJL219" s="17"/>
      <c r="TJM219" s="17"/>
      <c r="TJN219" s="17"/>
      <c r="TJO219" s="17"/>
      <c r="TJP219" s="17"/>
      <c r="TJQ219" s="17"/>
      <c r="TJR219" s="17"/>
      <c r="TJS219" s="17"/>
      <c r="TJT219" s="17"/>
      <c r="TJU219" s="17"/>
      <c r="TJV219" s="17"/>
      <c r="TJW219" s="17"/>
      <c r="TJX219" s="17"/>
      <c r="TJY219" s="17"/>
      <c r="TJZ219" s="17"/>
      <c r="TKA219" s="17"/>
      <c r="TKB219" s="17"/>
      <c r="TKC219" s="17"/>
      <c r="TKD219" s="17"/>
      <c r="TKE219" s="17"/>
      <c r="TKF219" s="17"/>
      <c r="TKG219" s="17"/>
      <c r="TKH219" s="17"/>
      <c r="TKI219" s="17"/>
      <c r="TKJ219" s="17"/>
      <c r="TKK219" s="17"/>
      <c r="TKL219" s="17"/>
      <c r="TKM219" s="17"/>
      <c r="TKN219" s="17"/>
      <c r="TKO219" s="17"/>
      <c r="TKP219" s="17"/>
      <c r="TKQ219" s="17"/>
      <c r="TKR219" s="17"/>
      <c r="TKS219" s="17"/>
      <c r="TKT219" s="17"/>
      <c r="TKU219" s="17"/>
      <c r="TKV219" s="17"/>
      <c r="TKW219" s="17"/>
      <c r="TKX219" s="17"/>
      <c r="TKY219" s="17"/>
      <c r="TKZ219" s="17"/>
      <c r="TLA219" s="17"/>
      <c r="TLB219" s="17"/>
      <c r="TLC219" s="17"/>
      <c r="TLD219" s="17"/>
      <c r="TLE219" s="17"/>
      <c r="TLF219" s="17"/>
      <c r="TLG219" s="17"/>
      <c r="TLH219" s="17"/>
      <c r="TLI219" s="17"/>
      <c r="TLJ219" s="17"/>
      <c r="TLK219" s="17"/>
      <c r="TLL219" s="17"/>
      <c r="TLM219" s="17"/>
      <c r="TLN219" s="17"/>
      <c r="TLO219" s="17"/>
      <c r="TLP219" s="17"/>
      <c r="TLQ219" s="17"/>
      <c r="TLR219" s="17"/>
      <c r="TLS219" s="17"/>
      <c r="TLT219" s="17"/>
      <c r="TLU219" s="17"/>
      <c r="TLV219" s="17"/>
      <c r="TLW219" s="17"/>
      <c r="TLX219" s="17"/>
      <c r="TLY219" s="17"/>
      <c r="TLZ219" s="17"/>
      <c r="TMA219" s="17"/>
      <c r="TMB219" s="17"/>
      <c r="TMC219" s="17"/>
      <c r="TMD219" s="17"/>
      <c r="TME219" s="17"/>
      <c r="TMF219" s="17"/>
      <c r="TMG219" s="17"/>
      <c r="TMH219" s="17"/>
      <c r="TMI219" s="17"/>
      <c r="TMJ219" s="17"/>
      <c r="TMK219" s="17"/>
      <c r="TML219" s="17"/>
      <c r="TMM219" s="17"/>
      <c r="TMN219" s="17"/>
      <c r="TMO219" s="17"/>
      <c r="TMP219" s="17"/>
      <c r="TMQ219" s="17"/>
      <c r="TMR219" s="17"/>
      <c r="TMS219" s="17"/>
      <c r="TMT219" s="17"/>
      <c r="TMU219" s="17"/>
      <c r="TMV219" s="17"/>
      <c r="TMW219" s="17"/>
      <c r="TMX219" s="17"/>
      <c r="TMY219" s="17"/>
      <c r="TMZ219" s="17"/>
      <c r="TNA219" s="17"/>
      <c r="TNB219" s="17"/>
      <c r="TNC219" s="17"/>
      <c r="TND219" s="17"/>
      <c r="TNE219" s="17"/>
      <c r="TNF219" s="17"/>
      <c r="TNG219" s="17"/>
      <c r="TNH219" s="17"/>
      <c r="TNI219" s="17"/>
      <c r="TNJ219" s="17"/>
      <c r="TNK219" s="17"/>
      <c r="TNL219" s="17"/>
      <c r="TNM219" s="17"/>
      <c r="TNN219" s="17"/>
      <c r="TNO219" s="17"/>
      <c r="TNP219" s="17"/>
      <c r="TNQ219" s="17"/>
      <c r="TNR219" s="17"/>
      <c r="TNS219" s="17"/>
      <c r="TNT219" s="17"/>
      <c r="TNU219" s="17"/>
      <c r="TNV219" s="17"/>
      <c r="TNW219" s="17"/>
      <c r="TNX219" s="17"/>
      <c r="TNY219" s="17"/>
      <c r="TNZ219" s="17"/>
      <c r="TOA219" s="17"/>
      <c r="TOB219" s="17"/>
      <c r="TOC219" s="17"/>
      <c r="TOD219" s="17"/>
      <c r="TOE219" s="17"/>
      <c r="TOF219" s="17"/>
      <c r="TOG219" s="17"/>
      <c r="TOH219" s="17"/>
      <c r="TOI219" s="17"/>
      <c r="TOJ219" s="17"/>
      <c r="TOK219" s="17"/>
      <c r="TOL219" s="17"/>
      <c r="TOM219" s="17"/>
      <c r="TON219" s="17"/>
      <c r="TOO219" s="17"/>
      <c r="TOP219" s="17"/>
      <c r="TOQ219" s="17"/>
      <c r="TOR219" s="17"/>
      <c r="TOS219" s="17"/>
      <c r="TOT219" s="17"/>
      <c r="TOU219" s="17"/>
      <c r="TOV219" s="17"/>
      <c r="TOW219" s="17"/>
      <c r="TOX219" s="17"/>
      <c r="TOY219" s="17"/>
      <c r="TOZ219" s="17"/>
      <c r="TPA219" s="17"/>
      <c r="TPB219" s="17"/>
      <c r="TPC219" s="17"/>
      <c r="TPD219" s="17"/>
      <c r="TPE219" s="17"/>
      <c r="TPF219" s="17"/>
      <c r="TPG219" s="17"/>
      <c r="TPH219" s="17"/>
      <c r="TPI219" s="17"/>
      <c r="TPJ219" s="17"/>
      <c r="TPK219" s="17"/>
      <c r="TPL219" s="17"/>
      <c r="TPM219" s="17"/>
      <c r="TPN219" s="17"/>
      <c r="TPO219" s="17"/>
      <c r="TPP219" s="17"/>
      <c r="TPQ219" s="17"/>
      <c r="TPR219" s="17"/>
      <c r="TPS219" s="17"/>
      <c r="TPT219" s="17"/>
      <c r="TPU219" s="17"/>
      <c r="TPV219" s="17"/>
      <c r="TPW219" s="17"/>
      <c r="TPX219" s="17"/>
      <c r="TPY219" s="17"/>
      <c r="TPZ219" s="17"/>
      <c r="TQA219" s="17"/>
      <c r="TQB219" s="17"/>
      <c r="TQC219" s="17"/>
      <c r="TQD219" s="17"/>
      <c r="TQE219" s="17"/>
      <c r="TQF219" s="17"/>
      <c r="TQG219" s="17"/>
      <c r="TQH219" s="17"/>
      <c r="TQI219" s="17"/>
      <c r="TQJ219" s="17"/>
      <c r="TQK219" s="17"/>
      <c r="TQL219" s="17"/>
      <c r="TQM219" s="17"/>
      <c r="TQN219" s="17"/>
      <c r="TQO219" s="17"/>
      <c r="TQP219" s="17"/>
      <c r="TQQ219" s="17"/>
      <c r="TQR219" s="17"/>
      <c r="TQS219" s="17"/>
      <c r="TQT219" s="17"/>
      <c r="TQU219" s="17"/>
      <c r="TQV219" s="17"/>
      <c r="TQW219" s="17"/>
      <c r="TQX219" s="17"/>
      <c r="TQY219" s="17"/>
      <c r="TQZ219" s="17"/>
      <c r="TRA219" s="17"/>
      <c r="TRB219" s="17"/>
      <c r="TRC219" s="17"/>
      <c r="TRD219" s="17"/>
      <c r="TRE219" s="17"/>
      <c r="TRF219" s="17"/>
      <c r="TRG219" s="17"/>
      <c r="TRH219" s="17"/>
      <c r="TRI219" s="17"/>
      <c r="TRJ219" s="17"/>
      <c r="TRK219" s="17"/>
      <c r="TRL219" s="17"/>
      <c r="TRM219" s="17"/>
      <c r="TRN219" s="17"/>
      <c r="TRO219" s="17"/>
      <c r="TRP219" s="17"/>
      <c r="TRQ219" s="17"/>
      <c r="TRR219" s="17"/>
      <c r="TRS219" s="17"/>
      <c r="TRT219" s="17"/>
      <c r="TRU219" s="17"/>
      <c r="TRV219" s="17"/>
      <c r="TRW219" s="17"/>
      <c r="TRX219" s="17"/>
      <c r="TRY219" s="17"/>
      <c r="TRZ219" s="17"/>
      <c r="TSA219" s="17"/>
      <c r="TSB219" s="17"/>
      <c r="TSC219" s="17"/>
      <c r="TSD219" s="17"/>
      <c r="TSE219" s="17"/>
      <c r="TSF219" s="17"/>
      <c r="TSG219" s="17"/>
      <c r="TSH219" s="17"/>
      <c r="TSI219" s="17"/>
      <c r="TSJ219" s="17"/>
      <c r="TSK219" s="17"/>
      <c r="TSL219" s="17"/>
      <c r="TSM219" s="17"/>
      <c r="TSN219" s="17"/>
      <c r="TSO219" s="17"/>
      <c r="TSP219" s="17"/>
      <c r="TSQ219" s="17"/>
      <c r="TSR219" s="17"/>
      <c r="TSS219" s="17"/>
      <c r="TST219" s="17"/>
      <c r="TSU219" s="17"/>
      <c r="TSV219" s="17"/>
      <c r="TSW219" s="17"/>
      <c r="TSX219" s="17"/>
      <c r="TSY219" s="17"/>
      <c r="TSZ219" s="17"/>
      <c r="TTA219" s="17"/>
      <c r="TTB219" s="17"/>
      <c r="TTC219" s="17"/>
      <c r="TTD219" s="17"/>
      <c r="TTE219" s="17"/>
      <c r="TTF219" s="17"/>
      <c r="TTG219" s="17"/>
      <c r="TTH219" s="17"/>
      <c r="TTI219" s="17"/>
      <c r="TTJ219" s="17"/>
      <c r="TTK219" s="17"/>
      <c r="TTL219" s="17"/>
      <c r="TTM219" s="17"/>
      <c r="TTN219" s="17"/>
      <c r="TTO219" s="17"/>
      <c r="TTP219" s="17"/>
      <c r="TTQ219" s="17"/>
      <c r="TTR219" s="17"/>
      <c r="TTS219" s="17"/>
      <c r="TTT219" s="17"/>
      <c r="TTU219" s="17"/>
      <c r="TTV219" s="17"/>
      <c r="TTW219" s="17"/>
      <c r="TTX219" s="17"/>
      <c r="TTY219" s="17"/>
      <c r="TTZ219" s="17"/>
      <c r="TUA219" s="17"/>
      <c r="TUB219" s="17"/>
      <c r="TUC219" s="17"/>
      <c r="TUD219" s="17"/>
      <c r="TUE219" s="17"/>
      <c r="TUF219" s="17"/>
      <c r="TUG219" s="17"/>
      <c r="TUH219" s="17"/>
      <c r="TUI219" s="17"/>
      <c r="TUJ219" s="17"/>
      <c r="TUK219" s="17"/>
      <c r="TUL219" s="17"/>
      <c r="TUM219" s="17"/>
      <c r="TUN219" s="17"/>
      <c r="TUO219" s="17"/>
      <c r="TUP219" s="17"/>
      <c r="TUQ219" s="17"/>
      <c r="TUR219" s="17"/>
      <c r="TUS219" s="17"/>
      <c r="TUT219" s="17"/>
      <c r="TUU219" s="17"/>
      <c r="TUV219" s="17"/>
      <c r="TUW219" s="17"/>
      <c r="TUX219" s="17"/>
      <c r="TUY219" s="17"/>
      <c r="TUZ219" s="17"/>
      <c r="TVA219" s="17"/>
      <c r="TVB219" s="17"/>
      <c r="TVC219" s="17"/>
      <c r="TVD219" s="17"/>
      <c r="TVE219" s="17"/>
      <c r="TVF219" s="17"/>
      <c r="TVG219" s="17"/>
      <c r="TVH219" s="17"/>
      <c r="TVI219" s="17"/>
      <c r="TVJ219" s="17"/>
      <c r="TVK219" s="17"/>
      <c r="TVL219" s="17"/>
      <c r="TVM219" s="17"/>
      <c r="TVN219" s="17"/>
      <c r="TVO219" s="17"/>
      <c r="TVP219" s="17"/>
      <c r="TVQ219" s="17"/>
      <c r="TVR219" s="17"/>
      <c r="TVS219" s="17"/>
      <c r="TVT219" s="17"/>
      <c r="TVU219" s="17"/>
      <c r="TVV219" s="17"/>
      <c r="TVW219" s="17"/>
      <c r="TVX219" s="17"/>
      <c r="TVY219" s="17"/>
      <c r="TVZ219" s="17"/>
      <c r="TWA219" s="17"/>
      <c r="TWB219" s="17"/>
      <c r="TWC219" s="17"/>
      <c r="TWD219" s="17"/>
      <c r="TWE219" s="17"/>
      <c r="TWF219" s="17"/>
      <c r="TWG219" s="17"/>
      <c r="TWH219" s="17"/>
      <c r="TWI219" s="17"/>
      <c r="TWJ219" s="17"/>
      <c r="TWK219" s="17"/>
      <c r="TWL219" s="17"/>
      <c r="TWM219" s="17"/>
      <c r="TWN219" s="17"/>
      <c r="TWO219" s="17"/>
      <c r="TWP219" s="17"/>
      <c r="TWQ219" s="17"/>
      <c r="TWR219" s="17"/>
      <c r="TWS219" s="17"/>
      <c r="TWT219" s="17"/>
      <c r="TWU219" s="17"/>
      <c r="TWV219" s="17"/>
      <c r="TWW219" s="17"/>
      <c r="TWX219" s="17"/>
      <c r="TWY219" s="17"/>
      <c r="TWZ219" s="17"/>
      <c r="TXA219" s="17"/>
      <c r="TXB219" s="17"/>
      <c r="TXC219" s="17"/>
      <c r="TXD219" s="17"/>
      <c r="TXE219" s="17"/>
      <c r="TXF219" s="17"/>
      <c r="TXG219" s="17"/>
      <c r="TXH219" s="17"/>
      <c r="TXI219" s="17"/>
      <c r="TXJ219" s="17"/>
      <c r="TXK219" s="17"/>
      <c r="TXL219" s="17"/>
      <c r="TXM219" s="17"/>
      <c r="TXN219" s="17"/>
      <c r="TXO219" s="17"/>
      <c r="TXP219" s="17"/>
      <c r="TXQ219" s="17"/>
      <c r="TXR219" s="17"/>
      <c r="TXS219" s="17"/>
      <c r="TXT219" s="17"/>
      <c r="TXU219" s="17"/>
      <c r="TXV219" s="17"/>
      <c r="TXW219" s="17"/>
      <c r="TXX219" s="17"/>
      <c r="TXY219" s="17"/>
      <c r="TXZ219" s="17"/>
      <c r="TYA219" s="17"/>
      <c r="TYB219" s="17"/>
      <c r="TYC219" s="17"/>
      <c r="TYD219" s="17"/>
      <c r="TYE219" s="17"/>
      <c r="TYF219" s="17"/>
      <c r="TYG219" s="17"/>
      <c r="TYH219" s="17"/>
      <c r="TYI219" s="17"/>
      <c r="TYJ219" s="17"/>
      <c r="TYK219" s="17"/>
      <c r="TYL219" s="17"/>
      <c r="TYM219" s="17"/>
      <c r="TYN219" s="17"/>
      <c r="TYO219" s="17"/>
      <c r="TYP219" s="17"/>
      <c r="TYQ219" s="17"/>
      <c r="TYR219" s="17"/>
      <c r="TYS219" s="17"/>
      <c r="TYT219" s="17"/>
      <c r="TYU219" s="17"/>
      <c r="TYV219" s="17"/>
      <c r="TYW219" s="17"/>
      <c r="TYX219" s="17"/>
      <c r="TYY219" s="17"/>
      <c r="TYZ219" s="17"/>
      <c r="TZA219" s="17"/>
      <c r="TZB219" s="17"/>
      <c r="TZC219" s="17"/>
      <c r="TZD219" s="17"/>
      <c r="TZE219" s="17"/>
      <c r="TZF219" s="17"/>
      <c r="TZG219" s="17"/>
      <c r="TZH219" s="17"/>
      <c r="TZI219" s="17"/>
      <c r="TZJ219" s="17"/>
      <c r="TZK219" s="17"/>
      <c r="TZL219" s="17"/>
      <c r="TZM219" s="17"/>
      <c r="TZN219" s="17"/>
      <c r="TZO219" s="17"/>
      <c r="TZP219" s="17"/>
      <c r="TZQ219" s="17"/>
      <c r="TZR219" s="17"/>
      <c r="TZS219" s="17"/>
      <c r="TZT219" s="17"/>
      <c r="TZU219" s="17"/>
      <c r="TZV219" s="17"/>
      <c r="TZW219" s="17"/>
      <c r="TZX219" s="17"/>
      <c r="TZY219" s="17"/>
      <c r="TZZ219" s="17"/>
      <c r="UAA219" s="17"/>
      <c r="UAB219" s="17"/>
      <c r="UAC219" s="17"/>
      <c r="UAD219" s="17"/>
      <c r="UAE219" s="17"/>
      <c r="UAF219" s="17"/>
      <c r="UAG219" s="17"/>
      <c r="UAH219" s="17"/>
      <c r="UAI219" s="17"/>
      <c r="UAJ219" s="17"/>
      <c r="UAK219" s="17"/>
      <c r="UAL219" s="17"/>
      <c r="UAM219" s="17"/>
      <c r="UAN219" s="17"/>
      <c r="UAO219" s="17"/>
      <c r="UAP219" s="17"/>
      <c r="UAQ219" s="17"/>
      <c r="UAR219" s="17"/>
      <c r="UAS219" s="17"/>
      <c r="UAT219" s="17"/>
      <c r="UAU219" s="17"/>
      <c r="UAV219" s="17"/>
      <c r="UAW219" s="17"/>
      <c r="UAX219" s="17"/>
      <c r="UAY219" s="17"/>
      <c r="UAZ219" s="17"/>
      <c r="UBA219" s="17"/>
      <c r="UBB219" s="17"/>
      <c r="UBC219" s="17"/>
      <c r="UBD219" s="17"/>
      <c r="UBE219" s="17"/>
      <c r="UBF219" s="17"/>
      <c r="UBG219" s="17"/>
      <c r="UBH219" s="17"/>
      <c r="UBI219" s="17"/>
      <c r="UBJ219" s="17"/>
      <c r="UBK219" s="17"/>
      <c r="UBL219" s="17"/>
      <c r="UBM219" s="17"/>
      <c r="UBN219" s="17"/>
      <c r="UBO219" s="17"/>
      <c r="UBP219" s="17"/>
      <c r="UBQ219" s="17"/>
      <c r="UBR219" s="17"/>
      <c r="UBS219" s="17"/>
      <c r="UBT219" s="17"/>
      <c r="UBU219" s="17"/>
      <c r="UBV219" s="17"/>
      <c r="UBW219" s="17"/>
      <c r="UBX219" s="17"/>
      <c r="UBY219" s="17"/>
      <c r="UBZ219" s="17"/>
      <c r="UCA219" s="17"/>
      <c r="UCB219" s="17"/>
      <c r="UCC219" s="17"/>
      <c r="UCD219" s="17"/>
      <c r="UCE219" s="17"/>
      <c r="UCF219" s="17"/>
      <c r="UCG219" s="17"/>
      <c r="UCH219" s="17"/>
      <c r="UCI219" s="17"/>
      <c r="UCJ219" s="17"/>
      <c r="UCK219" s="17"/>
      <c r="UCL219" s="17"/>
      <c r="UCM219" s="17"/>
      <c r="UCN219" s="17"/>
      <c r="UCO219" s="17"/>
      <c r="UCP219" s="17"/>
      <c r="UCQ219" s="17"/>
      <c r="UCR219" s="17"/>
      <c r="UCS219" s="17"/>
      <c r="UCT219" s="17"/>
      <c r="UCU219" s="17"/>
      <c r="UCV219" s="17"/>
      <c r="UCW219" s="17"/>
      <c r="UCX219" s="17"/>
      <c r="UCY219" s="17"/>
      <c r="UCZ219" s="17"/>
      <c r="UDA219" s="17"/>
      <c r="UDB219" s="17"/>
      <c r="UDC219" s="17"/>
      <c r="UDD219" s="17"/>
      <c r="UDE219" s="17"/>
      <c r="UDF219" s="17"/>
      <c r="UDG219" s="17"/>
      <c r="UDH219" s="17"/>
      <c r="UDI219" s="17"/>
      <c r="UDJ219" s="17"/>
      <c r="UDK219" s="17"/>
      <c r="UDL219" s="17"/>
      <c r="UDM219" s="17"/>
      <c r="UDN219" s="17"/>
      <c r="UDO219" s="17"/>
      <c r="UDP219" s="17"/>
      <c r="UDQ219" s="17"/>
      <c r="UDR219" s="17"/>
      <c r="UDS219" s="17"/>
      <c r="UDT219" s="17"/>
      <c r="UDU219" s="17"/>
      <c r="UDV219" s="17"/>
      <c r="UDW219" s="17"/>
      <c r="UDX219" s="17"/>
      <c r="UDY219" s="17"/>
      <c r="UDZ219" s="17"/>
      <c r="UEA219" s="17"/>
      <c r="UEB219" s="17"/>
      <c r="UEC219" s="17"/>
      <c r="UED219" s="17"/>
      <c r="UEE219" s="17"/>
      <c r="UEF219" s="17"/>
      <c r="UEG219" s="17"/>
      <c r="UEH219" s="17"/>
      <c r="UEI219" s="17"/>
      <c r="UEJ219" s="17"/>
      <c r="UEK219" s="17"/>
      <c r="UEL219" s="17"/>
      <c r="UEM219" s="17"/>
      <c r="UEN219" s="17"/>
      <c r="UEO219" s="17"/>
      <c r="UEP219" s="17"/>
      <c r="UEQ219" s="17"/>
      <c r="UER219" s="17"/>
      <c r="UES219" s="17"/>
      <c r="UET219" s="17"/>
      <c r="UEU219" s="17"/>
      <c r="UEV219" s="17"/>
      <c r="UEW219" s="17"/>
      <c r="UEX219" s="17"/>
      <c r="UEY219" s="17"/>
      <c r="UEZ219" s="17"/>
      <c r="UFA219" s="17"/>
      <c r="UFB219" s="17"/>
      <c r="UFC219" s="17"/>
      <c r="UFD219" s="17"/>
      <c r="UFE219" s="17"/>
      <c r="UFF219" s="17"/>
      <c r="UFG219" s="17"/>
      <c r="UFH219" s="17"/>
      <c r="UFI219" s="17"/>
      <c r="UFJ219" s="17"/>
      <c r="UFK219" s="17"/>
      <c r="UFL219" s="17"/>
      <c r="UFM219" s="17"/>
      <c r="UFN219" s="17"/>
      <c r="UFO219" s="17"/>
      <c r="UFP219" s="17"/>
      <c r="UFQ219" s="17"/>
      <c r="UFR219" s="17"/>
      <c r="UFS219" s="17"/>
      <c r="UFT219" s="17"/>
      <c r="UFU219" s="17"/>
      <c r="UFV219" s="17"/>
      <c r="UFW219" s="17"/>
      <c r="UFX219" s="17"/>
      <c r="UFY219" s="17"/>
      <c r="UFZ219" s="17"/>
      <c r="UGA219" s="17"/>
      <c r="UGB219" s="17"/>
      <c r="UGC219" s="17"/>
      <c r="UGD219" s="17"/>
      <c r="UGE219" s="17"/>
      <c r="UGF219" s="17"/>
      <c r="UGG219" s="17"/>
      <c r="UGH219" s="17"/>
      <c r="UGI219" s="17"/>
      <c r="UGJ219" s="17"/>
      <c r="UGK219" s="17"/>
      <c r="UGL219" s="17"/>
      <c r="UGM219" s="17"/>
      <c r="UGN219" s="17"/>
      <c r="UGO219" s="17"/>
      <c r="UGP219" s="17"/>
      <c r="UGQ219" s="17"/>
      <c r="UGR219" s="17"/>
      <c r="UGS219" s="17"/>
      <c r="UGT219" s="17"/>
      <c r="UGU219" s="17"/>
      <c r="UGV219" s="17"/>
      <c r="UGW219" s="17"/>
      <c r="UGX219" s="17"/>
      <c r="UGY219" s="17"/>
      <c r="UGZ219" s="17"/>
      <c r="UHA219" s="17"/>
      <c r="UHB219" s="17"/>
      <c r="UHC219" s="17"/>
      <c r="UHD219" s="17"/>
      <c r="UHE219" s="17"/>
      <c r="UHF219" s="17"/>
      <c r="UHG219" s="17"/>
      <c r="UHH219" s="17"/>
      <c r="UHI219" s="17"/>
      <c r="UHJ219" s="17"/>
      <c r="UHK219" s="17"/>
      <c r="UHL219" s="17"/>
      <c r="UHM219" s="17"/>
      <c r="UHN219" s="17"/>
      <c r="UHO219" s="17"/>
      <c r="UHP219" s="17"/>
      <c r="UHQ219" s="17"/>
      <c r="UHR219" s="17"/>
      <c r="UHS219" s="17"/>
      <c r="UHT219" s="17"/>
      <c r="UHU219" s="17"/>
      <c r="UHV219" s="17"/>
      <c r="UHW219" s="17"/>
      <c r="UHX219" s="17"/>
      <c r="UHY219" s="17"/>
      <c r="UHZ219" s="17"/>
      <c r="UIA219" s="17"/>
      <c r="UIB219" s="17"/>
      <c r="UIC219" s="17"/>
      <c r="UID219" s="17"/>
      <c r="UIE219" s="17"/>
      <c r="UIF219" s="17"/>
      <c r="UIG219" s="17"/>
      <c r="UIH219" s="17"/>
      <c r="UII219" s="17"/>
      <c r="UIJ219" s="17"/>
      <c r="UIK219" s="17"/>
      <c r="UIL219" s="17"/>
      <c r="UIM219" s="17"/>
      <c r="UIN219" s="17"/>
      <c r="UIO219" s="17"/>
      <c r="UIP219" s="17"/>
      <c r="UIQ219" s="17"/>
      <c r="UIR219" s="17"/>
      <c r="UIS219" s="17"/>
      <c r="UIT219" s="17"/>
      <c r="UIU219" s="17"/>
      <c r="UIV219" s="17"/>
      <c r="UIW219" s="17"/>
      <c r="UIX219" s="17"/>
      <c r="UIY219" s="17"/>
      <c r="UIZ219" s="17"/>
      <c r="UJA219" s="17"/>
      <c r="UJB219" s="17"/>
      <c r="UJC219" s="17"/>
      <c r="UJD219" s="17"/>
      <c r="UJE219" s="17"/>
      <c r="UJF219" s="17"/>
      <c r="UJG219" s="17"/>
      <c r="UJH219" s="17"/>
      <c r="UJI219" s="17"/>
      <c r="UJJ219" s="17"/>
      <c r="UJK219" s="17"/>
      <c r="UJL219" s="17"/>
      <c r="UJM219" s="17"/>
      <c r="UJN219" s="17"/>
      <c r="UJO219" s="17"/>
      <c r="UJP219" s="17"/>
      <c r="UJQ219" s="17"/>
      <c r="UJR219" s="17"/>
      <c r="UJS219" s="17"/>
      <c r="UJT219" s="17"/>
      <c r="UJU219" s="17"/>
      <c r="UJV219" s="17"/>
      <c r="UJW219" s="17"/>
      <c r="UJX219" s="17"/>
      <c r="UJY219" s="17"/>
      <c r="UJZ219" s="17"/>
      <c r="UKA219" s="17"/>
      <c r="UKB219" s="17"/>
      <c r="UKC219" s="17"/>
      <c r="UKD219" s="17"/>
      <c r="UKE219" s="17"/>
      <c r="UKF219" s="17"/>
      <c r="UKG219" s="17"/>
      <c r="UKH219" s="17"/>
      <c r="UKI219" s="17"/>
      <c r="UKJ219" s="17"/>
      <c r="UKK219" s="17"/>
      <c r="UKL219" s="17"/>
      <c r="UKM219" s="17"/>
      <c r="UKN219" s="17"/>
      <c r="UKO219" s="17"/>
      <c r="UKP219" s="17"/>
      <c r="UKQ219" s="17"/>
      <c r="UKR219" s="17"/>
      <c r="UKS219" s="17"/>
      <c r="UKT219" s="17"/>
      <c r="UKU219" s="17"/>
      <c r="UKV219" s="17"/>
      <c r="UKW219" s="17"/>
      <c r="UKX219" s="17"/>
      <c r="UKY219" s="17"/>
      <c r="UKZ219" s="17"/>
      <c r="ULA219" s="17"/>
      <c r="ULB219" s="17"/>
      <c r="ULC219" s="17"/>
      <c r="ULD219" s="17"/>
      <c r="ULE219" s="17"/>
      <c r="ULF219" s="17"/>
      <c r="ULG219" s="17"/>
      <c r="ULH219" s="17"/>
      <c r="ULI219" s="17"/>
      <c r="ULJ219" s="17"/>
      <c r="ULK219" s="17"/>
      <c r="ULL219" s="17"/>
      <c r="ULM219" s="17"/>
      <c r="ULN219" s="17"/>
      <c r="ULO219" s="17"/>
      <c r="ULP219" s="17"/>
      <c r="ULQ219" s="17"/>
      <c r="ULR219" s="17"/>
      <c r="ULS219" s="17"/>
      <c r="ULT219" s="17"/>
      <c r="ULU219" s="17"/>
      <c r="ULV219" s="17"/>
      <c r="ULW219" s="17"/>
      <c r="ULX219" s="17"/>
      <c r="ULY219" s="17"/>
      <c r="ULZ219" s="17"/>
      <c r="UMA219" s="17"/>
      <c r="UMB219" s="17"/>
      <c r="UMC219" s="17"/>
      <c r="UMD219" s="17"/>
      <c r="UME219" s="17"/>
      <c r="UMF219" s="17"/>
      <c r="UMG219" s="17"/>
      <c r="UMH219" s="17"/>
      <c r="UMI219" s="17"/>
      <c r="UMJ219" s="17"/>
      <c r="UMK219" s="17"/>
      <c r="UML219" s="17"/>
      <c r="UMM219" s="17"/>
      <c r="UMN219" s="17"/>
      <c r="UMO219" s="17"/>
      <c r="UMP219" s="17"/>
      <c r="UMQ219" s="17"/>
      <c r="UMR219" s="17"/>
      <c r="UMS219" s="17"/>
      <c r="UMT219" s="17"/>
      <c r="UMU219" s="17"/>
      <c r="UMV219" s="17"/>
      <c r="UMW219" s="17"/>
      <c r="UMX219" s="17"/>
      <c r="UMY219" s="17"/>
      <c r="UMZ219" s="17"/>
      <c r="UNA219" s="17"/>
      <c r="UNB219" s="17"/>
      <c r="UNC219" s="17"/>
      <c r="UND219" s="17"/>
      <c r="UNE219" s="17"/>
      <c r="UNF219" s="17"/>
      <c r="UNG219" s="17"/>
      <c r="UNH219" s="17"/>
      <c r="UNI219" s="17"/>
      <c r="UNJ219" s="17"/>
      <c r="UNK219" s="17"/>
      <c r="UNL219" s="17"/>
      <c r="UNM219" s="17"/>
      <c r="UNN219" s="17"/>
      <c r="UNO219" s="17"/>
      <c r="UNP219" s="17"/>
      <c r="UNQ219" s="17"/>
      <c r="UNR219" s="17"/>
      <c r="UNS219" s="17"/>
      <c r="UNT219" s="17"/>
      <c r="UNU219" s="17"/>
      <c r="UNV219" s="17"/>
      <c r="UNW219" s="17"/>
      <c r="UNX219" s="17"/>
      <c r="UNY219" s="17"/>
      <c r="UNZ219" s="17"/>
      <c r="UOA219" s="17"/>
      <c r="UOB219" s="17"/>
      <c r="UOC219" s="17"/>
      <c r="UOD219" s="17"/>
      <c r="UOE219" s="17"/>
      <c r="UOF219" s="17"/>
      <c r="UOG219" s="17"/>
      <c r="UOH219" s="17"/>
      <c r="UOI219" s="17"/>
      <c r="UOJ219" s="17"/>
      <c r="UOK219" s="17"/>
      <c r="UOL219" s="17"/>
      <c r="UOM219" s="17"/>
      <c r="UON219" s="17"/>
      <c r="UOO219" s="17"/>
      <c r="UOP219" s="17"/>
      <c r="UOQ219" s="17"/>
      <c r="UOR219" s="17"/>
      <c r="UOS219" s="17"/>
      <c r="UOT219" s="17"/>
      <c r="UOU219" s="17"/>
      <c r="UOV219" s="17"/>
      <c r="UOW219" s="17"/>
      <c r="UOX219" s="17"/>
      <c r="UOY219" s="17"/>
      <c r="UOZ219" s="17"/>
      <c r="UPA219" s="17"/>
      <c r="UPB219" s="17"/>
      <c r="UPC219" s="17"/>
      <c r="UPD219" s="17"/>
      <c r="UPE219" s="17"/>
      <c r="UPF219" s="17"/>
      <c r="UPG219" s="17"/>
      <c r="UPH219" s="17"/>
      <c r="UPI219" s="17"/>
      <c r="UPJ219" s="17"/>
      <c r="UPK219" s="17"/>
      <c r="UPL219" s="17"/>
      <c r="UPM219" s="17"/>
      <c r="UPN219" s="17"/>
      <c r="UPO219" s="17"/>
      <c r="UPP219" s="17"/>
      <c r="UPQ219" s="17"/>
      <c r="UPR219" s="17"/>
      <c r="UPS219" s="17"/>
      <c r="UPT219" s="17"/>
      <c r="UPU219" s="17"/>
      <c r="UPV219" s="17"/>
      <c r="UPW219" s="17"/>
      <c r="UPX219" s="17"/>
      <c r="UPY219" s="17"/>
      <c r="UPZ219" s="17"/>
      <c r="UQA219" s="17"/>
      <c r="UQB219" s="17"/>
      <c r="UQC219" s="17"/>
      <c r="UQD219" s="17"/>
      <c r="UQE219" s="17"/>
      <c r="UQF219" s="17"/>
      <c r="UQG219" s="17"/>
      <c r="UQH219" s="17"/>
      <c r="UQI219" s="17"/>
      <c r="UQJ219" s="17"/>
      <c r="UQK219" s="17"/>
      <c r="UQL219" s="17"/>
      <c r="UQM219" s="17"/>
      <c r="UQN219" s="17"/>
      <c r="UQO219" s="17"/>
      <c r="UQP219" s="17"/>
      <c r="UQQ219" s="17"/>
      <c r="UQR219" s="17"/>
      <c r="UQS219" s="17"/>
      <c r="UQT219" s="17"/>
      <c r="UQU219" s="17"/>
      <c r="UQV219" s="17"/>
      <c r="UQW219" s="17"/>
      <c r="UQX219" s="17"/>
      <c r="UQY219" s="17"/>
      <c r="UQZ219" s="17"/>
      <c r="URA219" s="17"/>
      <c r="URB219" s="17"/>
      <c r="URC219" s="17"/>
      <c r="URD219" s="17"/>
      <c r="URE219" s="17"/>
      <c r="URF219" s="17"/>
      <c r="URG219" s="17"/>
      <c r="URH219" s="17"/>
      <c r="URI219" s="17"/>
      <c r="URJ219" s="17"/>
      <c r="URK219" s="17"/>
      <c r="URL219" s="17"/>
      <c r="URM219" s="17"/>
      <c r="URN219" s="17"/>
      <c r="URO219" s="17"/>
      <c r="URP219" s="17"/>
      <c r="URQ219" s="17"/>
      <c r="URR219" s="17"/>
      <c r="URS219" s="17"/>
      <c r="URT219" s="17"/>
      <c r="URU219" s="17"/>
      <c r="URV219" s="17"/>
      <c r="URW219" s="17"/>
      <c r="URX219" s="17"/>
      <c r="URY219" s="17"/>
      <c r="URZ219" s="17"/>
      <c r="USA219" s="17"/>
      <c r="USB219" s="17"/>
      <c r="USC219" s="17"/>
      <c r="USD219" s="17"/>
      <c r="USE219" s="17"/>
      <c r="USF219" s="17"/>
      <c r="USG219" s="17"/>
      <c r="USH219" s="17"/>
      <c r="USI219" s="17"/>
      <c r="USJ219" s="17"/>
      <c r="USK219" s="17"/>
      <c r="USL219" s="17"/>
      <c r="USM219" s="17"/>
      <c r="USN219" s="17"/>
      <c r="USO219" s="17"/>
      <c r="USP219" s="17"/>
      <c r="USQ219" s="17"/>
      <c r="USR219" s="17"/>
      <c r="USS219" s="17"/>
      <c r="UST219" s="17"/>
      <c r="USU219" s="17"/>
      <c r="USV219" s="17"/>
      <c r="USW219" s="17"/>
      <c r="USX219" s="17"/>
      <c r="USY219" s="17"/>
      <c r="USZ219" s="17"/>
      <c r="UTA219" s="17"/>
      <c r="UTB219" s="17"/>
      <c r="UTC219" s="17"/>
      <c r="UTD219" s="17"/>
      <c r="UTE219" s="17"/>
      <c r="UTF219" s="17"/>
      <c r="UTG219" s="17"/>
      <c r="UTH219" s="17"/>
      <c r="UTI219" s="17"/>
      <c r="UTJ219" s="17"/>
      <c r="UTK219" s="17"/>
      <c r="UTL219" s="17"/>
      <c r="UTM219" s="17"/>
      <c r="UTN219" s="17"/>
      <c r="UTO219" s="17"/>
      <c r="UTP219" s="17"/>
      <c r="UTQ219" s="17"/>
      <c r="UTR219" s="17"/>
      <c r="UTS219" s="17"/>
      <c r="UTT219" s="17"/>
      <c r="UTU219" s="17"/>
      <c r="UTV219" s="17"/>
      <c r="UTW219" s="17"/>
      <c r="UTX219" s="17"/>
      <c r="UTY219" s="17"/>
      <c r="UTZ219" s="17"/>
      <c r="UUA219" s="17"/>
      <c r="UUB219" s="17"/>
      <c r="UUC219" s="17"/>
      <c r="UUD219" s="17"/>
      <c r="UUE219" s="17"/>
      <c r="UUF219" s="17"/>
      <c r="UUG219" s="17"/>
      <c r="UUH219" s="17"/>
      <c r="UUI219" s="17"/>
      <c r="UUJ219" s="17"/>
      <c r="UUK219" s="17"/>
      <c r="UUL219" s="17"/>
      <c r="UUM219" s="17"/>
      <c r="UUN219" s="17"/>
      <c r="UUO219" s="17"/>
      <c r="UUP219" s="17"/>
      <c r="UUQ219" s="17"/>
      <c r="UUR219" s="17"/>
      <c r="UUS219" s="17"/>
      <c r="UUT219" s="17"/>
      <c r="UUU219" s="17"/>
      <c r="UUV219" s="17"/>
      <c r="UUW219" s="17"/>
      <c r="UUX219" s="17"/>
      <c r="UUY219" s="17"/>
      <c r="UUZ219" s="17"/>
      <c r="UVA219" s="17"/>
      <c r="UVB219" s="17"/>
      <c r="UVC219" s="17"/>
      <c r="UVD219" s="17"/>
      <c r="UVE219" s="17"/>
      <c r="UVF219" s="17"/>
      <c r="UVG219" s="17"/>
      <c r="UVH219" s="17"/>
      <c r="UVI219" s="17"/>
      <c r="UVJ219" s="17"/>
      <c r="UVK219" s="17"/>
      <c r="UVL219" s="17"/>
      <c r="UVM219" s="17"/>
      <c r="UVN219" s="17"/>
      <c r="UVO219" s="17"/>
      <c r="UVP219" s="17"/>
      <c r="UVQ219" s="17"/>
      <c r="UVR219" s="17"/>
      <c r="UVS219" s="17"/>
      <c r="UVT219" s="17"/>
      <c r="UVU219" s="17"/>
      <c r="UVV219" s="17"/>
      <c r="UVW219" s="17"/>
      <c r="UVX219" s="17"/>
      <c r="UVY219" s="17"/>
      <c r="UVZ219" s="17"/>
      <c r="UWA219" s="17"/>
      <c r="UWB219" s="17"/>
      <c r="UWC219" s="17"/>
      <c r="UWD219" s="17"/>
      <c r="UWE219" s="17"/>
      <c r="UWF219" s="17"/>
      <c r="UWG219" s="17"/>
      <c r="UWH219" s="17"/>
      <c r="UWI219" s="17"/>
      <c r="UWJ219" s="17"/>
      <c r="UWK219" s="17"/>
      <c r="UWL219" s="17"/>
      <c r="UWM219" s="17"/>
      <c r="UWN219" s="17"/>
      <c r="UWO219" s="17"/>
      <c r="UWP219" s="17"/>
      <c r="UWQ219" s="17"/>
      <c r="UWR219" s="17"/>
      <c r="UWS219" s="17"/>
      <c r="UWT219" s="17"/>
      <c r="UWU219" s="17"/>
      <c r="UWV219" s="17"/>
      <c r="UWW219" s="17"/>
      <c r="UWX219" s="17"/>
      <c r="UWY219" s="17"/>
      <c r="UWZ219" s="17"/>
      <c r="UXA219" s="17"/>
      <c r="UXB219" s="17"/>
      <c r="UXC219" s="17"/>
      <c r="UXD219" s="17"/>
      <c r="UXE219" s="17"/>
      <c r="UXF219" s="17"/>
      <c r="UXG219" s="17"/>
      <c r="UXH219" s="17"/>
      <c r="UXI219" s="17"/>
      <c r="UXJ219" s="17"/>
      <c r="UXK219" s="17"/>
      <c r="UXL219" s="17"/>
      <c r="UXM219" s="17"/>
      <c r="UXN219" s="17"/>
      <c r="UXO219" s="17"/>
      <c r="UXP219" s="17"/>
      <c r="UXQ219" s="17"/>
      <c r="UXR219" s="17"/>
      <c r="UXS219" s="17"/>
      <c r="UXT219" s="17"/>
      <c r="UXU219" s="17"/>
      <c r="UXV219" s="17"/>
      <c r="UXW219" s="17"/>
      <c r="UXX219" s="17"/>
      <c r="UXY219" s="17"/>
      <c r="UXZ219" s="17"/>
      <c r="UYA219" s="17"/>
      <c r="UYB219" s="17"/>
      <c r="UYC219" s="17"/>
      <c r="UYD219" s="17"/>
      <c r="UYE219" s="17"/>
      <c r="UYF219" s="17"/>
      <c r="UYG219" s="17"/>
      <c r="UYH219" s="17"/>
      <c r="UYI219" s="17"/>
      <c r="UYJ219" s="17"/>
      <c r="UYK219" s="17"/>
      <c r="UYL219" s="17"/>
      <c r="UYM219" s="17"/>
      <c r="UYN219" s="17"/>
      <c r="UYO219" s="17"/>
      <c r="UYP219" s="17"/>
      <c r="UYQ219" s="17"/>
      <c r="UYR219" s="17"/>
      <c r="UYS219" s="17"/>
      <c r="UYT219" s="17"/>
      <c r="UYU219" s="17"/>
      <c r="UYV219" s="17"/>
      <c r="UYW219" s="17"/>
      <c r="UYX219" s="17"/>
      <c r="UYY219" s="17"/>
      <c r="UYZ219" s="17"/>
      <c r="UZA219" s="17"/>
      <c r="UZB219" s="17"/>
      <c r="UZC219" s="17"/>
      <c r="UZD219" s="17"/>
      <c r="UZE219" s="17"/>
      <c r="UZF219" s="17"/>
      <c r="UZG219" s="17"/>
      <c r="UZH219" s="17"/>
      <c r="UZI219" s="17"/>
      <c r="UZJ219" s="17"/>
      <c r="UZK219" s="17"/>
      <c r="UZL219" s="17"/>
      <c r="UZM219" s="17"/>
      <c r="UZN219" s="17"/>
      <c r="UZO219" s="17"/>
      <c r="UZP219" s="17"/>
      <c r="UZQ219" s="17"/>
      <c r="UZR219" s="17"/>
      <c r="UZS219" s="17"/>
      <c r="UZT219" s="17"/>
      <c r="UZU219" s="17"/>
      <c r="UZV219" s="17"/>
      <c r="UZW219" s="17"/>
      <c r="UZX219" s="17"/>
      <c r="UZY219" s="17"/>
      <c r="UZZ219" s="17"/>
      <c r="VAA219" s="17"/>
      <c r="VAB219" s="17"/>
      <c r="VAC219" s="17"/>
      <c r="VAD219" s="17"/>
      <c r="VAE219" s="17"/>
      <c r="VAF219" s="17"/>
      <c r="VAG219" s="17"/>
      <c r="VAH219" s="17"/>
      <c r="VAI219" s="17"/>
      <c r="VAJ219" s="17"/>
      <c r="VAK219" s="17"/>
      <c r="VAL219" s="17"/>
      <c r="VAM219" s="17"/>
      <c r="VAN219" s="17"/>
      <c r="VAO219" s="17"/>
      <c r="VAP219" s="17"/>
      <c r="VAQ219" s="17"/>
      <c r="VAR219" s="17"/>
      <c r="VAS219" s="17"/>
      <c r="VAT219" s="17"/>
      <c r="VAU219" s="17"/>
      <c r="VAV219" s="17"/>
      <c r="VAW219" s="17"/>
      <c r="VAX219" s="17"/>
      <c r="VAY219" s="17"/>
      <c r="VAZ219" s="17"/>
      <c r="VBA219" s="17"/>
      <c r="VBB219" s="17"/>
      <c r="VBC219" s="17"/>
      <c r="VBD219" s="17"/>
      <c r="VBE219" s="17"/>
      <c r="VBF219" s="17"/>
      <c r="VBG219" s="17"/>
      <c r="VBH219" s="17"/>
      <c r="VBI219" s="17"/>
      <c r="VBJ219" s="17"/>
      <c r="VBK219" s="17"/>
      <c r="VBL219" s="17"/>
      <c r="VBM219" s="17"/>
      <c r="VBN219" s="17"/>
      <c r="VBO219" s="17"/>
      <c r="VBP219" s="17"/>
      <c r="VBQ219" s="17"/>
      <c r="VBR219" s="17"/>
      <c r="VBS219" s="17"/>
      <c r="VBT219" s="17"/>
      <c r="VBU219" s="17"/>
      <c r="VBV219" s="17"/>
      <c r="VBW219" s="17"/>
      <c r="VBX219" s="17"/>
      <c r="VBY219" s="17"/>
      <c r="VBZ219" s="17"/>
      <c r="VCA219" s="17"/>
      <c r="VCB219" s="17"/>
      <c r="VCC219" s="17"/>
      <c r="VCD219" s="17"/>
      <c r="VCE219" s="17"/>
      <c r="VCF219" s="17"/>
      <c r="VCG219" s="17"/>
      <c r="VCH219" s="17"/>
      <c r="VCI219" s="17"/>
      <c r="VCJ219" s="17"/>
      <c r="VCK219" s="17"/>
      <c r="VCL219" s="17"/>
      <c r="VCM219" s="17"/>
      <c r="VCN219" s="17"/>
      <c r="VCO219" s="17"/>
      <c r="VCP219" s="17"/>
      <c r="VCQ219" s="17"/>
      <c r="VCR219" s="17"/>
      <c r="VCS219" s="17"/>
      <c r="VCT219" s="17"/>
      <c r="VCU219" s="17"/>
      <c r="VCV219" s="17"/>
      <c r="VCW219" s="17"/>
      <c r="VCX219" s="17"/>
      <c r="VCY219" s="17"/>
      <c r="VCZ219" s="17"/>
      <c r="VDA219" s="17"/>
      <c r="VDB219" s="17"/>
      <c r="VDC219" s="17"/>
      <c r="VDD219" s="17"/>
      <c r="VDE219" s="17"/>
      <c r="VDF219" s="17"/>
      <c r="VDG219" s="17"/>
      <c r="VDH219" s="17"/>
      <c r="VDI219" s="17"/>
      <c r="VDJ219" s="17"/>
      <c r="VDK219" s="17"/>
      <c r="VDL219" s="17"/>
      <c r="VDM219" s="17"/>
      <c r="VDN219" s="17"/>
      <c r="VDO219" s="17"/>
      <c r="VDP219" s="17"/>
      <c r="VDQ219" s="17"/>
      <c r="VDR219" s="17"/>
      <c r="VDS219" s="17"/>
      <c r="VDT219" s="17"/>
      <c r="VDU219" s="17"/>
      <c r="VDV219" s="17"/>
      <c r="VDW219" s="17"/>
      <c r="VDX219" s="17"/>
      <c r="VDY219" s="17"/>
      <c r="VDZ219" s="17"/>
      <c r="VEA219" s="17"/>
      <c r="VEB219" s="17"/>
      <c r="VEC219" s="17"/>
      <c r="VED219" s="17"/>
      <c r="VEE219" s="17"/>
      <c r="VEF219" s="17"/>
      <c r="VEG219" s="17"/>
      <c r="VEH219" s="17"/>
      <c r="VEI219" s="17"/>
      <c r="VEJ219" s="17"/>
      <c r="VEK219" s="17"/>
      <c r="VEL219" s="17"/>
      <c r="VEM219" s="17"/>
      <c r="VEN219" s="17"/>
      <c r="VEO219" s="17"/>
      <c r="VEP219" s="17"/>
      <c r="VEQ219" s="17"/>
      <c r="VER219" s="17"/>
      <c r="VES219" s="17"/>
      <c r="VET219" s="17"/>
      <c r="VEU219" s="17"/>
      <c r="VEV219" s="17"/>
      <c r="VEW219" s="17"/>
      <c r="VEX219" s="17"/>
      <c r="VEY219" s="17"/>
      <c r="VEZ219" s="17"/>
      <c r="VFA219" s="17"/>
      <c r="VFB219" s="17"/>
      <c r="VFC219" s="17"/>
      <c r="VFD219" s="17"/>
      <c r="VFE219" s="17"/>
      <c r="VFF219" s="17"/>
      <c r="VFG219" s="17"/>
      <c r="VFH219" s="17"/>
      <c r="VFI219" s="17"/>
      <c r="VFJ219" s="17"/>
      <c r="VFK219" s="17"/>
      <c r="VFL219" s="17"/>
      <c r="VFM219" s="17"/>
      <c r="VFN219" s="17"/>
      <c r="VFO219" s="17"/>
      <c r="VFP219" s="17"/>
      <c r="VFQ219" s="17"/>
      <c r="VFR219" s="17"/>
      <c r="VFS219" s="17"/>
      <c r="VFT219" s="17"/>
      <c r="VFU219" s="17"/>
      <c r="VFV219" s="17"/>
      <c r="VFW219" s="17"/>
      <c r="VFX219" s="17"/>
      <c r="VFY219" s="17"/>
      <c r="VFZ219" s="17"/>
      <c r="VGA219" s="17"/>
      <c r="VGB219" s="17"/>
      <c r="VGC219" s="17"/>
      <c r="VGD219" s="17"/>
      <c r="VGE219" s="17"/>
      <c r="VGF219" s="17"/>
      <c r="VGG219" s="17"/>
      <c r="VGH219" s="17"/>
      <c r="VGI219" s="17"/>
      <c r="VGJ219" s="17"/>
      <c r="VGK219" s="17"/>
      <c r="VGL219" s="17"/>
      <c r="VGM219" s="17"/>
      <c r="VGN219" s="17"/>
      <c r="VGO219" s="17"/>
      <c r="VGP219" s="17"/>
      <c r="VGQ219" s="17"/>
      <c r="VGR219" s="17"/>
      <c r="VGS219" s="17"/>
      <c r="VGT219" s="17"/>
      <c r="VGU219" s="17"/>
      <c r="VGV219" s="17"/>
      <c r="VGW219" s="17"/>
      <c r="VGX219" s="17"/>
      <c r="VGY219" s="17"/>
      <c r="VGZ219" s="17"/>
      <c r="VHA219" s="17"/>
      <c r="VHB219" s="17"/>
      <c r="VHC219" s="17"/>
      <c r="VHD219" s="17"/>
      <c r="VHE219" s="17"/>
      <c r="VHF219" s="17"/>
      <c r="VHG219" s="17"/>
      <c r="VHH219" s="17"/>
      <c r="VHI219" s="17"/>
      <c r="VHJ219" s="17"/>
      <c r="VHK219" s="17"/>
      <c r="VHL219" s="17"/>
      <c r="VHM219" s="17"/>
      <c r="VHN219" s="17"/>
      <c r="VHO219" s="17"/>
      <c r="VHP219" s="17"/>
      <c r="VHQ219" s="17"/>
      <c r="VHR219" s="17"/>
      <c r="VHS219" s="17"/>
      <c r="VHT219" s="17"/>
      <c r="VHU219" s="17"/>
      <c r="VHV219" s="17"/>
      <c r="VHW219" s="17"/>
      <c r="VHX219" s="17"/>
      <c r="VHY219" s="17"/>
      <c r="VHZ219" s="17"/>
      <c r="VIA219" s="17"/>
      <c r="VIB219" s="17"/>
      <c r="VIC219" s="17"/>
      <c r="VID219" s="17"/>
      <c r="VIE219" s="17"/>
      <c r="VIF219" s="17"/>
      <c r="VIG219" s="17"/>
      <c r="VIH219" s="17"/>
      <c r="VII219" s="17"/>
      <c r="VIJ219" s="17"/>
      <c r="VIK219" s="17"/>
      <c r="VIL219" s="17"/>
      <c r="VIM219" s="17"/>
      <c r="VIN219" s="17"/>
      <c r="VIO219" s="17"/>
      <c r="VIP219" s="17"/>
      <c r="VIQ219" s="17"/>
      <c r="VIR219" s="17"/>
      <c r="VIS219" s="17"/>
      <c r="VIT219" s="17"/>
      <c r="VIU219" s="17"/>
      <c r="VIV219" s="17"/>
      <c r="VIW219" s="17"/>
      <c r="VIX219" s="17"/>
      <c r="VIY219" s="17"/>
      <c r="VIZ219" s="17"/>
      <c r="VJA219" s="17"/>
      <c r="VJB219" s="17"/>
      <c r="VJC219" s="17"/>
      <c r="VJD219" s="17"/>
      <c r="VJE219" s="17"/>
      <c r="VJF219" s="17"/>
      <c r="VJG219" s="17"/>
      <c r="VJH219" s="17"/>
      <c r="VJI219" s="17"/>
      <c r="VJJ219" s="17"/>
      <c r="VJK219" s="17"/>
      <c r="VJL219" s="17"/>
      <c r="VJM219" s="17"/>
      <c r="VJN219" s="17"/>
      <c r="VJO219" s="17"/>
      <c r="VJP219" s="17"/>
      <c r="VJQ219" s="17"/>
      <c r="VJR219" s="17"/>
      <c r="VJS219" s="17"/>
      <c r="VJT219" s="17"/>
      <c r="VJU219" s="17"/>
      <c r="VJV219" s="17"/>
      <c r="VJW219" s="17"/>
      <c r="VJX219" s="17"/>
      <c r="VJY219" s="17"/>
      <c r="VJZ219" s="17"/>
      <c r="VKA219" s="17"/>
      <c r="VKB219" s="17"/>
      <c r="VKC219" s="17"/>
      <c r="VKD219" s="17"/>
      <c r="VKE219" s="17"/>
      <c r="VKF219" s="17"/>
      <c r="VKG219" s="17"/>
      <c r="VKH219" s="17"/>
      <c r="VKI219" s="17"/>
      <c r="VKJ219" s="17"/>
      <c r="VKK219" s="17"/>
      <c r="VKL219" s="17"/>
      <c r="VKM219" s="17"/>
      <c r="VKN219" s="17"/>
      <c r="VKO219" s="17"/>
      <c r="VKP219" s="17"/>
      <c r="VKQ219" s="17"/>
      <c r="VKR219" s="17"/>
      <c r="VKS219" s="17"/>
      <c r="VKT219" s="17"/>
      <c r="VKU219" s="17"/>
      <c r="VKV219" s="17"/>
      <c r="VKW219" s="17"/>
      <c r="VKX219" s="17"/>
      <c r="VKY219" s="17"/>
      <c r="VKZ219" s="17"/>
      <c r="VLA219" s="17"/>
      <c r="VLB219" s="17"/>
      <c r="VLC219" s="17"/>
      <c r="VLD219" s="17"/>
      <c r="VLE219" s="17"/>
      <c r="VLF219" s="17"/>
      <c r="VLG219" s="17"/>
      <c r="VLH219" s="17"/>
      <c r="VLI219" s="17"/>
      <c r="VLJ219" s="17"/>
      <c r="VLK219" s="17"/>
      <c r="VLL219" s="17"/>
      <c r="VLM219" s="17"/>
      <c r="VLN219" s="17"/>
      <c r="VLO219" s="17"/>
      <c r="VLP219" s="17"/>
      <c r="VLQ219" s="17"/>
      <c r="VLR219" s="17"/>
      <c r="VLS219" s="17"/>
      <c r="VLT219" s="17"/>
      <c r="VLU219" s="17"/>
      <c r="VLV219" s="17"/>
      <c r="VLW219" s="17"/>
      <c r="VLX219" s="17"/>
      <c r="VLY219" s="17"/>
      <c r="VLZ219" s="17"/>
      <c r="VMA219" s="17"/>
      <c r="VMB219" s="17"/>
      <c r="VMC219" s="17"/>
      <c r="VMD219" s="17"/>
      <c r="VME219" s="17"/>
      <c r="VMF219" s="17"/>
      <c r="VMG219" s="17"/>
      <c r="VMH219" s="17"/>
      <c r="VMI219" s="17"/>
      <c r="VMJ219" s="17"/>
      <c r="VMK219" s="17"/>
      <c r="VML219" s="17"/>
      <c r="VMM219" s="17"/>
      <c r="VMN219" s="17"/>
      <c r="VMO219" s="17"/>
      <c r="VMP219" s="17"/>
      <c r="VMQ219" s="17"/>
      <c r="VMR219" s="17"/>
      <c r="VMS219" s="17"/>
      <c r="VMT219" s="17"/>
      <c r="VMU219" s="17"/>
      <c r="VMV219" s="17"/>
      <c r="VMW219" s="17"/>
      <c r="VMX219" s="17"/>
      <c r="VMY219" s="17"/>
      <c r="VMZ219" s="17"/>
      <c r="VNA219" s="17"/>
      <c r="VNB219" s="17"/>
      <c r="VNC219" s="17"/>
      <c r="VND219" s="17"/>
      <c r="VNE219" s="17"/>
      <c r="VNF219" s="17"/>
      <c r="VNG219" s="17"/>
      <c r="VNH219" s="17"/>
      <c r="VNI219" s="17"/>
      <c r="VNJ219" s="17"/>
      <c r="VNK219" s="17"/>
      <c r="VNL219" s="17"/>
      <c r="VNM219" s="17"/>
      <c r="VNN219" s="17"/>
      <c r="VNO219" s="17"/>
      <c r="VNP219" s="17"/>
      <c r="VNQ219" s="17"/>
      <c r="VNR219" s="17"/>
      <c r="VNS219" s="17"/>
      <c r="VNT219" s="17"/>
      <c r="VNU219" s="17"/>
      <c r="VNV219" s="17"/>
      <c r="VNW219" s="17"/>
      <c r="VNX219" s="17"/>
      <c r="VNY219" s="17"/>
      <c r="VNZ219" s="17"/>
      <c r="VOA219" s="17"/>
      <c r="VOB219" s="17"/>
      <c r="VOC219" s="17"/>
      <c r="VOD219" s="17"/>
      <c r="VOE219" s="17"/>
      <c r="VOF219" s="17"/>
      <c r="VOG219" s="17"/>
      <c r="VOH219" s="17"/>
      <c r="VOI219" s="17"/>
      <c r="VOJ219" s="17"/>
      <c r="VOK219" s="17"/>
      <c r="VOL219" s="17"/>
      <c r="VOM219" s="17"/>
      <c r="VON219" s="17"/>
      <c r="VOO219" s="17"/>
      <c r="VOP219" s="17"/>
      <c r="VOQ219" s="17"/>
      <c r="VOR219" s="17"/>
      <c r="VOS219" s="17"/>
      <c r="VOT219" s="17"/>
      <c r="VOU219" s="17"/>
      <c r="VOV219" s="17"/>
      <c r="VOW219" s="17"/>
      <c r="VOX219" s="17"/>
      <c r="VOY219" s="17"/>
      <c r="VOZ219" s="17"/>
      <c r="VPA219" s="17"/>
      <c r="VPB219" s="17"/>
      <c r="VPC219" s="17"/>
      <c r="VPD219" s="17"/>
      <c r="VPE219" s="17"/>
      <c r="VPF219" s="17"/>
      <c r="VPG219" s="17"/>
      <c r="VPH219" s="17"/>
      <c r="VPI219" s="17"/>
      <c r="VPJ219" s="17"/>
      <c r="VPK219" s="17"/>
      <c r="VPL219" s="17"/>
      <c r="VPM219" s="17"/>
      <c r="VPN219" s="17"/>
      <c r="VPO219" s="17"/>
      <c r="VPP219" s="17"/>
      <c r="VPQ219" s="17"/>
      <c r="VPR219" s="17"/>
      <c r="VPS219" s="17"/>
      <c r="VPT219" s="17"/>
      <c r="VPU219" s="17"/>
      <c r="VPV219" s="17"/>
      <c r="VPW219" s="17"/>
      <c r="VPX219" s="17"/>
      <c r="VPY219" s="17"/>
      <c r="VPZ219" s="17"/>
      <c r="VQA219" s="17"/>
      <c r="VQB219" s="17"/>
      <c r="VQC219" s="17"/>
      <c r="VQD219" s="17"/>
      <c r="VQE219" s="17"/>
      <c r="VQF219" s="17"/>
      <c r="VQG219" s="17"/>
      <c r="VQH219" s="17"/>
      <c r="VQI219" s="17"/>
      <c r="VQJ219" s="17"/>
      <c r="VQK219" s="17"/>
      <c r="VQL219" s="17"/>
      <c r="VQM219" s="17"/>
      <c r="VQN219" s="17"/>
      <c r="VQO219" s="17"/>
      <c r="VQP219" s="17"/>
      <c r="VQQ219" s="17"/>
      <c r="VQR219" s="17"/>
      <c r="VQS219" s="17"/>
      <c r="VQT219" s="17"/>
      <c r="VQU219" s="17"/>
      <c r="VQV219" s="17"/>
      <c r="VQW219" s="17"/>
      <c r="VQX219" s="17"/>
      <c r="VQY219" s="17"/>
      <c r="VQZ219" s="17"/>
      <c r="VRA219" s="17"/>
      <c r="VRB219" s="17"/>
      <c r="VRC219" s="17"/>
      <c r="VRD219" s="17"/>
      <c r="VRE219" s="17"/>
      <c r="VRF219" s="17"/>
      <c r="VRG219" s="17"/>
      <c r="VRH219" s="17"/>
      <c r="VRI219" s="17"/>
      <c r="VRJ219" s="17"/>
      <c r="VRK219" s="17"/>
      <c r="VRL219" s="17"/>
      <c r="VRM219" s="17"/>
      <c r="VRN219" s="17"/>
      <c r="VRO219" s="17"/>
      <c r="VRP219" s="17"/>
      <c r="VRQ219" s="17"/>
      <c r="VRR219" s="17"/>
      <c r="VRS219" s="17"/>
      <c r="VRT219" s="17"/>
      <c r="VRU219" s="17"/>
      <c r="VRV219" s="17"/>
      <c r="VRW219" s="17"/>
      <c r="VRX219" s="17"/>
      <c r="VRY219" s="17"/>
      <c r="VRZ219" s="17"/>
      <c r="VSA219" s="17"/>
      <c r="VSB219" s="17"/>
      <c r="VSC219" s="17"/>
      <c r="VSD219" s="17"/>
      <c r="VSE219" s="17"/>
      <c r="VSF219" s="17"/>
      <c r="VSG219" s="17"/>
      <c r="VSH219" s="17"/>
      <c r="VSI219" s="17"/>
      <c r="VSJ219" s="17"/>
      <c r="VSK219" s="17"/>
      <c r="VSL219" s="17"/>
      <c r="VSM219" s="17"/>
      <c r="VSN219" s="17"/>
      <c r="VSO219" s="17"/>
      <c r="VSP219" s="17"/>
      <c r="VSQ219" s="17"/>
      <c r="VSR219" s="17"/>
      <c r="VSS219" s="17"/>
      <c r="VST219" s="17"/>
      <c r="VSU219" s="17"/>
      <c r="VSV219" s="17"/>
      <c r="VSW219" s="17"/>
      <c r="VSX219" s="17"/>
      <c r="VSY219" s="17"/>
      <c r="VSZ219" s="17"/>
      <c r="VTA219" s="17"/>
      <c r="VTB219" s="17"/>
      <c r="VTC219" s="17"/>
      <c r="VTD219" s="17"/>
      <c r="VTE219" s="17"/>
      <c r="VTF219" s="17"/>
      <c r="VTG219" s="17"/>
      <c r="VTH219" s="17"/>
      <c r="VTI219" s="17"/>
      <c r="VTJ219" s="17"/>
      <c r="VTK219" s="17"/>
      <c r="VTL219" s="17"/>
      <c r="VTM219" s="17"/>
      <c r="VTN219" s="17"/>
      <c r="VTO219" s="17"/>
      <c r="VTP219" s="17"/>
      <c r="VTQ219" s="17"/>
      <c r="VTR219" s="17"/>
      <c r="VTS219" s="17"/>
      <c r="VTT219" s="17"/>
      <c r="VTU219" s="17"/>
      <c r="VTV219" s="17"/>
      <c r="VTW219" s="17"/>
      <c r="VTX219" s="17"/>
      <c r="VTY219" s="17"/>
      <c r="VTZ219" s="17"/>
      <c r="VUA219" s="17"/>
      <c r="VUB219" s="17"/>
      <c r="VUC219" s="17"/>
      <c r="VUD219" s="17"/>
      <c r="VUE219" s="17"/>
      <c r="VUF219" s="17"/>
      <c r="VUG219" s="17"/>
      <c r="VUH219" s="17"/>
      <c r="VUI219" s="17"/>
      <c r="VUJ219" s="17"/>
      <c r="VUK219" s="17"/>
      <c r="VUL219" s="17"/>
      <c r="VUM219" s="17"/>
      <c r="VUN219" s="17"/>
      <c r="VUO219" s="17"/>
      <c r="VUP219" s="17"/>
      <c r="VUQ219" s="17"/>
      <c r="VUR219" s="17"/>
      <c r="VUS219" s="17"/>
      <c r="VUT219" s="17"/>
      <c r="VUU219" s="17"/>
      <c r="VUV219" s="17"/>
      <c r="VUW219" s="17"/>
      <c r="VUX219" s="17"/>
      <c r="VUY219" s="17"/>
      <c r="VUZ219" s="17"/>
      <c r="VVA219" s="17"/>
      <c r="VVB219" s="17"/>
      <c r="VVC219" s="17"/>
      <c r="VVD219" s="17"/>
      <c r="VVE219" s="17"/>
      <c r="VVF219" s="17"/>
      <c r="VVG219" s="17"/>
      <c r="VVH219" s="17"/>
      <c r="VVI219" s="17"/>
      <c r="VVJ219" s="17"/>
      <c r="VVK219" s="17"/>
      <c r="VVL219" s="17"/>
      <c r="VVM219" s="17"/>
      <c r="VVN219" s="17"/>
      <c r="VVO219" s="17"/>
      <c r="VVP219" s="17"/>
      <c r="VVQ219" s="17"/>
      <c r="VVR219" s="17"/>
      <c r="VVS219" s="17"/>
      <c r="VVT219" s="17"/>
      <c r="VVU219" s="17"/>
      <c r="VVV219" s="17"/>
      <c r="VVW219" s="17"/>
      <c r="VVX219" s="17"/>
      <c r="VVY219" s="17"/>
      <c r="VVZ219" s="17"/>
      <c r="VWA219" s="17"/>
      <c r="VWB219" s="17"/>
      <c r="VWC219" s="17"/>
      <c r="VWD219" s="17"/>
      <c r="VWE219" s="17"/>
      <c r="VWF219" s="17"/>
      <c r="VWG219" s="17"/>
      <c r="VWH219" s="17"/>
      <c r="VWI219" s="17"/>
      <c r="VWJ219" s="17"/>
      <c r="VWK219" s="17"/>
      <c r="VWL219" s="17"/>
      <c r="VWM219" s="17"/>
      <c r="VWN219" s="17"/>
      <c r="VWO219" s="17"/>
      <c r="VWP219" s="17"/>
      <c r="VWQ219" s="17"/>
      <c r="VWR219" s="17"/>
      <c r="VWS219" s="17"/>
      <c r="VWT219" s="17"/>
      <c r="VWU219" s="17"/>
      <c r="VWV219" s="17"/>
      <c r="VWW219" s="17"/>
      <c r="VWX219" s="17"/>
      <c r="VWY219" s="17"/>
      <c r="VWZ219" s="17"/>
      <c r="VXA219" s="17"/>
      <c r="VXB219" s="17"/>
      <c r="VXC219" s="17"/>
      <c r="VXD219" s="17"/>
      <c r="VXE219" s="17"/>
      <c r="VXF219" s="17"/>
      <c r="VXG219" s="17"/>
      <c r="VXH219" s="17"/>
      <c r="VXI219" s="17"/>
      <c r="VXJ219" s="17"/>
      <c r="VXK219" s="17"/>
      <c r="VXL219" s="17"/>
      <c r="VXM219" s="17"/>
      <c r="VXN219" s="17"/>
      <c r="VXO219" s="17"/>
      <c r="VXP219" s="17"/>
      <c r="VXQ219" s="17"/>
      <c r="VXR219" s="17"/>
      <c r="VXS219" s="17"/>
      <c r="VXT219" s="17"/>
      <c r="VXU219" s="17"/>
      <c r="VXV219" s="17"/>
      <c r="VXW219" s="17"/>
      <c r="VXX219" s="17"/>
      <c r="VXY219" s="17"/>
      <c r="VXZ219" s="17"/>
      <c r="VYA219" s="17"/>
      <c r="VYB219" s="17"/>
      <c r="VYC219" s="17"/>
      <c r="VYD219" s="17"/>
      <c r="VYE219" s="17"/>
      <c r="VYF219" s="17"/>
      <c r="VYG219" s="17"/>
      <c r="VYH219" s="17"/>
      <c r="VYI219" s="17"/>
      <c r="VYJ219" s="17"/>
      <c r="VYK219" s="17"/>
      <c r="VYL219" s="17"/>
      <c r="VYM219" s="17"/>
      <c r="VYN219" s="17"/>
      <c r="VYO219" s="17"/>
      <c r="VYP219" s="17"/>
      <c r="VYQ219" s="17"/>
      <c r="VYR219" s="17"/>
      <c r="VYS219" s="17"/>
      <c r="VYT219" s="17"/>
      <c r="VYU219" s="17"/>
      <c r="VYV219" s="17"/>
      <c r="VYW219" s="17"/>
      <c r="VYX219" s="17"/>
      <c r="VYY219" s="17"/>
      <c r="VYZ219" s="17"/>
      <c r="VZA219" s="17"/>
      <c r="VZB219" s="17"/>
      <c r="VZC219" s="17"/>
      <c r="VZD219" s="17"/>
      <c r="VZE219" s="17"/>
      <c r="VZF219" s="17"/>
      <c r="VZG219" s="17"/>
      <c r="VZH219" s="17"/>
      <c r="VZI219" s="17"/>
      <c r="VZJ219" s="17"/>
      <c r="VZK219" s="17"/>
      <c r="VZL219" s="17"/>
      <c r="VZM219" s="17"/>
      <c r="VZN219" s="17"/>
      <c r="VZO219" s="17"/>
      <c r="VZP219" s="17"/>
      <c r="VZQ219" s="17"/>
      <c r="VZR219" s="17"/>
      <c r="VZS219" s="17"/>
      <c r="VZT219" s="17"/>
      <c r="VZU219" s="17"/>
      <c r="VZV219" s="17"/>
      <c r="VZW219" s="17"/>
      <c r="VZX219" s="17"/>
      <c r="VZY219" s="17"/>
      <c r="VZZ219" s="17"/>
      <c r="WAA219" s="17"/>
      <c r="WAB219" s="17"/>
      <c r="WAC219" s="17"/>
      <c r="WAD219" s="17"/>
      <c r="WAE219" s="17"/>
      <c r="WAF219" s="17"/>
      <c r="WAG219" s="17"/>
      <c r="WAH219" s="17"/>
      <c r="WAI219" s="17"/>
      <c r="WAJ219" s="17"/>
      <c r="WAK219" s="17"/>
      <c r="WAL219" s="17"/>
      <c r="WAM219" s="17"/>
      <c r="WAN219" s="17"/>
      <c r="WAO219" s="17"/>
      <c r="WAP219" s="17"/>
      <c r="WAQ219" s="17"/>
      <c r="WAR219" s="17"/>
      <c r="WAS219" s="17"/>
      <c r="WAT219" s="17"/>
      <c r="WAU219" s="17"/>
      <c r="WAV219" s="17"/>
      <c r="WAW219" s="17"/>
      <c r="WAX219" s="17"/>
      <c r="WAY219" s="17"/>
      <c r="WAZ219" s="17"/>
      <c r="WBA219" s="17"/>
      <c r="WBB219" s="17"/>
      <c r="WBC219" s="17"/>
      <c r="WBD219" s="17"/>
      <c r="WBE219" s="17"/>
      <c r="WBF219" s="17"/>
      <c r="WBG219" s="17"/>
      <c r="WBH219" s="17"/>
      <c r="WBI219" s="17"/>
      <c r="WBJ219" s="17"/>
      <c r="WBK219" s="17"/>
      <c r="WBL219" s="17"/>
      <c r="WBM219" s="17"/>
      <c r="WBN219" s="17"/>
      <c r="WBO219" s="17"/>
      <c r="WBP219" s="17"/>
      <c r="WBQ219" s="17"/>
      <c r="WBR219" s="17"/>
      <c r="WBS219" s="17"/>
      <c r="WBT219" s="17"/>
      <c r="WBU219" s="17"/>
      <c r="WBV219" s="17"/>
      <c r="WBW219" s="17"/>
      <c r="WBX219" s="17"/>
      <c r="WBY219" s="17"/>
      <c r="WBZ219" s="17"/>
      <c r="WCA219" s="17"/>
      <c r="WCB219" s="17"/>
      <c r="WCC219" s="17"/>
      <c r="WCD219" s="17"/>
      <c r="WCE219" s="17"/>
      <c r="WCF219" s="17"/>
      <c r="WCG219" s="17"/>
      <c r="WCH219" s="17"/>
      <c r="WCI219" s="17"/>
      <c r="WCJ219" s="17"/>
      <c r="WCK219" s="17"/>
      <c r="WCL219" s="17"/>
      <c r="WCM219" s="17"/>
      <c r="WCN219" s="17"/>
      <c r="WCO219" s="17"/>
      <c r="WCP219" s="17"/>
      <c r="WCQ219" s="17"/>
      <c r="WCR219" s="17"/>
      <c r="WCS219" s="17"/>
      <c r="WCT219" s="17"/>
      <c r="WCU219" s="17"/>
      <c r="WCV219" s="17"/>
      <c r="WCW219" s="17"/>
      <c r="WCX219" s="17"/>
      <c r="WCY219" s="17"/>
      <c r="WCZ219" s="17"/>
      <c r="WDA219" s="17"/>
      <c r="WDB219" s="17"/>
      <c r="WDC219" s="17"/>
      <c r="WDD219" s="17"/>
      <c r="WDE219" s="17"/>
      <c r="WDF219" s="17"/>
      <c r="WDG219" s="17"/>
      <c r="WDH219" s="17"/>
      <c r="WDI219" s="17"/>
      <c r="WDJ219" s="17"/>
      <c r="WDK219" s="17"/>
      <c r="WDL219" s="17"/>
      <c r="WDM219" s="17"/>
      <c r="WDN219" s="17"/>
      <c r="WDO219" s="17"/>
      <c r="WDP219" s="17"/>
      <c r="WDQ219" s="17"/>
      <c r="WDR219" s="17"/>
      <c r="WDS219" s="17"/>
      <c r="WDT219" s="17"/>
      <c r="WDU219" s="17"/>
      <c r="WDV219" s="17"/>
      <c r="WDW219" s="17"/>
      <c r="WDX219" s="17"/>
      <c r="WDY219" s="17"/>
      <c r="WDZ219" s="17"/>
      <c r="WEA219" s="17"/>
      <c r="WEB219" s="17"/>
      <c r="WEC219" s="17"/>
      <c r="WED219" s="17"/>
      <c r="WEE219" s="17"/>
      <c r="WEF219" s="17"/>
      <c r="WEG219" s="17"/>
      <c r="WEH219" s="17"/>
      <c r="WEI219" s="17"/>
      <c r="WEJ219" s="17"/>
      <c r="WEK219" s="17"/>
      <c r="WEL219" s="17"/>
      <c r="WEM219" s="17"/>
      <c r="WEN219" s="17"/>
      <c r="WEO219" s="17"/>
      <c r="WEP219" s="17"/>
      <c r="WEQ219" s="17"/>
      <c r="WER219" s="17"/>
      <c r="WES219" s="17"/>
      <c r="WET219" s="17"/>
      <c r="WEU219" s="17"/>
      <c r="WEV219" s="17"/>
      <c r="WEW219" s="17"/>
      <c r="WEX219" s="17"/>
      <c r="WEY219" s="17"/>
      <c r="WEZ219" s="17"/>
      <c r="WFA219" s="17"/>
      <c r="WFB219" s="17"/>
      <c r="WFC219" s="17"/>
      <c r="WFD219" s="17"/>
      <c r="WFE219" s="17"/>
      <c r="WFF219" s="17"/>
      <c r="WFG219" s="17"/>
      <c r="WFH219" s="17"/>
      <c r="WFI219" s="17"/>
      <c r="WFJ219" s="17"/>
      <c r="WFK219" s="17"/>
      <c r="WFL219" s="17"/>
      <c r="WFM219" s="17"/>
      <c r="WFN219" s="17"/>
      <c r="WFO219" s="17"/>
      <c r="WFP219" s="17"/>
      <c r="WFQ219" s="17"/>
      <c r="WFR219" s="17"/>
      <c r="WFS219" s="17"/>
      <c r="WFT219" s="17"/>
      <c r="WFU219" s="17"/>
      <c r="WFV219" s="17"/>
      <c r="WFW219" s="17"/>
      <c r="WFX219" s="17"/>
      <c r="WFY219" s="17"/>
      <c r="WFZ219" s="17"/>
      <c r="WGA219" s="17"/>
      <c r="WGB219" s="17"/>
      <c r="WGC219" s="17"/>
      <c r="WGD219" s="17"/>
      <c r="WGE219" s="17"/>
      <c r="WGF219" s="17"/>
      <c r="WGG219" s="17"/>
      <c r="WGH219" s="17"/>
      <c r="WGI219" s="17"/>
      <c r="WGJ219" s="17"/>
      <c r="WGK219" s="17"/>
      <c r="WGL219" s="17"/>
      <c r="WGM219" s="17"/>
      <c r="WGN219" s="17"/>
      <c r="WGO219" s="17"/>
      <c r="WGP219" s="17"/>
      <c r="WGQ219" s="17"/>
      <c r="WGR219" s="17"/>
      <c r="WGS219" s="17"/>
      <c r="WGT219" s="17"/>
      <c r="WGU219" s="17"/>
      <c r="WGV219" s="17"/>
      <c r="WGW219" s="17"/>
      <c r="WGX219" s="17"/>
      <c r="WGY219" s="17"/>
      <c r="WGZ219" s="17"/>
      <c r="WHA219" s="17"/>
      <c r="WHB219" s="17"/>
      <c r="WHC219" s="17"/>
      <c r="WHD219" s="17"/>
      <c r="WHE219" s="17"/>
      <c r="WHF219" s="17"/>
      <c r="WHG219" s="17"/>
      <c r="WHH219" s="17"/>
      <c r="WHI219" s="17"/>
      <c r="WHJ219" s="17"/>
      <c r="WHK219" s="17"/>
      <c r="WHL219" s="17"/>
      <c r="WHM219" s="17"/>
      <c r="WHN219" s="17"/>
      <c r="WHO219" s="17"/>
      <c r="WHP219" s="17"/>
      <c r="WHQ219" s="17"/>
      <c r="WHR219" s="17"/>
      <c r="WHS219" s="17"/>
      <c r="WHT219" s="17"/>
      <c r="WHU219" s="17"/>
      <c r="WHV219" s="17"/>
      <c r="WHW219" s="17"/>
      <c r="WHX219" s="17"/>
      <c r="WHY219" s="17"/>
      <c r="WHZ219" s="17"/>
      <c r="WIA219" s="17"/>
      <c r="WIB219" s="17"/>
      <c r="WIC219" s="17"/>
      <c r="WID219" s="17"/>
      <c r="WIE219" s="17"/>
      <c r="WIF219" s="17"/>
      <c r="WIG219" s="17"/>
      <c r="WIH219" s="17"/>
      <c r="WII219" s="17"/>
      <c r="WIJ219" s="17"/>
      <c r="WIK219" s="17"/>
      <c r="WIL219" s="17"/>
      <c r="WIM219" s="17"/>
      <c r="WIN219" s="17"/>
      <c r="WIO219" s="17"/>
      <c r="WIP219" s="17"/>
      <c r="WIQ219" s="17"/>
      <c r="WIR219" s="17"/>
      <c r="WIS219" s="17"/>
      <c r="WIT219" s="17"/>
      <c r="WIU219" s="17"/>
      <c r="WIV219" s="17"/>
      <c r="WIW219" s="17"/>
      <c r="WIX219" s="17"/>
      <c r="WIY219" s="17"/>
      <c r="WIZ219" s="17"/>
      <c r="WJA219" s="17"/>
      <c r="WJB219" s="17"/>
      <c r="WJC219" s="17"/>
      <c r="WJD219" s="17"/>
      <c r="WJE219" s="17"/>
      <c r="WJF219" s="17"/>
      <c r="WJG219" s="17"/>
      <c r="WJH219" s="17"/>
      <c r="WJI219" s="17"/>
      <c r="WJJ219" s="17"/>
      <c r="WJK219" s="17"/>
      <c r="WJL219" s="17"/>
      <c r="WJM219" s="17"/>
      <c r="WJN219" s="17"/>
      <c r="WJO219" s="17"/>
      <c r="WJP219" s="17"/>
      <c r="WJQ219" s="17"/>
      <c r="WJR219" s="17"/>
      <c r="WJS219" s="17"/>
      <c r="WJT219" s="17"/>
      <c r="WJU219" s="17"/>
      <c r="WJV219" s="17"/>
      <c r="WJW219" s="17"/>
      <c r="WJX219" s="17"/>
      <c r="WJY219" s="17"/>
      <c r="WJZ219" s="17"/>
      <c r="WKA219" s="17"/>
      <c r="WKB219" s="17"/>
      <c r="WKC219" s="17"/>
      <c r="WKD219" s="17"/>
      <c r="WKE219" s="17"/>
      <c r="WKF219" s="17"/>
      <c r="WKG219" s="17"/>
      <c r="WKH219" s="17"/>
      <c r="WKI219" s="17"/>
      <c r="WKJ219" s="17"/>
      <c r="WKK219" s="17"/>
      <c r="WKL219" s="17"/>
      <c r="WKM219" s="17"/>
      <c r="WKN219" s="17"/>
      <c r="WKO219" s="17"/>
      <c r="WKP219" s="17"/>
      <c r="WKQ219" s="17"/>
      <c r="WKR219" s="17"/>
      <c r="WKS219" s="17"/>
      <c r="WKT219" s="17"/>
      <c r="WKU219" s="17"/>
      <c r="WKV219" s="17"/>
      <c r="WKW219" s="17"/>
      <c r="WKX219" s="17"/>
      <c r="WKY219" s="17"/>
      <c r="WKZ219" s="17"/>
      <c r="WLA219" s="17"/>
      <c r="WLB219" s="17"/>
      <c r="WLC219" s="17"/>
      <c r="WLD219" s="17"/>
      <c r="WLE219" s="17"/>
      <c r="WLF219" s="17"/>
      <c r="WLG219" s="17"/>
      <c r="WLH219" s="17"/>
      <c r="WLI219" s="17"/>
      <c r="WLJ219" s="17"/>
      <c r="WLK219" s="17"/>
      <c r="WLL219" s="17"/>
      <c r="WLM219" s="17"/>
      <c r="WLN219" s="17"/>
      <c r="WLO219" s="17"/>
      <c r="WLP219" s="17"/>
      <c r="WLQ219" s="17"/>
      <c r="WLR219" s="17"/>
      <c r="WLS219" s="17"/>
      <c r="WLT219" s="17"/>
      <c r="WLU219" s="17"/>
      <c r="WLV219" s="17"/>
      <c r="WLW219" s="17"/>
      <c r="WLX219" s="17"/>
      <c r="WLY219" s="17"/>
      <c r="WLZ219" s="17"/>
      <c r="WMA219" s="17"/>
      <c r="WMB219" s="17"/>
      <c r="WMC219" s="17"/>
      <c r="WMD219" s="17"/>
      <c r="WME219" s="17"/>
      <c r="WMF219" s="17"/>
      <c r="WMG219" s="17"/>
      <c r="WMH219" s="17"/>
      <c r="WMI219" s="17"/>
      <c r="WMJ219" s="17"/>
      <c r="WMK219" s="17"/>
      <c r="WML219" s="17"/>
      <c r="WMM219" s="17"/>
      <c r="WMN219" s="17"/>
      <c r="WMO219" s="17"/>
      <c r="WMP219" s="17"/>
      <c r="WMQ219" s="17"/>
      <c r="WMR219" s="17"/>
      <c r="WMS219" s="17"/>
      <c r="WMT219" s="17"/>
      <c r="WMU219" s="17"/>
      <c r="WMV219" s="17"/>
      <c r="WMW219" s="17"/>
      <c r="WMX219" s="17"/>
      <c r="WMY219" s="17"/>
      <c r="WMZ219" s="17"/>
      <c r="WNA219" s="17"/>
      <c r="WNB219" s="17"/>
      <c r="WNC219" s="17"/>
      <c r="WND219" s="17"/>
      <c r="WNE219" s="17"/>
      <c r="WNF219" s="17"/>
      <c r="WNG219" s="17"/>
      <c r="WNH219" s="17"/>
      <c r="WNI219" s="17"/>
      <c r="WNJ219" s="17"/>
      <c r="WNK219" s="17"/>
      <c r="WNL219" s="17"/>
      <c r="WNM219" s="17"/>
      <c r="WNN219" s="17"/>
      <c r="WNO219" s="17"/>
      <c r="WNP219" s="17"/>
      <c r="WNQ219" s="17"/>
      <c r="WNR219" s="17"/>
      <c r="WNS219" s="17"/>
      <c r="WNT219" s="17"/>
      <c r="WNU219" s="17"/>
      <c r="WNV219" s="17"/>
      <c r="WNW219" s="17"/>
      <c r="WNX219" s="17"/>
      <c r="WNY219" s="17"/>
      <c r="WNZ219" s="17"/>
      <c r="WOA219" s="17"/>
      <c r="WOB219" s="17"/>
      <c r="WOC219" s="17"/>
      <c r="WOD219" s="17"/>
      <c r="WOE219" s="17"/>
      <c r="WOF219" s="17"/>
      <c r="WOG219" s="17"/>
      <c r="WOH219" s="17"/>
      <c r="WOI219" s="17"/>
      <c r="WOJ219" s="17"/>
      <c r="WOK219" s="17"/>
      <c r="WOL219" s="17"/>
      <c r="WOM219" s="17"/>
      <c r="WON219" s="17"/>
      <c r="WOO219" s="17"/>
      <c r="WOP219" s="17"/>
      <c r="WOQ219" s="17"/>
      <c r="WOR219" s="17"/>
      <c r="WOS219" s="17"/>
      <c r="WOT219" s="17"/>
      <c r="WOU219" s="17"/>
      <c r="WOV219" s="17"/>
      <c r="WOW219" s="17"/>
      <c r="WOX219" s="17"/>
      <c r="WOY219" s="17"/>
      <c r="WOZ219" s="17"/>
      <c r="WPA219" s="17"/>
      <c r="WPB219" s="17"/>
      <c r="WPC219" s="17"/>
      <c r="WPD219" s="17"/>
      <c r="WPE219" s="17"/>
      <c r="WPF219" s="17"/>
      <c r="WPG219" s="17"/>
      <c r="WPH219" s="17"/>
      <c r="WPI219" s="17"/>
      <c r="WPJ219" s="17"/>
      <c r="WPK219" s="17"/>
      <c r="WPL219" s="17"/>
      <c r="WPM219" s="17"/>
      <c r="WPN219" s="17"/>
      <c r="WPO219" s="17"/>
      <c r="WPP219" s="17"/>
      <c r="WPQ219" s="17"/>
      <c r="WPR219" s="17"/>
      <c r="WPS219" s="17"/>
      <c r="WPT219" s="17"/>
      <c r="WPU219" s="17"/>
      <c r="WPV219" s="17"/>
      <c r="WPW219" s="17"/>
      <c r="WPX219" s="17"/>
      <c r="WPY219" s="17"/>
      <c r="WPZ219" s="17"/>
      <c r="WQA219" s="17"/>
      <c r="WQB219" s="17"/>
      <c r="WQC219" s="17"/>
      <c r="WQD219" s="17"/>
      <c r="WQE219" s="17"/>
      <c r="WQF219" s="17"/>
      <c r="WQG219" s="17"/>
      <c r="WQH219" s="17"/>
      <c r="WQI219" s="17"/>
      <c r="WQJ219" s="17"/>
      <c r="WQK219" s="17"/>
      <c r="WQL219" s="17"/>
      <c r="WQM219" s="17"/>
      <c r="WQN219" s="17"/>
      <c r="WQO219" s="17"/>
      <c r="WQP219" s="17"/>
      <c r="WQQ219" s="17"/>
      <c r="WQR219" s="17"/>
      <c r="WQS219" s="17"/>
      <c r="WQT219" s="17"/>
      <c r="WQU219" s="17"/>
      <c r="WQV219" s="17"/>
      <c r="WQW219" s="17"/>
      <c r="WQX219" s="17"/>
      <c r="WQY219" s="17"/>
      <c r="WQZ219" s="17"/>
      <c r="WRA219" s="17"/>
      <c r="WRB219" s="17"/>
      <c r="WRC219" s="17"/>
      <c r="WRD219" s="17"/>
      <c r="WRE219" s="17"/>
      <c r="WRF219" s="17"/>
      <c r="WRG219" s="17"/>
      <c r="WRH219" s="17"/>
      <c r="WRI219" s="17"/>
      <c r="WRJ219" s="17"/>
      <c r="WRK219" s="17"/>
      <c r="WRL219" s="17"/>
      <c r="WRM219" s="17"/>
      <c r="WRN219" s="17"/>
      <c r="WRO219" s="17"/>
      <c r="WRP219" s="17"/>
      <c r="WRQ219" s="17"/>
      <c r="WRR219" s="17"/>
      <c r="WRS219" s="17"/>
      <c r="WRT219" s="17"/>
      <c r="WRU219" s="17"/>
      <c r="WRV219" s="17"/>
      <c r="WRW219" s="17"/>
      <c r="WRX219" s="17"/>
      <c r="WRY219" s="17"/>
      <c r="WRZ219" s="17"/>
      <c r="WSA219" s="17"/>
      <c r="WSB219" s="17"/>
      <c r="WSC219" s="17"/>
      <c r="WSD219" s="17"/>
      <c r="WSE219" s="17"/>
      <c r="WSF219" s="17"/>
      <c r="WSG219" s="17"/>
      <c r="WSH219" s="17"/>
      <c r="WSI219" s="17"/>
      <c r="WSJ219" s="17"/>
      <c r="WSK219" s="17"/>
      <c r="WSL219" s="17"/>
      <c r="WSM219" s="17"/>
      <c r="WSN219" s="17"/>
      <c r="WSO219" s="17"/>
      <c r="WSP219" s="17"/>
      <c r="WSQ219" s="17"/>
      <c r="WSR219" s="17"/>
      <c r="WSS219" s="17"/>
      <c r="WST219" s="17"/>
      <c r="WSU219" s="17"/>
      <c r="WSV219" s="17"/>
      <c r="WSW219" s="17"/>
      <c r="WSX219" s="17"/>
      <c r="WSY219" s="17"/>
      <c r="WSZ219" s="17"/>
      <c r="WTA219" s="17"/>
      <c r="WTB219" s="17"/>
      <c r="WTC219" s="17"/>
      <c r="WTD219" s="17"/>
      <c r="WTE219" s="17"/>
      <c r="WTF219" s="17"/>
      <c r="WTG219" s="17"/>
      <c r="WTH219" s="17"/>
      <c r="WTI219" s="17"/>
      <c r="WTJ219" s="17"/>
      <c r="WTK219" s="17"/>
      <c r="WTL219" s="17"/>
      <c r="WTM219" s="17"/>
      <c r="WTN219" s="17"/>
      <c r="WTO219" s="17"/>
      <c r="WTP219" s="17"/>
      <c r="WTQ219" s="17"/>
      <c r="WTR219" s="17"/>
      <c r="WTS219" s="17"/>
      <c r="WTT219" s="17"/>
      <c r="WTU219" s="17"/>
      <c r="WTV219" s="17"/>
      <c r="WTW219" s="17"/>
      <c r="WTX219" s="17"/>
      <c r="WTY219" s="17"/>
      <c r="WTZ219" s="17"/>
      <c r="WUA219" s="17"/>
      <c r="WUB219" s="17"/>
      <c r="WUC219" s="17"/>
      <c r="WUD219" s="17"/>
      <c r="WUE219" s="17"/>
      <c r="WUF219" s="17"/>
      <c r="WUG219" s="17"/>
      <c r="WUH219" s="17"/>
      <c r="WUI219" s="17"/>
      <c r="WUJ219" s="17"/>
      <c r="WUK219" s="17"/>
      <c r="WUL219" s="17"/>
      <c r="WUM219" s="17"/>
      <c r="WUN219" s="17"/>
      <c r="WUO219" s="17"/>
      <c r="WUP219" s="17"/>
      <c r="WUQ219" s="17"/>
      <c r="WUR219" s="17"/>
      <c r="WUS219" s="17"/>
      <c r="WUT219" s="17"/>
      <c r="WUU219" s="17"/>
      <c r="WUV219" s="17"/>
      <c r="WUW219" s="17"/>
      <c r="WUX219" s="17"/>
      <c r="WUY219" s="17"/>
      <c r="WUZ219" s="17"/>
      <c r="WVA219" s="17"/>
      <c r="WVB219" s="17"/>
      <c r="WVC219" s="17"/>
      <c r="WVD219" s="17"/>
      <c r="WVE219" s="17"/>
      <c r="WVF219" s="17"/>
      <c r="WVG219" s="17"/>
      <c r="WVH219" s="17"/>
      <c r="WVI219" s="17"/>
      <c r="WVJ219" s="17"/>
      <c r="WVK219" s="17"/>
      <c r="WVL219" s="17"/>
      <c r="WVM219" s="17"/>
      <c r="WVN219" s="17"/>
      <c r="WVO219" s="17"/>
      <c r="WVP219" s="17"/>
      <c r="WVQ219" s="17"/>
      <c r="WVR219" s="17"/>
      <c r="WVS219" s="17"/>
      <c r="WVT219" s="17"/>
      <c r="WVU219" s="17"/>
      <c r="WVV219" s="17"/>
      <c r="WVW219" s="17"/>
      <c r="WVX219" s="17"/>
      <c r="WVY219" s="17"/>
      <c r="WVZ219" s="17"/>
      <c r="WWA219" s="17"/>
      <c r="WWB219" s="17"/>
      <c r="WWC219" s="17"/>
      <c r="WWD219" s="17"/>
      <c r="WWE219" s="17"/>
      <c r="WWF219" s="17"/>
      <c r="WWG219" s="17"/>
      <c r="WWH219" s="17"/>
      <c r="WWI219" s="17"/>
      <c r="WWJ219" s="17"/>
      <c r="WWK219" s="17"/>
      <c r="WWL219" s="17"/>
      <c r="WWM219" s="17"/>
      <c r="WWN219" s="17"/>
      <c r="WWO219" s="17"/>
      <c r="WWP219" s="17"/>
      <c r="WWQ219" s="17"/>
      <c r="WWR219" s="17"/>
      <c r="WWS219" s="17"/>
      <c r="WWT219" s="17"/>
      <c r="WWU219" s="17"/>
      <c r="WWV219" s="17"/>
      <c r="WWW219" s="17"/>
      <c r="WWX219" s="17"/>
      <c r="WWY219" s="17"/>
      <c r="WWZ219" s="17"/>
      <c r="WXA219" s="17"/>
      <c r="WXB219" s="17"/>
      <c r="WXC219" s="17"/>
      <c r="WXD219" s="17"/>
      <c r="WXE219" s="17"/>
      <c r="WXF219" s="17"/>
      <c r="WXG219" s="17"/>
      <c r="WXH219" s="17"/>
      <c r="WXI219" s="17"/>
      <c r="WXJ219" s="17"/>
      <c r="WXK219" s="17"/>
      <c r="WXL219" s="17"/>
      <c r="WXM219" s="17"/>
      <c r="WXN219" s="17"/>
      <c r="WXO219" s="17"/>
      <c r="WXP219" s="17"/>
      <c r="WXQ219" s="17"/>
      <c r="WXR219" s="17"/>
      <c r="WXS219" s="17"/>
      <c r="WXT219" s="17"/>
      <c r="WXU219" s="17"/>
      <c r="WXV219" s="17"/>
      <c r="WXW219" s="17"/>
      <c r="WXX219" s="17"/>
      <c r="WXY219" s="17"/>
      <c r="WXZ219" s="17"/>
      <c r="WYA219" s="17"/>
      <c r="WYB219" s="17"/>
      <c r="WYC219" s="17"/>
    </row>
    <row r="220" spans="1:16201" ht="34.5" customHeight="1" x14ac:dyDescent="0.3">
      <c r="A220" s="159"/>
      <c r="B220" s="149"/>
      <c r="C220" s="148"/>
      <c r="D220" s="110" t="s">
        <v>10</v>
      </c>
      <c r="E220" s="106">
        <f>SUM(F220:N220)</f>
        <v>0</v>
      </c>
      <c r="F220" s="106">
        <f>F223+F228</f>
        <v>0</v>
      </c>
      <c r="G220" s="106">
        <v>0</v>
      </c>
      <c r="H220" s="145">
        <f>H223</f>
        <v>0</v>
      </c>
      <c r="I220" s="146"/>
      <c r="J220" s="146"/>
      <c r="K220" s="146"/>
      <c r="L220" s="147"/>
      <c r="M220" s="106">
        <f>M223</f>
        <v>0</v>
      </c>
      <c r="N220" s="106">
        <v>0</v>
      </c>
      <c r="O220" s="148"/>
    </row>
    <row r="221" spans="1:16201" ht="38.25" customHeight="1" x14ac:dyDescent="0.3">
      <c r="A221" s="160"/>
      <c r="B221" s="142"/>
      <c r="C221" s="144"/>
      <c r="D221" s="110" t="s">
        <v>18</v>
      </c>
      <c r="E221" s="106">
        <f>SUM(F221:N221)</f>
        <v>0</v>
      </c>
      <c r="F221" s="106">
        <f>F224</f>
        <v>0</v>
      </c>
      <c r="G221" s="106">
        <f>G224</f>
        <v>0</v>
      </c>
      <c r="H221" s="145">
        <f>H224</f>
        <v>0</v>
      </c>
      <c r="I221" s="146"/>
      <c r="J221" s="146"/>
      <c r="K221" s="146"/>
      <c r="L221" s="147"/>
      <c r="M221" s="106">
        <f>M224</f>
        <v>0</v>
      </c>
      <c r="N221" s="106">
        <v>0</v>
      </c>
      <c r="O221" s="144"/>
    </row>
    <row r="222" spans="1:16201" ht="27" customHeight="1" x14ac:dyDescent="0.3">
      <c r="A222" s="151" t="s">
        <v>28</v>
      </c>
      <c r="B222" s="141" t="s">
        <v>41</v>
      </c>
      <c r="C222" s="143" t="s">
        <v>67</v>
      </c>
      <c r="D222" s="110" t="s">
        <v>14</v>
      </c>
      <c r="E222" s="106">
        <f>F222+G222+H222+M222+N222</f>
        <v>0</v>
      </c>
      <c r="F222" s="106">
        <f>F223+F224</f>
        <v>0</v>
      </c>
      <c r="G222" s="106">
        <f>G223+G224</f>
        <v>0</v>
      </c>
      <c r="H222" s="145">
        <f>H223+H224</f>
        <v>0</v>
      </c>
      <c r="I222" s="146"/>
      <c r="J222" s="146"/>
      <c r="K222" s="146"/>
      <c r="L222" s="147"/>
      <c r="M222" s="106">
        <f>M223+M224</f>
        <v>0</v>
      </c>
      <c r="N222" s="106">
        <f>N223+N224</f>
        <v>0</v>
      </c>
      <c r="O222" s="155" t="s">
        <v>17</v>
      </c>
    </row>
    <row r="223" spans="1:16201" ht="36.75" customHeight="1" x14ac:dyDescent="0.3">
      <c r="A223" s="151"/>
      <c r="B223" s="149"/>
      <c r="C223" s="148"/>
      <c r="D223" s="110" t="s">
        <v>10</v>
      </c>
      <c r="E223" s="106">
        <v>0</v>
      </c>
      <c r="F223" s="106">
        <v>0</v>
      </c>
      <c r="G223" s="106">
        <v>0</v>
      </c>
      <c r="H223" s="145">
        <v>0</v>
      </c>
      <c r="I223" s="146"/>
      <c r="J223" s="146"/>
      <c r="K223" s="146"/>
      <c r="L223" s="147"/>
      <c r="M223" s="106">
        <v>0</v>
      </c>
      <c r="N223" s="106">
        <v>0</v>
      </c>
      <c r="O223" s="155"/>
    </row>
    <row r="224" spans="1:16201" ht="57" customHeight="1" x14ac:dyDescent="0.3">
      <c r="A224" s="151"/>
      <c r="B224" s="142"/>
      <c r="C224" s="144"/>
      <c r="D224" s="110" t="s">
        <v>11</v>
      </c>
      <c r="E224" s="106">
        <f>F224+G224+H224+M224+N224</f>
        <v>0</v>
      </c>
      <c r="F224" s="106">
        <v>0</v>
      </c>
      <c r="G224" s="106">
        <v>0</v>
      </c>
      <c r="H224" s="145">
        <v>0</v>
      </c>
      <c r="I224" s="146"/>
      <c r="J224" s="146"/>
      <c r="K224" s="146"/>
      <c r="L224" s="147"/>
      <c r="M224" s="106">
        <v>0</v>
      </c>
      <c r="N224" s="106">
        <v>0</v>
      </c>
      <c r="O224" s="155"/>
    </row>
    <row r="225" spans="1:15" ht="23.25" customHeight="1" x14ac:dyDescent="0.3">
      <c r="A225" s="151"/>
      <c r="B225" s="152" t="s">
        <v>315</v>
      </c>
      <c r="C225" s="164" t="s">
        <v>102</v>
      </c>
      <c r="D225" s="164" t="s">
        <v>102</v>
      </c>
      <c r="E225" s="154" t="s">
        <v>103</v>
      </c>
      <c r="F225" s="154" t="s">
        <v>104</v>
      </c>
      <c r="G225" s="165" t="s">
        <v>520</v>
      </c>
      <c r="H225" s="153" t="s">
        <v>518</v>
      </c>
      <c r="I225" s="145" t="s">
        <v>333</v>
      </c>
      <c r="J225" s="146"/>
      <c r="K225" s="146"/>
      <c r="L225" s="147"/>
      <c r="M225" s="154" t="s">
        <v>106</v>
      </c>
      <c r="N225" s="154" t="s">
        <v>107</v>
      </c>
      <c r="O225" s="155"/>
    </row>
    <row r="226" spans="1:15" ht="23.25" customHeight="1" x14ac:dyDescent="0.3">
      <c r="A226" s="151"/>
      <c r="B226" s="152"/>
      <c r="C226" s="164"/>
      <c r="D226" s="164"/>
      <c r="E226" s="154"/>
      <c r="F226" s="154"/>
      <c r="G226" s="166"/>
      <c r="H226" s="154"/>
      <c r="I226" s="104" t="s">
        <v>328</v>
      </c>
      <c r="J226" s="104" t="s">
        <v>329</v>
      </c>
      <c r="K226" s="104" t="s">
        <v>330</v>
      </c>
      <c r="L226" s="104" t="s">
        <v>331</v>
      </c>
      <c r="M226" s="154"/>
      <c r="N226" s="154"/>
      <c r="O226" s="155"/>
    </row>
    <row r="227" spans="1:15" ht="24.75" customHeight="1" x14ac:dyDescent="0.3">
      <c r="A227" s="151"/>
      <c r="B227" s="152"/>
      <c r="C227" s="164"/>
      <c r="D227" s="164"/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55"/>
    </row>
    <row r="228" spans="1:15" ht="34.5" customHeight="1" x14ac:dyDescent="0.3">
      <c r="A228" s="171" t="s">
        <v>54</v>
      </c>
      <c r="B228" s="152" t="s">
        <v>40</v>
      </c>
      <c r="C228" s="151" t="s">
        <v>67</v>
      </c>
      <c r="D228" s="110" t="s">
        <v>10</v>
      </c>
      <c r="E228" s="106">
        <v>0</v>
      </c>
      <c r="F228" s="106">
        <v>0</v>
      </c>
      <c r="G228" s="106">
        <v>0</v>
      </c>
      <c r="H228" s="145">
        <v>0</v>
      </c>
      <c r="I228" s="146"/>
      <c r="J228" s="146"/>
      <c r="K228" s="146"/>
      <c r="L228" s="147"/>
      <c r="M228" s="106">
        <v>0</v>
      </c>
      <c r="N228" s="106">
        <v>0</v>
      </c>
      <c r="O228" s="155" t="s">
        <v>17</v>
      </c>
    </row>
    <row r="229" spans="1:15" ht="35.25" customHeight="1" x14ac:dyDescent="0.3">
      <c r="A229" s="171"/>
      <c r="B229" s="152"/>
      <c r="C229" s="151"/>
      <c r="D229" s="110" t="s">
        <v>18</v>
      </c>
      <c r="E229" s="106">
        <v>0</v>
      </c>
      <c r="F229" s="106">
        <v>0</v>
      </c>
      <c r="G229" s="106">
        <v>0</v>
      </c>
      <c r="H229" s="145">
        <v>0</v>
      </c>
      <c r="I229" s="146"/>
      <c r="J229" s="146"/>
      <c r="K229" s="146"/>
      <c r="L229" s="147"/>
      <c r="M229" s="106">
        <v>0</v>
      </c>
      <c r="N229" s="106">
        <v>0</v>
      </c>
      <c r="O229" s="155"/>
    </row>
    <row r="230" spans="1:15" ht="25.5" customHeight="1" x14ac:dyDescent="0.3">
      <c r="A230" s="171"/>
      <c r="B230" s="152"/>
      <c r="C230" s="151"/>
      <c r="D230" s="110" t="s">
        <v>12</v>
      </c>
      <c r="E230" s="106">
        <v>0</v>
      </c>
      <c r="F230" s="106">
        <v>0</v>
      </c>
      <c r="G230" s="106">
        <v>0</v>
      </c>
      <c r="H230" s="145">
        <v>0</v>
      </c>
      <c r="I230" s="146"/>
      <c r="J230" s="146"/>
      <c r="K230" s="146"/>
      <c r="L230" s="147"/>
      <c r="M230" s="106">
        <v>0</v>
      </c>
      <c r="N230" s="106">
        <v>0</v>
      </c>
      <c r="O230" s="155"/>
    </row>
    <row r="231" spans="1:15" ht="23.25" customHeight="1" x14ac:dyDescent="0.3">
      <c r="A231" s="171"/>
      <c r="B231" s="152" t="s">
        <v>316</v>
      </c>
      <c r="C231" s="164" t="s">
        <v>102</v>
      </c>
      <c r="D231" s="164" t="s">
        <v>102</v>
      </c>
      <c r="E231" s="154" t="s">
        <v>103</v>
      </c>
      <c r="F231" s="154" t="s">
        <v>104</v>
      </c>
      <c r="G231" s="165" t="s">
        <v>520</v>
      </c>
      <c r="H231" s="153" t="s">
        <v>518</v>
      </c>
      <c r="I231" s="145" t="s">
        <v>333</v>
      </c>
      <c r="J231" s="146"/>
      <c r="K231" s="146"/>
      <c r="L231" s="147"/>
      <c r="M231" s="154" t="s">
        <v>106</v>
      </c>
      <c r="N231" s="154" t="s">
        <v>107</v>
      </c>
      <c r="O231" s="155"/>
    </row>
    <row r="232" spans="1:15" ht="23.25" customHeight="1" x14ac:dyDescent="0.3">
      <c r="A232" s="171"/>
      <c r="B232" s="152"/>
      <c r="C232" s="164"/>
      <c r="D232" s="164"/>
      <c r="E232" s="154"/>
      <c r="F232" s="154"/>
      <c r="G232" s="166"/>
      <c r="H232" s="154"/>
      <c r="I232" s="104" t="s">
        <v>328</v>
      </c>
      <c r="J232" s="104" t="s">
        <v>329</v>
      </c>
      <c r="K232" s="104" t="s">
        <v>330</v>
      </c>
      <c r="L232" s="104" t="s">
        <v>331</v>
      </c>
      <c r="M232" s="154"/>
      <c r="N232" s="154"/>
      <c r="O232" s="155"/>
    </row>
    <row r="233" spans="1:15" ht="29.25" customHeight="1" x14ac:dyDescent="0.3">
      <c r="A233" s="171"/>
      <c r="B233" s="152"/>
      <c r="C233" s="164"/>
      <c r="D233" s="164"/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55"/>
    </row>
    <row r="234" spans="1:15" ht="35.25" customHeight="1" x14ac:dyDescent="0.3">
      <c r="A234" s="151" t="s">
        <v>189</v>
      </c>
      <c r="B234" s="152" t="s">
        <v>270</v>
      </c>
      <c r="C234" s="155" t="s">
        <v>67</v>
      </c>
      <c r="D234" s="110" t="s">
        <v>8</v>
      </c>
      <c r="E234" s="112">
        <f>E235+E236</f>
        <v>47610.054199999999</v>
      </c>
      <c r="F234" s="112">
        <f t="shared" ref="F234:N234" si="33">F235+F236</f>
        <v>100</v>
      </c>
      <c r="G234" s="112">
        <f t="shared" si="33"/>
        <v>13945.846720000001</v>
      </c>
      <c r="H234" s="173">
        <f t="shared" si="33"/>
        <v>21564.207480000001</v>
      </c>
      <c r="I234" s="174"/>
      <c r="J234" s="174"/>
      <c r="K234" s="174"/>
      <c r="L234" s="175"/>
      <c r="M234" s="112">
        <f t="shared" si="33"/>
        <v>6000</v>
      </c>
      <c r="N234" s="112">
        <f t="shared" si="33"/>
        <v>6000</v>
      </c>
      <c r="O234" s="155"/>
    </row>
    <row r="235" spans="1:15" ht="36" customHeight="1" x14ac:dyDescent="0.3">
      <c r="A235" s="151"/>
      <c r="B235" s="152"/>
      <c r="C235" s="155"/>
      <c r="D235" s="110" t="s">
        <v>10</v>
      </c>
      <c r="E235" s="112">
        <f>F235+G235+H235+M235+N235</f>
        <v>0</v>
      </c>
      <c r="F235" s="112">
        <v>0</v>
      </c>
      <c r="G235" s="112">
        <v>0</v>
      </c>
      <c r="H235" s="173">
        <v>0</v>
      </c>
      <c r="I235" s="174"/>
      <c r="J235" s="174"/>
      <c r="K235" s="174"/>
      <c r="L235" s="175"/>
      <c r="M235" s="112">
        <v>0</v>
      </c>
      <c r="N235" s="112">
        <v>0</v>
      </c>
      <c r="O235" s="155"/>
    </row>
    <row r="236" spans="1:15" ht="63.75" customHeight="1" x14ac:dyDescent="0.3">
      <c r="A236" s="151"/>
      <c r="B236" s="152"/>
      <c r="C236" s="155"/>
      <c r="D236" s="110" t="s">
        <v>18</v>
      </c>
      <c r="E236" s="112">
        <f>F236+G236+H236+M236+N236</f>
        <v>47610.054199999999</v>
      </c>
      <c r="F236" s="112">
        <f>F237+F241+F245</f>
        <v>100</v>
      </c>
      <c r="G236" s="112">
        <f>G237+G241+G245</f>
        <v>13945.846720000001</v>
      </c>
      <c r="H236" s="173">
        <f>H237+H241+H245</f>
        <v>21564.207480000001</v>
      </c>
      <c r="I236" s="174"/>
      <c r="J236" s="174"/>
      <c r="K236" s="174"/>
      <c r="L236" s="175"/>
      <c r="M236" s="112">
        <f t="shared" ref="M236:N236" si="34">M237+M241+M245</f>
        <v>6000</v>
      </c>
      <c r="N236" s="112">
        <f t="shared" si="34"/>
        <v>6000</v>
      </c>
      <c r="O236" s="155"/>
    </row>
    <row r="237" spans="1:15" ht="89.25" customHeight="1" x14ac:dyDescent="0.3">
      <c r="A237" s="171" t="s">
        <v>350</v>
      </c>
      <c r="B237" s="110" t="s">
        <v>549</v>
      </c>
      <c r="C237" s="108" t="s">
        <v>67</v>
      </c>
      <c r="D237" s="110" t="s">
        <v>18</v>
      </c>
      <c r="E237" s="112">
        <f>F237+G237+H237+M237+N237</f>
        <v>21477.024000000001</v>
      </c>
      <c r="F237" s="112">
        <v>0</v>
      </c>
      <c r="G237" s="112">
        <f>7000-47.976</f>
        <v>6952.0240000000003</v>
      </c>
      <c r="H237" s="153">
        <f>2500+4550+1475</f>
        <v>8525</v>
      </c>
      <c r="I237" s="153"/>
      <c r="J237" s="153"/>
      <c r="K237" s="153"/>
      <c r="L237" s="153"/>
      <c r="M237" s="112">
        <v>3000</v>
      </c>
      <c r="N237" s="112">
        <v>3000</v>
      </c>
      <c r="O237" s="155" t="s">
        <v>17</v>
      </c>
    </row>
    <row r="238" spans="1:15" ht="21" customHeight="1" x14ac:dyDescent="0.3">
      <c r="A238" s="171"/>
      <c r="B238" s="152" t="s">
        <v>121</v>
      </c>
      <c r="C238" s="164" t="s">
        <v>102</v>
      </c>
      <c r="D238" s="164" t="s">
        <v>102</v>
      </c>
      <c r="E238" s="154" t="s">
        <v>103</v>
      </c>
      <c r="F238" s="154" t="s">
        <v>104</v>
      </c>
      <c r="G238" s="153" t="s">
        <v>520</v>
      </c>
      <c r="H238" s="153" t="s">
        <v>518</v>
      </c>
      <c r="I238" s="154" t="s">
        <v>333</v>
      </c>
      <c r="J238" s="154"/>
      <c r="K238" s="154"/>
      <c r="L238" s="154"/>
      <c r="M238" s="154" t="s">
        <v>106</v>
      </c>
      <c r="N238" s="154" t="s">
        <v>107</v>
      </c>
      <c r="O238" s="155"/>
    </row>
    <row r="239" spans="1:15" ht="21" customHeight="1" x14ac:dyDescent="0.3">
      <c r="A239" s="171"/>
      <c r="B239" s="152"/>
      <c r="C239" s="164"/>
      <c r="D239" s="164"/>
      <c r="E239" s="154"/>
      <c r="F239" s="154"/>
      <c r="G239" s="154"/>
      <c r="H239" s="154"/>
      <c r="I239" s="106" t="s">
        <v>328</v>
      </c>
      <c r="J239" s="106" t="s">
        <v>329</v>
      </c>
      <c r="K239" s="106" t="s">
        <v>330</v>
      </c>
      <c r="L239" s="106" t="s">
        <v>331</v>
      </c>
      <c r="M239" s="154"/>
      <c r="N239" s="154"/>
      <c r="O239" s="155"/>
    </row>
    <row r="240" spans="1:15" ht="21.75" customHeight="1" x14ac:dyDescent="0.3">
      <c r="A240" s="171"/>
      <c r="B240" s="152"/>
      <c r="C240" s="164"/>
      <c r="D240" s="164"/>
      <c r="E240" s="14">
        <v>5</v>
      </c>
      <c r="F240" s="14">
        <v>1</v>
      </c>
      <c r="G240" s="14">
        <v>1</v>
      </c>
      <c r="H240" s="14">
        <v>1</v>
      </c>
      <c r="I240" s="14">
        <v>0</v>
      </c>
      <c r="J240" s="14">
        <v>0</v>
      </c>
      <c r="K240" s="14">
        <v>0</v>
      </c>
      <c r="L240" s="14">
        <v>1</v>
      </c>
      <c r="M240" s="14">
        <v>1</v>
      </c>
      <c r="N240" s="14">
        <v>1</v>
      </c>
      <c r="O240" s="155"/>
    </row>
    <row r="241" spans="1:16" ht="89.25" customHeight="1" x14ac:dyDescent="0.3">
      <c r="A241" s="171" t="s">
        <v>351</v>
      </c>
      <c r="B241" s="110" t="s">
        <v>550</v>
      </c>
      <c r="C241" s="108" t="s">
        <v>67</v>
      </c>
      <c r="D241" s="110" t="s">
        <v>18</v>
      </c>
      <c r="E241" s="112">
        <f>F241+G241+H241+M241+N241</f>
        <v>7478</v>
      </c>
      <c r="F241" s="112">
        <v>0</v>
      </c>
      <c r="G241" s="112">
        <v>0</v>
      </c>
      <c r="H241" s="153">
        <f>1500+7000-1022</f>
        <v>7478</v>
      </c>
      <c r="I241" s="153"/>
      <c r="J241" s="153"/>
      <c r="K241" s="153"/>
      <c r="L241" s="153"/>
      <c r="M241" s="112">
        <v>0</v>
      </c>
      <c r="N241" s="112">
        <v>0</v>
      </c>
      <c r="O241" s="155" t="s">
        <v>30</v>
      </c>
    </row>
    <row r="242" spans="1:16" ht="23.25" customHeight="1" x14ac:dyDescent="0.3">
      <c r="A242" s="171"/>
      <c r="B242" s="152" t="s">
        <v>123</v>
      </c>
      <c r="C242" s="164" t="s">
        <v>102</v>
      </c>
      <c r="D242" s="164" t="s">
        <v>102</v>
      </c>
      <c r="E242" s="154" t="s">
        <v>103</v>
      </c>
      <c r="F242" s="154" t="s">
        <v>104</v>
      </c>
      <c r="G242" s="153" t="s">
        <v>520</v>
      </c>
      <c r="H242" s="153" t="s">
        <v>518</v>
      </c>
      <c r="I242" s="154" t="s">
        <v>333</v>
      </c>
      <c r="J242" s="154"/>
      <c r="K242" s="154"/>
      <c r="L242" s="154"/>
      <c r="M242" s="154" t="s">
        <v>106</v>
      </c>
      <c r="N242" s="154" t="s">
        <v>107</v>
      </c>
      <c r="O242" s="155"/>
    </row>
    <row r="243" spans="1:16" ht="23.25" customHeight="1" x14ac:dyDescent="0.3">
      <c r="A243" s="171"/>
      <c r="B243" s="152"/>
      <c r="C243" s="164"/>
      <c r="D243" s="164"/>
      <c r="E243" s="154"/>
      <c r="F243" s="154"/>
      <c r="G243" s="154"/>
      <c r="H243" s="154"/>
      <c r="I243" s="106" t="s">
        <v>328</v>
      </c>
      <c r="J243" s="106" t="s">
        <v>329</v>
      </c>
      <c r="K243" s="106" t="s">
        <v>330</v>
      </c>
      <c r="L243" s="106" t="s">
        <v>331</v>
      </c>
      <c r="M243" s="154"/>
      <c r="N243" s="154"/>
      <c r="O243" s="155"/>
      <c r="P243" s="23"/>
    </row>
    <row r="244" spans="1:16" ht="39.75" customHeight="1" x14ac:dyDescent="0.3">
      <c r="A244" s="171"/>
      <c r="B244" s="152"/>
      <c r="C244" s="164"/>
      <c r="D244" s="164"/>
      <c r="E244" s="14">
        <v>5</v>
      </c>
      <c r="F244" s="14">
        <v>1</v>
      </c>
      <c r="G244" s="14">
        <v>1</v>
      </c>
      <c r="H244" s="14">
        <v>1</v>
      </c>
      <c r="I244" s="14">
        <v>0</v>
      </c>
      <c r="J244" s="14">
        <v>0</v>
      </c>
      <c r="K244" s="14">
        <v>0</v>
      </c>
      <c r="L244" s="14">
        <v>1</v>
      </c>
      <c r="M244" s="14">
        <v>1</v>
      </c>
      <c r="N244" s="14">
        <v>1</v>
      </c>
      <c r="O244" s="155"/>
    </row>
    <row r="245" spans="1:16" ht="118.5" customHeight="1" x14ac:dyDescent="0.3">
      <c r="A245" s="171" t="s">
        <v>352</v>
      </c>
      <c r="B245" s="110" t="s">
        <v>551</v>
      </c>
      <c r="C245" s="108" t="s">
        <v>67</v>
      </c>
      <c r="D245" s="110" t="s">
        <v>18</v>
      </c>
      <c r="E245" s="112">
        <f>F245+G245+H245+M245+N245</f>
        <v>18655.030200000001</v>
      </c>
      <c r="F245" s="112">
        <v>100</v>
      </c>
      <c r="G245" s="112">
        <f>7000-6.17728</f>
        <v>6993.8227200000001</v>
      </c>
      <c r="H245" s="211">
        <f>2500+4500+17- 10.14556-141.73696-264.4-225.16-814.35</f>
        <v>5561.20748</v>
      </c>
      <c r="I245" s="212"/>
      <c r="J245" s="212"/>
      <c r="K245" s="212"/>
      <c r="L245" s="213"/>
      <c r="M245" s="112">
        <v>3000</v>
      </c>
      <c r="N245" s="112">
        <v>3000</v>
      </c>
      <c r="O245" s="155" t="s">
        <v>30</v>
      </c>
    </row>
    <row r="246" spans="1:16" ht="20.25" customHeight="1" x14ac:dyDescent="0.3">
      <c r="A246" s="171"/>
      <c r="B246" s="152" t="s">
        <v>122</v>
      </c>
      <c r="C246" s="164" t="s">
        <v>102</v>
      </c>
      <c r="D246" s="164" t="s">
        <v>102</v>
      </c>
      <c r="E246" s="154" t="s">
        <v>103</v>
      </c>
      <c r="F246" s="154" t="s">
        <v>104</v>
      </c>
      <c r="G246" s="165" t="s">
        <v>520</v>
      </c>
      <c r="H246" s="153" t="s">
        <v>518</v>
      </c>
      <c r="I246" s="145" t="s">
        <v>333</v>
      </c>
      <c r="J246" s="146"/>
      <c r="K246" s="146"/>
      <c r="L246" s="147"/>
      <c r="M246" s="154" t="s">
        <v>106</v>
      </c>
      <c r="N246" s="154" t="s">
        <v>107</v>
      </c>
      <c r="O246" s="155"/>
    </row>
    <row r="247" spans="1:16" ht="24" customHeight="1" x14ac:dyDescent="0.3">
      <c r="A247" s="171"/>
      <c r="B247" s="152"/>
      <c r="C247" s="164"/>
      <c r="D247" s="164"/>
      <c r="E247" s="154"/>
      <c r="F247" s="154"/>
      <c r="G247" s="166"/>
      <c r="H247" s="154"/>
      <c r="I247" s="104" t="s">
        <v>328</v>
      </c>
      <c r="J247" s="104" t="s">
        <v>329</v>
      </c>
      <c r="K247" s="104" t="s">
        <v>330</v>
      </c>
      <c r="L247" s="104" t="s">
        <v>331</v>
      </c>
      <c r="M247" s="154"/>
      <c r="N247" s="154"/>
      <c r="O247" s="155"/>
    </row>
    <row r="248" spans="1:16" ht="47.25" customHeight="1" x14ac:dyDescent="0.3">
      <c r="A248" s="171"/>
      <c r="B248" s="152"/>
      <c r="C248" s="164"/>
      <c r="D248" s="164"/>
      <c r="E248" s="14">
        <v>5</v>
      </c>
      <c r="F248" s="14">
        <v>1</v>
      </c>
      <c r="G248" s="14">
        <v>1</v>
      </c>
      <c r="H248" s="14">
        <v>1</v>
      </c>
      <c r="I248" s="14">
        <v>0</v>
      </c>
      <c r="J248" s="14">
        <v>0</v>
      </c>
      <c r="K248" s="14">
        <v>0</v>
      </c>
      <c r="L248" s="14">
        <v>1</v>
      </c>
      <c r="M248" s="14">
        <v>1</v>
      </c>
      <c r="N248" s="14">
        <v>1</v>
      </c>
      <c r="O248" s="155"/>
      <c r="P248" s="20"/>
    </row>
    <row r="249" spans="1:16" ht="23.25" customHeight="1" x14ac:dyDescent="0.3">
      <c r="A249" s="151" t="s">
        <v>527</v>
      </c>
      <c r="B249" s="152" t="s">
        <v>546</v>
      </c>
      <c r="C249" s="151" t="s">
        <v>67</v>
      </c>
      <c r="D249" s="110" t="s">
        <v>14</v>
      </c>
      <c r="E249" s="106">
        <f>SUM(E251:E253)</f>
        <v>0</v>
      </c>
      <c r="F249" s="106">
        <f>SUM(F251:F253)</f>
        <v>0</v>
      </c>
      <c r="G249" s="106">
        <f>SUM(G251:G253)</f>
        <v>0</v>
      </c>
      <c r="H249" s="145">
        <f>SUM(H251:H253)</f>
        <v>0</v>
      </c>
      <c r="I249" s="146"/>
      <c r="J249" s="146"/>
      <c r="K249" s="146"/>
      <c r="L249" s="147"/>
      <c r="M249" s="106">
        <f>SUM(M252:M253)</f>
        <v>0</v>
      </c>
      <c r="N249" s="106">
        <f>SUM(N252:N253)</f>
        <v>0</v>
      </c>
      <c r="O249" s="155"/>
    </row>
    <row r="250" spans="1:16" ht="23.25" customHeight="1" x14ac:dyDescent="0.3">
      <c r="A250" s="151"/>
      <c r="B250" s="152"/>
      <c r="C250" s="151"/>
      <c r="D250" s="110" t="s">
        <v>9</v>
      </c>
      <c r="E250" s="106">
        <v>0</v>
      </c>
      <c r="F250" s="106">
        <v>0</v>
      </c>
      <c r="G250" s="106">
        <v>0</v>
      </c>
      <c r="H250" s="145">
        <v>0</v>
      </c>
      <c r="I250" s="146"/>
      <c r="J250" s="146"/>
      <c r="K250" s="146"/>
      <c r="L250" s="147"/>
      <c r="M250" s="106">
        <v>0</v>
      </c>
      <c r="N250" s="106">
        <v>0</v>
      </c>
      <c r="O250" s="155"/>
    </row>
    <row r="251" spans="1:16" ht="36" customHeight="1" x14ac:dyDescent="0.3">
      <c r="A251" s="151"/>
      <c r="B251" s="152"/>
      <c r="C251" s="151"/>
      <c r="D251" s="110" t="s">
        <v>10</v>
      </c>
      <c r="E251" s="106">
        <f>F251+G251+H251+M251+N251</f>
        <v>0</v>
      </c>
      <c r="F251" s="106">
        <v>0</v>
      </c>
      <c r="G251" s="106">
        <v>0</v>
      </c>
      <c r="H251" s="145">
        <v>0</v>
      </c>
      <c r="I251" s="146"/>
      <c r="J251" s="146"/>
      <c r="K251" s="146"/>
      <c r="L251" s="147"/>
      <c r="M251" s="106">
        <v>0</v>
      </c>
      <c r="N251" s="106">
        <v>0</v>
      </c>
      <c r="O251" s="155"/>
    </row>
    <row r="252" spans="1:16" ht="35.25" customHeight="1" x14ac:dyDescent="0.3">
      <c r="A252" s="151"/>
      <c r="B252" s="152"/>
      <c r="C252" s="151"/>
      <c r="D252" s="110" t="s">
        <v>18</v>
      </c>
      <c r="E252" s="106">
        <f>SUM(F252:N252)</f>
        <v>0</v>
      </c>
      <c r="F252" s="106">
        <f>F257</f>
        <v>0</v>
      </c>
      <c r="G252" s="106">
        <f t="shared" ref="G252:H252" si="35">G257</f>
        <v>0</v>
      </c>
      <c r="H252" s="145">
        <f t="shared" si="35"/>
        <v>0</v>
      </c>
      <c r="I252" s="146"/>
      <c r="J252" s="146"/>
      <c r="K252" s="146"/>
      <c r="L252" s="147"/>
      <c r="M252" s="106">
        <f t="shared" ref="M252:N252" si="36">M257</f>
        <v>0</v>
      </c>
      <c r="N252" s="106">
        <f t="shared" si="36"/>
        <v>0</v>
      </c>
      <c r="O252" s="206"/>
    </row>
    <row r="253" spans="1:16" ht="24.75" customHeight="1" x14ac:dyDescent="0.3">
      <c r="A253" s="151"/>
      <c r="B253" s="152"/>
      <c r="C253" s="151"/>
      <c r="D253" s="110" t="s">
        <v>12</v>
      </c>
      <c r="E253" s="106">
        <f>SUM(F253:N253)</f>
        <v>0</v>
      </c>
      <c r="F253" s="106">
        <v>0</v>
      </c>
      <c r="G253" s="106">
        <v>0</v>
      </c>
      <c r="H253" s="145">
        <v>0</v>
      </c>
      <c r="I253" s="146"/>
      <c r="J253" s="146"/>
      <c r="K253" s="146"/>
      <c r="L253" s="147"/>
      <c r="M253" s="106">
        <v>0</v>
      </c>
      <c r="N253" s="106">
        <v>0</v>
      </c>
      <c r="O253" s="206"/>
    </row>
    <row r="254" spans="1:16" ht="24.75" customHeight="1" x14ac:dyDescent="0.3">
      <c r="A254" s="158" t="s">
        <v>529</v>
      </c>
      <c r="B254" s="141" t="s">
        <v>528</v>
      </c>
      <c r="C254" s="143" t="s">
        <v>67</v>
      </c>
      <c r="D254" s="110" t="s">
        <v>14</v>
      </c>
      <c r="E254" s="106">
        <v>0</v>
      </c>
      <c r="F254" s="106">
        <v>0</v>
      </c>
      <c r="G254" s="106">
        <v>0</v>
      </c>
      <c r="H254" s="145">
        <v>0</v>
      </c>
      <c r="I254" s="146"/>
      <c r="J254" s="146"/>
      <c r="K254" s="146"/>
      <c r="L254" s="147"/>
      <c r="M254" s="106">
        <v>0</v>
      </c>
      <c r="N254" s="106">
        <v>0</v>
      </c>
      <c r="O254" s="143" t="s">
        <v>17</v>
      </c>
    </row>
    <row r="255" spans="1:16" ht="24.75" customHeight="1" x14ac:dyDescent="0.3">
      <c r="A255" s="159"/>
      <c r="B255" s="149"/>
      <c r="C255" s="148"/>
      <c r="D255" s="110" t="s">
        <v>9</v>
      </c>
      <c r="E255" s="106">
        <v>0</v>
      </c>
      <c r="F255" s="106">
        <v>0</v>
      </c>
      <c r="G255" s="106">
        <v>0</v>
      </c>
      <c r="H255" s="145">
        <v>0</v>
      </c>
      <c r="I255" s="146"/>
      <c r="J255" s="146"/>
      <c r="K255" s="146"/>
      <c r="L255" s="147"/>
      <c r="M255" s="106">
        <v>0</v>
      </c>
      <c r="N255" s="106">
        <v>0</v>
      </c>
      <c r="O255" s="148"/>
    </row>
    <row r="256" spans="1:16" ht="36.75" customHeight="1" x14ac:dyDescent="0.3">
      <c r="A256" s="159"/>
      <c r="B256" s="149"/>
      <c r="C256" s="148"/>
      <c r="D256" s="110" t="s">
        <v>10</v>
      </c>
      <c r="E256" s="106">
        <v>0</v>
      </c>
      <c r="F256" s="106">
        <v>0</v>
      </c>
      <c r="G256" s="106">
        <v>0</v>
      </c>
      <c r="H256" s="145">
        <v>0</v>
      </c>
      <c r="I256" s="146"/>
      <c r="J256" s="146"/>
      <c r="K256" s="146"/>
      <c r="L256" s="147"/>
      <c r="M256" s="106">
        <v>0</v>
      </c>
      <c r="N256" s="106">
        <v>0</v>
      </c>
      <c r="O256" s="148"/>
    </row>
    <row r="257" spans="1:16" ht="47.25" customHeight="1" x14ac:dyDescent="0.3">
      <c r="A257" s="159"/>
      <c r="B257" s="149"/>
      <c r="C257" s="148"/>
      <c r="D257" s="110" t="s">
        <v>18</v>
      </c>
      <c r="E257" s="112">
        <f>F257+G257+H257+M257+N257</f>
        <v>0</v>
      </c>
      <c r="F257" s="112">
        <v>0</v>
      </c>
      <c r="G257" s="112">
        <v>0</v>
      </c>
      <c r="H257" s="173">
        <v>0</v>
      </c>
      <c r="I257" s="174"/>
      <c r="J257" s="174"/>
      <c r="K257" s="174"/>
      <c r="L257" s="175"/>
      <c r="M257" s="112">
        <v>0</v>
      </c>
      <c r="N257" s="112">
        <v>0</v>
      </c>
      <c r="O257" s="148"/>
      <c r="P257" s="35"/>
    </row>
    <row r="258" spans="1:16" ht="30" customHeight="1" x14ac:dyDescent="0.3">
      <c r="A258" s="159"/>
      <c r="B258" s="142"/>
      <c r="C258" s="144"/>
      <c r="D258" s="110" t="s">
        <v>12</v>
      </c>
      <c r="E258" s="112">
        <v>0</v>
      </c>
      <c r="F258" s="112">
        <v>0</v>
      </c>
      <c r="G258" s="113">
        <v>0</v>
      </c>
      <c r="H258" s="173">
        <v>0</v>
      </c>
      <c r="I258" s="174"/>
      <c r="J258" s="174"/>
      <c r="K258" s="174"/>
      <c r="L258" s="175"/>
      <c r="M258" s="112">
        <v>0</v>
      </c>
      <c r="N258" s="112">
        <v>0</v>
      </c>
      <c r="O258" s="148"/>
      <c r="P258" s="35"/>
    </row>
    <row r="259" spans="1:16" ht="42.75" customHeight="1" x14ac:dyDescent="0.3">
      <c r="A259" s="159"/>
      <c r="B259" s="152" t="s">
        <v>538</v>
      </c>
      <c r="C259" s="164" t="s">
        <v>102</v>
      </c>
      <c r="D259" s="164" t="s">
        <v>102</v>
      </c>
      <c r="E259" s="154" t="s">
        <v>103</v>
      </c>
      <c r="F259" s="154" t="s">
        <v>104</v>
      </c>
      <c r="G259" s="165" t="s">
        <v>520</v>
      </c>
      <c r="H259" s="153" t="s">
        <v>518</v>
      </c>
      <c r="I259" s="145" t="s">
        <v>333</v>
      </c>
      <c r="J259" s="146"/>
      <c r="K259" s="146"/>
      <c r="L259" s="147"/>
      <c r="M259" s="154" t="s">
        <v>106</v>
      </c>
      <c r="N259" s="154" t="s">
        <v>107</v>
      </c>
      <c r="O259" s="148"/>
    </row>
    <row r="260" spans="1:16" ht="42.75" customHeight="1" x14ac:dyDescent="0.3">
      <c r="A260" s="159"/>
      <c r="B260" s="152"/>
      <c r="C260" s="164"/>
      <c r="D260" s="164"/>
      <c r="E260" s="154"/>
      <c r="F260" s="154"/>
      <c r="G260" s="166"/>
      <c r="H260" s="154"/>
      <c r="I260" s="104" t="s">
        <v>328</v>
      </c>
      <c r="J260" s="104" t="s">
        <v>329</v>
      </c>
      <c r="K260" s="104" t="s">
        <v>330</v>
      </c>
      <c r="L260" s="104" t="s">
        <v>331</v>
      </c>
      <c r="M260" s="154"/>
      <c r="N260" s="154"/>
      <c r="O260" s="148"/>
    </row>
    <row r="261" spans="1:16" ht="43.5" customHeight="1" x14ac:dyDescent="0.3">
      <c r="A261" s="160"/>
      <c r="B261" s="152"/>
      <c r="C261" s="164"/>
      <c r="D261" s="164"/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4"/>
    </row>
    <row r="262" spans="1:16" ht="32.25" customHeight="1" x14ac:dyDescent="0.3">
      <c r="A262" s="158" t="s">
        <v>531</v>
      </c>
      <c r="B262" s="141" t="s">
        <v>530</v>
      </c>
      <c r="C262" s="143" t="s">
        <v>67</v>
      </c>
      <c r="D262" s="110" t="s">
        <v>14</v>
      </c>
      <c r="E262" s="14">
        <v>0</v>
      </c>
      <c r="F262" s="14">
        <v>0</v>
      </c>
      <c r="G262" s="14">
        <v>0</v>
      </c>
      <c r="H262" s="207">
        <v>0</v>
      </c>
      <c r="I262" s="208"/>
      <c r="J262" s="208"/>
      <c r="K262" s="208"/>
      <c r="L262" s="209"/>
      <c r="M262" s="14">
        <v>0</v>
      </c>
      <c r="N262" s="14">
        <v>0</v>
      </c>
      <c r="O262" s="143" t="s">
        <v>17</v>
      </c>
    </row>
    <row r="263" spans="1:16" ht="28.5" customHeight="1" x14ac:dyDescent="0.3">
      <c r="A263" s="159"/>
      <c r="B263" s="149"/>
      <c r="C263" s="148"/>
      <c r="D263" s="110" t="s">
        <v>9</v>
      </c>
      <c r="E263" s="14">
        <v>0</v>
      </c>
      <c r="F263" s="14">
        <v>0</v>
      </c>
      <c r="G263" s="14">
        <v>0</v>
      </c>
      <c r="H263" s="207">
        <v>0</v>
      </c>
      <c r="I263" s="208"/>
      <c r="J263" s="208"/>
      <c r="K263" s="208"/>
      <c r="L263" s="209"/>
      <c r="M263" s="14">
        <v>0</v>
      </c>
      <c r="N263" s="14">
        <v>0</v>
      </c>
      <c r="O263" s="148"/>
    </row>
    <row r="264" spans="1:16" ht="36" customHeight="1" x14ac:dyDescent="0.3">
      <c r="A264" s="159"/>
      <c r="B264" s="149"/>
      <c r="C264" s="148"/>
      <c r="D264" s="110" t="s">
        <v>10</v>
      </c>
      <c r="E264" s="14">
        <v>0</v>
      </c>
      <c r="F264" s="14">
        <v>0</v>
      </c>
      <c r="G264" s="14">
        <v>0</v>
      </c>
      <c r="H264" s="207">
        <v>0</v>
      </c>
      <c r="I264" s="208"/>
      <c r="J264" s="208"/>
      <c r="K264" s="208"/>
      <c r="L264" s="209"/>
      <c r="M264" s="14">
        <v>0</v>
      </c>
      <c r="N264" s="14">
        <v>0</v>
      </c>
      <c r="O264" s="148"/>
    </row>
    <row r="265" spans="1:16" ht="38.25" customHeight="1" x14ac:dyDescent="0.3">
      <c r="A265" s="159"/>
      <c r="B265" s="149"/>
      <c r="C265" s="148"/>
      <c r="D265" s="110" t="s">
        <v>18</v>
      </c>
      <c r="E265" s="14">
        <v>0</v>
      </c>
      <c r="F265" s="14">
        <v>0</v>
      </c>
      <c r="G265" s="14">
        <v>0</v>
      </c>
      <c r="H265" s="207">
        <v>0</v>
      </c>
      <c r="I265" s="208"/>
      <c r="J265" s="208"/>
      <c r="K265" s="208"/>
      <c r="L265" s="209"/>
      <c r="M265" s="14">
        <v>0</v>
      </c>
      <c r="N265" s="14">
        <v>0</v>
      </c>
      <c r="O265" s="148"/>
    </row>
    <row r="266" spans="1:16" ht="31.5" customHeight="1" x14ac:dyDescent="0.3">
      <c r="A266" s="159"/>
      <c r="B266" s="142"/>
      <c r="C266" s="144"/>
      <c r="D266" s="110" t="s">
        <v>12</v>
      </c>
      <c r="E266" s="112">
        <f>F266+G266+H266+M266+N266</f>
        <v>0</v>
      </c>
      <c r="F266" s="112">
        <v>0</v>
      </c>
      <c r="G266" s="112">
        <v>0</v>
      </c>
      <c r="H266" s="173">
        <v>0</v>
      </c>
      <c r="I266" s="174"/>
      <c r="J266" s="174"/>
      <c r="K266" s="174"/>
      <c r="L266" s="175"/>
      <c r="M266" s="112">
        <v>0</v>
      </c>
      <c r="N266" s="112">
        <v>0</v>
      </c>
      <c r="O266" s="148"/>
      <c r="P266" s="35"/>
    </row>
    <row r="267" spans="1:16" ht="32.25" customHeight="1" x14ac:dyDescent="0.3">
      <c r="A267" s="159"/>
      <c r="B267" s="152" t="s">
        <v>537</v>
      </c>
      <c r="C267" s="164" t="s">
        <v>102</v>
      </c>
      <c r="D267" s="164" t="s">
        <v>102</v>
      </c>
      <c r="E267" s="154" t="s">
        <v>103</v>
      </c>
      <c r="F267" s="154" t="s">
        <v>104</v>
      </c>
      <c r="G267" s="165" t="s">
        <v>520</v>
      </c>
      <c r="H267" s="153" t="s">
        <v>518</v>
      </c>
      <c r="I267" s="145" t="s">
        <v>333</v>
      </c>
      <c r="J267" s="146"/>
      <c r="K267" s="146"/>
      <c r="L267" s="147"/>
      <c r="M267" s="154" t="s">
        <v>106</v>
      </c>
      <c r="N267" s="154" t="s">
        <v>107</v>
      </c>
      <c r="O267" s="148"/>
    </row>
    <row r="268" spans="1:16" ht="37.5" customHeight="1" x14ac:dyDescent="0.3">
      <c r="A268" s="159"/>
      <c r="B268" s="152"/>
      <c r="C268" s="164"/>
      <c r="D268" s="164"/>
      <c r="E268" s="154"/>
      <c r="F268" s="154"/>
      <c r="G268" s="166"/>
      <c r="H268" s="154"/>
      <c r="I268" s="104" t="s">
        <v>328</v>
      </c>
      <c r="J268" s="104" t="s">
        <v>329</v>
      </c>
      <c r="K268" s="104" t="s">
        <v>330</v>
      </c>
      <c r="L268" s="104" t="s">
        <v>331</v>
      </c>
      <c r="M268" s="154"/>
      <c r="N268" s="154"/>
      <c r="O268" s="148"/>
    </row>
    <row r="269" spans="1:16" ht="36" customHeight="1" x14ac:dyDescent="0.3">
      <c r="A269" s="160"/>
      <c r="B269" s="152"/>
      <c r="C269" s="164"/>
      <c r="D269" s="164"/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4"/>
    </row>
    <row r="270" spans="1:16" ht="27.75" customHeight="1" x14ac:dyDescent="0.3">
      <c r="A270" s="170"/>
      <c r="B270" s="169" t="s">
        <v>317</v>
      </c>
      <c r="C270" s="151"/>
      <c r="D270" s="38" t="s">
        <v>318</v>
      </c>
      <c r="E270" s="33">
        <f t="shared" ref="E270:N270" si="37">SUM(E272:E274)</f>
        <v>8803781.2675299998</v>
      </c>
      <c r="F270" s="33">
        <f>F272+F273+F274</f>
        <v>161844.41252000001</v>
      </c>
      <c r="G270" s="33">
        <f>SUM(G272:G274)</f>
        <v>1320163.1375299999</v>
      </c>
      <c r="H270" s="214">
        <f>SUM(H272:H274)</f>
        <v>4662802.6274800003</v>
      </c>
      <c r="I270" s="215"/>
      <c r="J270" s="215"/>
      <c r="K270" s="215"/>
      <c r="L270" s="216"/>
      <c r="M270" s="33">
        <f t="shared" si="37"/>
        <v>1903090.31</v>
      </c>
      <c r="N270" s="33">
        <f t="shared" si="37"/>
        <v>755880.78</v>
      </c>
      <c r="O270" s="155"/>
    </row>
    <row r="271" spans="1:16" ht="34.5" customHeight="1" x14ac:dyDescent="0.3">
      <c r="A271" s="170"/>
      <c r="B271" s="169"/>
      <c r="C271" s="151"/>
      <c r="D271" s="38" t="s">
        <v>9</v>
      </c>
      <c r="E271" s="33">
        <v>0</v>
      </c>
      <c r="F271" s="33">
        <v>0</v>
      </c>
      <c r="G271" s="33">
        <v>0</v>
      </c>
      <c r="H271" s="214">
        <v>0</v>
      </c>
      <c r="I271" s="215"/>
      <c r="J271" s="215"/>
      <c r="K271" s="215"/>
      <c r="L271" s="216"/>
      <c r="M271" s="33">
        <v>0</v>
      </c>
      <c r="N271" s="33">
        <v>0</v>
      </c>
      <c r="O271" s="155"/>
    </row>
    <row r="272" spans="1:16" ht="34.5" customHeight="1" x14ac:dyDescent="0.3">
      <c r="A272" s="170"/>
      <c r="B272" s="169"/>
      <c r="C272" s="151"/>
      <c r="D272" s="118" t="s">
        <v>10</v>
      </c>
      <c r="E272" s="33">
        <f>SUM(F272:N272)</f>
        <v>6027408.0999999996</v>
      </c>
      <c r="F272" s="33">
        <f>F220+F115+F156</f>
        <v>81852.08</v>
      </c>
      <c r="G272" s="33">
        <f>G220+G115+G156</f>
        <v>791536.89</v>
      </c>
      <c r="H272" s="214">
        <f>H220+H115+H156</f>
        <v>3113796.7300000004</v>
      </c>
      <c r="I272" s="215"/>
      <c r="J272" s="215"/>
      <c r="K272" s="215"/>
      <c r="L272" s="216"/>
      <c r="M272" s="33">
        <f>M220+M115+M156</f>
        <v>1547349.89</v>
      </c>
      <c r="N272" s="33">
        <f>N220+N115+N156</f>
        <v>492872.51</v>
      </c>
      <c r="O272" s="155"/>
    </row>
    <row r="273" spans="1:15" ht="37.5" customHeight="1" x14ac:dyDescent="0.3">
      <c r="A273" s="170"/>
      <c r="B273" s="169"/>
      <c r="C273" s="151"/>
      <c r="D273" s="38" t="s">
        <v>18</v>
      </c>
      <c r="E273" s="33">
        <f>SUM(F273:N273)</f>
        <v>2776373.1675300002</v>
      </c>
      <c r="F273" s="33">
        <f>F221+F116+F157+F236</f>
        <v>79992.332519999996</v>
      </c>
      <c r="G273" s="33">
        <f>G221+G116+G157+G236</f>
        <v>528626.24753000005</v>
      </c>
      <c r="H273" s="214">
        <f>H221+H116+H157+H234</f>
        <v>1549005.8974800003</v>
      </c>
      <c r="I273" s="215"/>
      <c r="J273" s="215"/>
      <c r="K273" s="215"/>
      <c r="L273" s="216"/>
      <c r="M273" s="33">
        <f>M221+M116+M157+M234</f>
        <v>355740.42000000004</v>
      </c>
      <c r="N273" s="33">
        <f>N221+N116+N157+N234</f>
        <v>263008.27</v>
      </c>
      <c r="O273" s="155"/>
    </row>
    <row r="274" spans="1:15" ht="31.5" customHeight="1" x14ac:dyDescent="0.3">
      <c r="A274" s="170"/>
      <c r="B274" s="169"/>
      <c r="C274" s="151"/>
      <c r="D274" s="38" t="s">
        <v>12</v>
      </c>
      <c r="E274" s="33">
        <f>SUM(F274:N274)</f>
        <v>0</v>
      </c>
      <c r="F274" s="33">
        <f>F158</f>
        <v>0</v>
      </c>
      <c r="G274" s="33">
        <f>G158</f>
        <v>0</v>
      </c>
      <c r="H274" s="214">
        <f t="shared" ref="H274:L274" si="38">H158</f>
        <v>0</v>
      </c>
      <c r="I274" s="215">
        <f t="shared" si="38"/>
        <v>0</v>
      </c>
      <c r="J274" s="215">
        <f t="shared" si="38"/>
        <v>0</v>
      </c>
      <c r="K274" s="215">
        <f t="shared" si="38"/>
        <v>0</v>
      </c>
      <c r="L274" s="216">
        <f t="shared" si="38"/>
        <v>0</v>
      </c>
      <c r="M274" s="33">
        <f>M158</f>
        <v>0</v>
      </c>
      <c r="N274" s="33">
        <f>N158</f>
        <v>0</v>
      </c>
      <c r="O274" s="155"/>
    </row>
    <row r="275" spans="1:15" ht="24.75" customHeight="1" x14ac:dyDescent="0.3">
      <c r="A275" s="205" t="s">
        <v>135</v>
      </c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</row>
    <row r="276" spans="1:15" ht="33" customHeight="1" x14ac:dyDescent="0.3">
      <c r="A276" s="170" t="s">
        <v>6</v>
      </c>
      <c r="B276" s="152" t="s">
        <v>80</v>
      </c>
      <c r="C276" s="151" t="s">
        <v>67</v>
      </c>
      <c r="D276" s="110" t="s">
        <v>14</v>
      </c>
      <c r="E276" s="112">
        <f>E277+E278+E279</f>
        <v>0</v>
      </c>
      <c r="F276" s="112">
        <f t="shared" ref="F276:N276" si="39">F277+F278+F279</f>
        <v>0</v>
      </c>
      <c r="G276" s="111">
        <f t="shared" si="39"/>
        <v>0</v>
      </c>
      <c r="H276" s="173">
        <f t="shared" si="39"/>
        <v>0</v>
      </c>
      <c r="I276" s="174"/>
      <c r="J276" s="174"/>
      <c r="K276" s="174"/>
      <c r="L276" s="175"/>
      <c r="M276" s="112">
        <f t="shared" si="39"/>
        <v>0</v>
      </c>
      <c r="N276" s="112">
        <f t="shared" si="39"/>
        <v>0</v>
      </c>
      <c r="O276" s="155"/>
    </row>
    <row r="277" spans="1:15" ht="33" customHeight="1" x14ac:dyDescent="0.3">
      <c r="A277" s="170"/>
      <c r="B277" s="152"/>
      <c r="C277" s="151"/>
      <c r="D277" s="110" t="s">
        <v>10</v>
      </c>
      <c r="E277" s="112">
        <f>F277+G277+H277+M277+N277</f>
        <v>0</v>
      </c>
      <c r="F277" s="112">
        <f>F281</f>
        <v>0</v>
      </c>
      <c r="G277" s="111">
        <f t="shared" ref="G277:N277" si="40">G281</f>
        <v>0</v>
      </c>
      <c r="H277" s="173">
        <f t="shared" si="40"/>
        <v>0</v>
      </c>
      <c r="I277" s="174"/>
      <c r="J277" s="174"/>
      <c r="K277" s="174"/>
      <c r="L277" s="175"/>
      <c r="M277" s="112">
        <f t="shared" si="40"/>
        <v>0</v>
      </c>
      <c r="N277" s="112">
        <f t="shared" si="40"/>
        <v>0</v>
      </c>
      <c r="O277" s="155"/>
    </row>
    <row r="278" spans="1:15" ht="33" customHeight="1" x14ac:dyDescent="0.3">
      <c r="A278" s="170"/>
      <c r="B278" s="152"/>
      <c r="C278" s="151"/>
      <c r="D278" s="110" t="s">
        <v>18</v>
      </c>
      <c r="E278" s="112">
        <f>F278+G278+H278+M278+N278</f>
        <v>0</v>
      </c>
      <c r="F278" s="112">
        <f>F282</f>
        <v>0</v>
      </c>
      <c r="G278" s="111">
        <f t="shared" ref="G278:N278" si="41">G282</f>
        <v>0</v>
      </c>
      <c r="H278" s="173">
        <f t="shared" si="41"/>
        <v>0</v>
      </c>
      <c r="I278" s="174"/>
      <c r="J278" s="174"/>
      <c r="K278" s="174"/>
      <c r="L278" s="175"/>
      <c r="M278" s="112">
        <f t="shared" si="41"/>
        <v>0</v>
      </c>
      <c r="N278" s="112">
        <f t="shared" si="41"/>
        <v>0</v>
      </c>
      <c r="O278" s="155"/>
    </row>
    <row r="279" spans="1:15" ht="33" customHeight="1" x14ac:dyDescent="0.3">
      <c r="A279" s="170"/>
      <c r="B279" s="152"/>
      <c r="C279" s="151"/>
      <c r="D279" s="110" t="s">
        <v>12</v>
      </c>
      <c r="E279" s="112">
        <f>F279+G279+H279+M279+N279</f>
        <v>0</v>
      </c>
      <c r="F279" s="112">
        <f>F283</f>
        <v>0</v>
      </c>
      <c r="G279" s="111">
        <f t="shared" ref="G279:N279" si="42">G283</f>
        <v>0</v>
      </c>
      <c r="H279" s="173">
        <f t="shared" si="42"/>
        <v>0</v>
      </c>
      <c r="I279" s="174"/>
      <c r="J279" s="174"/>
      <c r="K279" s="174"/>
      <c r="L279" s="175"/>
      <c r="M279" s="112">
        <f t="shared" si="42"/>
        <v>0</v>
      </c>
      <c r="N279" s="112">
        <f t="shared" si="42"/>
        <v>0</v>
      </c>
      <c r="O279" s="155"/>
    </row>
    <row r="280" spans="1:15" ht="21.75" customHeight="1" x14ac:dyDescent="0.3">
      <c r="A280" s="170" t="s">
        <v>13</v>
      </c>
      <c r="B280" s="152" t="s">
        <v>81</v>
      </c>
      <c r="C280" s="151" t="s">
        <v>67</v>
      </c>
      <c r="D280" s="110" t="s">
        <v>14</v>
      </c>
      <c r="E280" s="112">
        <f>E281+E282+E283</f>
        <v>0</v>
      </c>
      <c r="F280" s="112">
        <f t="shared" ref="F280:N280" si="43">F281+F282+F283</f>
        <v>0</v>
      </c>
      <c r="G280" s="112">
        <f t="shared" si="43"/>
        <v>0</v>
      </c>
      <c r="H280" s="173">
        <f t="shared" si="43"/>
        <v>0</v>
      </c>
      <c r="I280" s="174"/>
      <c r="J280" s="174"/>
      <c r="K280" s="174"/>
      <c r="L280" s="175"/>
      <c r="M280" s="112">
        <f t="shared" si="43"/>
        <v>0</v>
      </c>
      <c r="N280" s="112">
        <f t="shared" si="43"/>
        <v>0</v>
      </c>
      <c r="O280" s="155" t="s">
        <v>30</v>
      </c>
    </row>
    <row r="281" spans="1:15" ht="32.25" customHeight="1" x14ac:dyDescent="0.3">
      <c r="A281" s="170"/>
      <c r="B281" s="152"/>
      <c r="C281" s="151"/>
      <c r="D281" s="110" t="s">
        <v>10</v>
      </c>
      <c r="E281" s="112">
        <f>F281+G281+H281+M281+N281</f>
        <v>0</v>
      </c>
      <c r="F281" s="112">
        <v>0</v>
      </c>
      <c r="G281" s="112">
        <v>0</v>
      </c>
      <c r="H281" s="173">
        <v>0</v>
      </c>
      <c r="I281" s="174"/>
      <c r="J281" s="174"/>
      <c r="K281" s="174"/>
      <c r="L281" s="175"/>
      <c r="M281" s="112">
        <v>0</v>
      </c>
      <c r="N281" s="112">
        <v>0</v>
      </c>
      <c r="O281" s="155"/>
    </row>
    <row r="282" spans="1:15" ht="32.25" customHeight="1" x14ac:dyDescent="0.3">
      <c r="A282" s="170"/>
      <c r="B282" s="152"/>
      <c r="C282" s="151"/>
      <c r="D282" s="110" t="s">
        <v>18</v>
      </c>
      <c r="E282" s="112">
        <f>F282+G282+H282+M282+N282</f>
        <v>0</v>
      </c>
      <c r="F282" s="112">
        <v>0</v>
      </c>
      <c r="G282" s="112">
        <v>0</v>
      </c>
      <c r="H282" s="173">
        <v>0</v>
      </c>
      <c r="I282" s="174"/>
      <c r="J282" s="174"/>
      <c r="K282" s="174"/>
      <c r="L282" s="175"/>
      <c r="M282" s="112">
        <v>0</v>
      </c>
      <c r="N282" s="112">
        <v>0</v>
      </c>
      <c r="O282" s="155"/>
    </row>
    <row r="283" spans="1:15" ht="32.25" customHeight="1" x14ac:dyDescent="0.3">
      <c r="A283" s="170"/>
      <c r="B283" s="152"/>
      <c r="C283" s="151"/>
      <c r="D283" s="110" t="s">
        <v>12</v>
      </c>
      <c r="E283" s="112">
        <f>F283+G283+H283+M283+N283</f>
        <v>0</v>
      </c>
      <c r="F283" s="112">
        <v>0</v>
      </c>
      <c r="G283" s="112">
        <v>0</v>
      </c>
      <c r="H283" s="173">
        <v>0</v>
      </c>
      <c r="I283" s="174"/>
      <c r="J283" s="174"/>
      <c r="K283" s="174"/>
      <c r="L283" s="175"/>
      <c r="M283" s="112">
        <v>0</v>
      </c>
      <c r="N283" s="112">
        <v>0</v>
      </c>
      <c r="O283" s="155"/>
    </row>
    <row r="284" spans="1:15" ht="23.25" customHeight="1" x14ac:dyDescent="0.3">
      <c r="A284" s="170"/>
      <c r="B284" s="152" t="s">
        <v>319</v>
      </c>
      <c r="C284" s="164" t="s">
        <v>102</v>
      </c>
      <c r="D284" s="164" t="s">
        <v>102</v>
      </c>
      <c r="E284" s="154" t="s">
        <v>103</v>
      </c>
      <c r="F284" s="154" t="s">
        <v>104</v>
      </c>
      <c r="G284" s="165" t="s">
        <v>520</v>
      </c>
      <c r="H284" s="153" t="s">
        <v>518</v>
      </c>
      <c r="I284" s="145" t="s">
        <v>333</v>
      </c>
      <c r="J284" s="146"/>
      <c r="K284" s="146"/>
      <c r="L284" s="147"/>
      <c r="M284" s="154" t="s">
        <v>106</v>
      </c>
      <c r="N284" s="154" t="s">
        <v>107</v>
      </c>
      <c r="O284" s="155"/>
    </row>
    <row r="285" spans="1:15" ht="23.25" customHeight="1" x14ac:dyDescent="0.3">
      <c r="A285" s="170"/>
      <c r="B285" s="152"/>
      <c r="C285" s="164"/>
      <c r="D285" s="164"/>
      <c r="E285" s="154"/>
      <c r="F285" s="154"/>
      <c r="G285" s="166"/>
      <c r="H285" s="154"/>
      <c r="I285" s="104" t="s">
        <v>328</v>
      </c>
      <c r="J285" s="104" t="s">
        <v>329</v>
      </c>
      <c r="K285" s="104" t="s">
        <v>330</v>
      </c>
      <c r="L285" s="104" t="s">
        <v>331</v>
      </c>
      <c r="M285" s="154"/>
      <c r="N285" s="154"/>
      <c r="O285" s="155"/>
    </row>
    <row r="286" spans="1:15" ht="36.75" customHeight="1" x14ac:dyDescent="0.3">
      <c r="A286" s="170"/>
      <c r="B286" s="152"/>
      <c r="C286" s="164"/>
      <c r="D286" s="164"/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55"/>
    </row>
    <row r="287" spans="1:15" ht="33" customHeight="1" x14ac:dyDescent="0.3">
      <c r="A287" s="170"/>
      <c r="B287" s="169" t="s">
        <v>320</v>
      </c>
      <c r="C287" s="151"/>
      <c r="D287" s="118" t="s">
        <v>309</v>
      </c>
      <c r="E287" s="33">
        <f>E288+E289+E290</f>
        <v>0</v>
      </c>
      <c r="F287" s="33">
        <f t="shared" ref="F287:N287" si="44">F288+F289+F290</f>
        <v>0</v>
      </c>
      <c r="G287" s="33">
        <f t="shared" si="44"/>
        <v>0</v>
      </c>
      <c r="H287" s="214">
        <f t="shared" si="44"/>
        <v>0</v>
      </c>
      <c r="I287" s="215"/>
      <c r="J287" s="215"/>
      <c r="K287" s="215"/>
      <c r="L287" s="216"/>
      <c r="M287" s="33">
        <f t="shared" si="44"/>
        <v>0</v>
      </c>
      <c r="N287" s="33">
        <f t="shared" si="44"/>
        <v>0</v>
      </c>
      <c r="O287" s="155"/>
    </row>
    <row r="288" spans="1:15" ht="32.25" customHeight="1" x14ac:dyDescent="0.3">
      <c r="A288" s="170"/>
      <c r="B288" s="169"/>
      <c r="C288" s="151"/>
      <c r="D288" s="118" t="s">
        <v>10</v>
      </c>
      <c r="E288" s="33">
        <f>F288+G288+H288+M288+N288</f>
        <v>0</v>
      </c>
      <c r="F288" s="33">
        <f t="shared" ref="F288:H290" si="45">F277</f>
        <v>0</v>
      </c>
      <c r="G288" s="33">
        <f t="shared" si="45"/>
        <v>0</v>
      </c>
      <c r="H288" s="214">
        <f t="shared" si="45"/>
        <v>0</v>
      </c>
      <c r="I288" s="215"/>
      <c r="J288" s="215"/>
      <c r="K288" s="215"/>
      <c r="L288" s="216"/>
      <c r="M288" s="33">
        <f t="shared" ref="M288:N290" si="46">M277</f>
        <v>0</v>
      </c>
      <c r="N288" s="33">
        <f t="shared" si="46"/>
        <v>0</v>
      </c>
      <c r="O288" s="155"/>
    </row>
    <row r="289" spans="1:15" ht="32.25" customHeight="1" x14ac:dyDescent="0.3">
      <c r="A289" s="170"/>
      <c r="B289" s="169"/>
      <c r="C289" s="151"/>
      <c r="D289" s="118" t="s">
        <v>18</v>
      </c>
      <c r="E289" s="33">
        <f>F289+G289+H289+M289+N289</f>
        <v>0</v>
      </c>
      <c r="F289" s="33">
        <f t="shared" si="45"/>
        <v>0</v>
      </c>
      <c r="G289" s="33">
        <f t="shared" si="45"/>
        <v>0</v>
      </c>
      <c r="H289" s="214">
        <f t="shared" si="45"/>
        <v>0</v>
      </c>
      <c r="I289" s="215"/>
      <c r="J289" s="215"/>
      <c r="K289" s="215"/>
      <c r="L289" s="216"/>
      <c r="M289" s="33">
        <f t="shared" si="46"/>
        <v>0</v>
      </c>
      <c r="N289" s="33">
        <f t="shared" si="46"/>
        <v>0</v>
      </c>
      <c r="O289" s="155"/>
    </row>
    <row r="290" spans="1:15" ht="32.25" customHeight="1" x14ac:dyDescent="0.3">
      <c r="A290" s="170"/>
      <c r="B290" s="169"/>
      <c r="C290" s="151"/>
      <c r="D290" s="118" t="s">
        <v>12</v>
      </c>
      <c r="E290" s="33">
        <f>F290+G290+H290+M290+N290</f>
        <v>0</v>
      </c>
      <c r="F290" s="33">
        <f t="shared" si="45"/>
        <v>0</v>
      </c>
      <c r="G290" s="33">
        <f t="shared" si="45"/>
        <v>0</v>
      </c>
      <c r="H290" s="214">
        <f t="shared" si="45"/>
        <v>0</v>
      </c>
      <c r="I290" s="215"/>
      <c r="J290" s="215"/>
      <c r="K290" s="215"/>
      <c r="L290" s="216"/>
      <c r="M290" s="33">
        <f t="shared" si="46"/>
        <v>0</v>
      </c>
      <c r="N290" s="33">
        <f t="shared" si="46"/>
        <v>0</v>
      </c>
      <c r="O290" s="155"/>
    </row>
    <row r="291" spans="1:15" ht="33" customHeight="1" x14ac:dyDescent="0.3">
      <c r="A291" s="167" t="s">
        <v>136</v>
      </c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</row>
    <row r="292" spans="1:15" ht="34.5" customHeight="1" x14ac:dyDescent="0.3">
      <c r="A292" s="151" t="s">
        <v>6</v>
      </c>
      <c r="B292" s="152" t="s">
        <v>63</v>
      </c>
      <c r="C292" s="151" t="s">
        <v>67</v>
      </c>
      <c r="D292" s="36" t="s">
        <v>8</v>
      </c>
      <c r="E292" s="106">
        <f t="shared" ref="E292:N292" si="47">E293</f>
        <v>0</v>
      </c>
      <c r="F292" s="107">
        <f t="shared" si="47"/>
        <v>0</v>
      </c>
      <c r="G292" s="107">
        <f t="shared" si="47"/>
        <v>0</v>
      </c>
      <c r="H292" s="145">
        <f t="shared" si="47"/>
        <v>0</v>
      </c>
      <c r="I292" s="146"/>
      <c r="J292" s="146"/>
      <c r="K292" s="146"/>
      <c r="L292" s="147"/>
      <c r="M292" s="106">
        <f t="shared" si="47"/>
        <v>0</v>
      </c>
      <c r="N292" s="106">
        <f t="shared" si="47"/>
        <v>0</v>
      </c>
      <c r="O292" s="155"/>
    </row>
    <row r="293" spans="1:15" ht="41.25" customHeight="1" x14ac:dyDescent="0.3">
      <c r="A293" s="151"/>
      <c r="B293" s="152"/>
      <c r="C293" s="151"/>
      <c r="D293" s="21" t="s">
        <v>18</v>
      </c>
      <c r="E293" s="106">
        <f>F293+G293+H293</f>
        <v>0</v>
      </c>
      <c r="F293" s="107">
        <f>F294+F298+F302+F306+F310+F314+F318+F322+F326+F330</f>
        <v>0</v>
      </c>
      <c r="G293" s="107">
        <f t="shared" ref="G293:N293" si="48">G294+G298+G302+G306+G310+G314+G318+G322+G326+G330</f>
        <v>0</v>
      </c>
      <c r="H293" s="145">
        <f t="shared" si="48"/>
        <v>0</v>
      </c>
      <c r="I293" s="146"/>
      <c r="J293" s="146"/>
      <c r="K293" s="146"/>
      <c r="L293" s="147"/>
      <c r="M293" s="106">
        <f t="shared" si="48"/>
        <v>0</v>
      </c>
      <c r="N293" s="106">
        <f t="shared" si="48"/>
        <v>0</v>
      </c>
      <c r="O293" s="155"/>
    </row>
    <row r="294" spans="1:15" ht="75.75" hidden="1" customHeight="1" x14ac:dyDescent="0.3">
      <c r="A294" s="151" t="s">
        <v>13</v>
      </c>
      <c r="B294" s="110" t="s">
        <v>42</v>
      </c>
      <c r="C294" s="109" t="s">
        <v>67</v>
      </c>
      <c r="D294" s="21" t="s">
        <v>18</v>
      </c>
      <c r="E294" s="106">
        <f>G294</f>
        <v>0</v>
      </c>
      <c r="F294" s="106">
        <v>0</v>
      </c>
      <c r="G294" s="107">
        <v>0</v>
      </c>
      <c r="H294" s="106">
        <v>0</v>
      </c>
      <c r="I294" s="106"/>
      <c r="J294" s="106"/>
      <c r="K294" s="106"/>
      <c r="L294" s="106"/>
      <c r="M294" s="106">
        <v>0</v>
      </c>
      <c r="N294" s="106">
        <v>0</v>
      </c>
      <c r="O294" s="157" t="s">
        <v>57</v>
      </c>
    </row>
    <row r="295" spans="1:15" ht="27.75" hidden="1" customHeight="1" x14ac:dyDescent="0.3">
      <c r="A295" s="151"/>
      <c r="B295" s="152" t="s">
        <v>110</v>
      </c>
      <c r="C295" s="164" t="s">
        <v>102</v>
      </c>
      <c r="D295" s="164" t="s">
        <v>102</v>
      </c>
      <c r="E295" s="154" t="s">
        <v>103</v>
      </c>
      <c r="F295" s="154" t="s">
        <v>104</v>
      </c>
      <c r="G295" s="165" t="s">
        <v>332</v>
      </c>
      <c r="H295" s="154" t="s">
        <v>105</v>
      </c>
      <c r="I295" s="106"/>
      <c r="J295" s="106"/>
      <c r="K295" s="106"/>
      <c r="L295" s="106"/>
      <c r="M295" s="154" t="s">
        <v>106</v>
      </c>
      <c r="N295" s="154" t="s">
        <v>107</v>
      </c>
      <c r="O295" s="157"/>
    </row>
    <row r="296" spans="1:15" ht="23.25" hidden="1" customHeight="1" x14ac:dyDescent="0.3">
      <c r="A296" s="151"/>
      <c r="B296" s="152"/>
      <c r="C296" s="164"/>
      <c r="D296" s="164"/>
      <c r="E296" s="154"/>
      <c r="F296" s="154"/>
      <c r="G296" s="166"/>
      <c r="H296" s="154"/>
      <c r="I296" s="106"/>
      <c r="J296" s="106"/>
      <c r="K296" s="106"/>
      <c r="L296" s="106"/>
      <c r="M296" s="154"/>
      <c r="N296" s="154"/>
      <c r="O296" s="157"/>
    </row>
    <row r="297" spans="1:15" ht="24" hidden="1" customHeight="1" x14ac:dyDescent="0.3">
      <c r="A297" s="151"/>
      <c r="B297" s="152"/>
      <c r="C297" s="164"/>
      <c r="D297" s="164"/>
      <c r="E297" s="14">
        <v>0</v>
      </c>
      <c r="F297" s="14">
        <v>0</v>
      </c>
      <c r="G297" s="14">
        <v>0</v>
      </c>
      <c r="H297" s="14">
        <v>0</v>
      </c>
      <c r="I297" s="14"/>
      <c r="J297" s="14"/>
      <c r="K297" s="14"/>
      <c r="L297" s="14"/>
      <c r="M297" s="14">
        <v>0</v>
      </c>
      <c r="N297" s="14">
        <v>0</v>
      </c>
      <c r="O297" s="157"/>
    </row>
    <row r="298" spans="1:15" ht="69.75" hidden="1" customHeight="1" x14ac:dyDescent="0.3">
      <c r="A298" s="151" t="s">
        <v>16</v>
      </c>
      <c r="B298" s="110" t="s">
        <v>43</v>
      </c>
      <c r="C298" s="109" t="s">
        <v>67</v>
      </c>
      <c r="D298" s="21" t="s">
        <v>18</v>
      </c>
      <c r="E298" s="106">
        <v>0</v>
      </c>
      <c r="F298" s="106">
        <v>0</v>
      </c>
      <c r="G298" s="107">
        <v>0</v>
      </c>
      <c r="H298" s="106">
        <v>0</v>
      </c>
      <c r="I298" s="106"/>
      <c r="J298" s="106"/>
      <c r="K298" s="106"/>
      <c r="L298" s="106"/>
      <c r="M298" s="106">
        <v>0</v>
      </c>
      <c r="N298" s="106">
        <v>0</v>
      </c>
      <c r="O298" s="157" t="s">
        <v>57</v>
      </c>
    </row>
    <row r="299" spans="1:15" ht="27" hidden="1" customHeight="1" x14ac:dyDescent="0.3">
      <c r="A299" s="151"/>
      <c r="B299" s="152" t="s">
        <v>111</v>
      </c>
      <c r="C299" s="164" t="s">
        <v>102</v>
      </c>
      <c r="D299" s="164" t="s">
        <v>102</v>
      </c>
      <c r="E299" s="154" t="s">
        <v>103</v>
      </c>
      <c r="F299" s="154" t="s">
        <v>104</v>
      </c>
      <c r="G299" s="165" t="s">
        <v>332</v>
      </c>
      <c r="H299" s="154" t="s">
        <v>105</v>
      </c>
      <c r="I299" s="106"/>
      <c r="J299" s="106"/>
      <c r="K299" s="106"/>
      <c r="L299" s="106"/>
      <c r="M299" s="154" t="s">
        <v>106</v>
      </c>
      <c r="N299" s="154" t="s">
        <v>107</v>
      </c>
      <c r="O299" s="157"/>
    </row>
    <row r="300" spans="1:15" ht="27" hidden="1" customHeight="1" x14ac:dyDescent="0.3">
      <c r="A300" s="151"/>
      <c r="B300" s="152"/>
      <c r="C300" s="164"/>
      <c r="D300" s="164"/>
      <c r="E300" s="154"/>
      <c r="F300" s="154"/>
      <c r="G300" s="166"/>
      <c r="H300" s="154"/>
      <c r="I300" s="106"/>
      <c r="J300" s="106"/>
      <c r="K300" s="106"/>
      <c r="L300" s="106"/>
      <c r="M300" s="154"/>
      <c r="N300" s="154"/>
      <c r="O300" s="157"/>
    </row>
    <row r="301" spans="1:15" ht="24.75" hidden="1" customHeight="1" x14ac:dyDescent="0.3">
      <c r="A301" s="151"/>
      <c r="B301" s="152"/>
      <c r="C301" s="164"/>
      <c r="D301" s="164"/>
      <c r="E301" s="14">
        <v>0</v>
      </c>
      <c r="F301" s="14">
        <v>0</v>
      </c>
      <c r="G301" s="14">
        <v>0</v>
      </c>
      <c r="H301" s="14">
        <v>0</v>
      </c>
      <c r="I301" s="14"/>
      <c r="J301" s="14"/>
      <c r="K301" s="14"/>
      <c r="L301" s="14"/>
      <c r="M301" s="14">
        <v>0</v>
      </c>
      <c r="N301" s="14">
        <v>0</v>
      </c>
      <c r="O301" s="157"/>
    </row>
    <row r="302" spans="1:15" ht="60" hidden="1" customHeight="1" x14ac:dyDescent="0.3">
      <c r="A302" s="158" t="s">
        <v>22</v>
      </c>
      <c r="B302" s="110" t="s">
        <v>44</v>
      </c>
      <c r="C302" s="109" t="s">
        <v>67</v>
      </c>
      <c r="D302" s="21" t="s">
        <v>18</v>
      </c>
      <c r="E302" s="106">
        <v>0</v>
      </c>
      <c r="F302" s="107">
        <v>0</v>
      </c>
      <c r="G302" s="107">
        <v>0</v>
      </c>
      <c r="H302" s="106">
        <v>0</v>
      </c>
      <c r="I302" s="106"/>
      <c r="J302" s="106"/>
      <c r="K302" s="106"/>
      <c r="L302" s="106"/>
      <c r="M302" s="106">
        <v>0</v>
      </c>
      <c r="N302" s="106">
        <v>0</v>
      </c>
      <c r="O302" s="161" t="s">
        <v>57</v>
      </c>
    </row>
    <row r="303" spans="1:15" ht="24.75" hidden="1" customHeight="1" x14ac:dyDescent="0.3">
      <c r="A303" s="159"/>
      <c r="B303" s="141" t="s">
        <v>112</v>
      </c>
      <c r="C303" s="164" t="s">
        <v>102</v>
      </c>
      <c r="D303" s="202" t="s">
        <v>102</v>
      </c>
      <c r="E303" s="172" t="s">
        <v>103</v>
      </c>
      <c r="F303" s="172" t="s">
        <v>104</v>
      </c>
      <c r="G303" s="165" t="s">
        <v>332</v>
      </c>
      <c r="H303" s="172" t="s">
        <v>105</v>
      </c>
      <c r="I303" s="103"/>
      <c r="J303" s="103"/>
      <c r="K303" s="103"/>
      <c r="L303" s="103"/>
      <c r="M303" s="172" t="s">
        <v>106</v>
      </c>
      <c r="N303" s="172" t="s">
        <v>107</v>
      </c>
      <c r="O303" s="162"/>
    </row>
    <row r="304" spans="1:15" ht="20.25" hidden="1" customHeight="1" x14ac:dyDescent="0.3">
      <c r="A304" s="159"/>
      <c r="B304" s="149"/>
      <c r="C304" s="164"/>
      <c r="D304" s="203"/>
      <c r="E304" s="166"/>
      <c r="F304" s="166"/>
      <c r="G304" s="166"/>
      <c r="H304" s="166"/>
      <c r="I304" s="104"/>
      <c r="J304" s="104"/>
      <c r="K304" s="104"/>
      <c r="L304" s="104"/>
      <c r="M304" s="166"/>
      <c r="N304" s="166"/>
      <c r="O304" s="162"/>
    </row>
    <row r="305" spans="1:15" ht="24.75" hidden="1" customHeight="1" x14ac:dyDescent="0.3">
      <c r="A305" s="160"/>
      <c r="B305" s="142"/>
      <c r="C305" s="164"/>
      <c r="D305" s="204"/>
      <c r="E305" s="14">
        <v>0</v>
      </c>
      <c r="F305" s="39">
        <v>0</v>
      </c>
      <c r="G305" s="39">
        <v>0</v>
      </c>
      <c r="H305" s="39">
        <v>0</v>
      </c>
      <c r="I305" s="39"/>
      <c r="J305" s="39"/>
      <c r="K305" s="39"/>
      <c r="L305" s="39"/>
      <c r="M305" s="39">
        <v>0</v>
      </c>
      <c r="N305" s="39">
        <v>0</v>
      </c>
      <c r="O305" s="163"/>
    </row>
    <row r="306" spans="1:15" ht="53.25" hidden="1" customHeight="1" x14ac:dyDescent="0.3">
      <c r="A306" s="151" t="s">
        <v>19</v>
      </c>
      <c r="B306" s="110" t="s">
        <v>45</v>
      </c>
      <c r="C306" s="109" t="s">
        <v>67</v>
      </c>
      <c r="D306" s="21" t="s">
        <v>18</v>
      </c>
      <c r="E306" s="106">
        <v>0</v>
      </c>
      <c r="F306" s="106">
        <v>0</v>
      </c>
      <c r="G306" s="107">
        <v>0</v>
      </c>
      <c r="H306" s="106">
        <v>0</v>
      </c>
      <c r="I306" s="106"/>
      <c r="J306" s="106"/>
      <c r="K306" s="106"/>
      <c r="L306" s="106"/>
      <c r="M306" s="106">
        <v>0</v>
      </c>
      <c r="N306" s="106">
        <v>0</v>
      </c>
      <c r="O306" s="157" t="s">
        <v>57</v>
      </c>
    </row>
    <row r="307" spans="1:15" ht="24.75" hidden="1" customHeight="1" x14ac:dyDescent="0.3">
      <c r="A307" s="151"/>
      <c r="B307" s="152" t="s">
        <v>113</v>
      </c>
      <c r="C307" s="164" t="s">
        <v>102</v>
      </c>
      <c r="D307" s="164" t="s">
        <v>102</v>
      </c>
      <c r="E307" s="154" t="s">
        <v>103</v>
      </c>
      <c r="F307" s="154" t="s">
        <v>104</v>
      </c>
      <c r="G307" s="165" t="s">
        <v>332</v>
      </c>
      <c r="H307" s="154" t="s">
        <v>105</v>
      </c>
      <c r="I307" s="106"/>
      <c r="J307" s="106"/>
      <c r="K307" s="106"/>
      <c r="L307" s="106"/>
      <c r="M307" s="154" t="s">
        <v>106</v>
      </c>
      <c r="N307" s="154" t="s">
        <v>107</v>
      </c>
      <c r="O307" s="157"/>
    </row>
    <row r="308" spans="1:15" ht="24.75" hidden="1" customHeight="1" x14ac:dyDescent="0.3">
      <c r="A308" s="151"/>
      <c r="B308" s="152"/>
      <c r="C308" s="164"/>
      <c r="D308" s="164"/>
      <c r="E308" s="154"/>
      <c r="F308" s="154"/>
      <c r="G308" s="166"/>
      <c r="H308" s="154"/>
      <c r="I308" s="106"/>
      <c r="J308" s="106"/>
      <c r="K308" s="106"/>
      <c r="L308" s="106"/>
      <c r="M308" s="154"/>
      <c r="N308" s="154"/>
      <c r="O308" s="157"/>
    </row>
    <row r="309" spans="1:15" ht="27.75" hidden="1" customHeight="1" x14ac:dyDescent="0.3">
      <c r="A309" s="151"/>
      <c r="B309" s="152"/>
      <c r="C309" s="164"/>
      <c r="D309" s="164"/>
      <c r="E309" s="14">
        <v>0</v>
      </c>
      <c r="F309" s="14">
        <v>0</v>
      </c>
      <c r="G309" s="14">
        <v>0</v>
      </c>
      <c r="H309" s="14">
        <v>0</v>
      </c>
      <c r="I309" s="14"/>
      <c r="J309" s="14"/>
      <c r="K309" s="14"/>
      <c r="L309" s="14"/>
      <c r="M309" s="14">
        <v>0</v>
      </c>
      <c r="N309" s="14">
        <v>0</v>
      </c>
      <c r="O309" s="157"/>
    </row>
    <row r="310" spans="1:15" ht="73.5" hidden="1" customHeight="1" x14ac:dyDescent="0.3">
      <c r="A310" s="151" t="s">
        <v>29</v>
      </c>
      <c r="B310" s="110" t="s">
        <v>46</v>
      </c>
      <c r="C310" s="109" t="s">
        <v>67</v>
      </c>
      <c r="D310" s="21" t="s">
        <v>18</v>
      </c>
      <c r="E310" s="106">
        <v>0</v>
      </c>
      <c r="F310" s="106">
        <v>0</v>
      </c>
      <c r="G310" s="107">
        <v>0</v>
      </c>
      <c r="H310" s="106">
        <v>0</v>
      </c>
      <c r="I310" s="106"/>
      <c r="J310" s="106"/>
      <c r="K310" s="106"/>
      <c r="L310" s="106"/>
      <c r="M310" s="106">
        <v>0</v>
      </c>
      <c r="N310" s="106">
        <v>0</v>
      </c>
      <c r="O310" s="157" t="s">
        <v>57</v>
      </c>
    </row>
    <row r="311" spans="1:15" ht="25.5" hidden="1" customHeight="1" x14ac:dyDescent="0.3">
      <c r="A311" s="151"/>
      <c r="B311" s="152" t="s">
        <v>114</v>
      </c>
      <c r="C311" s="164" t="s">
        <v>102</v>
      </c>
      <c r="D311" s="164" t="s">
        <v>102</v>
      </c>
      <c r="E311" s="154" t="s">
        <v>103</v>
      </c>
      <c r="F311" s="154" t="s">
        <v>104</v>
      </c>
      <c r="G311" s="165" t="s">
        <v>332</v>
      </c>
      <c r="H311" s="154" t="s">
        <v>105</v>
      </c>
      <c r="I311" s="106"/>
      <c r="J311" s="106"/>
      <c r="K311" s="106"/>
      <c r="L311" s="106"/>
      <c r="M311" s="154" t="s">
        <v>106</v>
      </c>
      <c r="N311" s="154" t="s">
        <v>107</v>
      </c>
      <c r="O311" s="157"/>
    </row>
    <row r="312" spans="1:15" ht="24" hidden="1" customHeight="1" x14ac:dyDescent="0.3">
      <c r="A312" s="151"/>
      <c r="B312" s="152"/>
      <c r="C312" s="164"/>
      <c r="D312" s="164"/>
      <c r="E312" s="154"/>
      <c r="F312" s="154"/>
      <c r="G312" s="166"/>
      <c r="H312" s="154"/>
      <c r="I312" s="106"/>
      <c r="J312" s="106"/>
      <c r="K312" s="106"/>
      <c r="L312" s="106"/>
      <c r="M312" s="154"/>
      <c r="N312" s="154"/>
      <c r="O312" s="157"/>
    </row>
    <row r="313" spans="1:15" ht="30.75" hidden="1" customHeight="1" x14ac:dyDescent="0.3">
      <c r="A313" s="151"/>
      <c r="B313" s="152"/>
      <c r="C313" s="164"/>
      <c r="D313" s="164"/>
      <c r="E313" s="14">
        <v>0</v>
      </c>
      <c r="F313" s="14">
        <v>0</v>
      </c>
      <c r="G313" s="14">
        <v>0</v>
      </c>
      <c r="H313" s="14">
        <v>0</v>
      </c>
      <c r="I313" s="14"/>
      <c r="J313" s="14"/>
      <c r="K313" s="14"/>
      <c r="L313" s="14"/>
      <c r="M313" s="14">
        <v>0</v>
      </c>
      <c r="N313" s="14">
        <v>0</v>
      </c>
      <c r="O313" s="157"/>
    </row>
    <row r="314" spans="1:15" ht="57.75" hidden="1" customHeight="1" x14ac:dyDescent="0.3">
      <c r="A314" s="151" t="s">
        <v>33</v>
      </c>
      <c r="B314" s="110" t="s">
        <v>47</v>
      </c>
      <c r="C314" s="109" t="s">
        <v>67</v>
      </c>
      <c r="D314" s="21" t="s">
        <v>18</v>
      </c>
      <c r="E314" s="106">
        <v>0</v>
      </c>
      <c r="F314" s="106">
        <v>0</v>
      </c>
      <c r="G314" s="107">
        <v>0</v>
      </c>
      <c r="H314" s="106">
        <v>0</v>
      </c>
      <c r="I314" s="106"/>
      <c r="J314" s="106"/>
      <c r="K314" s="106"/>
      <c r="L314" s="106"/>
      <c r="M314" s="106">
        <v>0</v>
      </c>
      <c r="N314" s="106">
        <v>0</v>
      </c>
      <c r="O314" s="157" t="s">
        <v>57</v>
      </c>
    </row>
    <row r="315" spans="1:15" ht="27" hidden="1" customHeight="1" x14ac:dyDescent="0.3">
      <c r="A315" s="151"/>
      <c r="B315" s="152" t="s">
        <v>115</v>
      </c>
      <c r="C315" s="164" t="s">
        <v>102</v>
      </c>
      <c r="D315" s="164" t="s">
        <v>102</v>
      </c>
      <c r="E315" s="154" t="s">
        <v>103</v>
      </c>
      <c r="F315" s="154" t="s">
        <v>104</v>
      </c>
      <c r="G315" s="165" t="s">
        <v>332</v>
      </c>
      <c r="H315" s="154" t="s">
        <v>105</v>
      </c>
      <c r="I315" s="106"/>
      <c r="J315" s="106"/>
      <c r="K315" s="106"/>
      <c r="L315" s="106"/>
      <c r="M315" s="154" t="s">
        <v>106</v>
      </c>
      <c r="N315" s="154" t="s">
        <v>107</v>
      </c>
      <c r="O315" s="157"/>
    </row>
    <row r="316" spans="1:15" ht="27" hidden="1" customHeight="1" x14ac:dyDescent="0.3">
      <c r="A316" s="151"/>
      <c r="B316" s="152"/>
      <c r="C316" s="164"/>
      <c r="D316" s="164"/>
      <c r="E316" s="154"/>
      <c r="F316" s="154"/>
      <c r="G316" s="166"/>
      <c r="H316" s="154"/>
      <c r="I316" s="106"/>
      <c r="J316" s="106"/>
      <c r="K316" s="106"/>
      <c r="L316" s="106"/>
      <c r="M316" s="154"/>
      <c r="N316" s="154"/>
      <c r="O316" s="157"/>
    </row>
    <row r="317" spans="1:15" ht="27" hidden="1" customHeight="1" x14ac:dyDescent="0.3">
      <c r="A317" s="151"/>
      <c r="B317" s="152"/>
      <c r="C317" s="164"/>
      <c r="D317" s="164"/>
      <c r="E317" s="14">
        <v>0</v>
      </c>
      <c r="F317" s="14">
        <v>0</v>
      </c>
      <c r="G317" s="14">
        <v>0</v>
      </c>
      <c r="H317" s="14">
        <v>0</v>
      </c>
      <c r="I317" s="14"/>
      <c r="J317" s="14"/>
      <c r="K317" s="14"/>
      <c r="L317" s="14"/>
      <c r="M317" s="14">
        <v>0</v>
      </c>
      <c r="N317" s="14">
        <v>0</v>
      </c>
      <c r="O317" s="157"/>
    </row>
    <row r="318" spans="1:15" ht="75.75" hidden="1" customHeight="1" x14ac:dyDescent="0.3">
      <c r="A318" s="151" t="s">
        <v>34</v>
      </c>
      <c r="B318" s="110" t="s">
        <v>48</v>
      </c>
      <c r="C318" s="109" t="s">
        <v>67</v>
      </c>
      <c r="D318" s="21" t="s">
        <v>18</v>
      </c>
      <c r="E318" s="106">
        <v>0</v>
      </c>
      <c r="F318" s="106">
        <v>0</v>
      </c>
      <c r="G318" s="107">
        <v>0</v>
      </c>
      <c r="H318" s="106">
        <v>0</v>
      </c>
      <c r="I318" s="106"/>
      <c r="J318" s="106"/>
      <c r="K318" s="106"/>
      <c r="L318" s="106"/>
      <c r="M318" s="106">
        <v>0</v>
      </c>
      <c r="N318" s="106">
        <v>0</v>
      </c>
      <c r="O318" s="157" t="s">
        <v>57</v>
      </c>
    </row>
    <row r="319" spans="1:15" ht="27" hidden="1" customHeight="1" x14ac:dyDescent="0.3">
      <c r="A319" s="151"/>
      <c r="B319" s="152" t="s">
        <v>116</v>
      </c>
      <c r="C319" s="164" t="s">
        <v>102</v>
      </c>
      <c r="D319" s="164" t="s">
        <v>102</v>
      </c>
      <c r="E319" s="154" t="s">
        <v>103</v>
      </c>
      <c r="F319" s="154" t="s">
        <v>104</v>
      </c>
      <c r="G319" s="165" t="s">
        <v>332</v>
      </c>
      <c r="H319" s="154" t="s">
        <v>105</v>
      </c>
      <c r="I319" s="106"/>
      <c r="J319" s="106"/>
      <c r="K319" s="106"/>
      <c r="L319" s="106"/>
      <c r="M319" s="154" t="s">
        <v>106</v>
      </c>
      <c r="N319" s="154" t="s">
        <v>107</v>
      </c>
      <c r="O319" s="157"/>
    </row>
    <row r="320" spans="1:15" ht="27" hidden="1" customHeight="1" x14ac:dyDescent="0.3">
      <c r="A320" s="151"/>
      <c r="B320" s="152"/>
      <c r="C320" s="164"/>
      <c r="D320" s="164"/>
      <c r="E320" s="154"/>
      <c r="F320" s="154"/>
      <c r="G320" s="166"/>
      <c r="H320" s="154"/>
      <c r="I320" s="106"/>
      <c r="J320" s="106"/>
      <c r="K320" s="106"/>
      <c r="L320" s="106"/>
      <c r="M320" s="154"/>
      <c r="N320" s="154"/>
      <c r="O320" s="157"/>
    </row>
    <row r="321" spans="1:15" ht="27" hidden="1" customHeight="1" x14ac:dyDescent="0.3">
      <c r="A321" s="151"/>
      <c r="B321" s="152"/>
      <c r="C321" s="164"/>
      <c r="D321" s="164"/>
      <c r="E321" s="14">
        <v>0</v>
      </c>
      <c r="F321" s="14">
        <v>0</v>
      </c>
      <c r="G321" s="14">
        <v>0</v>
      </c>
      <c r="H321" s="14">
        <v>0</v>
      </c>
      <c r="I321" s="14"/>
      <c r="J321" s="14"/>
      <c r="K321" s="14"/>
      <c r="L321" s="14"/>
      <c r="M321" s="14">
        <v>0</v>
      </c>
      <c r="N321" s="14">
        <v>0</v>
      </c>
      <c r="O321" s="157"/>
    </row>
    <row r="322" spans="1:15" ht="58.5" hidden="1" customHeight="1" x14ac:dyDescent="0.3">
      <c r="A322" s="151" t="s">
        <v>35</v>
      </c>
      <c r="B322" s="110" t="s">
        <v>49</v>
      </c>
      <c r="C322" s="109" t="s">
        <v>67</v>
      </c>
      <c r="D322" s="21" t="s">
        <v>18</v>
      </c>
      <c r="E322" s="106">
        <v>0</v>
      </c>
      <c r="F322" s="106">
        <v>0</v>
      </c>
      <c r="G322" s="107">
        <v>0</v>
      </c>
      <c r="H322" s="106">
        <v>0</v>
      </c>
      <c r="I322" s="106"/>
      <c r="J322" s="106"/>
      <c r="K322" s="106"/>
      <c r="L322" s="106"/>
      <c r="M322" s="106">
        <v>0</v>
      </c>
      <c r="N322" s="106">
        <v>0</v>
      </c>
      <c r="O322" s="157" t="s">
        <v>57</v>
      </c>
    </row>
    <row r="323" spans="1:15" ht="24.75" hidden="1" customHeight="1" x14ac:dyDescent="0.3">
      <c r="A323" s="151"/>
      <c r="B323" s="152" t="s">
        <v>117</v>
      </c>
      <c r="C323" s="164" t="s">
        <v>102</v>
      </c>
      <c r="D323" s="164" t="s">
        <v>102</v>
      </c>
      <c r="E323" s="154" t="s">
        <v>103</v>
      </c>
      <c r="F323" s="154" t="s">
        <v>104</v>
      </c>
      <c r="G323" s="165" t="s">
        <v>332</v>
      </c>
      <c r="H323" s="154" t="s">
        <v>105</v>
      </c>
      <c r="I323" s="106"/>
      <c r="J323" s="106"/>
      <c r="K323" s="106"/>
      <c r="L323" s="106"/>
      <c r="M323" s="154" t="s">
        <v>106</v>
      </c>
      <c r="N323" s="154" t="s">
        <v>107</v>
      </c>
      <c r="O323" s="157"/>
    </row>
    <row r="324" spans="1:15" ht="24.75" hidden="1" customHeight="1" x14ac:dyDescent="0.3">
      <c r="A324" s="151"/>
      <c r="B324" s="152"/>
      <c r="C324" s="164"/>
      <c r="D324" s="164"/>
      <c r="E324" s="154"/>
      <c r="F324" s="154"/>
      <c r="G324" s="166"/>
      <c r="H324" s="154"/>
      <c r="I324" s="106"/>
      <c r="J324" s="106"/>
      <c r="K324" s="106"/>
      <c r="L324" s="106"/>
      <c r="M324" s="154"/>
      <c r="N324" s="154"/>
      <c r="O324" s="157"/>
    </row>
    <row r="325" spans="1:15" ht="24.75" hidden="1" customHeight="1" x14ac:dyDescent="0.3">
      <c r="A325" s="151"/>
      <c r="B325" s="152"/>
      <c r="C325" s="164"/>
      <c r="D325" s="164"/>
      <c r="E325" s="14">
        <v>0</v>
      </c>
      <c r="F325" s="14">
        <v>0</v>
      </c>
      <c r="G325" s="14">
        <v>0</v>
      </c>
      <c r="H325" s="14">
        <v>0</v>
      </c>
      <c r="I325" s="14"/>
      <c r="J325" s="14"/>
      <c r="K325" s="14"/>
      <c r="L325" s="14"/>
      <c r="M325" s="14">
        <v>0</v>
      </c>
      <c r="N325" s="14">
        <v>0</v>
      </c>
      <c r="O325" s="157"/>
    </row>
    <row r="326" spans="1:15" ht="43.5" hidden="1" customHeight="1" x14ac:dyDescent="0.3">
      <c r="A326" s="158" t="s">
        <v>36</v>
      </c>
      <c r="B326" s="110" t="s">
        <v>50</v>
      </c>
      <c r="C326" s="109" t="s">
        <v>67</v>
      </c>
      <c r="D326" s="21" t="s">
        <v>18</v>
      </c>
      <c r="E326" s="106">
        <v>0</v>
      </c>
      <c r="F326" s="107">
        <v>0</v>
      </c>
      <c r="G326" s="107">
        <v>0</v>
      </c>
      <c r="H326" s="106">
        <v>0</v>
      </c>
      <c r="I326" s="106"/>
      <c r="J326" s="106"/>
      <c r="K326" s="106"/>
      <c r="L326" s="106"/>
      <c r="M326" s="106">
        <v>0</v>
      </c>
      <c r="N326" s="106">
        <v>0</v>
      </c>
      <c r="O326" s="161" t="s">
        <v>57</v>
      </c>
    </row>
    <row r="327" spans="1:15" ht="24.75" hidden="1" customHeight="1" x14ac:dyDescent="0.3">
      <c r="A327" s="159"/>
      <c r="B327" s="141" t="s">
        <v>118</v>
      </c>
      <c r="C327" s="164" t="s">
        <v>102</v>
      </c>
      <c r="D327" s="202" t="s">
        <v>102</v>
      </c>
      <c r="E327" s="172" t="s">
        <v>103</v>
      </c>
      <c r="F327" s="172" t="s">
        <v>104</v>
      </c>
      <c r="G327" s="165" t="s">
        <v>332</v>
      </c>
      <c r="H327" s="172" t="s">
        <v>105</v>
      </c>
      <c r="I327" s="103"/>
      <c r="J327" s="103"/>
      <c r="K327" s="103"/>
      <c r="L327" s="103"/>
      <c r="M327" s="172" t="s">
        <v>106</v>
      </c>
      <c r="N327" s="172" t="s">
        <v>107</v>
      </c>
      <c r="O327" s="162"/>
    </row>
    <row r="328" spans="1:15" ht="24.75" hidden="1" customHeight="1" x14ac:dyDescent="0.3">
      <c r="A328" s="159"/>
      <c r="B328" s="149"/>
      <c r="C328" s="164"/>
      <c r="D328" s="203"/>
      <c r="E328" s="166"/>
      <c r="F328" s="166"/>
      <c r="G328" s="166"/>
      <c r="H328" s="166"/>
      <c r="I328" s="104"/>
      <c r="J328" s="104"/>
      <c r="K328" s="104"/>
      <c r="L328" s="104"/>
      <c r="M328" s="166"/>
      <c r="N328" s="166"/>
      <c r="O328" s="162"/>
    </row>
    <row r="329" spans="1:15" ht="24.75" hidden="1" customHeight="1" x14ac:dyDescent="0.3">
      <c r="A329" s="160"/>
      <c r="B329" s="142"/>
      <c r="C329" s="164"/>
      <c r="D329" s="204"/>
      <c r="E329" s="14">
        <v>0</v>
      </c>
      <c r="F329" s="39">
        <v>0</v>
      </c>
      <c r="G329" s="39">
        <v>0</v>
      </c>
      <c r="H329" s="39">
        <v>0</v>
      </c>
      <c r="I329" s="39"/>
      <c r="J329" s="39"/>
      <c r="K329" s="39"/>
      <c r="L329" s="39"/>
      <c r="M329" s="39">
        <v>0</v>
      </c>
      <c r="N329" s="39">
        <v>0</v>
      </c>
      <c r="O329" s="163"/>
    </row>
    <row r="330" spans="1:15" ht="61.5" customHeight="1" x14ac:dyDescent="0.3">
      <c r="A330" s="151" t="s">
        <v>13</v>
      </c>
      <c r="B330" s="110" t="s">
        <v>324</v>
      </c>
      <c r="C330" s="109" t="s">
        <v>67</v>
      </c>
      <c r="D330" s="21" t="s">
        <v>18</v>
      </c>
      <c r="E330" s="106">
        <v>0</v>
      </c>
      <c r="F330" s="106">
        <v>0</v>
      </c>
      <c r="G330" s="106">
        <v>0</v>
      </c>
      <c r="H330" s="145">
        <v>0</v>
      </c>
      <c r="I330" s="146"/>
      <c r="J330" s="146"/>
      <c r="K330" s="146"/>
      <c r="L330" s="147"/>
      <c r="M330" s="106">
        <v>0</v>
      </c>
      <c r="N330" s="106">
        <v>0</v>
      </c>
      <c r="O330" s="157" t="s">
        <v>94</v>
      </c>
    </row>
    <row r="331" spans="1:15" ht="21" customHeight="1" x14ac:dyDescent="0.3">
      <c r="A331" s="151"/>
      <c r="B331" s="152" t="s">
        <v>552</v>
      </c>
      <c r="C331" s="164" t="s">
        <v>102</v>
      </c>
      <c r="D331" s="164" t="s">
        <v>102</v>
      </c>
      <c r="E331" s="154" t="s">
        <v>103</v>
      </c>
      <c r="F331" s="154" t="s">
        <v>104</v>
      </c>
      <c r="G331" s="165" t="s">
        <v>520</v>
      </c>
      <c r="H331" s="153" t="s">
        <v>518</v>
      </c>
      <c r="I331" s="145" t="s">
        <v>333</v>
      </c>
      <c r="J331" s="146"/>
      <c r="K331" s="146"/>
      <c r="L331" s="147"/>
      <c r="M331" s="154" t="s">
        <v>106</v>
      </c>
      <c r="N331" s="154" t="s">
        <v>107</v>
      </c>
      <c r="O331" s="157"/>
    </row>
    <row r="332" spans="1:15" ht="21" customHeight="1" x14ac:dyDescent="0.3">
      <c r="A332" s="151"/>
      <c r="B332" s="152"/>
      <c r="C332" s="164"/>
      <c r="D332" s="164"/>
      <c r="E332" s="154"/>
      <c r="F332" s="154"/>
      <c r="G332" s="166"/>
      <c r="H332" s="154"/>
      <c r="I332" s="104" t="s">
        <v>328</v>
      </c>
      <c r="J332" s="104" t="s">
        <v>329</v>
      </c>
      <c r="K332" s="104" t="s">
        <v>330</v>
      </c>
      <c r="L332" s="104" t="s">
        <v>331</v>
      </c>
      <c r="M332" s="154"/>
      <c r="N332" s="154"/>
      <c r="O332" s="157"/>
    </row>
    <row r="333" spans="1:15" ht="43.5" customHeight="1" x14ac:dyDescent="0.3">
      <c r="A333" s="151"/>
      <c r="B333" s="152"/>
      <c r="C333" s="164"/>
      <c r="D333" s="164"/>
      <c r="E333" s="14">
        <v>75</v>
      </c>
      <c r="F333" s="14">
        <v>0</v>
      </c>
      <c r="G333" s="14">
        <v>75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57"/>
    </row>
    <row r="334" spans="1:15" ht="88.5" customHeight="1" x14ac:dyDescent="0.3">
      <c r="A334" s="151" t="s">
        <v>16</v>
      </c>
      <c r="B334" s="110" t="s">
        <v>325</v>
      </c>
      <c r="C334" s="109" t="s">
        <v>67</v>
      </c>
      <c r="D334" s="21" t="s">
        <v>18</v>
      </c>
      <c r="E334" s="106">
        <v>0</v>
      </c>
      <c r="F334" s="106">
        <v>0</v>
      </c>
      <c r="G334" s="106">
        <v>0</v>
      </c>
      <c r="H334" s="145">
        <v>0</v>
      </c>
      <c r="I334" s="146"/>
      <c r="J334" s="146"/>
      <c r="K334" s="146"/>
      <c r="L334" s="147"/>
      <c r="M334" s="106">
        <v>0</v>
      </c>
      <c r="N334" s="106">
        <v>0</v>
      </c>
      <c r="O334" s="157" t="s">
        <v>30</v>
      </c>
    </row>
    <row r="335" spans="1:15" ht="21" customHeight="1" x14ac:dyDescent="0.3">
      <c r="A335" s="151"/>
      <c r="B335" s="152" t="s">
        <v>553</v>
      </c>
      <c r="C335" s="164" t="s">
        <v>102</v>
      </c>
      <c r="D335" s="164" t="s">
        <v>102</v>
      </c>
      <c r="E335" s="154" t="s">
        <v>103</v>
      </c>
      <c r="F335" s="154" t="s">
        <v>104</v>
      </c>
      <c r="G335" s="165" t="s">
        <v>520</v>
      </c>
      <c r="H335" s="153" t="s">
        <v>518</v>
      </c>
      <c r="I335" s="145" t="s">
        <v>333</v>
      </c>
      <c r="J335" s="146"/>
      <c r="K335" s="146"/>
      <c r="L335" s="147"/>
      <c r="M335" s="154" t="s">
        <v>106</v>
      </c>
      <c r="N335" s="154" t="s">
        <v>107</v>
      </c>
      <c r="O335" s="157"/>
    </row>
    <row r="336" spans="1:15" ht="21" customHeight="1" x14ac:dyDescent="0.3">
      <c r="A336" s="151"/>
      <c r="B336" s="152"/>
      <c r="C336" s="164"/>
      <c r="D336" s="164"/>
      <c r="E336" s="154"/>
      <c r="F336" s="154"/>
      <c r="G336" s="166"/>
      <c r="H336" s="154"/>
      <c r="I336" s="104" t="s">
        <v>328</v>
      </c>
      <c r="J336" s="104" t="s">
        <v>329</v>
      </c>
      <c r="K336" s="104" t="s">
        <v>330</v>
      </c>
      <c r="L336" s="104" t="s">
        <v>331</v>
      </c>
      <c r="M336" s="154"/>
      <c r="N336" s="154"/>
      <c r="O336" s="157"/>
    </row>
    <row r="337" spans="1:16" ht="46.5" customHeight="1" x14ac:dyDescent="0.3">
      <c r="A337" s="151"/>
      <c r="B337" s="152"/>
      <c r="C337" s="164"/>
      <c r="D337" s="164"/>
      <c r="E337" s="14">
        <v>6</v>
      </c>
      <c r="F337" s="14">
        <v>0</v>
      </c>
      <c r="G337" s="14">
        <v>6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57"/>
    </row>
    <row r="338" spans="1:16" ht="32.25" customHeight="1" x14ac:dyDescent="0.3">
      <c r="A338" s="151" t="s">
        <v>23</v>
      </c>
      <c r="B338" s="152" t="s">
        <v>58</v>
      </c>
      <c r="C338" s="151" t="s">
        <v>67</v>
      </c>
      <c r="D338" s="36" t="s">
        <v>8</v>
      </c>
      <c r="E338" s="106">
        <f>F338+G338+H338+M338+N338</f>
        <v>30923.406130000003</v>
      </c>
      <c r="F338" s="106">
        <f>F339+F340</f>
        <v>30923.406130000003</v>
      </c>
      <c r="G338" s="107">
        <f>G339+G340</f>
        <v>0</v>
      </c>
      <c r="H338" s="145">
        <f>H339+H340</f>
        <v>0</v>
      </c>
      <c r="I338" s="146"/>
      <c r="J338" s="146"/>
      <c r="K338" s="146"/>
      <c r="L338" s="147"/>
      <c r="M338" s="106">
        <f>M339</f>
        <v>0</v>
      </c>
      <c r="N338" s="106">
        <f>N339</f>
        <v>0</v>
      </c>
      <c r="O338" s="210"/>
    </row>
    <row r="339" spans="1:16" ht="36.75" customHeight="1" x14ac:dyDescent="0.3">
      <c r="A339" s="151"/>
      <c r="B339" s="152"/>
      <c r="C339" s="151"/>
      <c r="D339" s="110" t="s">
        <v>18</v>
      </c>
      <c r="E339" s="106">
        <f>F339</f>
        <v>30923.406130000003</v>
      </c>
      <c r="F339" s="106">
        <f>F341+F348</f>
        <v>30923.406130000003</v>
      </c>
      <c r="G339" s="107">
        <f>G341</f>
        <v>0</v>
      </c>
      <c r="H339" s="145">
        <f>H341+H348</f>
        <v>0</v>
      </c>
      <c r="I339" s="146"/>
      <c r="J339" s="146"/>
      <c r="K339" s="146"/>
      <c r="L339" s="147"/>
      <c r="M339" s="106">
        <f>M341+M348</f>
        <v>0</v>
      </c>
      <c r="N339" s="106">
        <f>N341+N348</f>
        <v>0</v>
      </c>
      <c r="O339" s="210"/>
    </row>
    <row r="340" spans="1:16" ht="30" customHeight="1" x14ac:dyDescent="0.3">
      <c r="A340" s="151"/>
      <c r="B340" s="152"/>
      <c r="C340" s="151"/>
      <c r="D340" s="21" t="s">
        <v>12</v>
      </c>
      <c r="E340" s="106">
        <v>0</v>
      </c>
      <c r="F340" s="106">
        <v>0</v>
      </c>
      <c r="G340" s="107">
        <v>0</v>
      </c>
      <c r="H340" s="145">
        <v>0</v>
      </c>
      <c r="I340" s="146"/>
      <c r="J340" s="146"/>
      <c r="K340" s="146"/>
      <c r="L340" s="147"/>
      <c r="M340" s="106">
        <v>0</v>
      </c>
      <c r="N340" s="106">
        <v>0</v>
      </c>
      <c r="O340" s="210"/>
    </row>
    <row r="341" spans="1:16" ht="39" customHeight="1" x14ac:dyDescent="0.3">
      <c r="A341" s="151" t="s">
        <v>25</v>
      </c>
      <c r="B341" s="152" t="s">
        <v>51</v>
      </c>
      <c r="C341" s="151" t="s">
        <v>67</v>
      </c>
      <c r="D341" s="21" t="s">
        <v>18</v>
      </c>
      <c r="E341" s="106">
        <f>F341+G341+H341+M341+N341</f>
        <v>385.93830000000003</v>
      </c>
      <c r="F341" s="106">
        <f>400-14.0617</f>
        <v>385.93830000000003</v>
      </c>
      <c r="G341" s="106">
        <v>0</v>
      </c>
      <c r="H341" s="145">
        <v>0</v>
      </c>
      <c r="I341" s="146"/>
      <c r="J341" s="146"/>
      <c r="K341" s="146"/>
      <c r="L341" s="147"/>
      <c r="M341" s="106">
        <v>0</v>
      </c>
      <c r="N341" s="106">
        <v>0</v>
      </c>
      <c r="O341" s="210" t="s">
        <v>37</v>
      </c>
    </row>
    <row r="342" spans="1:16" ht="33" customHeight="1" x14ac:dyDescent="0.3">
      <c r="A342" s="151"/>
      <c r="B342" s="152"/>
      <c r="C342" s="151"/>
      <c r="D342" s="21" t="s">
        <v>12</v>
      </c>
      <c r="E342" s="106">
        <f>F342+G342+H342+M342+N342</f>
        <v>0</v>
      </c>
      <c r="F342" s="106">
        <v>0</v>
      </c>
      <c r="G342" s="106">
        <v>0</v>
      </c>
      <c r="H342" s="145">
        <v>0</v>
      </c>
      <c r="I342" s="146"/>
      <c r="J342" s="146"/>
      <c r="K342" s="146"/>
      <c r="L342" s="147"/>
      <c r="M342" s="106">
        <v>0</v>
      </c>
      <c r="N342" s="106">
        <v>0</v>
      </c>
      <c r="O342" s="210"/>
    </row>
    <row r="343" spans="1:16" ht="28.5" customHeight="1" x14ac:dyDescent="0.3">
      <c r="A343" s="151"/>
      <c r="B343" s="152" t="s">
        <v>554</v>
      </c>
      <c r="C343" s="164" t="s">
        <v>102</v>
      </c>
      <c r="D343" s="164" t="s">
        <v>102</v>
      </c>
      <c r="E343" s="154" t="s">
        <v>103</v>
      </c>
      <c r="F343" s="154" t="s">
        <v>104</v>
      </c>
      <c r="G343" s="165" t="s">
        <v>520</v>
      </c>
      <c r="H343" s="153" t="s">
        <v>518</v>
      </c>
      <c r="I343" s="145" t="s">
        <v>333</v>
      </c>
      <c r="J343" s="146"/>
      <c r="K343" s="146"/>
      <c r="L343" s="147"/>
      <c r="M343" s="154" t="s">
        <v>106</v>
      </c>
      <c r="N343" s="154" t="s">
        <v>107</v>
      </c>
      <c r="O343" s="210"/>
    </row>
    <row r="344" spans="1:16" ht="23.25" customHeight="1" x14ac:dyDescent="0.3">
      <c r="A344" s="151"/>
      <c r="B344" s="152"/>
      <c r="C344" s="164"/>
      <c r="D344" s="164"/>
      <c r="E344" s="154"/>
      <c r="F344" s="154"/>
      <c r="G344" s="166"/>
      <c r="H344" s="154"/>
      <c r="I344" s="104" t="s">
        <v>328</v>
      </c>
      <c r="J344" s="104" t="s">
        <v>329</v>
      </c>
      <c r="K344" s="104" t="s">
        <v>330</v>
      </c>
      <c r="L344" s="104" t="s">
        <v>331</v>
      </c>
      <c r="M344" s="154"/>
      <c r="N344" s="154"/>
      <c r="O344" s="210"/>
    </row>
    <row r="345" spans="1:16" ht="30.75" customHeight="1" x14ac:dyDescent="0.3">
      <c r="A345" s="151"/>
      <c r="B345" s="152"/>
      <c r="C345" s="164"/>
      <c r="D345" s="164"/>
      <c r="E345" s="14">
        <v>261</v>
      </c>
      <c r="F345" s="14">
        <v>50</v>
      </c>
      <c r="G345" s="14">
        <v>211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210"/>
      <c r="P345" s="20"/>
    </row>
    <row r="346" spans="1:16" ht="30" customHeight="1" x14ac:dyDescent="0.3">
      <c r="A346" s="158" t="s">
        <v>26</v>
      </c>
      <c r="B346" s="152" t="s">
        <v>340</v>
      </c>
      <c r="C346" s="151" t="s">
        <v>67</v>
      </c>
      <c r="D346" s="21" t="s">
        <v>8</v>
      </c>
      <c r="E346" s="106">
        <f>E347+E348+E349</f>
        <v>30537.467830000001</v>
      </c>
      <c r="F346" s="106">
        <f t="shared" ref="F346:N346" si="49">F347+F348+F349</f>
        <v>30537.467830000001</v>
      </c>
      <c r="G346" s="106">
        <f t="shared" si="49"/>
        <v>0</v>
      </c>
      <c r="H346" s="145">
        <f t="shared" si="49"/>
        <v>0</v>
      </c>
      <c r="I346" s="146"/>
      <c r="J346" s="146"/>
      <c r="K346" s="146"/>
      <c r="L346" s="147"/>
      <c r="M346" s="106">
        <f t="shared" si="49"/>
        <v>0</v>
      </c>
      <c r="N346" s="106">
        <f t="shared" si="49"/>
        <v>0</v>
      </c>
      <c r="O346" s="225" t="s">
        <v>96</v>
      </c>
    </row>
    <row r="347" spans="1:16" ht="33" customHeight="1" x14ac:dyDescent="0.3">
      <c r="A347" s="159"/>
      <c r="B347" s="152"/>
      <c r="C347" s="151"/>
      <c r="D347" s="21" t="s">
        <v>10</v>
      </c>
      <c r="E347" s="106">
        <f>F347+G347+H347+M347+N347</f>
        <v>0</v>
      </c>
      <c r="F347" s="106">
        <v>0</v>
      </c>
      <c r="G347" s="106">
        <v>0</v>
      </c>
      <c r="H347" s="145">
        <v>0</v>
      </c>
      <c r="I347" s="146"/>
      <c r="J347" s="146"/>
      <c r="K347" s="146"/>
      <c r="L347" s="147"/>
      <c r="M347" s="106">
        <v>0</v>
      </c>
      <c r="N347" s="106">
        <v>0</v>
      </c>
      <c r="O347" s="226"/>
    </row>
    <row r="348" spans="1:16" ht="47.25" customHeight="1" x14ac:dyDescent="0.3">
      <c r="A348" s="159"/>
      <c r="B348" s="152"/>
      <c r="C348" s="151"/>
      <c r="D348" s="21" t="s">
        <v>18</v>
      </c>
      <c r="E348" s="106">
        <f>E350</f>
        <v>30537.467830000001</v>
      </c>
      <c r="F348" s="106">
        <f t="shared" ref="F348:N348" si="50">F350</f>
        <v>30537.467830000001</v>
      </c>
      <c r="G348" s="106">
        <f t="shared" si="50"/>
        <v>0</v>
      </c>
      <c r="H348" s="145">
        <f t="shared" si="50"/>
        <v>0</v>
      </c>
      <c r="I348" s="146"/>
      <c r="J348" s="146"/>
      <c r="K348" s="146"/>
      <c r="L348" s="147"/>
      <c r="M348" s="106">
        <f t="shared" si="50"/>
        <v>0</v>
      </c>
      <c r="N348" s="106">
        <f t="shared" si="50"/>
        <v>0</v>
      </c>
      <c r="O348" s="226"/>
    </row>
    <row r="349" spans="1:16" ht="27" customHeight="1" x14ac:dyDescent="0.3">
      <c r="A349" s="159"/>
      <c r="B349" s="152"/>
      <c r="C349" s="151"/>
      <c r="D349" s="21" t="s">
        <v>12</v>
      </c>
      <c r="E349" s="106">
        <f>F349+G349+H349+M349+N349</f>
        <v>0</v>
      </c>
      <c r="F349" s="106">
        <v>0</v>
      </c>
      <c r="G349" s="106">
        <v>0</v>
      </c>
      <c r="H349" s="145">
        <v>0</v>
      </c>
      <c r="I349" s="146"/>
      <c r="J349" s="146"/>
      <c r="K349" s="146"/>
      <c r="L349" s="147"/>
      <c r="M349" s="106">
        <v>0</v>
      </c>
      <c r="N349" s="106">
        <v>0</v>
      </c>
      <c r="O349" s="226"/>
    </row>
    <row r="350" spans="1:16" ht="87.75" customHeight="1" x14ac:dyDescent="0.3">
      <c r="A350" s="160"/>
      <c r="B350" s="110" t="s">
        <v>95</v>
      </c>
      <c r="C350" s="109" t="s">
        <v>67</v>
      </c>
      <c r="D350" s="21" t="s">
        <v>18</v>
      </c>
      <c r="E350" s="106">
        <f>F350+G350+H350+M350+N350</f>
        <v>30537.467830000001</v>
      </c>
      <c r="F350" s="106">
        <v>30537.467830000001</v>
      </c>
      <c r="G350" s="106">
        <v>0</v>
      </c>
      <c r="H350" s="145">
        <v>0</v>
      </c>
      <c r="I350" s="146"/>
      <c r="J350" s="146"/>
      <c r="K350" s="146"/>
      <c r="L350" s="147"/>
      <c r="M350" s="106">
        <v>0</v>
      </c>
      <c r="N350" s="106">
        <v>0</v>
      </c>
      <c r="O350" s="227"/>
      <c r="P350" s="35"/>
    </row>
    <row r="351" spans="1:16" ht="28.5" hidden="1" customHeight="1" x14ac:dyDescent="0.3">
      <c r="A351" s="158"/>
      <c r="B351" s="152" t="s">
        <v>119</v>
      </c>
      <c r="C351" s="164" t="s">
        <v>102</v>
      </c>
      <c r="D351" s="164" t="s">
        <v>102</v>
      </c>
      <c r="E351" s="154" t="s">
        <v>103</v>
      </c>
      <c r="F351" s="154" t="s">
        <v>104</v>
      </c>
      <c r="G351" s="165" t="s">
        <v>520</v>
      </c>
      <c r="H351" s="153" t="s">
        <v>518</v>
      </c>
      <c r="I351" s="145" t="s">
        <v>333</v>
      </c>
      <c r="J351" s="146"/>
      <c r="K351" s="146"/>
      <c r="L351" s="147"/>
      <c r="M351" s="154" t="s">
        <v>106</v>
      </c>
      <c r="N351" s="154" t="s">
        <v>107</v>
      </c>
      <c r="O351" s="225"/>
    </row>
    <row r="352" spans="1:16" ht="23.25" hidden="1" customHeight="1" x14ac:dyDescent="0.3">
      <c r="A352" s="159"/>
      <c r="B352" s="152"/>
      <c r="C352" s="164"/>
      <c r="D352" s="164"/>
      <c r="E352" s="154"/>
      <c r="F352" s="154"/>
      <c r="G352" s="166"/>
      <c r="H352" s="154"/>
      <c r="I352" s="104" t="s">
        <v>328</v>
      </c>
      <c r="J352" s="104" t="s">
        <v>329</v>
      </c>
      <c r="K352" s="104" t="s">
        <v>330</v>
      </c>
      <c r="L352" s="104" t="s">
        <v>331</v>
      </c>
      <c r="M352" s="154"/>
      <c r="N352" s="154"/>
      <c r="O352" s="226"/>
    </row>
    <row r="353" spans="1:16" ht="30.75" hidden="1" customHeight="1" x14ac:dyDescent="0.3">
      <c r="A353" s="160"/>
      <c r="B353" s="152"/>
      <c r="C353" s="164"/>
      <c r="D353" s="164"/>
      <c r="E353" s="14">
        <v>5064</v>
      </c>
      <c r="F353" s="14">
        <v>5064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227"/>
    </row>
    <row r="354" spans="1:16" ht="25.5" customHeight="1" x14ac:dyDescent="0.3">
      <c r="A354" s="151" t="s">
        <v>27</v>
      </c>
      <c r="B354" s="152" t="s">
        <v>82</v>
      </c>
      <c r="C354" s="151" t="s">
        <v>67</v>
      </c>
      <c r="D354" s="36" t="s">
        <v>8</v>
      </c>
      <c r="E354" s="106">
        <f>E355</f>
        <v>0</v>
      </c>
      <c r="F354" s="106">
        <v>0</v>
      </c>
      <c r="G354" s="106">
        <f>G355</f>
        <v>0</v>
      </c>
      <c r="H354" s="145">
        <v>0</v>
      </c>
      <c r="I354" s="146"/>
      <c r="J354" s="146"/>
      <c r="K354" s="146"/>
      <c r="L354" s="147"/>
      <c r="M354" s="106">
        <v>0</v>
      </c>
      <c r="N354" s="106">
        <v>0</v>
      </c>
      <c r="O354" s="210"/>
    </row>
    <row r="355" spans="1:16" ht="37.5" customHeight="1" x14ac:dyDescent="0.3">
      <c r="A355" s="151"/>
      <c r="B355" s="152"/>
      <c r="C355" s="151"/>
      <c r="D355" s="21" t="s">
        <v>18</v>
      </c>
      <c r="E355" s="106">
        <f>G355</f>
        <v>0</v>
      </c>
      <c r="F355" s="106">
        <v>0</v>
      </c>
      <c r="G355" s="106">
        <v>0</v>
      </c>
      <c r="H355" s="145">
        <v>0</v>
      </c>
      <c r="I355" s="146"/>
      <c r="J355" s="146"/>
      <c r="K355" s="146"/>
      <c r="L355" s="147"/>
      <c r="M355" s="106">
        <v>0</v>
      </c>
      <c r="N355" s="106">
        <v>0</v>
      </c>
      <c r="O355" s="210"/>
    </row>
    <row r="356" spans="1:16" ht="75" customHeight="1" x14ac:dyDescent="0.3">
      <c r="A356" s="171" t="s">
        <v>28</v>
      </c>
      <c r="B356" s="110" t="s">
        <v>65</v>
      </c>
      <c r="C356" s="109" t="s">
        <v>67</v>
      </c>
      <c r="D356" s="21" t="s">
        <v>18</v>
      </c>
      <c r="E356" s="106">
        <v>0</v>
      </c>
      <c r="F356" s="106">
        <v>0</v>
      </c>
      <c r="G356" s="106">
        <v>0</v>
      </c>
      <c r="H356" s="145">
        <v>0</v>
      </c>
      <c r="I356" s="146"/>
      <c r="J356" s="146"/>
      <c r="K356" s="146"/>
      <c r="L356" s="147"/>
      <c r="M356" s="106">
        <v>0</v>
      </c>
      <c r="N356" s="106">
        <v>0</v>
      </c>
      <c r="O356" s="157" t="s">
        <v>57</v>
      </c>
      <c r="P356" s="35"/>
    </row>
    <row r="357" spans="1:16" ht="24" customHeight="1" x14ac:dyDescent="0.3">
      <c r="A357" s="171"/>
      <c r="B357" s="152" t="s">
        <v>555</v>
      </c>
      <c r="C357" s="164" t="s">
        <v>102</v>
      </c>
      <c r="D357" s="164" t="s">
        <v>102</v>
      </c>
      <c r="E357" s="154" t="s">
        <v>103</v>
      </c>
      <c r="F357" s="154" t="s">
        <v>104</v>
      </c>
      <c r="G357" s="165" t="s">
        <v>520</v>
      </c>
      <c r="H357" s="153" t="s">
        <v>518</v>
      </c>
      <c r="I357" s="145" t="s">
        <v>333</v>
      </c>
      <c r="J357" s="146"/>
      <c r="K357" s="146"/>
      <c r="L357" s="147"/>
      <c r="M357" s="154" t="s">
        <v>106</v>
      </c>
      <c r="N357" s="154" t="s">
        <v>107</v>
      </c>
      <c r="O357" s="157"/>
    </row>
    <row r="358" spans="1:16" ht="24" customHeight="1" x14ac:dyDescent="0.3">
      <c r="A358" s="171"/>
      <c r="B358" s="152"/>
      <c r="C358" s="164"/>
      <c r="D358" s="164"/>
      <c r="E358" s="154"/>
      <c r="F358" s="154"/>
      <c r="G358" s="166"/>
      <c r="H358" s="154"/>
      <c r="I358" s="104" t="s">
        <v>328</v>
      </c>
      <c r="J358" s="104" t="s">
        <v>329</v>
      </c>
      <c r="K358" s="104" t="s">
        <v>330</v>
      </c>
      <c r="L358" s="104" t="s">
        <v>331</v>
      </c>
      <c r="M358" s="154"/>
      <c r="N358" s="154"/>
      <c r="O358" s="157"/>
    </row>
    <row r="359" spans="1:16" ht="24" customHeight="1" x14ac:dyDescent="0.3">
      <c r="A359" s="171"/>
      <c r="B359" s="152"/>
      <c r="C359" s="164"/>
      <c r="D359" s="164"/>
      <c r="E359" s="14">
        <v>44</v>
      </c>
      <c r="F359" s="14">
        <v>19</v>
      </c>
      <c r="G359" s="14">
        <v>25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57"/>
    </row>
    <row r="360" spans="1:16" ht="30.75" customHeight="1" x14ac:dyDescent="0.3">
      <c r="A360" s="167"/>
      <c r="B360" s="169" t="s">
        <v>326</v>
      </c>
      <c r="C360" s="167"/>
      <c r="D360" s="38" t="s">
        <v>309</v>
      </c>
      <c r="E360" s="33">
        <f t="shared" ref="E360:N361" si="51">SUM(E362:E363)</f>
        <v>30923.406130000003</v>
      </c>
      <c r="F360" s="33">
        <f t="shared" si="51"/>
        <v>30923.406130000003</v>
      </c>
      <c r="G360" s="122">
        <f t="shared" si="51"/>
        <v>0</v>
      </c>
      <c r="H360" s="214">
        <f t="shared" si="51"/>
        <v>0</v>
      </c>
      <c r="I360" s="215"/>
      <c r="J360" s="215"/>
      <c r="K360" s="215"/>
      <c r="L360" s="216"/>
      <c r="M360" s="33">
        <f t="shared" si="51"/>
        <v>0</v>
      </c>
      <c r="N360" s="33">
        <f t="shared" si="51"/>
        <v>0</v>
      </c>
      <c r="O360" s="168"/>
    </row>
    <row r="361" spans="1:16" ht="35.25" customHeight="1" x14ac:dyDescent="0.3">
      <c r="A361" s="167"/>
      <c r="B361" s="169"/>
      <c r="C361" s="167"/>
      <c r="D361" s="38" t="s">
        <v>10</v>
      </c>
      <c r="E361" s="33">
        <f t="shared" si="51"/>
        <v>0</v>
      </c>
      <c r="F361" s="33">
        <v>0</v>
      </c>
      <c r="G361" s="122">
        <v>0</v>
      </c>
      <c r="H361" s="214">
        <v>0</v>
      </c>
      <c r="I361" s="215"/>
      <c r="J361" s="215"/>
      <c r="K361" s="215"/>
      <c r="L361" s="216"/>
      <c r="M361" s="33">
        <v>0</v>
      </c>
      <c r="N361" s="33">
        <v>0</v>
      </c>
      <c r="O361" s="168"/>
    </row>
    <row r="362" spans="1:16" ht="39" customHeight="1" x14ac:dyDescent="0.3">
      <c r="A362" s="167"/>
      <c r="B362" s="169"/>
      <c r="C362" s="167"/>
      <c r="D362" s="38" t="s">
        <v>18</v>
      </c>
      <c r="E362" s="33">
        <f>SUM(F362:N362)</f>
        <v>30923.406130000003</v>
      </c>
      <c r="F362" s="33">
        <f>F339</f>
        <v>30923.406130000003</v>
      </c>
      <c r="G362" s="122">
        <f t="shared" ref="G362:N362" si="52">G339</f>
        <v>0</v>
      </c>
      <c r="H362" s="214">
        <f t="shared" si="52"/>
        <v>0</v>
      </c>
      <c r="I362" s="215"/>
      <c r="J362" s="215"/>
      <c r="K362" s="215"/>
      <c r="L362" s="216"/>
      <c r="M362" s="33">
        <f t="shared" si="52"/>
        <v>0</v>
      </c>
      <c r="N362" s="33">
        <f t="shared" si="52"/>
        <v>0</v>
      </c>
      <c r="O362" s="168"/>
    </row>
    <row r="363" spans="1:16" ht="27" customHeight="1" x14ac:dyDescent="0.3">
      <c r="A363" s="167"/>
      <c r="B363" s="169"/>
      <c r="C363" s="167"/>
      <c r="D363" s="38" t="s">
        <v>12</v>
      </c>
      <c r="E363" s="33">
        <f>SUM(F363:N363)</f>
        <v>0</v>
      </c>
      <c r="F363" s="33">
        <f>F340</f>
        <v>0</v>
      </c>
      <c r="G363" s="122">
        <f>G340</f>
        <v>0</v>
      </c>
      <c r="H363" s="214">
        <f>H340</f>
        <v>0</v>
      </c>
      <c r="I363" s="215"/>
      <c r="J363" s="215"/>
      <c r="K363" s="215"/>
      <c r="L363" s="216"/>
      <c r="M363" s="33">
        <f>M340</f>
        <v>0</v>
      </c>
      <c r="N363" s="33">
        <f>N340</f>
        <v>0</v>
      </c>
      <c r="O363" s="168"/>
    </row>
    <row r="364" spans="1:16" ht="34.5" customHeight="1" x14ac:dyDescent="0.3">
      <c r="A364" s="116"/>
      <c r="B364" s="167" t="s">
        <v>129</v>
      </c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</row>
    <row r="365" spans="1:16" ht="27" customHeight="1" x14ac:dyDescent="0.3">
      <c r="A365" s="158" t="s">
        <v>6</v>
      </c>
      <c r="B365" s="141" t="s">
        <v>91</v>
      </c>
      <c r="C365" s="158" t="s">
        <v>67</v>
      </c>
      <c r="D365" s="36" t="s">
        <v>8</v>
      </c>
      <c r="E365" s="106">
        <f t="shared" ref="E365:N365" si="53">E366</f>
        <v>4988.9908999999998</v>
      </c>
      <c r="F365" s="107">
        <f t="shared" si="53"/>
        <v>574.30499999999995</v>
      </c>
      <c r="G365" s="107">
        <f t="shared" si="53"/>
        <v>868</v>
      </c>
      <c r="H365" s="145">
        <f t="shared" si="53"/>
        <v>1810.6858999999999</v>
      </c>
      <c r="I365" s="146"/>
      <c r="J365" s="146"/>
      <c r="K365" s="146"/>
      <c r="L365" s="147"/>
      <c r="M365" s="106">
        <f t="shared" si="53"/>
        <v>868</v>
      </c>
      <c r="N365" s="106">
        <f t="shared" si="53"/>
        <v>868</v>
      </c>
      <c r="O365" s="155"/>
    </row>
    <row r="366" spans="1:16" ht="43.5" customHeight="1" x14ac:dyDescent="0.3">
      <c r="A366" s="160"/>
      <c r="B366" s="142"/>
      <c r="C366" s="160"/>
      <c r="D366" s="40" t="s">
        <v>18</v>
      </c>
      <c r="E366" s="106">
        <f t="shared" ref="E366:N366" si="54">E368</f>
        <v>4988.9908999999998</v>
      </c>
      <c r="F366" s="107">
        <f t="shared" si="54"/>
        <v>574.30499999999995</v>
      </c>
      <c r="G366" s="107">
        <f t="shared" si="54"/>
        <v>868</v>
      </c>
      <c r="H366" s="145">
        <f t="shared" si="54"/>
        <v>1810.6858999999999</v>
      </c>
      <c r="I366" s="146"/>
      <c r="J366" s="146"/>
      <c r="K366" s="146"/>
      <c r="L366" s="147"/>
      <c r="M366" s="104">
        <f t="shared" si="54"/>
        <v>868</v>
      </c>
      <c r="N366" s="104">
        <f t="shared" si="54"/>
        <v>868</v>
      </c>
      <c r="O366" s="155"/>
    </row>
    <row r="367" spans="1:16" ht="64.5" customHeight="1" x14ac:dyDescent="0.3">
      <c r="A367" s="108" t="s">
        <v>13</v>
      </c>
      <c r="B367" s="110" t="s">
        <v>52</v>
      </c>
      <c r="C367" s="109" t="s">
        <v>67</v>
      </c>
      <c r="D367" s="110" t="s">
        <v>18</v>
      </c>
      <c r="E367" s="106">
        <v>0</v>
      </c>
      <c r="F367" s="106">
        <v>0</v>
      </c>
      <c r="G367" s="106">
        <v>0</v>
      </c>
      <c r="H367" s="145">
        <v>0</v>
      </c>
      <c r="I367" s="146"/>
      <c r="J367" s="146"/>
      <c r="K367" s="146"/>
      <c r="L367" s="147"/>
      <c r="M367" s="106">
        <v>0</v>
      </c>
      <c r="N367" s="106">
        <v>0</v>
      </c>
      <c r="O367" s="108" t="s">
        <v>57</v>
      </c>
    </row>
    <row r="368" spans="1:16" ht="63" customHeight="1" x14ac:dyDescent="0.3">
      <c r="A368" s="158" t="s">
        <v>16</v>
      </c>
      <c r="B368" s="110" t="s">
        <v>53</v>
      </c>
      <c r="C368" s="109" t="s">
        <v>67</v>
      </c>
      <c r="D368" s="110" t="s">
        <v>18</v>
      </c>
      <c r="E368" s="106">
        <f>SUM(F368:N368)</f>
        <v>4988.9908999999998</v>
      </c>
      <c r="F368" s="106">
        <v>574.30499999999995</v>
      </c>
      <c r="G368" s="106">
        <v>868</v>
      </c>
      <c r="H368" s="145">
        <f>825+721.2859+264.4</f>
        <v>1810.6858999999999</v>
      </c>
      <c r="I368" s="146"/>
      <c r="J368" s="146"/>
      <c r="K368" s="146"/>
      <c r="L368" s="147"/>
      <c r="M368" s="106">
        <v>868</v>
      </c>
      <c r="N368" s="106">
        <v>868</v>
      </c>
      <c r="O368" s="143" t="s">
        <v>57</v>
      </c>
    </row>
    <row r="369" spans="1:16" ht="18.75" customHeight="1" x14ac:dyDescent="0.3">
      <c r="A369" s="159"/>
      <c r="B369" s="141" t="s">
        <v>282</v>
      </c>
      <c r="C369" s="164" t="s">
        <v>102</v>
      </c>
      <c r="D369" s="202" t="s">
        <v>102</v>
      </c>
      <c r="E369" s="172" t="s">
        <v>103</v>
      </c>
      <c r="F369" s="172" t="s">
        <v>104</v>
      </c>
      <c r="G369" s="165" t="s">
        <v>520</v>
      </c>
      <c r="H369" s="153" t="s">
        <v>518</v>
      </c>
      <c r="I369" s="145" t="s">
        <v>333</v>
      </c>
      <c r="J369" s="146"/>
      <c r="K369" s="146"/>
      <c r="L369" s="147"/>
      <c r="M369" s="172" t="s">
        <v>106</v>
      </c>
      <c r="N369" s="172" t="s">
        <v>107</v>
      </c>
      <c r="O369" s="148"/>
      <c r="P369" s="23"/>
    </row>
    <row r="370" spans="1:16" ht="18.75" customHeight="1" x14ac:dyDescent="0.3">
      <c r="A370" s="159"/>
      <c r="B370" s="149"/>
      <c r="C370" s="164"/>
      <c r="D370" s="203"/>
      <c r="E370" s="166"/>
      <c r="F370" s="166"/>
      <c r="G370" s="166"/>
      <c r="H370" s="154"/>
      <c r="I370" s="104" t="s">
        <v>328</v>
      </c>
      <c r="J370" s="104" t="s">
        <v>329</v>
      </c>
      <c r="K370" s="104" t="s">
        <v>330</v>
      </c>
      <c r="L370" s="104" t="s">
        <v>331</v>
      </c>
      <c r="M370" s="166"/>
      <c r="N370" s="166"/>
      <c r="O370" s="148"/>
    </row>
    <row r="371" spans="1:16" ht="23.25" customHeight="1" x14ac:dyDescent="0.3">
      <c r="A371" s="160"/>
      <c r="B371" s="142"/>
      <c r="C371" s="164"/>
      <c r="D371" s="204"/>
      <c r="E371" s="14">
        <v>100</v>
      </c>
      <c r="F371" s="39">
        <v>100</v>
      </c>
      <c r="G371" s="39">
        <v>100</v>
      </c>
      <c r="H371" s="39">
        <v>100</v>
      </c>
      <c r="I371" s="39">
        <v>0</v>
      </c>
      <c r="J371" s="39">
        <v>0</v>
      </c>
      <c r="K371" s="39">
        <v>0</v>
      </c>
      <c r="L371" s="39">
        <v>100</v>
      </c>
      <c r="M371" s="39">
        <v>100</v>
      </c>
      <c r="N371" s="39">
        <v>100</v>
      </c>
      <c r="O371" s="144"/>
    </row>
    <row r="372" spans="1:16" ht="78.75" customHeight="1" x14ac:dyDescent="0.3">
      <c r="A372" s="167"/>
      <c r="B372" s="167"/>
      <c r="C372" s="167"/>
      <c r="D372" s="22" t="s">
        <v>93</v>
      </c>
      <c r="E372" s="33">
        <f t="shared" ref="E372:N372" si="55">E373</f>
        <v>4988.9908999999998</v>
      </c>
      <c r="F372" s="33">
        <f t="shared" si="55"/>
        <v>574.30499999999995</v>
      </c>
      <c r="G372" s="122">
        <f t="shared" si="55"/>
        <v>868</v>
      </c>
      <c r="H372" s="214">
        <f t="shared" si="55"/>
        <v>1810.6858999999999</v>
      </c>
      <c r="I372" s="215"/>
      <c r="J372" s="215"/>
      <c r="K372" s="215"/>
      <c r="L372" s="216"/>
      <c r="M372" s="33">
        <f t="shared" si="55"/>
        <v>868</v>
      </c>
      <c r="N372" s="33">
        <f t="shared" si="55"/>
        <v>868</v>
      </c>
      <c r="O372" s="168"/>
    </row>
    <row r="373" spans="1:16" ht="45" customHeight="1" x14ac:dyDescent="0.3">
      <c r="A373" s="167"/>
      <c r="B373" s="167"/>
      <c r="C373" s="167"/>
      <c r="D373" s="118" t="s">
        <v>18</v>
      </c>
      <c r="E373" s="33">
        <f>E366</f>
        <v>4988.9908999999998</v>
      </c>
      <c r="F373" s="33">
        <f>F366</f>
        <v>574.30499999999995</v>
      </c>
      <c r="G373" s="122">
        <f>G366</f>
        <v>868</v>
      </c>
      <c r="H373" s="214">
        <f>H366</f>
        <v>1810.6858999999999</v>
      </c>
      <c r="I373" s="215"/>
      <c r="J373" s="215"/>
      <c r="K373" s="215"/>
      <c r="L373" s="216"/>
      <c r="M373" s="33">
        <f>M366</f>
        <v>868</v>
      </c>
      <c r="N373" s="33">
        <f>N366</f>
        <v>868</v>
      </c>
      <c r="O373" s="168"/>
    </row>
    <row r="374" spans="1:16" ht="27" customHeight="1" x14ac:dyDescent="0.3">
      <c r="A374" s="116"/>
      <c r="B374" s="167" t="s">
        <v>130</v>
      </c>
      <c r="C374" s="167"/>
      <c r="D374" s="167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</row>
    <row r="375" spans="1:16" ht="27" customHeight="1" x14ac:dyDescent="0.3">
      <c r="A375" s="151" t="s">
        <v>6</v>
      </c>
      <c r="B375" s="152" t="s">
        <v>38</v>
      </c>
      <c r="C375" s="151" t="s">
        <v>67</v>
      </c>
      <c r="D375" s="36" t="s">
        <v>8</v>
      </c>
      <c r="E375" s="106">
        <f t="shared" ref="E375:N375" si="56">E376+E377</f>
        <v>19497.60023</v>
      </c>
      <c r="F375" s="106">
        <f t="shared" si="56"/>
        <v>2827.5251399999997</v>
      </c>
      <c r="G375" s="107">
        <f t="shared" si="56"/>
        <v>7845.9151299999994</v>
      </c>
      <c r="H375" s="145">
        <f t="shared" si="56"/>
        <v>5650.15996</v>
      </c>
      <c r="I375" s="146"/>
      <c r="J375" s="146"/>
      <c r="K375" s="146"/>
      <c r="L375" s="147"/>
      <c r="M375" s="106">
        <f>M376+M377</f>
        <v>1587</v>
      </c>
      <c r="N375" s="106">
        <f t="shared" si="56"/>
        <v>1587</v>
      </c>
      <c r="O375" s="155"/>
    </row>
    <row r="376" spans="1:16" ht="33.75" customHeight="1" x14ac:dyDescent="0.3">
      <c r="A376" s="151"/>
      <c r="B376" s="152"/>
      <c r="C376" s="151"/>
      <c r="D376" s="40" t="s">
        <v>10</v>
      </c>
      <c r="E376" s="106">
        <f>F376+G376+H376+M376+N376</f>
        <v>0</v>
      </c>
      <c r="F376" s="106">
        <f>F379</f>
        <v>0</v>
      </c>
      <c r="G376" s="107">
        <f t="shared" ref="G376:N376" si="57">G379</f>
        <v>0</v>
      </c>
      <c r="H376" s="145">
        <f t="shared" si="57"/>
        <v>0</v>
      </c>
      <c r="I376" s="146"/>
      <c r="J376" s="146"/>
      <c r="K376" s="146"/>
      <c r="L376" s="147"/>
      <c r="M376" s="106">
        <f t="shared" si="57"/>
        <v>0</v>
      </c>
      <c r="N376" s="106">
        <f t="shared" si="57"/>
        <v>0</v>
      </c>
      <c r="O376" s="155"/>
    </row>
    <row r="377" spans="1:16" ht="35.25" customHeight="1" x14ac:dyDescent="0.3">
      <c r="A377" s="151"/>
      <c r="B377" s="152"/>
      <c r="C377" s="151"/>
      <c r="D377" s="40" t="s">
        <v>18</v>
      </c>
      <c r="E377" s="106">
        <f>SUM(F377:N377)</f>
        <v>19497.60023</v>
      </c>
      <c r="F377" s="106">
        <f>F380+F382</f>
        <v>2827.5251399999997</v>
      </c>
      <c r="G377" s="107">
        <f>G380+G382</f>
        <v>7845.9151299999994</v>
      </c>
      <c r="H377" s="145">
        <f>H380+H382</f>
        <v>5650.15996</v>
      </c>
      <c r="I377" s="146"/>
      <c r="J377" s="146"/>
      <c r="K377" s="146"/>
      <c r="L377" s="147"/>
      <c r="M377" s="106">
        <f>M380+M382</f>
        <v>1587</v>
      </c>
      <c r="N377" s="106">
        <f>N380+N382</f>
        <v>1587</v>
      </c>
      <c r="O377" s="155"/>
    </row>
    <row r="378" spans="1:16" ht="26.25" customHeight="1" x14ac:dyDescent="0.3">
      <c r="A378" s="171" t="s">
        <v>13</v>
      </c>
      <c r="B378" s="152" t="s">
        <v>83</v>
      </c>
      <c r="C378" s="155" t="s">
        <v>67</v>
      </c>
      <c r="D378" s="21" t="s">
        <v>14</v>
      </c>
      <c r="E378" s="106">
        <f>F378+G378+H378</f>
        <v>0</v>
      </c>
      <c r="F378" s="106">
        <f>F379+F380</f>
        <v>0</v>
      </c>
      <c r="G378" s="106">
        <f>G379+G380</f>
        <v>0</v>
      </c>
      <c r="H378" s="145">
        <f>H379+H380</f>
        <v>0</v>
      </c>
      <c r="I378" s="146"/>
      <c r="J378" s="146"/>
      <c r="K378" s="146"/>
      <c r="L378" s="147"/>
      <c r="M378" s="106">
        <f>M379+M380</f>
        <v>0</v>
      </c>
      <c r="N378" s="106">
        <f>N379+N380</f>
        <v>0</v>
      </c>
      <c r="O378" s="155" t="s">
        <v>17</v>
      </c>
    </row>
    <row r="379" spans="1:16" ht="37.5" customHeight="1" x14ac:dyDescent="0.3">
      <c r="A379" s="171"/>
      <c r="B379" s="152"/>
      <c r="C379" s="155"/>
      <c r="D379" s="21" t="s">
        <v>10</v>
      </c>
      <c r="E379" s="106">
        <f>F379+G379+H379</f>
        <v>0</v>
      </c>
      <c r="F379" s="106">
        <v>0</v>
      </c>
      <c r="G379" s="106">
        <v>0</v>
      </c>
      <c r="H379" s="145">
        <v>0</v>
      </c>
      <c r="I379" s="146"/>
      <c r="J379" s="146"/>
      <c r="K379" s="146"/>
      <c r="L379" s="147"/>
      <c r="M379" s="106">
        <v>0</v>
      </c>
      <c r="N379" s="106">
        <v>0</v>
      </c>
      <c r="O379" s="155"/>
    </row>
    <row r="380" spans="1:16" ht="36.75" customHeight="1" x14ac:dyDescent="0.3">
      <c r="A380" s="171"/>
      <c r="B380" s="152"/>
      <c r="C380" s="155"/>
      <c r="D380" s="21" t="s">
        <v>18</v>
      </c>
      <c r="E380" s="106">
        <f>SUM(F380:N380)</f>
        <v>0</v>
      </c>
      <c r="F380" s="106">
        <v>0</v>
      </c>
      <c r="G380" s="106">
        <v>0</v>
      </c>
      <c r="H380" s="145">
        <v>0</v>
      </c>
      <c r="I380" s="146"/>
      <c r="J380" s="146"/>
      <c r="K380" s="146"/>
      <c r="L380" s="147"/>
      <c r="M380" s="106">
        <v>0</v>
      </c>
      <c r="N380" s="106">
        <v>0</v>
      </c>
      <c r="O380" s="155"/>
    </row>
    <row r="381" spans="1:16" ht="93" customHeight="1" x14ac:dyDescent="0.3">
      <c r="A381" s="114" t="s">
        <v>16</v>
      </c>
      <c r="B381" s="110" t="s">
        <v>84</v>
      </c>
      <c r="C381" s="108" t="s">
        <v>67</v>
      </c>
      <c r="D381" s="21" t="s">
        <v>18</v>
      </c>
      <c r="E381" s="106">
        <f>F381+G381+H381+M381+N381</f>
        <v>0</v>
      </c>
      <c r="F381" s="106">
        <v>0</v>
      </c>
      <c r="G381" s="106">
        <v>0</v>
      </c>
      <c r="H381" s="145">
        <v>0</v>
      </c>
      <c r="I381" s="146"/>
      <c r="J381" s="146"/>
      <c r="K381" s="146"/>
      <c r="L381" s="147"/>
      <c r="M381" s="106">
        <v>0</v>
      </c>
      <c r="N381" s="106">
        <v>0</v>
      </c>
      <c r="O381" s="108" t="s">
        <v>17</v>
      </c>
    </row>
    <row r="382" spans="1:16" ht="85.5" customHeight="1" x14ac:dyDescent="0.3">
      <c r="A382" s="114" t="s">
        <v>22</v>
      </c>
      <c r="B382" s="110" t="s">
        <v>85</v>
      </c>
      <c r="C382" s="108" t="s">
        <v>67</v>
      </c>
      <c r="D382" s="21" t="s">
        <v>18</v>
      </c>
      <c r="E382" s="106">
        <f>SUM(F382:N382)</f>
        <v>19497.60023</v>
      </c>
      <c r="F382" s="107">
        <f>F383+F2343+F384+F385+F386</f>
        <v>2827.5251399999997</v>
      </c>
      <c r="G382" s="107">
        <f>G383+G384+G387+G388</f>
        <v>7845.9151299999994</v>
      </c>
      <c r="H382" s="145">
        <f>H383+H384+H387</f>
        <v>5650.15996</v>
      </c>
      <c r="I382" s="146"/>
      <c r="J382" s="146"/>
      <c r="K382" s="146"/>
      <c r="L382" s="147"/>
      <c r="M382" s="106">
        <f t="shared" ref="M382:N382" si="58">M383</f>
        <v>1587</v>
      </c>
      <c r="N382" s="106">
        <f t="shared" si="58"/>
        <v>1587</v>
      </c>
      <c r="O382" s="108" t="s">
        <v>17</v>
      </c>
    </row>
    <row r="383" spans="1:16" ht="58.5" hidden="1" customHeight="1" x14ac:dyDescent="0.3">
      <c r="A383" s="41" t="s">
        <v>127</v>
      </c>
      <c r="B383" s="101" t="s">
        <v>62</v>
      </c>
      <c r="C383" s="102" t="s">
        <v>67</v>
      </c>
      <c r="D383" s="21" t="s">
        <v>18</v>
      </c>
      <c r="E383" s="106">
        <f>SUM(F383:N383)</f>
        <v>7913.1734400000005</v>
      </c>
      <c r="F383" s="107">
        <f>1327+153.8768</f>
        <v>1480.8768</v>
      </c>
      <c r="G383" s="107">
        <f>1481+54.15328+73.4064</f>
        <v>1608.5596800000001</v>
      </c>
      <c r="H383" s="145">
        <f>1508+141.73696</f>
        <v>1649.73696</v>
      </c>
      <c r="I383" s="146"/>
      <c r="J383" s="146"/>
      <c r="K383" s="146"/>
      <c r="L383" s="147"/>
      <c r="M383" s="106">
        <v>1587</v>
      </c>
      <c r="N383" s="106">
        <v>1587</v>
      </c>
      <c r="O383" s="102" t="s">
        <v>17</v>
      </c>
    </row>
    <row r="384" spans="1:16" ht="38.25" hidden="1" customHeight="1" x14ac:dyDescent="0.3">
      <c r="A384" s="114" t="s">
        <v>128</v>
      </c>
      <c r="B384" s="110" t="s">
        <v>101</v>
      </c>
      <c r="C384" s="108" t="s">
        <v>67</v>
      </c>
      <c r="D384" s="21" t="s">
        <v>18</v>
      </c>
      <c r="E384" s="106">
        <f>F384+G384+H384+M384+N384</f>
        <v>6468.4434299999994</v>
      </c>
      <c r="F384" s="106">
        <f>1202.907-77.15235</f>
        <v>1125.7546499999999</v>
      </c>
      <c r="G384" s="107">
        <f>2500-207.31122+50</f>
        <v>2342.68878</v>
      </c>
      <c r="H384" s="145">
        <v>3000</v>
      </c>
      <c r="I384" s="146"/>
      <c r="J384" s="146"/>
      <c r="K384" s="146"/>
      <c r="L384" s="147"/>
      <c r="M384" s="106">
        <v>0</v>
      </c>
      <c r="N384" s="106">
        <v>0</v>
      </c>
      <c r="O384" s="108" t="s">
        <v>17</v>
      </c>
    </row>
    <row r="385" spans="1:15" ht="51" hidden="1" customHeight="1" x14ac:dyDescent="0.3">
      <c r="A385" s="114" t="s">
        <v>126</v>
      </c>
      <c r="B385" s="110" t="s">
        <v>61</v>
      </c>
      <c r="C385" s="108" t="s">
        <v>67</v>
      </c>
      <c r="D385" s="21" t="s">
        <v>18</v>
      </c>
      <c r="E385" s="106">
        <v>0</v>
      </c>
      <c r="F385" s="106">
        <v>0</v>
      </c>
      <c r="G385" s="107">
        <v>0</v>
      </c>
      <c r="H385" s="145">
        <v>0</v>
      </c>
      <c r="I385" s="146"/>
      <c r="J385" s="146"/>
      <c r="K385" s="146"/>
      <c r="L385" s="147"/>
      <c r="M385" s="106">
        <v>0</v>
      </c>
      <c r="N385" s="106">
        <v>0</v>
      </c>
      <c r="O385" s="108" t="s">
        <v>17</v>
      </c>
    </row>
    <row r="386" spans="1:15" ht="51" hidden="1" customHeight="1" x14ac:dyDescent="0.3">
      <c r="A386" s="114" t="s">
        <v>279</v>
      </c>
      <c r="B386" s="110" t="s">
        <v>284</v>
      </c>
      <c r="C386" s="108" t="s">
        <v>67</v>
      </c>
      <c r="D386" s="21" t="s">
        <v>18</v>
      </c>
      <c r="E386" s="106">
        <f>F386+G386+H386+M386+N386</f>
        <v>220.89368999999999</v>
      </c>
      <c r="F386" s="106">
        <v>220.89368999999999</v>
      </c>
      <c r="G386" s="107">
        <v>0</v>
      </c>
      <c r="H386" s="145">
        <v>0</v>
      </c>
      <c r="I386" s="146"/>
      <c r="J386" s="146"/>
      <c r="K386" s="146"/>
      <c r="L386" s="147"/>
      <c r="M386" s="106">
        <v>0</v>
      </c>
      <c r="N386" s="106">
        <v>0</v>
      </c>
      <c r="O386" s="108" t="s">
        <v>17</v>
      </c>
    </row>
    <row r="387" spans="1:15" ht="51" hidden="1" customHeight="1" x14ac:dyDescent="0.3">
      <c r="A387" s="114" t="s">
        <v>362</v>
      </c>
      <c r="B387" s="110" t="s">
        <v>363</v>
      </c>
      <c r="C387" s="108" t="s">
        <v>67</v>
      </c>
      <c r="D387" s="21" t="s">
        <v>18</v>
      </c>
      <c r="E387" s="106">
        <f>F387+G387+H387+M387+N387</f>
        <v>4450.4229999999998</v>
      </c>
      <c r="F387" s="106">
        <v>0</v>
      </c>
      <c r="G387" s="107">
        <v>3450</v>
      </c>
      <c r="H387" s="145">
        <v>1000.423</v>
      </c>
      <c r="I387" s="146"/>
      <c r="J387" s="146"/>
      <c r="K387" s="146"/>
      <c r="L387" s="147"/>
      <c r="M387" s="106">
        <v>0</v>
      </c>
      <c r="N387" s="106">
        <v>0</v>
      </c>
      <c r="O387" s="108" t="s">
        <v>17</v>
      </c>
    </row>
    <row r="388" spans="1:15" ht="108" hidden="1" customHeight="1" x14ac:dyDescent="0.3">
      <c r="A388" s="114" t="s">
        <v>472</v>
      </c>
      <c r="B388" s="110" t="s">
        <v>473</v>
      </c>
      <c r="C388" s="108" t="s">
        <v>67</v>
      </c>
      <c r="D388" s="21" t="s">
        <v>18</v>
      </c>
      <c r="E388" s="106">
        <f>F388+G388+H388+M388+N388</f>
        <v>444.66667000000001</v>
      </c>
      <c r="F388" s="106">
        <v>0</v>
      </c>
      <c r="G388" s="107">
        <v>444.66667000000001</v>
      </c>
      <c r="H388" s="145">
        <v>0</v>
      </c>
      <c r="I388" s="146"/>
      <c r="J388" s="146"/>
      <c r="K388" s="146"/>
      <c r="L388" s="147"/>
      <c r="M388" s="106">
        <v>0</v>
      </c>
      <c r="N388" s="106">
        <v>0</v>
      </c>
      <c r="O388" s="108" t="s">
        <v>17</v>
      </c>
    </row>
    <row r="389" spans="1:15" ht="32.25" customHeight="1" x14ac:dyDescent="0.3">
      <c r="A389" s="167"/>
      <c r="B389" s="169" t="s">
        <v>321</v>
      </c>
      <c r="C389" s="167"/>
      <c r="D389" s="38" t="s">
        <v>309</v>
      </c>
      <c r="E389" s="33">
        <f>E390+E391</f>
        <v>19497.60023</v>
      </c>
      <c r="F389" s="33">
        <f t="shared" ref="F389:N389" si="59">F390+F391</f>
        <v>2827.5251399999997</v>
      </c>
      <c r="G389" s="122">
        <f t="shared" si="59"/>
        <v>7845.9151299999994</v>
      </c>
      <c r="H389" s="214">
        <f t="shared" si="59"/>
        <v>5650.15996</v>
      </c>
      <c r="I389" s="215"/>
      <c r="J389" s="215"/>
      <c r="K389" s="215"/>
      <c r="L389" s="216"/>
      <c r="M389" s="33">
        <f t="shared" si="59"/>
        <v>1587</v>
      </c>
      <c r="N389" s="33">
        <f t="shared" si="59"/>
        <v>1587</v>
      </c>
      <c r="O389" s="168"/>
    </row>
    <row r="390" spans="1:15" ht="35.25" customHeight="1" x14ac:dyDescent="0.3">
      <c r="A390" s="167"/>
      <c r="B390" s="169"/>
      <c r="C390" s="167"/>
      <c r="D390" s="118" t="s">
        <v>10</v>
      </c>
      <c r="E390" s="33">
        <f t="shared" ref="E390:G391" si="60">E376</f>
        <v>0</v>
      </c>
      <c r="F390" s="33">
        <f t="shared" si="60"/>
        <v>0</v>
      </c>
      <c r="G390" s="122">
        <f t="shared" si="60"/>
        <v>0</v>
      </c>
      <c r="H390" s="214">
        <f t="shared" ref="H390:N391" si="61">H376</f>
        <v>0</v>
      </c>
      <c r="I390" s="215"/>
      <c r="J390" s="215"/>
      <c r="K390" s="215"/>
      <c r="L390" s="216"/>
      <c r="M390" s="33">
        <f t="shared" si="61"/>
        <v>0</v>
      </c>
      <c r="N390" s="33">
        <f t="shared" si="61"/>
        <v>0</v>
      </c>
      <c r="O390" s="168"/>
    </row>
    <row r="391" spans="1:15" ht="37.5" customHeight="1" x14ac:dyDescent="0.3">
      <c r="A391" s="167"/>
      <c r="B391" s="169"/>
      <c r="C391" s="167"/>
      <c r="D391" s="118" t="s">
        <v>18</v>
      </c>
      <c r="E391" s="33">
        <f t="shared" si="60"/>
        <v>19497.60023</v>
      </c>
      <c r="F391" s="33">
        <f t="shared" si="60"/>
        <v>2827.5251399999997</v>
      </c>
      <c r="G391" s="122">
        <f t="shared" si="60"/>
        <v>7845.9151299999994</v>
      </c>
      <c r="H391" s="214">
        <f t="shared" si="61"/>
        <v>5650.15996</v>
      </c>
      <c r="I391" s="215"/>
      <c r="J391" s="215"/>
      <c r="K391" s="215"/>
      <c r="L391" s="216"/>
      <c r="M391" s="33">
        <f t="shared" si="61"/>
        <v>1587</v>
      </c>
      <c r="N391" s="33">
        <f t="shared" si="61"/>
        <v>1587</v>
      </c>
      <c r="O391" s="168"/>
    </row>
    <row r="392" spans="1:15" ht="27" customHeight="1" x14ac:dyDescent="0.3">
      <c r="A392" s="167" t="s">
        <v>131</v>
      </c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</row>
    <row r="393" spans="1:15" ht="28.5" customHeight="1" x14ac:dyDescent="0.3">
      <c r="A393" s="155" t="s">
        <v>6</v>
      </c>
      <c r="B393" s="152" t="s">
        <v>86</v>
      </c>
      <c r="C393" s="155" t="s">
        <v>67</v>
      </c>
      <c r="D393" s="110" t="s">
        <v>8</v>
      </c>
      <c r="E393" s="112">
        <f>E394+E395</f>
        <v>3247022.6068799999</v>
      </c>
      <c r="F393" s="112">
        <f t="shared" ref="F393:N393" si="62">F394+F395</f>
        <v>1074800</v>
      </c>
      <c r="G393" s="112">
        <f t="shared" si="62"/>
        <v>1752489.6942099999</v>
      </c>
      <c r="H393" s="173">
        <f t="shared" si="62"/>
        <v>309986.91266999999</v>
      </c>
      <c r="I393" s="174"/>
      <c r="J393" s="174"/>
      <c r="K393" s="174"/>
      <c r="L393" s="175"/>
      <c r="M393" s="112">
        <f t="shared" si="62"/>
        <v>109746</v>
      </c>
      <c r="N393" s="112">
        <f t="shared" si="62"/>
        <v>0</v>
      </c>
      <c r="O393" s="157"/>
    </row>
    <row r="394" spans="1:15" ht="34.5" customHeight="1" x14ac:dyDescent="0.3">
      <c r="A394" s="155"/>
      <c r="B394" s="152"/>
      <c r="C394" s="155"/>
      <c r="D394" s="110" t="s">
        <v>10</v>
      </c>
      <c r="E394" s="112">
        <f>F394+G394+H394+M394+N394</f>
        <v>135626</v>
      </c>
      <c r="F394" s="112">
        <f>F397</f>
        <v>21800</v>
      </c>
      <c r="G394" s="112">
        <f>G397</f>
        <v>0</v>
      </c>
      <c r="H394" s="173">
        <f>H397+H436+H448</f>
        <v>4080</v>
      </c>
      <c r="I394" s="174"/>
      <c r="J394" s="174"/>
      <c r="K394" s="174"/>
      <c r="L394" s="175"/>
      <c r="M394" s="112">
        <f>M436+M448</f>
        <v>109746</v>
      </c>
      <c r="N394" s="112">
        <f>N397</f>
        <v>0</v>
      </c>
      <c r="O394" s="157"/>
    </row>
    <row r="395" spans="1:15" ht="36.75" customHeight="1" x14ac:dyDescent="0.3">
      <c r="A395" s="155"/>
      <c r="B395" s="152"/>
      <c r="C395" s="155"/>
      <c r="D395" s="110" t="s">
        <v>18</v>
      </c>
      <c r="E395" s="112">
        <f>F395+G395+H395+M395+N395</f>
        <v>3111396.6068799999</v>
      </c>
      <c r="F395" s="112">
        <f>F403</f>
        <v>1053000</v>
      </c>
      <c r="G395" s="112">
        <f>G403</f>
        <v>1752489.6942099999</v>
      </c>
      <c r="H395" s="173">
        <f>H397+H403</f>
        <v>305906.91266999999</v>
      </c>
      <c r="I395" s="174"/>
      <c r="J395" s="174"/>
      <c r="K395" s="174"/>
      <c r="L395" s="175"/>
      <c r="M395" s="112">
        <v>0</v>
      </c>
      <c r="N395" s="112">
        <v>0</v>
      </c>
      <c r="O395" s="157"/>
    </row>
    <row r="396" spans="1:15" ht="42.75" customHeight="1" x14ac:dyDescent="0.3">
      <c r="A396" s="151" t="s">
        <v>13</v>
      </c>
      <c r="B396" s="152" t="s">
        <v>576</v>
      </c>
      <c r="C396" s="155" t="s">
        <v>67</v>
      </c>
      <c r="D396" s="110" t="s">
        <v>8</v>
      </c>
      <c r="E396" s="106">
        <f>E397</f>
        <v>21800</v>
      </c>
      <c r="F396" s="106">
        <f>F397</f>
        <v>21800</v>
      </c>
      <c r="G396" s="106">
        <f>G397</f>
        <v>0</v>
      </c>
      <c r="H396" s="154">
        <f t="shared" ref="H396" si="63">H397</f>
        <v>0</v>
      </c>
      <c r="I396" s="154"/>
      <c r="J396" s="154"/>
      <c r="K396" s="154"/>
      <c r="L396" s="154"/>
      <c r="M396" s="106">
        <f t="shared" ref="M396" si="64">M397</f>
        <v>0</v>
      </c>
      <c r="N396" s="106">
        <f t="shared" ref="N396" si="65">N397</f>
        <v>0</v>
      </c>
      <c r="O396" s="155" t="s">
        <v>17</v>
      </c>
    </row>
    <row r="397" spans="1:15" ht="376.5" customHeight="1" x14ac:dyDescent="0.3">
      <c r="A397" s="151"/>
      <c r="B397" s="152"/>
      <c r="C397" s="155"/>
      <c r="D397" s="110" t="s">
        <v>10</v>
      </c>
      <c r="E397" s="106">
        <f>F397+G397+H397+M397+N397</f>
        <v>21800</v>
      </c>
      <c r="F397" s="106">
        <v>21800</v>
      </c>
      <c r="G397" s="106">
        <v>0</v>
      </c>
      <c r="H397" s="154">
        <v>0</v>
      </c>
      <c r="I397" s="154"/>
      <c r="J397" s="154"/>
      <c r="K397" s="154"/>
      <c r="L397" s="154"/>
      <c r="M397" s="106">
        <v>0</v>
      </c>
      <c r="N397" s="106">
        <v>0</v>
      </c>
      <c r="O397" s="155"/>
    </row>
    <row r="398" spans="1:15" ht="42.75" customHeight="1" x14ac:dyDescent="0.3">
      <c r="A398" s="151"/>
      <c r="B398" s="152" t="s">
        <v>120</v>
      </c>
      <c r="C398" s="164" t="s">
        <v>102</v>
      </c>
      <c r="D398" s="164" t="s">
        <v>102</v>
      </c>
      <c r="E398" s="154" t="s">
        <v>103</v>
      </c>
      <c r="F398" s="154" t="s">
        <v>104</v>
      </c>
      <c r="G398" s="153" t="s">
        <v>520</v>
      </c>
      <c r="H398" s="153" t="s">
        <v>518</v>
      </c>
      <c r="I398" s="154" t="s">
        <v>333</v>
      </c>
      <c r="J398" s="154"/>
      <c r="K398" s="154"/>
      <c r="L398" s="154"/>
      <c r="M398" s="154" t="s">
        <v>106</v>
      </c>
      <c r="N398" s="154" t="s">
        <v>107</v>
      </c>
      <c r="O398" s="155"/>
    </row>
    <row r="399" spans="1:15" ht="42.75" customHeight="1" x14ac:dyDescent="0.3">
      <c r="A399" s="151"/>
      <c r="B399" s="152"/>
      <c r="C399" s="164"/>
      <c r="D399" s="164"/>
      <c r="E399" s="154"/>
      <c r="F399" s="154"/>
      <c r="G399" s="154"/>
      <c r="H399" s="154"/>
      <c r="I399" s="106" t="s">
        <v>328</v>
      </c>
      <c r="J399" s="106" t="s">
        <v>329</v>
      </c>
      <c r="K399" s="106" t="s">
        <v>330</v>
      </c>
      <c r="L399" s="106" t="s">
        <v>331</v>
      </c>
      <c r="M399" s="154"/>
      <c r="N399" s="154"/>
      <c r="O399" s="155"/>
    </row>
    <row r="400" spans="1:15" ht="42.75" customHeight="1" x14ac:dyDescent="0.3">
      <c r="A400" s="151"/>
      <c r="B400" s="152"/>
      <c r="C400" s="164"/>
      <c r="D400" s="164"/>
      <c r="E400" s="14">
        <v>21800</v>
      </c>
      <c r="F400" s="14">
        <v>21800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55"/>
    </row>
    <row r="401" spans="1:16" ht="27.75" customHeight="1" x14ac:dyDescent="0.3">
      <c r="A401" s="155" t="s">
        <v>16</v>
      </c>
      <c r="B401" s="152" t="s">
        <v>90</v>
      </c>
      <c r="C401" s="155" t="s">
        <v>67</v>
      </c>
      <c r="D401" s="110" t="s">
        <v>8</v>
      </c>
      <c r="E401" s="112">
        <f>F401+G401+H401+M401+N401</f>
        <v>3111396.6068799999</v>
      </c>
      <c r="F401" s="112">
        <f>F402+F403</f>
        <v>1053000</v>
      </c>
      <c r="G401" s="112">
        <f t="shared" ref="G401:N401" si="66">G402+G403</f>
        <v>1752489.6942099999</v>
      </c>
      <c r="H401" s="173">
        <f t="shared" si="66"/>
        <v>305906.91266999999</v>
      </c>
      <c r="I401" s="174"/>
      <c r="J401" s="174"/>
      <c r="K401" s="174"/>
      <c r="L401" s="175"/>
      <c r="M401" s="112">
        <f t="shared" si="66"/>
        <v>0</v>
      </c>
      <c r="N401" s="112">
        <f t="shared" si="66"/>
        <v>0</v>
      </c>
      <c r="O401" s="157" t="s">
        <v>17</v>
      </c>
    </row>
    <row r="402" spans="1:16" ht="37.5" customHeight="1" x14ac:dyDescent="0.3">
      <c r="A402" s="155"/>
      <c r="B402" s="152"/>
      <c r="C402" s="155"/>
      <c r="D402" s="110" t="s">
        <v>10</v>
      </c>
      <c r="E402" s="112">
        <f>F402+G402+H402+M402+N402</f>
        <v>0</v>
      </c>
      <c r="F402" s="112">
        <v>0</v>
      </c>
      <c r="G402" s="112">
        <v>0</v>
      </c>
      <c r="H402" s="173">
        <v>0</v>
      </c>
      <c r="I402" s="174"/>
      <c r="J402" s="174"/>
      <c r="K402" s="174"/>
      <c r="L402" s="175"/>
      <c r="M402" s="112">
        <v>0</v>
      </c>
      <c r="N402" s="112">
        <v>0</v>
      </c>
      <c r="O402" s="157"/>
    </row>
    <row r="403" spans="1:16" ht="37.5" customHeight="1" x14ac:dyDescent="0.3">
      <c r="A403" s="155"/>
      <c r="B403" s="152"/>
      <c r="C403" s="155"/>
      <c r="D403" s="110" t="s">
        <v>18</v>
      </c>
      <c r="E403" s="112">
        <f>E405+E413+E423</f>
        <v>3111396.6068799999</v>
      </c>
      <c r="F403" s="112">
        <f>F405+F413+F423</f>
        <v>1053000</v>
      </c>
      <c r="G403" s="112">
        <f>G405+G413+G423</f>
        <v>1752489.6942099999</v>
      </c>
      <c r="H403" s="173">
        <f>H405+H413+H423</f>
        <v>305906.91266999999</v>
      </c>
      <c r="I403" s="174"/>
      <c r="J403" s="174"/>
      <c r="K403" s="174"/>
      <c r="L403" s="175"/>
      <c r="M403" s="112">
        <f>M405+M413+M423</f>
        <v>0</v>
      </c>
      <c r="N403" s="112">
        <f>N405+N413+N423</f>
        <v>0</v>
      </c>
      <c r="O403" s="157"/>
    </row>
    <row r="404" spans="1:16" ht="23.25" customHeight="1" x14ac:dyDescent="0.3">
      <c r="A404" s="143" t="s">
        <v>21</v>
      </c>
      <c r="B404" s="217" t="s">
        <v>448</v>
      </c>
      <c r="C404" s="143" t="s">
        <v>67</v>
      </c>
      <c r="D404" s="110" t="s">
        <v>8</v>
      </c>
      <c r="E404" s="112">
        <f>F404+G404+H404+M404+N404</f>
        <v>2081695.9068799999</v>
      </c>
      <c r="F404" s="112">
        <f>F405</f>
        <v>798000</v>
      </c>
      <c r="G404" s="111">
        <f>G405</f>
        <v>1127788.9942099999</v>
      </c>
      <c r="H404" s="173">
        <f>H405</f>
        <v>155906.91266999999</v>
      </c>
      <c r="I404" s="174"/>
      <c r="J404" s="174"/>
      <c r="K404" s="174"/>
      <c r="L404" s="175"/>
      <c r="M404" s="112">
        <f t="shared" ref="M404:N404" si="67">M405</f>
        <v>0</v>
      </c>
      <c r="N404" s="112">
        <f t="shared" si="67"/>
        <v>0</v>
      </c>
      <c r="O404" s="161" t="s">
        <v>17</v>
      </c>
    </row>
    <row r="405" spans="1:16" ht="37.5" customHeight="1" x14ac:dyDescent="0.3">
      <c r="A405" s="148"/>
      <c r="B405" s="218"/>
      <c r="C405" s="144"/>
      <c r="D405" s="21" t="s">
        <v>18</v>
      </c>
      <c r="E405" s="112">
        <f>E406+E407+E408</f>
        <v>2081695.9068799999</v>
      </c>
      <c r="F405" s="112">
        <f>F406+F407</f>
        <v>798000</v>
      </c>
      <c r="G405" s="111">
        <f>G406+G407+G408</f>
        <v>1127788.9942099999</v>
      </c>
      <c r="H405" s="173">
        <f>H406+H407</f>
        <v>155906.91266999999</v>
      </c>
      <c r="I405" s="174"/>
      <c r="J405" s="174"/>
      <c r="K405" s="174"/>
      <c r="L405" s="175"/>
      <c r="M405" s="112">
        <f t="shared" ref="M405:N405" si="68">M406+M407</f>
        <v>0</v>
      </c>
      <c r="N405" s="112">
        <f t="shared" si="68"/>
        <v>0</v>
      </c>
      <c r="O405" s="162"/>
    </row>
    <row r="406" spans="1:16" ht="177" customHeight="1" x14ac:dyDescent="0.3">
      <c r="A406" s="148"/>
      <c r="B406" s="110" t="s">
        <v>99</v>
      </c>
      <c r="C406" s="108" t="s">
        <v>67</v>
      </c>
      <c r="D406" s="110" t="s">
        <v>18</v>
      </c>
      <c r="E406" s="112">
        <f>F406+G406+H406+M406+N406</f>
        <v>798000</v>
      </c>
      <c r="F406" s="112">
        <f>773000+25000</f>
        <v>798000</v>
      </c>
      <c r="G406" s="112">
        <v>0</v>
      </c>
      <c r="H406" s="173">
        <v>0</v>
      </c>
      <c r="I406" s="174"/>
      <c r="J406" s="174"/>
      <c r="K406" s="174"/>
      <c r="L406" s="175"/>
      <c r="M406" s="112">
        <v>0</v>
      </c>
      <c r="N406" s="112">
        <v>0</v>
      </c>
      <c r="O406" s="162"/>
      <c r="P406" s="20"/>
    </row>
    <row r="407" spans="1:16" ht="75" customHeight="1" x14ac:dyDescent="0.3">
      <c r="A407" s="148"/>
      <c r="B407" s="110" t="s">
        <v>365</v>
      </c>
      <c r="C407" s="108" t="s">
        <v>67</v>
      </c>
      <c r="D407" s="110" t="s">
        <v>18</v>
      </c>
      <c r="E407" s="112">
        <f>F407+G407+H407+M407+N407</f>
        <v>1258906.91267</v>
      </c>
      <c r="F407" s="112">
        <v>0</v>
      </c>
      <c r="G407" s="112">
        <f>250000+200000+353000+200000+100000</f>
        <v>1103000</v>
      </c>
      <c r="H407" s="173">
        <v>155906.91266999999</v>
      </c>
      <c r="I407" s="174"/>
      <c r="J407" s="174"/>
      <c r="K407" s="174"/>
      <c r="L407" s="175"/>
      <c r="M407" s="112">
        <v>0</v>
      </c>
      <c r="N407" s="112">
        <v>0</v>
      </c>
      <c r="O407" s="162"/>
    </row>
    <row r="408" spans="1:16" ht="144" customHeight="1" x14ac:dyDescent="0.3">
      <c r="A408" s="148"/>
      <c r="B408" s="110" t="s">
        <v>511</v>
      </c>
      <c r="C408" s="108" t="s">
        <v>67</v>
      </c>
      <c r="D408" s="110" t="s">
        <v>18</v>
      </c>
      <c r="E408" s="112">
        <f>F408+G408+H408+M408+N408</f>
        <v>24788.994210000001</v>
      </c>
      <c r="F408" s="112">
        <v>0</v>
      </c>
      <c r="G408" s="112">
        <v>24788.994210000001</v>
      </c>
      <c r="H408" s="173">
        <v>0</v>
      </c>
      <c r="I408" s="174"/>
      <c r="J408" s="174"/>
      <c r="K408" s="174"/>
      <c r="L408" s="175"/>
      <c r="M408" s="112">
        <v>0</v>
      </c>
      <c r="N408" s="112">
        <v>0</v>
      </c>
      <c r="O408" s="162"/>
    </row>
    <row r="409" spans="1:16" ht="40.5" customHeight="1" x14ac:dyDescent="0.3">
      <c r="A409" s="148"/>
      <c r="B409" s="152" t="s">
        <v>137</v>
      </c>
      <c r="C409" s="164" t="s">
        <v>102</v>
      </c>
      <c r="D409" s="164" t="s">
        <v>102</v>
      </c>
      <c r="E409" s="154" t="s">
        <v>103</v>
      </c>
      <c r="F409" s="154" t="s">
        <v>104</v>
      </c>
      <c r="G409" s="165" t="s">
        <v>520</v>
      </c>
      <c r="H409" s="153" t="s">
        <v>518</v>
      </c>
      <c r="I409" s="145" t="s">
        <v>333</v>
      </c>
      <c r="J409" s="146"/>
      <c r="K409" s="146"/>
      <c r="L409" s="147"/>
      <c r="M409" s="154" t="s">
        <v>106</v>
      </c>
      <c r="N409" s="154" t="s">
        <v>107</v>
      </c>
      <c r="O409" s="162"/>
    </row>
    <row r="410" spans="1:16" ht="40.5" customHeight="1" x14ac:dyDescent="0.3">
      <c r="A410" s="148"/>
      <c r="B410" s="152"/>
      <c r="C410" s="164"/>
      <c r="D410" s="164"/>
      <c r="E410" s="154"/>
      <c r="F410" s="154"/>
      <c r="G410" s="166"/>
      <c r="H410" s="154"/>
      <c r="I410" s="104" t="s">
        <v>328</v>
      </c>
      <c r="J410" s="104" t="s">
        <v>329</v>
      </c>
      <c r="K410" s="104" t="s">
        <v>330</v>
      </c>
      <c r="L410" s="104" t="s">
        <v>331</v>
      </c>
      <c r="M410" s="154"/>
      <c r="N410" s="154"/>
      <c r="O410" s="162"/>
    </row>
    <row r="411" spans="1:16" ht="49.5" customHeight="1" x14ac:dyDescent="0.3">
      <c r="A411" s="144"/>
      <c r="B411" s="152"/>
      <c r="C411" s="164"/>
      <c r="D411" s="164"/>
      <c r="E411" s="14">
        <f>F411+G411+H411</f>
        <v>2081695.9068799999</v>
      </c>
      <c r="F411" s="14">
        <v>798000</v>
      </c>
      <c r="G411" s="14">
        <v>1127788.9942099999</v>
      </c>
      <c r="H411" s="14">
        <f>J411</f>
        <v>155906.91266999999</v>
      </c>
      <c r="I411" s="14">
        <v>0</v>
      </c>
      <c r="J411" s="14">
        <v>155906.91266999999</v>
      </c>
      <c r="K411" s="14">
        <v>0</v>
      </c>
      <c r="L411" s="14">
        <v>0</v>
      </c>
      <c r="M411" s="14">
        <v>0</v>
      </c>
      <c r="N411" s="14">
        <v>0</v>
      </c>
      <c r="O411" s="163"/>
    </row>
    <row r="412" spans="1:16" ht="23.25" customHeight="1" x14ac:dyDescent="0.3">
      <c r="A412" s="155" t="s">
        <v>291</v>
      </c>
      <c r="B412" s="190" t="s">
        <v>449</v>
      </c>
      <c r="C412" s="155" t="s">
        <v>67</v>
      </c>
      <c r="D412" s="110" t="s">
        <v>8</v>
      </c>
      <c r="E412" s="112">
        <f>E414+E415+E416+E417+E418</f>
        <v>872820.7</v>
      </c>
      <c r="F412" s="112">
        <f>F414+F415+F416</f>
        <v>185000</v>
      </c>
      <c r="G412" s="112">
        <f>G413</f>
        <v>537820.69999999995</v>
      </c>
      <c r="H412" s="153">
        <f>H413</f>
        <v>150000</v>
      </c>
      <c r="I412" s="153"/>
      <c r="J412" s="153"/>
      <c r="K412" s="153"/>
      <c r="L412" s="153"/>
      <c r="M412" s="112">
        <f t="shared" ref="M412" si="69">M413</f>
        <v>0</v>
      </c>
      <c r="N412" s="112">
        <f t="shared" ref="N412" si="70">N413</f>
        <v>0</v>
      </c>
      <c r="O412" s="157" t="s">
        <v>17</v>
      </c>
    </row>
    <row r="413" spans="1:16" ht="37.5" customHeight="1" x14ac:dyDescent="0.3">
      <c r="A413" s="155"/>
      <c r="B413" s="190"/>
      <c r="C413" s="155"/>
      <c r="D413" s="21" t="s">
        <v>18</v>
      </c>
      <c r="E413" s="112">
        <f>E414+E415+E416+E417+E418</f>
        <v>872820.7</v>
      </c>
      <c r="F413" s="112">
        <f>F414+F415+F416</f>
        <v>185000</v>
      </c>
      <c r="G413" s="112">
        <f>G414+G415+G416+G417</f>
        <v>537820.69999999995</v>
      </c>
      <c r="H413" s="153">
        <f>H414+H415+H416+H417+H418</f>
        <v>150000</v>
      </c>
      <c r="I413" s="153"/>
      <c r="J413" s="153"/>
      <c r="K413" s="153"/>
      <c r="L413" s="153"/>
      <c r="M413" s="112">
        <f t="shared" ref="M413:N413" si="71">M414+M415+M416</f>
        <v>0</v>
      </c>
      <c r="N413" s="112">
        <f t="shared" si="71"/>
        <v>0</v>
      </c>
      <c r="O413" s="157"/>
    </row>
    <row r="414" spans="1:16" ht="107.25" customHeight="1" x14ac:dyDescent="0.3">
      <c r="A414" s="155"/>
      <c r="B414" s="110" t="s">
        <v>289</v>
      </c>
      <c r="C414" s="108" t="s">
        <v>67</v>
      </c>
      <c r="D414" s="110" t="s">
        <v>18</v>
      </c>
      <c r="E414" s="112">
        <f>F414+G414+H414+M414+N414</f>
        <v>185000</v>
      </c>
      <c r="F414" s="112">
        <v>185000</v>
      </c>
      <c r="G414" s="112">
        <v>0</v>
      </c>
      <c r="H414" s="153">
        <v>0</v>
      </c>
      <c r="I414" s="153"/>
      <c r="J414" s="153"/>
      <c r="K414" s="153"/>
      <c r="L414" s="153"/>
      <c r="M414" s="112">
        <v>0</v>
      </c>
      <c r="N414" s="112">
        <v>0</v>
      </c>
      <c r="O414" s="157"/>
    </row>
    <row r="415" spans="1:16" ht="110.25" customHeight="1" x14ac:dyDescent="0.3">
      <c r="A415" s="155"/>
      <c r="B415" s="110" t="s">
        <v>364</v>
      </c>
      <c r="C415" s="108" t="s">
        <v>67</v>
      </c>
      <c r="D415" s="110" t="s">
        <v>18</v>
      </c>
      <c r="E415" s="112">
        <f>F415+G415+H415+M415+N415</f>
        <v>347000</v>
      </c>
      <c r="F415" s="112">
        <v>0</v>
      </c>
      <c r="G415" s="112">
        <f>150000+50000+147000</f>
        <v>347000</v>
      </c>
      <c r="H415" s="153">
        <v>0</v>
      </c>
      <c r="I415" s="153"/>
      <c r="J415" s="153"/>
      <c r="K415" s="153"/>
      <c r="L415" s="153"/>
      <c r="M415" s="112">
        <v>0</v>
      </c>
      <c r="N415" s="112">
        <v>0</v>
      </c>
      <c r="O415" s="157"/>
    </row>
    <row r="416" spans="1:16" ht="110.25" customHeight="1" x14ac:dyDescent="0.3">
      <c r="A416" s="155"/>
      <c r="B416" s="110" t="s">
        <v>447</v>
      </c>
      <c r="C416" s="108" t="s">
        <v>67</v>
      </c>
      <c r="D416" s="110" t="s">
        <v>18</v>
      </c>
      <c r="E416" s="112">
        <f>F416+G416+H416+M416+N416</f>
        <v>103000</v>
      </c>
      <c r="F416" s="112">
        <v>0</v>
      </c>
      <c r="G416" s="112">
        <v>103000</v>
      </c>
      <c r="H416" s="153">
        <v>0</v>
      </c>
      <c r="I416" s="153"/>
      <c r="J416" s="153"/>
      <c r="K416" s="153"/>
      <c r="L416" s="153"/>
      <c r="M416" s="112">
        <v>0</v>
      </c>
      <c r="N416" s="112">
        <v>0</v>
      </c>
      <c r="O416" s="157"/>
    </row>
    <row r="417" spans="1:15" ht="144" customHeight="1" x14ac:dyDescent="0.3">
      <c r="A417" s="155"/>
      <c r="B417" s="110" t="s">
        <v>512</v>
      </c>
      <c r="C417" s="108" t="s">
        <v>67</v>
      </c>
      <c r="D417" s="110" t="s">
        <v>18</v>
      </c>
      <c r="E417" s="112">
        <f>F417+G417+H417+M417+N417</f>
        <v>87820.7</v>
      </c>
      <c r="F417" s="112">
        <v>0</v>
      </c>
      <c r="G417" s="112">
        <v>87820.7</v>
      </c>
      <c r="H417" s="153">
        <v>0</v>
      </c>
      <c r="I417" s="153"/>
      <c r="J417" s="153"/>
      <c r="K417" s="153"/>
      <c r="L417" s="153"/>
      <c r="M417" s="112">
        <v>0</v>
      </c>
      <c r="N417" s="112">
        <v>0</v>
      </c>
      <c r="O417" s="157"/>
    </row>
    <row r="418" spans="1:15" ht="64.5" customHeight="1" x14ac:dyDescent="0.3">
      <c r="A418" s="155"/>
      <c r="B418" s="110" t="s">
        <v>580</v>
      </c>
      <c r="C418" s="108" t="s">
        <v>67</v>
      </c>
      <c r="D418" s="110" t="s">
        <v>18</v>
      </c>
      <c r="E418" s="112">
        <f>F418+G418+H418+M418+N418</f>
        <v>150000</v>
      </c>
      <c r="F418" s="112">
        <v>0</v>
      </c>
      <c r="G418" s="112">
        <v>0</v>
      </c>
      <c r="H418" s="173">
        <v>150000</v>
      </c>
      <c r="I418" s="174"/>
      <c r="J418" s="174"/>
      <c r="K418" s="174"/>
      <c r="L418" s="175"/>
      <c r="M418" s="112">
        <v>0</v>
      </c>
      <c r="N418" s="112">
        <v>0</v>
      </c>
      <c r="O418" s="157"/>
    </row>
    <row r="419" spans="1:15" ht="40.5" customHeight="1" x14ac:dyDescent="0.3">
      <c r="A419" s="155"/>
      <c r="B419" s="152" t="s">
        <v>137</v>
      </c>
      <c r="C419" s="164" t="s">
        <v>102</v>
      </c>
      <c r="D419" s="164" t="s">
        <v>102</v>
      </c>
      <c r="E419" s="154" t="s">
        <v>103</v>
      </c>
      <c r="F419" s="154" t="s">
        <v>104</v>
      </c>
      <c r="G419" s="153" t="s">
        <v>520</v>
      </c>
      <c r="H419" s="153" t="s">
        <v>518</v>
      </c>
      <c r="I419" s="154" t="s">
        <v>333</v>
      </c>
      <c r="J419" s="154"/>
      <c r="K419" s="154"/>
      <c r="L419" s="154"/>
      <c r="M419" s="154" t="s">
        <v>106</v>
      </c>
      <c r="N419" s="154" t="s">
        <v>107</v>
      </c>
      <c r="O419" s="157"/>
    </row>
    <row r="420" spans="1:15" ht="40.5" customHeight="1" x14ac:dyDescent="0.3">
      <c r="A420" s="155"/>
      <c r="B420" s="152"/>
      <c r="C420" s="164"/>
      <c r="D420" s="164"/>
      <c r="E420" s="154"/>
      <c r="F420" s="154"/>
      <c r="G420" s="154"/>
      <c r="H420" s="154"/>
      <c r="I420" s="106" t="s">
        <v>328</v>
      </c>
      <c r="J420" s="106" t="s">
        <v>329</v>
      </c>
      <c r="K420" s="106" t="s">
        <v>330</v>
      </c>
      <c r="L420" s="106" t="s">
        <v>331</v>
      </c>
      <c r="M420" s="154"/>
      <c r="N420" s="154"/>
      <c r="O420" s="157"/>
    </row>
    <row r="421" spans="1:15" ht="49.5" customHeight="1" x14ac:dyDescent="0.3">
      <c r="A421" s="155"/>
      <c r="B421" s="152"/>
      <c r="C421" s="164"/>
      <c r="D421" s="164"/>
      <c r="E421" s="14">
        <f>F421+G421+H421</f>
        <v>872820.7</v>
      </c>
      <c r="F421" s="14">
        <v>185000</v>
      </c>
      <c r="G421" s="14">
        <v>537820.69999999995</v>
      </c>
      <c r="H421" s="14">
        <f>I421+J421+K421+L421</f>
        <v>150000</v>
      </c>
      <c r="I421" s="14">
        <v>0</v>
      </c>
      <c r="J421" s="14">
        <v>0</v>
      </c>
      <c r="K421" s="14">
        <v>150000</v>
      </c>
      <c r="L421" s="14">
        <v>0</v>
      </c>
      <c r="M421" s="14">
        <v>0</v>
      </c>
      <c r="N421" s="14">
        <v>0</v>
      </c>
      <c r="O421" s="157"/>
    </row>
    <row r="422" spans="1:15" ht="23.25" customHeight="1" x14ac:dyDescent="0.3">
      <c r="A422" s="155" t="s">
        <v>292</v>
      </c>
      <c r="B422" s="190" t="s">
        <v>450</v>
      </c>
      <c r="C422" s="155" t="s">
        <v>67</v>
      </c>
      <c r="D422" s="110" t="s">
        <v>8</v>
      </c>
      <c r="E422" s="112">
        <f>E424+E425+E426</f>
        <v>156880</v>
      </c>
      <c r="F422" s="112">
        <f>F424+F425</f>
        <v>70000</v>
      </c>
      <c r="G422" s="112">
        <f>G423</f>
        <v>86880</v>
      </c>
      <c r="H422" s="153">
        <f>H423</f>
        <v>0</v>
      </c>
      <c r="I422" s="153"/>
      <c r="J422" s="153"/>
      <c r="K422" s="153"/>
      <c r="L422" s="153"/>
      <c r="M422" s="112">
        <f t="shared" ref="M422" si="72">M423</f>
        <v>0</v>
      </c>
      <c r="N422" s="112">
        <f t="shared" ref="N422" si="73">N423</f>
        <v>0</v>
      </c>
      <c r="O422" s="157" t="s">
        <v>17</v>
      </c>
    </row>
    <row r="423" spans="1:15" ht="37.5" customHeight="1" x14ac:dyDescent="0.3">
      <c r="A423" s="155"/>
      <c r="B423" s="190"/>
      <c r="C423" s="155"/>
      <c r="D423" s="21" t="s">
        <v>18</v>
      </c>
      <c r="E423" s="112">
        <f>E424+E425+E426</f>
        <v>156880</v>
      </c>
      <c r="F423" s="112">
        <f>F424+F425</f>
        <v>70000</v>
      </c>
      <c r="G423" s="112">
        <f>G424+G425+G426</f>
        <v>86880</v>
      </c>
      <c r="H423" s="153">
        <f>H424+H425</f>
        <v>0</v>
      </c>
      <c r="I423" s="153"/>
      <c r="J423" s="153"/>
      <c r="K423" s="153"/>
      <c r="L423" s="153"/>
      <c r="M423" s="112">
        <f t="shared" ref="M423:N423" si="74">M424+M425</f>
        <v>0</v>
      </c>
      <c r="N423" s="112">
        <f t="shared" si="74"/>
        <v>0</v>
      </c>
      <c r="O423" s="157"/>
    </row>
    <row r="424" spans="1:15" ht="117" customHeight="1" x14ac:dyDescent="0.3">
      <c r="A424" s="155"/>
      <c r="B424" s="110" t="s">
        <v>290</v>
      </c>
      <c r="C424" s="108" t="s">
        <v>67</v>
      </c>
      <c r="D424" s="110" t="s">
        <v>18</v>
      </c>
      <c r="E424" s="112">
        <f>F424+G424+H424+M424+N424</f>
        <v>70000</v>
      </c>
      <c r="F424" s="112">
        <v>70000</v>
      </c>
      <c r="G424" s="112">
        <v>0</v>
      </c>
      <c r="H424" s="153">
        <v>0</v>
      </c>
      <c r="I424" s="153"/>
      <c r="J424" s="153"/>
      <c r="K424" s="153"/>
      <c r="L424" s="153"/>
      <c r="M424" s="112">
        <v>0</v>
      </c>
      <c r="N424" s="112">
        <v>0</v>
      </c>
      <c r="O424" s="157"/>
    </row>
    <row r="425" spans="1:15" ht="117" customHeight="1" x14ac:dyDescent="0.3">
      <c r="A425" s="155"/>
      <c r="B425" s="110" t="s">
        <v>290</v>
      </c>
      <c r="C425" s="108" t="s">
        <v>67</v>
      </c>
      <c r="D425" s="110" t="s">
        <v>18</v>
      </c>
      <c r="E425" s="112">
        <f>F425+G425+H425+M425+N425</f>
        <v>70000</v>
      </c>
      <c r="F425" s="112">
        <v>0</v>
      </c>
      <c r="G425" s="112">
        <v>70000</v>
      </c>
      <c r="H425" s="153">
        <v>0</v>
      </c>
      <c r="I425" s="153"/>
      <c r="J425" s="153"/>
      <c r="K425" s="153"/>
      <c r="L425" s="153"/>
      <c r="M425" s="112">
        <v>0</v>
      </c>
      <c r="N425" s="112">
        <v>0</v>
      </c>
      <c r="O425" s="157"/>
    </row>
    <row r="426" spans="1:15" ht="148.5" customHeight="1" x14ac:dyDescent="0.3">
      <c r="A426" s="155"/>
      <c r="B426" s="110" t="s">
        <v>513</v>
      </c>
      <c r="C426" s="108" t="s">
        <v>67</v>
      </c>
      <c r="D426" s="110" t="s">
        <v>18</v>
      </c>
      <c r="E426" s="112">
        <f>F426+G426+H426+M426+N426</f>
        <v>16880</v>
      </c>
      <c r="F426" s="112">
        <v>0</v>
      </c>
      <c r="G426" s="112">
        <v>16880</v>
      </c>
      <c r="H426" s="153">
        <v>0</v>
      </c>
      <c r="I426" s="153"/>
      <c r="J426" s="153"/>
      <c r="K426" s="153"/>
      <c r="L426" s="153"/>
      <c r="M426" s="112">
        <v>0</v>
      </c>
      <c r="N426" s="112">
        <v>0</v>
      </c>
      <c r="O426" s="157"/>
    </row>
    <row r="427" spans="1:15" ht="40.5" customHeight="1" x14ac:dyDescent="0.3">
      <c r="A427" s="155"/>
      <c r="B427" s="152" t="s">
        <v>137</v>
      </c>
      <c r="C427" s="164" t="s">
        <v>102</v>
      </c>
      <c r="D427" s="164" t="s">
        <v>102</v>
      </c>
      <c r="E427" s="154" t="s">
        <v>103</v>
      </c>
      <c r="F427" s="154" t="s">
        <v>104</v>
      </c>
      <c r="G427" s="153" t="s">
        <v>520</v>
      </c>
      <c r="H427" s="153" t="s">
        <v>518</v>
      </c>
      <c r="I427" s="154" t="s">
        <v>333</v>
      </c>
      <c r="J427" s="154"/>
      <c r="K427" s="154"/>
      <c r="L427" s="154"/>
      <c r="M427" s="154" t="s">
        <v>106</v>
      </c>
      <c r="N427" s="154" t="s">
        <v>107</v>
      </c>
      <c r="O427" s="157"/>
    </row>
    <row r="428" spans="1:15" ht="40.5" customHeight="1" x14ac:dyDescent="0.3">
      <c r="A428" s="155"/>
      <c r="B428" s="152"/>
      <c r="C428" s="164"/>
      <c r="D428" s="164"/>
      <c r="E428" s="154"/>
      <c r="F428" s="154"/>
      <c r="G428" s="154"/>
      <c r="H428" s="154"/>
      <c r="I428" s="106" t="s">
        <v>328</v>
      </c>
      <c r="J428" s="106" t="s">
        <v>329</v>
      </c>
      <c r="K428" s="106" t="s">
        <v>330</v>
      </c>
      <c r="L428" s="106" t="s">
        <v>331</v>
      </c>
      <c r="M428" s="154"/>
      <c r="N428" s="154"/>
      <c r="O428" s="157"/>
    </row>
    <row r="429" spans="1:15" ht="49.5" customHeight="1" x14ac:dyDescent="0.3">
      <c r="A429" s="155"/>
      <c r="B429" s="152"/>
      <c r="C429" s="164"/>
      <c r="D429" s="164"/>
      <c r="E429" s="14">
        <f>F429+G429</f>
        <v>156880</v>
      </c>
      <c r="F429" s="14">
        <v>70000</v>
      </c>
      <c r="G429" s="14">
        <v>86880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57"/>
    </row>
    <row r="430" spans="1:15" ht="33" customHeight="1" x14ac:dyDescent="0.3">
      <c r="A430" s="155" t="s">
        <v>19</v>
      </c>
      <c r="B430" s="152" t="s">
        <v>341</v>
      </c>
      <c r="C430" s="155" t="s">
        <v>67</v>
      </c>
      <c r="D430" s="110" t="s">
        <v>8</v>
      </c>
      <c r="E430" s="112">
        <f>E431+E432</f>
        <v>0</v>
      </c>
      <c r="F430" s="112">
        <f t="shared" ref="F430:G430" si="75">F431+F432</f>
        <v>0</v>
      </c>
      <c r="G430" s="112">
        <f t="shared" si="75"/>
        <v>0</v>
      </c>
      <c r="H430" s="173">
        <f t="shared" ref="H430:N430" si="76">H431+H432</f>
        <v>0</v>
      </c>
      <c r="I430" s="174"/>
      <c r="J430" s="174"/>
      <c r="K430" s="174"/>
      <c r="L430" s="175"/>
      <c r="M430" s="112">
        <f t="shared" si="76"/>
        <v>0</v>
      </c>
      <c r="N430" s="112">
        <f t="shared" si="76"/>
        <v>0</v>
      </c>
      <c r="O430" s="157" t="s">
        <v>17</v>
      </c>
    </row>
    <row r="431" spans="1:15" ht="42.75" customHeight="1" x14ac:dyDescent="0.3">
      <c r="A431" s="155"/>
      <c r="B431" s="152"/>
      <c r="C431" s="155"/>
      <c r="D431" s="110" t="s">
        <v>10</v>
      </c>
      <c r="E431" s="106">
        <f>SUM(F431:N431)</f>
        <v>0</v>
      </c>
      <c r="F431" s="106">
        <v>0</v>
      </c>
      <c r="G431" s="106">
        <v>0</v>
      </c>
      <c r="H431" s="145">
        <v>0</v>
      </c>
      <c r="I431" s="146"/>
      <c r="J431" s="146"/>
      <c r="K431" s="146"/>
      <c r="L431" s="147"/>
      <c r="M431" s="106">
        <v>0</v>
      </c>
      <c r="N431" s="106">
        <v>0</v>
      </c>
      <c r="O431" s="157"/>
    </row>
    <row r="432" spans="1:15" ht="39.75" customHeight="1" x14ac:dyDescent="0.3">
      <c r="A432" s="155"/>
      <c r="B432" s="152"/>
      <c r="C432" s="155"/>
      <c r="D432" s="110" t="s">
        <v>18</v>
      </c>
      <c r="E432" s="106">
        <f>SUM(F432:N432)</f>
        <v>0</v>
      </c>
      <c r="F432" s="112">
        <v>0</v>
      </c>
      <c r="G432" s="112">
        <v>0</v>
      </c>
      <c r="H432" s="173">
        <v>0</v>
      </c>
      <c r="I432" s="174"/>
      <c r="J432" s="174"/>
      <c r="K432" s="174"/>
      <c r="L432" s="175"/>
      <c r="M432" s="112">
        <v>0</v>
      </c>
      <c r="N432" s="112">
        <v>0</v>
      </c>
      <c r="O432" s="157"/>
    </row>
    <row r="433" spans="1:15" ht="25.5" customHeight="1" x14ac:dyDescent="0.3">
      <c r="A433" s="155"/>
      <c r="B433" s="152" t="s">
        <v>342</v>
      </c>
      <c r="C433" s="164" t="s">
        <v>102</v>
      </c>
      <c r="D433" s="164" t="s">
        <v>102</v>
      </c>
      <c r="E433" s="154" t="s">
        <v>103</v>
      </c>
      <c r="F433" s="154" t="s">
        <v>104</v>
      </c>
      <c r="G433" s="165" t="s">
        <v>520</v>
      </c>
      <c r="H433" s="153" t="s">
        <v>518</v>
      </c>
      <c r="I433" s="145" t="s">
        <v>333</v>
      </c>
      <c r="J433" s="146"/>
      <c r="K433" s="146"/>
      <c r="L433" s="147"/>
      <c r="M433" s="154" t="s">
        <v>106</v>
      </c>
      <c r="N433" s="154" t="s">
        <v>107</v>
      </c>
      <c r="O433" s="157"/>
    </row>
    <row r="434" spans="1:15" ht="27.75" customHeight="1" x14ac:dyDescent="0.3">
      <c r="A434" s="155"/>
      <c r="B434" s="152"/>
      <c r="C434" s="164"/>
      <c r="D434" s="164"/>
      <c r="E434" s="154"/>
      <c r="F434" s="154"/>
      <c r="G434" s="166"/>
      <c r="H434" s="154"/>
      <c r="I434" s="104" t="s">
        <v>328</v>
      </c>
      <c r="J434" s="104" t="s">
        <v>329</v>
      </c>
      <c r="K434" s="104" t="s">
        <v>330</v>
      </c>
      <c r="L434" s="104" t="s">
        <v>331</v>
      </c>
      <c r="M434" s="154"/>
      <c r="N434" s="154"/>
      <c r="O434" s="157"/>
    </row>
    <row r="435" spans="1:15" ht="34.5" customHeight="1" x14ac:dyDescent="0.3">
      <c r="A435" s="155"/>
      <c r="B435" s="152"/>
      <c r="C435" s="164"/>
      <c r="D435" s="164"/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57"/>
    </row>
    <row r="436" spans="1:15" ht="31.5" customHeight="1" x14ac:dyDescent="0.3">
      <c r="A436" s="143" t="s">
        <v>33</v>
      </c>
      <c r="B436" s="152" t="s">
        <v>498</v>
      </c>
      <c r="C436" s="155" t="s">
        <v>67</v>
      </c>
      <c r="D436" s="110" t="s">
        <v>8</v>
      </c>
      <c r="E436" s="112">
        <f>E437+E438</f>
        <v>13600</v>
      </c>
      <c r="F436" s="112">
        <f t="shared" ref="F436:G436" si="77">F437+F438</f>
        <v>0</v>
      </c>
      <c r="G436" s="112">
        <f t="shared" si="77"/>
        <v>0</v>
      </c>
      <c r="H436" s="173">
        <f t="shared" ref="H436:N436" si="78">H437+H438</f>
        <v>4080</v>
      </c>
      <c r="I436" s="174"/>
      <c r="J436" s="174"/>
      <c r="K436" s="174"/>
      <c r="L436" s="175"/>
      <c r="M436" s="112">
        <f t="shared" si="78"/>
        <v>9520</v>
      </c>
      <c r="N436" s="112">
        <f t="shared" si="78"/>
        <v>0</v>
      </c>
      <c r="O436" s="161" t="s">
        <v>17</v>
      </c>
    </row>
    <row r="437" spans="1:15" ht="40.5" customHeight="1" x14ac:dyDescent="0.3">
      <c r="A437" s="148"/>
      <c r="B437" s="152"/>
      <c r="C437" s="155"/>
      <c r="D437" s="110" t="s">
        <v>10</v>
      </c>
      <c r="E437" s="112">
        <f>F437+G437+H437+M437+N437</f>
        <v>13600</v>
      </c>
      <c r="F437" s="112">
        <v>0</v>
      </c>
      <c r="G437" s="112">
        <v>0</v>
      </c>
      <c r="H437" s="173">
        <v>4080</v>
      </c>
      <c r="I437" s="174"/>
      <c r="J437" s="174"/>
      <c r="K437" s="174"/>
      <c r="L437" s="175"/>
      <c r="M437" s="112">
        <v>9520</v>
      </c>
      <c r="N437" s="112">
        <v>0</v>
      </c>
      <c r="O437" s="162"/>
    </row>
    <row r="438" spans="1:15" ht="43.5" customHeight="1" x14ac:dyDescent="0.3">
      <c r="A438" s="148"/>
      <c r="B438" s="152"/>
      <c r="C438" s="155"/>
      <c r="D438" s="110" t="s">
        <v>18</v>
      </c>
      <c r="E438" s="112">
        <f>F438+G438+H438+M438+N438</f>
        <v>0</v>
      </c>
      <c r="F438" s="112">
        <v>0</v>
      </c>
      <c r="G438" s="112">
        <v>0</v>
      </c>
      <c r="H438" s="173">
        <v>0</v>
      </c>
      <c r="I438" s="174"/>
      <c r="J438" s="174"/>
      <c r="K438" s="174"/>
      <c r="L438" s="175"/>
      <c r="M438" s="112">
        <v>0</v>
      </c>
      <c r="N438" s="112">
        <v>0</v>
      </c>
      <c r="O438" s="162"/>
    </row>
    <row r="439" spans="1:15" ht="37.5" customHeight="1" x14ac:dyDescent="0.3">
      <c r="A439" s="148"/>
      <c r="B439" s="152" t="s">
        <v>532</v>
      </c>
      <c r="C439" s="164" t="s">
        <v>102</v>
      </c>
      <c r="D439" s="164" t="s">
        <v>102</v>
      </c>
      <c r="E439" s="154" t="s">
        <v>103</v>
      </c>
      <c r="F439" s="154" t="s">
        <v>104</v>
      </c>
      <c r="G439" s="165" t="s">
        <v>520</v>
      </c>
      <c r="H439" s="153" t="s">
        <v>518</v>
      </c>
      <c r="I439" s="145" t="s">
        <v>333</v>
      </c>
      <c r="J439" s="146"/>
      <c r="K439" s="146"/>
      <c r="L439" s="147"/>
      <c r="M439" s="154" t="s">
        <v>106</v>
      </c>
      <c r="N439" s="154" t="s">
        <v>107</v>
      </c>
      <c r="O439" s="162"/>
    </row>
    <row r="440" spans="1:15" ht="33" customHeight="1" x14ac:dyDescent="0.3">
      <c r="A440" s="148"/>
      <c r="B440" s="152"/>
      <c r="C440" s="164"/>
      <c r="D440" s="164"/>
      <c r="E440" s="154"/>
      <c r="F440" s="154"/>
      <c r="G440" s="166"/>
      <c r="H440" s="154"/>
      <c r="I440" s="104" t="s">
        <v>328</v>
      </c>
      <c r="J440" s="104" t="s">
        <v>329</v>
      </c>
      <c r="K440" s="104" t="s">
        <v>330</v>
      </c>
      <c r="L440" s="104" t="s">
        <v>331</v>
      </c>
      <c r="M440" s="154"/>
      <c r="N440" s="154"/>
      <c r="O440" s="162"/>
    </row>
    <row r="441" spans="1:15" ht="39.75" customHeight="1" x14ac:dyDescent="0.3">
      <c r="A441" s="144"/>
      <c r="B441" s="152"/>
      <c r="C441" s="164"/>
      <c r="D441" s="164"/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3"/>
    </row>
    <row r="442" spans="1:15" ht="31.5" customHeight="1" x14ac:dyDescent="0.3">
      <c r="A442" s="143" t="s">
        <v>34</v>
      </c>
      <c r="B442" s="152" t="s">
        <v>534</v>
      </c>
      <c r="C442" s="155" t="s">
        <v>67</v>
      </c>
      <c r="D442" s="110" t="s">
        <v>8</v>
      </c>
      <c r="E442" s="112">
        <f>E443+E444</f>
        <v>0</v>
      </c>
      <c r="F442" s="112">
        <f t="shared" ref="F442:H442" si="79">F443+F444</f>
        <v>0</v>
      </c>
      <c r="G442" s="112">
        <f t="shared" si="79"/>
        <v>0</v>
      </c>
      <c r="H442" s="173">
        <f t="shared" si="79"/>
        <v>0</v>
      </c>
      <c r="I442" s="174"/>
      <c r="J442" s="174"/>
      <c r="K442" s="174"/>
      <c r="L442" s="175"/>
      <c r="M442" s="112">
        <f t="shared" ref="M442:N442" si="80">M443+M444</f>
        <v>0</v>
      </c>
      <c r="N442" s="112">
        <f t="shared" si="80"/>
        <v>0</v>
      </c>
      <c r="O442" s="161" t="s">
        <v>17</v>
      </c>
    </row>
    <row r="443" spans="1:15" ht="40.5" customHeight="1" x14ac:dyDescent="0.3">
      <c r="A443" s="148"/>
      <c r="B443" s="152"/>
      <c r="C443" s="155"/>
      <c r="D443" s="110" t="s">
        <v>10</v>
      </c>
      <c r="E443" s="112">
        <f>F443+G443+H443+M443+N443</f>
        <v>0</v>
      </c>
      <c r="F443" s="112">
        <v>0</v>
      </c>
      <c r="G443" s="112">
        <v>0</v>
      </c>
      <c r="H443" s="173">
        <v>0</v>
      </c>
      <c r="I443" s="174"/>
      <c r="J443" s="174"/>
      <c r="K443" s="174"/>
      <c r="L443" s="175"/>
      <c r="M443" s="112">
        <v>0</v>
      </c>
      <c r="N443" s="112">
        <v>0</v>
      </c>
      <c r="O443" s="162"/>
    </row>
    <row r="444" spans="1:15" ht="43.5" customHeight="1" x14ac:dyDescent="0.3">
      <c r="A444" s="148"/>
      <c r="B444" s="152"/>
      <c r="C444" s="155"/>
      <c r="D444" s="110" t="s">
        <v>18</v>
      </c>
      <c r="E444" s="112">
        <f>F444+G444+H444+M444+N444</f>
        <v>0</v>
      </c>
      <c r="F444" s="112">
        <v>0</v>
      </c>
      <c r="G444" s="112">
        <v>0</v>
      </c>
      <c r="H444" s="173">
        <v>0</v>
      </c>
      <c r="I444" s="174"/>
      <c r="J444" s="174"/>
      <c r="K444" s="174"/>
      <c r="L444" s="175"/>
      <c r="M444" s="112">
        <v>0</v>
      </c>
      <c r="N444" s="112">
        <v>0</v>
      </c>
      <c r="O444" s="162"/>
    </row>
    <row r="445" spans="1:15" ht="37.5" customHeight="1" x14ac:dyDescent="0.3">
      <c r="A445" s="148"/>
      <c r="B445" s="152" t="s">
        <v>535</v>
      </c>
      <c r="C445" s="164" t="s">
        <v>102</v>
      </c>
      <c r="D445" s="164" t="s">
        <v>102</v>
      </c>
      <c r="E445" s="154" t="s">
        <v>103</v>
      </c>
      <c r="F445" s="154" t="s">
        <v>104</v>
      </c>
      <c r="G445" s="165" t="s">
        <v>520</v>
      </c>
      <c r="H445" s="153" t="s">
        <v>518</v>
      </c>
      <c r="I445" s="145" t="s">
        <v>333</v>
      </c>
      <c r="J445" s="146"/>
      <c r="K445" s="146"/>
      <c r="L445" s="147"/>
      <c r="M445" s="154" t="s">
        <v>106</v>
      </c>
      <c r="N445" s="154" t="s">
        <v>107</v>
      </c>
      <c r="O445" s="162"/>
    </row>
    <row r="446" spans="1:15" ht="33" customHeight="1" x14ac:dyDescent="0.3">
      <c r="A446" s="148"/>
      <c r="B446" s="152"/>
      <c r="C446" s="164"/>
      <c r="D446" s="164"/>
      <c r="E446" s="154"/>
      <c r="F446" s="154"/>
      <c r="G446" s="166"/>
      <c r="H446" s="154"/>
      <c r="I446" s="104" t="s">
        <v>328</v>
      </c>
      <c r="J446" s="104" t="s">
        <v>329</v>
      </c>
      <c r="K446" s="104" t="s">
        <v>330</v>
      </c>
      <c r="L446" s="104" t="s">
        <v>331</v>
      </c>
      <c r="M446" s="154"/>
      <c r="N446" s="154"/>
      <c r="O446" s="162"/>
    </row>
    <row r="447" spans="1:15" ht="39.75" customHeight="1" x14ac:dyDescent="0.3">
      <c r="A447" s="144"/>
      <c r="B447" s="152"/>
      <c r="C447" s="164"/>
      <c r="D447" s="164"/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3"/>
    </row>
    <row r="448" spans="1:15" ht="31.5" customHeight="1" x14ac:dyDescent="0.3">
      <c r="A448" s="143" t="s">
        <v>35</v>
      </c>
      <c r="B448" s="152" t="s">
        <v>499</v>
      </c>
      <c r="C448" s="155" t="s">
        <v>67</v>
      </c>
      <c r="D448" s="110" t="s">
        <v>8</v>
      </c>
      <c r="E448" s="112">
        <f>E449+E450</f>
        <v>100226</v>
      </c>
      <c r="F448" s="112">
        <f t="shared" ref="F448:G448" si="81">F449+F450</f>
        <v>0</v>
      </c>
      <c r="G448" s="112">
        <f t="shared" si="81"/>
        <v>0</v>
      </c>
      <c r="H448" s="173">
        <f t="shared" ref="H448:N448" si="82">H449+H450</f>
        <v>0</v>
      </c>
      <c r="I448" s="174"/>
      <c r="J448" s="174"/>
      <c r="K448" s="174"/>
      <c r="L448" s="175"/>
      <c r="M448" s="112">
        <f t="shared" si="82"/>
        <v>100226</v>
      </c>
      <c r="N448" s="112">
        <f t="shared" si="82"/>
        <v>0</v>
      </c>
      <c r="O448" s="161" t="s">
        <v>17</v>
      </c>
    </row>
    <row r="449" spans="1:17" ht="40.5" customHeight="1" x14ac:dyDescent="0.3">
      <c r="A449" s="148"/>
      <c r="B449" s="152"/>
      <c r="C449" s="155"/>
      <c r="D449" s="110" t="s">
        <v>10</v>
      </c>
      <c r="E449" s="112">
        <f>F449+G449+H449+M449+N449</f>
        <v>100226</v>
      </c>
      <c r="F449" s="112">
        <v>0</v>
      </c>
      <c r="G449" s="112">
        <v>0</v>
      </c>
      <c r="H449" s="173">
        <v>0</v>
      </c>
      <c r="I449" s="174"/>
      <c r="J449" s="174"/>
      <c r="K449" s="174"/>
      <c r="L449" s="175"/>
      <c r="M449" s="112">
        <v>100226</v>
      </c>
      <c r="N449" s="112">
        <v>0</v>
      </c>
      <c r="O449" s="162"/>
    </row>
    <row r="450" spans="1:17" ht="43.5" customHeight="1" x14ac:dyDescent="0.3">
      <c r="A450" s="148"/>
      <c r="B450" s="152"/>
      <c r="C450" s="155"/>
      <c r="D450" s="110" t="s">
        <v>18</v>
      </c>
      <c r="E450" s="112">
        <f>F450+G450+H450+M450+N450</f>
        <v>0</v>
      </c>
      <c r="F450" s="112">
        <v>0</v>
      </c>
      <c r="G450" s="112">
        <v>0</v>
      </c>
      <c r="H450" s="173">
        <v>0</v>
      </c>
      <c r="I450" s="174"/>
      <c r="J450" s="174"/>
      <c r="K450" s="174"/>
      <c r="L450" s="175"/>
      <c r="M450" s="112">
        <v>0</v>
      </c>
      <c r="N450" s="112">
        <v>0</v>
      </c>
      <c r="O450" s="162"/>
    </row>
    <row r="451" spans="1:17" ht="37.5" customHeight="1" x14ac:dyDescent="0.3">
      <c r="A451" s="148"/>
      <c r="B451" s="152" t="s">
        <v>533</v>
      </c>
      <c r="C451" s="164" t="s">
        <v>102</v>
      </c>
      <c r="D451" s="164" t="s">
        <v>102</v>
      </c>
      <c r="E451" s="154" t="s">
        <v>103</v>
      </c>
      <c r="F451" s="154" t="s">
        <v>104</v>
      </c>
      <c r="G451" s="165" t="s">
        <v>520</v>
      </c>
      <c r="H451" s="153" t="s">
        <v>518</v>
      </c>
      <c r="I451" s="145" t="s">
        <v>333</v>
      </c>
      <c r="J451" s="146"/>
      <c r="K451" s="146"/>
      <c r="L451" s="147"/>
      <c r="M451" s="154" t="s">
        <v>106</v>
      </c>
      <c r="N451" s="154" t="s">
        <v>107</v>
      </c>
      <c r="O451" s="162"/>
    </row>
    <row r="452" spans="1:17" ht="33" customHeight="1" x14ac:dyDescent="0.3">
      <c r="A452" s="148"/>
      <c r="B452" s="152"/>
      <c r="C452" s="164"/>
      <c r="D452" s="164"/>
      <c r="E452" s="154"/>
      <c r="F452" s="154"/>
      <c r="G452" s="166"/>
      <c r="H452" s="154"/>
      <c r="I452" s="104" t="s">
        <v>328</v>
      </c>
      <c r="J452" s="104" t="s">
        <v>329</v>
      </c>
      <c r="K452" s="104" t="s">
        <v>330</v>
      </c>
      <c r="L452" s="104" t="s">
        <v>331</v>
      </c>
      <c r="M452" s="154"/>
      <c r="N452" s="154"/>
      <c r="O452" s="162"/>
    </row>
    <row r="453" spans="1:17" ht="39.75" customHeight="1" x14ac:dyDescent="0.3">
      <c r="A453" s="144"/>
      <c r="B453" s="152"/>
      <c r="C453" s="164"/>
      <c r="D453" s="164"/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3"/>
    </row>
    <row r="454" spans="1:17" ht="30" customHeight="1" x14ac:dyDescent="0.3">
      <c r="A454" s="155" t="s">
        <v>23</v>
      </c>
      <c r="B454" s="152" t="s">
        <v>87</v>
      </c>
      <c r="C454" s="155" t="s">
        <v>67</v>
      </c>
      <c r="D454" s="110" t="s">
        <v>8</v>
      </c>
      <c r="E454" s="112">
        <f>E455+E456</f>
        <v>2190.93001</v>
      </c>
      <c r="F454" s="112">
        <f t="shared" ref="F454:N454" si="83">F455+F456</f>
        <v>2190.93001</v>
      </c>
      <c r="G454" s="112">
        <f t="shared" si="83"/>
        <v>0</v>
      </c>
      <c r="H454" s="173">
        <f t="shared" si="83"/>
        <v>0</v>
      </c>
      <c r="I454" s="174"/>
      <c r="J454" s="174"/>
      <c r="K454" s="174"/>
      <c r="L454" s="175"/>
      <c r="M454" s="112">
        <f t="shared" si="83"/>
        <v>0</v>
      </c>
      <c r="N454" s="112">
        <f t="shared" si="83"/>
        <v>0</v>
      </c>
      <c r="O454" s="157"/>
    </row>
    <row r="455" spans="1:17" ht="37.5" customHeight="1" x14ac:dyDescent="0.3">
      <c r="A455" s="155"/>
      <c r="B455" s="152"/>
      <c r="C455" s="155"/>
      <c r="D455" s="110" t="s">
        <v>10</v>
      </c>
      <c r="E455" s="112">
        <f>F455+G455+H455+M455+N455</f>
        <v>1945</v>
      </c>
      <c r="F455" s="112">
        <f>F458</f>
        <v>1945</v>
      </c>
      <c r="G455" s="112">
        <f t="shared" ref="G455:N455" si="84">G458</f>
        <v>0</v>
      </c>
      <c r="H455" s="173">
        <f t="shared" si="84"/>
        <v>0</v>
      </c>
      <c r="I455" s="174"/>
      <c r="J455" s="174"/>
      <c r="K455" s="174"/>
      <c r="L455" s="175"/>
      <c r="M455" s="112">
        <f t="shared" si="84"/>
        <v>0</v>
      </c>
      <c r="N455" s="112">
        <f t="shared" si="84"/>
        <v>0</v>
      </c>
      <c r="O455" s="157"/>
    </row>
    <row r="456" spans="1:17" ht="37.5" customHeight="1" x14ac:dyDescent="0.3">
      <c r="A456" s="155"/>
      <c r="B456" s="152"/>
      <c r="C456" s="155"/>
      <c r="D456" s="110" t="s">
        <v>18</v>
      </c>
      <c r="E456" s="112">
        <f>F456+G456+H456+M456+N456</f>
        <v>245.93001000000001</v>
      </c>
      <c r="F456" s="112">
        <f>F459</f>
        <v>245.93001000000001</v>
      </c>
      <c r="G456" s="112">
        <v>0</v>
      </c>
      <c r="H456" s="173">
        <v>0</v>
      </c>
      <c r="I456" s="174"/>
      <c r="J456" s="174"/>
      <c r="K456" s="174"/>
      <c r="L456" s="175"/>
      <c r="M456" s="112">
        <v>0</v>
      </c>
      <c r="N456" s="112">
        <v>0</v>
      </c>
      <c r="O456" s="157"/>
    </row>
    <row r="457" spans="1:17" ht="30.75" customHeight="1" x14ac:dyDescent="0.3">
      <c r="A457" s="155" t="s">
        <v>25</v>
      </c>
      <c r="B457" s="152" t="s">
        <v>88</v>
      </c>
      <c r="C457" s="155" t="s">
        <v>67</v>
      </c>
      <c r="D457" s="110" t="s">
        <v>8</v>
      </c>
      <c r="E457" s="112">
        <f>E458+E459</f>
        <v>2190.93001</v>
      </c>
      <c r="F457" s="112">
        <f t="shared" ref="F457:N457" si="85">F458+F459</f>
        <v>2190.93001</v>
      </c>
      <c r="G457" s="112">
        <f t="shared" si="85"/>
        <v>0</v>
      </c>
      <c r="H457" s="173">
        <f t="shared" si="85"/>
        <v>0</v>
      </c>
      <c r="I457" s="174"/>
      <c r="J457" s="174"/>
      <c r="K457" s="174"/>
      <c r="L457" s="175"/>
      <c r="M457" s="112">
        <f t="shared" si="85"/>
        <v>0</v>
      </c>
      <c r="N457" s="112">
        <f t="shared" si="85"/>
        <v>0</v>
      </c>
      <c r="O457" s="157" t="s">
        <v>17</v>
      </c>
    </row>
    <row r="458" spans="1:17" ht="39.75" customHeight="1" x14ac:dyDescent="0.3">
      <c r="A458" s="155"/>
      <c r="B458" s="152"/>
      <c r="C458" s="155"/>
      <c r="D458" s="110" t="s">
        <v>10</v>
      </c>
      <c r="E458" s="106">
        <f>SUM(F458:N458)</f>
        <v>1945</v>
      </c>
      <c r="F458" s="106">
        <f>2190.93001-245.93001</f>
        <v>1945</v>
      </c>
      <c r="G458" s="106">
        <v>0</v>
      </c>
      <c r="H458" s="145">
        <v>0</v>
      </c>
      <c r="I458" s="146"/>
      <c r="J458" s="146"/>
      <c r="K458" s="146"/>
      <c r="L458" s="147"/>
      <c r="M458" s="106">
        <v>0</v>
      </c>
      <c r="N458" s="106">
        <v>0</v>
      </c>
      <c r="O458" s="157"/>
    </row>
    <row r="459" spans="1:17" ht="54.75" customHeight="1" x14ac:dyDescent="0.3">
      <c r="A459" s="155"/>
      <c r="B459" s="152"/>
      <c r="C459" s="155"/>
      <c r="D459" s="110" t="s">
        <v>18</v>
      </c>
      <c r="E459" s="106">
        <f>SUM(F459:N459)</f>
        <v>245.93001000000001</v>
      </c>
      <c r="F459" s="112">
        <v>245.93001000000001</v>
      </c>
      <c r="G459" s="112">
        <v>0</v>
      </c>
      <c r="H459" s="173">
        <v>0</v>
      </c>
      <c r="I459" s="174"/>
      <c r="J459" s="174"/>
      <c r="K459" s="174"/>
      <c r="L459" s="175"/>
      <c r="M459" s="112">
        <v>0</v>
      </c>
      <c r="N459" s="112">
        <v>0</v>
      </c>
      <c r="O459" s="157"/>
    </row>
    <row r="460" spans="1:17" ht="30" customHeight="1" x14ac:dyDescent="0.3">
      <c r="A460" s="155"/>
      <c r="B460" s="152" t="s">
        <v>323</v>
      </c>
      <c r="C460" s="164" t="s">
        <v>102</v>
      </c>
      <c r="D460" s="164" t="s">
        <v>102</v>
      </c>
      <c r="E460" s="154" t="s">
        <v>103</v>
      </c>
      <c r="F460" s="154" t="s">
        <v>104</v>
      </c>
      <c r="G460" s="165" t="s">
        <v>520</v>
      </c>
      <c r="H460" s="153" t="s">
        <v>518</v>
      </c>
      <c r="I460" s="145" t="s">
        <v>333</v>
      </c>
      <c r="J460" s="146"/>
      <c r="K460" s="146"/>
      <c r="L460" s="147"/>
      <c r="M460" s="154" t="s">
        <v>106</v>
      </c>
      <c r="N460" s="154" t="s">
        <v>107</v>
      </c>
      <c r="O460" s="157"/>
    </row>
    <row r="461" spans="1:17" ht="27.75" customHeight="1" x14ac:dyDescent="0.3">
      <c r="A461" s="155"/>
      <c r="B461" s="152"/>
      <c r="C461" s="164"/>
      <c r="D461" s="164"/>
      <c r="E461" s="154"/>
      <c r="F461" s="154"/>
      <c r="G461" s="166"/>
      <c r="H461" s="154"/>
      <c r="I461" s="104" t="s">
        <v>328</v>
      </c>
      <c r="J461" s="104" t="s">
        <v>329</v>
      </c>
      <c r="K461" s="104" t="s">
        <v>330</v>
      </c>
      <c r="L461" s="104" t="s">
        <v>331</v>
      </c>
      <c r="M461" s="154"/>
      <c r="N461" s="154"/>
      <c r="O461" s="157"/>
    </row>
    <row r="462" spans="1:17" ht="27.75" customHeight="1" x14ac:dyDescent="0.3">
      <c r="A462" s="155"/>
      <c r="B462" s="152"/>
      <c r="C462" s="164"/>
      <c r="D462" s="164"/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57"/>
    </row>
    <row r="463" spans="1:17" ht="33" customHeight="1" x14ac:dyDescent="0.3">
      <c r="A463" s="143"/>
      <c r="B463" s="187" t="s">
        <v>322</v>
      </c>
      <c r="C463" s="143"/>
      <c r="D463" s="118" t="s">
        <v>309</v>
      </c>
      <c r="E463" s="33">
        <f>E464+E465</f>
        <v>3249213.5368899996</v>
      </c>
      <c r="F463" s="122">
        <f t="shared" ref="F463:N463" si="86">F464+F465</f>
        <v>1076990.93001</v>
      </c>
      <c r="G463" s="122">
        <f t="shared" si="86"/>
        <v>1752489.6942099999</v>
      </c>
      <c r="H463" s="214">
        <f t="shared" si="86"/>
        <v>309986.91266999999</v>
      </c>
      <c r="I463" s="215"/>
      <c r="J463" s="215"/>
      <c r="K463" s="215"/>
      <c r="L463" s="216"/>
      <c r="M463" s="33">
        <f t="shared" si="86"/>
        <v>109746</v>
      </c>
      <c r="N463" s="33">
        <f t="shared" si="86"/>
        <v>0</v>
      </c>
      <c r="O463" s="161"/>
    </row>
    <row r="464" spans="1:17" ht="39.75" customHeight="1" x14ac:dyDescent="0.3">
      <c r="A464" s="148"/>
      <c r="B464" s="188"/>
      <c r="C464" s="148"/>
      <c r="D464" s="118" t="s">
        <v>10</v>
      </c>
      <c r="E464" s="33">
        <f>F464+G464+H464+M464+N464</f>
        <v>137571</v>
      </c>
      <c r="F464" s="122">
        <f t="shared" ref="F464:H465" si="87">F394+F455</f>
        <v>23745</v>
      </c>
      <c r="G464" s="122">
        <f t="shared" si="87"/>
        <v>0</v>
      </c>
      <c r="H464" s="214">
        <f t="shared" si="87"/>
        <v>4080</v>
      </c>
      <c r="I464" s="215"/>
      <c r="J464" s="215"/>
      <c r="K464" s="215"/>
      <c r="L464" s="216"/>
      <c r="M464" s="33">
        <f>M394+M455</f>
        <v>109746</v>
      </c>
      <c r="N464" s="33">
        <f>N394+N455</f>
        <v>0</v>
      </c>
      <c r="O464" s="162"/>
      <c r="P464" s="23"/>
      <c r="Q464" s="23"/>
    </row>
    <row r="465" spans="1:17" ht="39.75" customHeight="1" x14ac:dyDescent="0.3">
      <c r="A465" s="144"/>
      <c r="B465" s="189"/>
      <c r="C465" s="144"/>
      <c r="D465" s="118" t="s">
        <v>18</v>
      </c>
      <c r="E465" s="33">
        <f>F465+G465+H465+M465+N465</f>
        <v>3111642.5368899996</v>
      </c>
      <c r="F465" s="122">
        <f t="shared" si="87"/>
        <v>1053245.93001</v>
      </c>
      <c r="G465" s="122">
        <f t="shared" si="87"/>
        <v>1752489.6942099999</v>
      </c>
      <c r="H465" s="214">
        <f t="shared" si="87"/>
        <v>305906.91266999999</v>
      </c>
      <c r="I465" s="215"/>
      <c r="J465" s="215"/>
      <c r="K465" s="215"/>
      <c r="L465" s="216"/>
      <c r="M465" s="33">
        <f>M395+M456</f>
        <v>0</v>
      </c>
      <c r="N465" s="33">
        <f>N395+N456</f>
        <v>0</v>
      </c>
      <c r="O465" s="163"/>
      <c r="P465" s="23"/>
      <c r="Q465" s="23"/>
    </row>
    <row r="466" spans="1:17" ht="28.5" customHeight="1" x14ac:dyDescent="0.3">
      <c r="A466" s="184"/>
      <c r="B466" s="184"/>
      <c r="C466" s="184"/>
      <c r="D466" s="115" t="s">
        <v>39</v>
      </c>
      <c r="E466" s="34">
        <f>SUM(E467:E470)</f>
        <v>23548797.177680001</v>
      </c>
      <c r="F466" s="120">
        <f>SUM(F467:F470)</f>
        <v>1839675.3227999997</v>
      </c>
      <c r="G466" s="120">
        <f t="shared" ref="G466:N466" si="88">SUM(G467:G470)</f>
        <v>4768607.00887</v>
      </c>
      <c r="H466" s="198">
        <f>SUM(H467:H470)</f>
        <v>6497243.6660100007</v>
      </c>
      <c r="I466" s="199"/>
      <c r="J466" s="199"/>
      <c r="K466" s="199"/>
      <c r="L466" s="200"/>
      <c r="M466" s="34">
        <f>SUM(M467:M470)</f>
        <v>6403908.2299999995</v>
      </c>
      <c r="N466" s="34">
        <f t="shared" si="88"/>
        <v>4039362.95</v>
      </c>
      <c r="O466" s="191"/>
    </row>
    <row r="467" spans="1:17" ht="31.5" customHeight="1" x14ac:dyDescent="0.3">
      <c r="A467" s="185"/>
      <c r="B467" s="185"/>
      <c r="C467" s="185"/>
      <c r="D467" s="22" t="s">
        <v>9</v>
      </c>
      <c r="E467" s="34">
        <f>F467+G467+H467+M467+N467</f>
        <v>700000</v>
      </c>
      <c r="F467" s="120">
        <f>F42+F109</f>
        <v>200000</v>
      </c>
      <c r="G467" s="120">
        <f>G42+G109</f>
        <v>312943.8</v>
      </c>
      <c r="H467" s="198">
        <f>H42+H109</f>
        <v>187056.2</v>
      </c>
      <c r="I467" s="199"/>
      <c r="J467" s="199"/>
      <c r="K467" s="199"/>
      <c r="L467" s="200"/>
      <c r="M467" s="34">
        <f>M42+M109</f>
        <v>0</v>
      </c>
      <c r="N467" s="34">
        <f>N42+N109</f>
        <v>0</v>
      </c>
      <c r="O467" s="192"/>
    </row>
    <row r="468" spans="1:17" ht="35.25" customHeight="1" x14ac:dyDescent="0.3">
      <c r="A468" s="185"/>
      <c r="B468" s="185"/>
      <c r="C468" s="185"/>
      <c r="D468" s="115" t="s">
        <v>10</v>
      </c>
      <c r="E468" s="34">
        <f>F468+G468+H468+M468+N468</f>
        <v>15271818.43</v>
      </c>
      <c r="F468" s="120">
        <f>F272+F390+F43+F110+F464+F361</f>
        <v>414319.61</v>
      </c>
      <c r="G468" s="120">
        <f>G272+G390+G43+G110+G464+G361</f>
        <v>1957180.85</v>
      </c>
      <c r="H468" s="198">
        <f>H272+H390+H43+H110+H464+H361</f>
        <v>4226405.16</v>
      </c>
      <c r="I468" s="199"/>
      <c r="J468" s="199"/>
      <c r="K468" s="199"/>
      <c r="L468" s="200"/>
      <c r="M468" s="34">
        <f>M272+M390+M43+M110+M464+M361</f>
        <v>5559928.2999999998</v>
      </c>
      <c r="N468" s="34">
        <f>N272+N390+N43+N110+N464+N361</f>
        <v>3113984.5100000002</v>
      </c>
      <c r="O468" s="192"/>
      <c r="P468" s="23"/>
    </row>
    <row r="469" spans="1:17" ht="35.25" customHeight="1" x14ac:dyDescent="0.3">
      <c r="A469" s="185"/>
      <c r="B469" s="185"/>
      <c r="C469" s="185"/>
      <c r="D469" s="118" t="s">
        <v>18</v>
      </c>
      <c r="E469" s="34">
        <f>SUM(F469:N469)</f>
        <v>7576978.74768</v>
      </c>
      <c r="F469" s="120">
        <f>F273+F391+F44+F111+F362+F373+F465</f>
        <v>1225355.7127999999</v>
      </c>
      <c r="G469" s="120">
        <f>G273+G391+G44+G111+G362+G373+G465</f>
        <v>2498482.3588700001</v>
      </c>
      <c r="H469" s="198">
        <f>H273+H391+H44+H111+H362+H373+H465</f>
        <v>2083782.3060100004</v>
      </c>
      <c r="I469" s="199"/>
      <c r="J469" s="199"/>
      <c r="K469" s="199"/>
      <c r="L469" s="200"/>
      <c r="M469" s="34">
        <f>M273+M391+M44+M111+M362+M373+M465</f>
        <v>843979.92999999993</v>
      </c>
      <c r="N469" s="34">
        <f>N273+N391+N44+N111+N362+N373+N465</f>
        <v>925378.44000000006</v>
      </c>
      <c r="O469" s="192"/>
      <c r="P469" s="23"/>
    </row>
    <row r="470" spans="1:17" ht="28.5" customHeight="1" x14ac:dyDescent="0.3">
      <c r="A470" s="186"/>
      <c r="B470" s="186"/>
      <c r="C470" s="186"/>
      <c r="D470" s="115" t="s">
        <v>12</v>
      </c>
      <c r="E470" s="34">
        <f>SUM(F470:N470)</f>
        <v>0</v>
      </c>
      <c r="F470" s="120">
        <f>F112+F274</f>
        <v>0</v>
      </c>
      <c r="G470" s="120">
        <f>G112+G274</f>
        <v>0</v>
      </c>
      <c r="H470" s="198">
        <f>H112+H274</f>
        <v>0</v>
      </c>
      <c r="I470" s="199"/>
      <c r="J470" s="199"/>
      <c r="K470" s="199"/>
      <c r="L470" s="200"/>
      <c r="M470" s="34">
        <f>M112+M274</f>
        <v>0</v>
      </c>
      <c r="N470" s="34">
        <f>N112+N274</f>
        <v>0</v>
      </c>
      <c r="O470" s="193"/>
      <c r="P470" s="23"/>
    </row>
    <row r="471" spans="1:17" ht="28.5" customHeight="1" x14ac:dyDescent="0.3">
      <c r="A471" s="24"/>
      <c r="B471" s="24"/>
      <c r="C471" s="24"/>
      <c r="D471" s="25"/>
      <c r="E471" s="26"/>
      <c r="F471" s="27"/>
      <c r="G471" s="27"/>
      <c r="H471" s="27"/>
      <c r="I471" s="27"/>
      <c r="J471" s="27"/>
      <c r="K471" s="27"/>
      <c r="L471" s="27"/>
      <c r="M471" s="27"/>
      <c r="N471" s="27"/>
      <c r="O471" s="28" t="s">
        <v>157</v>
      </c>
    </row>
    <row r="472" spans="1:17" ht="18" customHeight="1" x14ac:dyDescent="0.3">
      <c r="B472" s="16"/>
      <c r="C472" s="16"/>
      <c r="D472" s="16"/>
      <c r="E472" s="30"/>
      <c r="F472" s="30"/>
      <c r="G472" s="31"/>
      <c r="H472" s="16"/>
      <c r="I472" s="16"/>
      <c r="J472" s="30"/>
      <c r="K472" s="16"/>
      <c r="L472" s="16"/>
      <c r="M472" s="16"/>
      <c r="N472" s="16"/>
    </row>
    <row r="473" spans="1:17" ht="21" customHeight="1" x14ac:dyDescent="0.3">
      <c r="B473" s="16" t="s">
        <v>357</v>
      </c>
      <c r="C473" s="16"/>
      <c r="D473" s="16"/>
      <c r="E473" s="30"/>
      <c r="F473" s="30"/>
      <c r="G473" s="31"/>
      <c r="H473" s="30"/>
      <c r="I473" s="30"/>
      <c r="J473" s="30"/>
      <c r="K473" s="30"/>
      <c r="L473" s="30"/>
      <c r="M473" s="30"/>
      <c r="N473" s="30"/>
      <c r="O473" s="16" t="s">
        <v>358</v>
      </c>
    </row>
    <row r="474" spans="1:17" ht="21.75" customHeight="1" x14ac:dyDescent="0.3">
      <c r="B474" s="16"/>
      <c r="C474" s="16"/>
      <c r="D474" s="16"/>
      <c r="E474" s="16"/>
      <c r="F474" s="30"/>
      <c r="G474" s="31"/>
      <c r="H474" s="30"/>
      <c r="I474" s="30"/>
      <c r="J474" s="30"/>
      <c r="K474" s="30"/>
      <c r="L474" s="30"/>
      <c r="M474" s="16"/>
      <c r="N474" s="16"/>
      <c r="O474" s="16"/>
    </row>
    <row r="475" spans="1:17" ht="23.65" customHeight="1" x14ac:dyDescent="0.3">
      <c r="B475" s="16"/>
      <c r="C475" s="16"/>
      <c r="D475" s="16"/>
      <c r="E475" s="16"/>
      <c r="F475" s="30"/>
      <c r="G475" s="31"/>
      <c r="H475" s="30"/>
      <c r="I475" s="30"/>
      <c r="J475" s="30"/>
      <c r="K475" s="30"/>
      <c r="L475" s="30"/>
      <c r="M475" s="16"/>
      <c r="N475" s="16"/>
      <c r="O475" s="16"/>
    </row>
    <row r="476" spans="1:17" ht="21" customHeight="1" x14ac:dyDescent="0.3">
      <c r="B476" s="16" t="s">
        <v>589</v>
      </c>
      <c r="C476" s="16"/>
      <c r="D476" s="16"/>
      <c r="E476" s="16"/>
      <c r="F476" s="30"/>
      <c r="G476" s="16"/>
      <c r="H476" s="16"/>
      <c r="I476" s="16"/>
      <c r="J476" s="16"/>
      <c r="K476" s="16"/>
      <c r="L476" s="16"/>
      <c r="M476" s="16"/>
      <c r="N476" s="16"/>
      <c r="O476" s="16" t="s">
        <v>590</v>
      </c>
    </row>
    <row r="477" spans="1:17" ht="21" customHeight="1" x14ac:dyDescent="0.3">
      <c r="B477" s="16"/>
      <c r="C477" s="16"/>
      <c r="D477" s="16"/>
      <c r="E477" s="16"/>
      <c r="F477" s="30"/>
      <c r="G477" s="31"/>
      <c r="H477" s="16"/>
      <c r="I477" s="16"/>
      <c r="J477" s="16"/>
      <c r="K477" s="16"/>
      <c r="L477" s="16"/>
      <c r="M477" s="16"/>
      <c r="N477" s="16"/>
      <c r="O477" s="16"/>
    </row>
    <row r="478" spans="1:17" ht="21" customHeight="1" x14ac:dyDescent="0.3">
      <c r="C478" s="16"/>
    </row>
    <row r="479" spans="1:17" ht="21" customHeight="1" x14ac:dyDescent="0.3">
      <c r="A479" s="17"/>
    </row>
    <row r="480" spans="1:17" ht="75" customHeight="1" x14ac:dyDescent="0.3">
      <c r="G480" s="32"/>
      <c r="H480" s="23"/>
      <c r="I480" s="23"/>
      <c r="J480" s="23"/>
      <c r="K480" s="23"/>
      <c r="L480" s="23"/>
    </row>
  </sheetData>
  <mergeCells count="1182">
    <mergeCell ref="N357:N358"/>
    <mergeCell ref="O389:O391"/>
    <mergeCell ref="I409:L409"/>
    <mergeCell ref="H438:L438"/>
    <mergeCell ref="H437:L437"/>
    <mergeCell ref="H436:L436"/>
    <mergeCell ref="H459:L459"/>
    <mergeCell ref="H442:L442"/>
    <mergeCell ref="H443:L443"/>
    <mergeCell ref="H444:L444"/>
    <mergeCell ref="I451:L451"/>
    <mergeCell ref="A351:A353"/>
    <mergeCell ref="O351:O353"/>
    <mergeCell ref="H381:L381"/>
    <mergeCell ref="H385:L385"/>
    <mergeCell ref="H386:L386"/>
    <mergeCell ref="H387:L387"/>
    <mergeCell ref="H388:L388"/>
    <mergeCell ref="I369:L369"/>
    <mergeCell ref="B419:B421"/>
    <mergeCell ref="C419:C421"/>
    <mergeCell ref="F433:F434"/>
    <mergeCell ref="C457:C459"/>
    <mergeCell ref="B369:B371"/>
    <mergeCell ref="C369:C371"/>
    <mergeCell ref="D369:D371"/>
    <mergeCell ref="M357:M358"/>
    <mergeCell ref="A346:A350"/>
    <mergeCell ref="O346:O350"/>
    <mergeCell ref="C262:C266"/>
    <mergeCell ref="H407:L407"/>
    <mergeCell ref="H406:L406"/>
    <mergeCell ref="H417:L417"/>
    <mergeCell ref="H422:L422"/>
    <mergeCell ref="H423:L423"/>
    <mergeCell ref="H426:L426"/>
    <mergeCell ref="H425:L425"/>
    <mergeCell ref="H424:L424"/>
    <mergeCell ref="H430:L430"/>
    <mergeCell ref="H390:L390"/>
    <mergeCell ref="H389:L389"/>
    <mergeCell ref="H432:L432"/>
    <mergeCell ref="H431:L431"/>
    <mergeCell ref="H323:H324"/>
    <mergeCell ref="H307:H308"/>
    <mergeCell ref="H351:H352"/>
    <mergeCell ref="A430:A435"/>
    <mergeCell ref="N433:N434"/>
    <mergeCell ref="E357:E358"/>
    <mergeCell ref="H427:H428"/>
    <mergeCell ref="H349:L349"/>
    <mergeCell ref="H348:L348"/>
    <mergeCell ref="H347:L347"/>
    <mergeCell ref="H346:L346"/>
    <mergeCell ref="H356:L356"/>
    <mergeCell ref="H355:L355"/>
    <mergeCell ref="H354:L354"/>
    <mergeCell ref="I343:L343"/>
    <mergeCell ref="I351:L351"/>
    <mergeCell ref="H470:L470"/>
    <mergeCell ref="H469:L469"/>
    <mergeCell ref="H468:L468"/>
    <mergeCell ref="H467:L467"/>
    <mergeCell ref="H466:L466"/>
    <mergeCell ref="H465:L465"/>
    <mergeCell ref="H464:L464"/>
    <mergeCell ref="H463:L463"/>
    <mergeCell ref="I419:L419"/>
    <mergeCell ref="I427:L427"/>
    <mergeCell ref="I433:L433"/>
    <mergeCell ref="I460:L460"/>
    <mergeCell ref="I445:L445"/>
    <mergeCell ref="H450:L450"/>
    <mergeCell ref="H449:L449"/>
    <mergeCell ref="H448:L448"/>
    <mergeCell ref="H174:L174"/>
    <mergeCell ref="H175:L175"/>
    <mergeCell ref="H176:L176"/>
    <mergeCell ref="H416:L416"/>
    <mergeCell ref="H415:L415"/>
    <mergeCell ref="H414:L414"/>
    <mergeCell ref="H405:L405"/>
    <mergeCell ref="H404:L404"/>
    <mergeCell ref="H403:L403"/>
    <mergeCell ref="H402:L402"/>
    <mergeCell ref="H401:L401"/>
    <mergeCell ref="H413:L413"/>
    <mergeCell ref="H412:L412"/>
    <mergeCell ref="H408:L408"/>
    <mergeCell ref="H292:L292"/>
    <mergeCell ref="H342:L342"/>
    <mergeCell ref="B143:B145"/>
    <mergeCell ref="H303:H304"/>
    <mergeCell ref="M303:M304"/>
    <mergeCell ref="D284:D286"/>
    <mergeCell ref="F303:F304"/>
    <mergeCell ref="G307:G308"/>
    <mergeCell ref="E295:E296"/>
    <mergeCell ref="N307:N308"/>
    <mergeCell ref="H299:H300"/>
    <mergeCell ref="A291:O291"/>
    <mergeCell ref="I163:L163"/>
    <mergeCell ref="I170:L170"/>
    <mergeCell ref="I188:L188"/>
    <mergeCell ref="I195:L195"/>
    <mergeCell ref="I246:L246"/>
    <mergeCell ref="H201:L201"/>
    <mergeCell ref="H200:L200"/>
    <mergeCell ref="H161:L161"/>
    <mergeCell ref="H162:L162"/>
    <mergeCell ref="H166:L166"/>
    <mergeCell ref="H187:L187"/>
    <mergeCell ref="H186:L186"/>
    <mergeCell ref="H185:L185"/>
    <mergeCell ref="H184:L184"/>
    <mergeCell ref="H180:L180"/>
    <mergeCell ref="H179:L179"/>
    <mergeCell ref="H167:L167"/>
    <mergeCell ref="H168:L168"/>
    <mergeCell ref="H173:L173"/>
    <mergeCell ref="H155:L155"/>
    <mergeCell ref="H156:L156"/>
    <mergeCell ref="H157:L157"/>
    <mergeCell ref="H158:L158"/>
    <mergeCell ref="H159:L159"/>
    <mergeCell ref="H160:L160"/>
    <mergeCell ref="H236:L236"/>
    <mergeCell ref="H235:L235"/>
    <mergeCell ref="H234:L234"/>
    <mergeCell ref="H195:H196"/>
    <mergeCell ref="H214:L214"/>
    <mergeCell ref="H215:L215"/>
    <mergeCell ref="H199:L199"/>
    <mergeCell ref="H198:L198"/>
    <mergeCell ref="H194:L194"/>
    <mergeCell ref="H193:L193"/>
    <mergeCell ref="H192:L192"/>
    <mergeCell ref="H191:L191"/>
    <mergeCell ref="H229:L229"/>
    <mergeCell ref="H228:L228"/>
    <mergeCell ref="H224:L224"/>
    <mergeCell ref="H223:L223"/>
    <mergeCell ref="H222:L222"/>
    <mergeCell ref="I225:L225"/>
    <mergeCell ref="I231:L231"/>
    <mergeCell ref="H221:L221"/>
    <mergeCell ref="H219:L219"/>
    <mergeCell ref="H208:L208"/>
    <mergeCell ref="H207:L207"/>
    <mergeCell ref="H24:L24"/>
    <mergeCell ref="H25:L25"/>
    <mergeCell ref="I26:L26"/>
    <mergeCell ref="H29:L29"/>
    <mergeCell ref="H30:L30"/>
    <mergeCell ref="H31:L31"/>
    <mergeCell ref="I32:L32"/>
    <mergeCell ref="H108:L108"/>
    <mergeCell ref="H109:L109"/>
    <mergeCell ref="H206:L206"/>
    <mergeCell ref="H205:L205"/>
    <mergeCell ref="H220:L220"/>
    <mergeCell ref="G259:G260"/>
    <mergeCell ref="H259:H260"/>
    <mergeCell ref="I259:L259"/>
    <mergeCell ref="F122:F123"/>
    <mergeCell ref="C105:C107"/>
    <mergeCell ref="D105:D107"/>
    <mergeCell ref="G76:G77"/>
    <mergeCell ref="H32:H33"/>
    <mergeCell ref="G54:G55"/>
    <mergeCell ref="H62:L62"/>
    <mergeCell ref="H63:L63"/>
    <mergeCell ref="H64:L64"/>
    <mergeCell ref="H65:L65"/>
    <mergeCell ref="H69:L69"/>
    <mergeCell ref="H70:L70"/>
    <mergeCell ref="H71:L71"/>
    <mergeCell ref="H72:L72"/>
    <mergeCell ref="H225:H226"/>
    <mergeCell ref="H231:H232"/>
    <mergeCell ref="H178:L178"/>
    <mergeCell ref="O393:O395"/>
    <mergeCell ref="B389:B391"/>
    <mergeCell ref="B341:B342"/>
    <mergeCell ref="H433:H434"/>
    <mergeCell ref="G433:G434"/>
    <mergeCell ref="O433:O435"/>
    <mergeCell ref="E433:E434"/>
    <mergeCell ref="B270:B274"/>
    <mergeCell ref="B401:B403"/>
    <mergeCell ref="N409:N410"/>
    <mergeCell ref="F181:F182"/>
    <mergeCell ref="O198:O204"/>
    <mergeCell ref="B202:B204"/>
    <mergeCell ref="B396:B397"/>
    <mergeCell ref="N369:N370"/>
    <mergeCell ref="I331:L331"/>
    <mergeCell ref="O177:O183"/>
    <mergeCell ref="E299:E300"/>
    <mergeCell ref="B327:B329"/>
    <mergeCell ref="H177:L177"/>
    <mergeCell ref="I181:L181"/>
    <mergeCell ref="H341:L341"/>
    <mergeCell ref="H340:L340"/>
    <mergeCell ref="H339:L339"/>
    <mergeCell ref="I202:L202"/>
    <mergeCell ref="I209:L209"/>
    <mergeCell ref="H213:L213"/>
    <mergeCell ref="M351:M352"/>
    <mergeCell ref="M369:M370"/>
    <mergeCell ref="I357:L357"/>
    <mergeCell ref="I398:L398"/>
    <mergeCell ref="O360:O363"/>
    <mergeCell ref="A6:O6"/>
    <mergeCell ref="E8:E9"/>
    <mergeCell ref="F8:N8"/>
    <mergeCell ref="A7:O7"/>
    <mergeCell ref="M163:M164"/>
    <mergeCell ref="M128:M129"/>
    <mergeCell ref="M202:M203"/>
    <mergeCell ref="P181:P183"/>
    <mergeCell ref="A184:A190"/>
    <mergeCell ref="B184:B187"/>
    <mergeCell ref="C184:C187"/>
    <mergeCell ref="O184:O190"/>
    <mergeCell ref="B188:B190"/>
    <mergeCell ref="C188:C190"/>
    <mergeCell ref="D188:D190"/>
    <mergeCell ref="E188:E189"/>
    <mergeCell ref="F188:F189"/>
    <mergeCell ref="G188:G189"/>
    <mergeCell ref="H188:H189"/>
    <mergeCell ref="M188:M189"/>
    <mergeCell ref="H145:L145"/>
    <mergeCell ref="H149:L149"/>
    <mergeCell ref="H150:L150"/>
    <mergeCell ref="H35:L35"/>
    <mergeCell ref="H110:L110"/>
    <mergeCell ref="F128:F129"/>
    <mergeCell ref="H18:L18"/>
    <mergeCell ref="I19:L19"/>
    <mergeCell ref="H22:L22"/>
    <mergeCell ref="H23:L23"/>
    <mergeCell ref="H49:L49"/>
    <mergeCell ref="H50:L50"/>
    <mergeCell ref="F231:F232"/>
    <mergeCell ref="G267:G268"/>
    <mergeCell ref="M242:M243"/>
    <mergeCell ref="H230:L230"/>
    <mergeCell ref="N299:N300"/>
    <mergeCell ref="N323:N324"/>
    <mergeCell ref="C173:C176"/>
    <mergeCell ref="I284:L284"/>
    <mergeCell ref="C202:C204"/>
    <mergeCell ref="H237:L237"/>
    <mergeCell ref="F2:G2"/>
    <mergeCell ref="A4:O4"/>
    <mergeCell ref="F242:F243"/>
    <mergeCell ref="D246:D248"/>
    <mergeCell ref="B234:B236"/>
    <mergeCell ref="A5:O5"/>
    <mergeCell ref="E238:E239"/>
    <mergeCell ref="C170:C172"/>
    <mergeCell ref="G202:G203"/>
    <mergeCell ref="C143:C145"/>
    <mergeCell ref="F170:F171"/>
    <mergeCell ref="B170:B172"/>
    <mergeCell ref="G146:G147"/>
    <mergeCell ref="E195:E196"/>
    <mergeCell ref="G209:G210"/>
    <mergeCell ref="F202:F203"/>
    <mergeCell ref="G225:G226"/>
    <mergeCell ref="M146:M147"/>
    <mergeCell ref="H209:H210"/>
    <mergeCell ref="C219:C221"/>
    <mergeCell ref="M181:M182"/>
    <mergeCell ref="O222:O227"/>
    <mergeCell ref="B445:B447"/>
    <mergeCell ref="C445:C447"/>
    <mergeCell ref="D445:D447"/>
    <mergeCell ref="E445:E446"/>
    <mergeCell ref="D398:D400"/>
    <mergeCell ref="D357:D359"/>
    <mergeCell ref="F357:F358"/>
    <mergeCell ref="B364:O364"/>
    <mergeCell ref="F460:F461"/>
    <mergeCell ref="G460:G461"/>
    <mergeCell ref="G439:G440"/>
    <mergeCell ref="M460:M461"/>
    <mergeCell ref="N128:N129"/>
    <mergeCell ref="O341:O345"/>
    <mergeCell ref="C341:C342"/>
    <mergeCell ref="O326:O329"/>
    <mergeCell ref="O330:O333"/>
    <mergeCell ref="E327:E328"/>
    <mergeCell ref="B343:B345"/>
    <mergeCell ref="B338:B340"/>
    <mergeCell ref="B335:B337"/>
    <mergeCell ref="D319:D321"/>
    <mergeCell ref="M331:M332"/>
    <mergeCell ref="N319:N320"/>
    <mergeCell ref="M307:M308"/>
    <mergeCell ref="O322:O325"/>
    <mergeCell ref="M323:M324"/>
    <mergeCell ref="E323:E324"/>
    <mergeCell ref="C307:C309"/>
    <mergeCell ref="O276:O279"/>
    <mergeCell ref="B276:B279"/>
    <mergeCell ref="C276:C279"/>
    <mergeCell ref="H377:L377"/>
    <mergeCell ref="H376:L376"/>
    <mergeCell ref="H375:L375"/>
    <mergeCell ref="H391:L391"/>
    <mergeCell ref="H397:L397"/>
    <mergeCell ref="H396:L396"/>
    <mergeCell ref="H395:L395"/>
    <mergeCell ref="H394:L394"/>
    <mergeCell ref="H382:L382"/>
    <mergeCell ref="H383:L383"/>
    <mergeCell ref="H384:L384"/>
    <mergeCell ref="H393:L393"/>
    <mergeCell ref="C378:C380"/>
    <mergeCell ref="D335:D337"/>
    <mergeCell ref="B460:B462"/>
    <mergeCell ref="B393:B395"/>
    <mergeCell ref="D433:D435"/>
    <mergeCell ref="E335:E336"/>
    <mergeCell ref="F335:F336"/>
    <mergeCell ref="B404:B405"/>
    <mergeCell ref="B351:B353"/>
    <mergeCell ref="B439:B441"/>
    <mergeCell ref="C439:C441"/>
    <mergeCell ref="D439:D441"/>
    <mergeCell ref="E439:E440"/>
    <mergeCell ref="F439:F440"/>
    <mergeCell ref="B430:B432"/>
    <mergeCell ref="C430:C432"/>
    <mergeCell ref="C375:C377"/>
    <mergeCell ref="E398:E399"/>
    <mergeCell ref="F398:F399"/>
    <mergeCell ref="B457:B459"/>
    <mergeCell ref="H409:H410"/>
    <mergeCell ref="H335:H336"/>
    <mergeCell ref="N335:N336"/>
    <mergeCell ref="G327:G328"/>
    <mergeCell ref="O318:O321"/>
    <mergeCell ref="M427:M428"/>
    <mergeCell ref="N427:N428"/>
    <mergeCell ref="E419:E420"/>
    <mergeCell ref="F419:F420"/>
    <mergeCell ref="C404:C405"/>
    <mergeCell ref="E369:E370"/>
    <mergeCell ref="F369:F370"/>
    <mergeCell ref="G369:G370"/>
    <mergeCell ref="O378:O380"/>
    <mergeCell ref="N419:N420"/>
    <mergeCell ref="O356:O359"/>
    <mergeCell ref="H398:H399"/>
    <mergeCell ref="E409:E410"/>
    <mergeCell ref="D419:D421"/>
    <mergeCell ref="G419:G420"/>
    <mergeCell ref="H419:H420"/>
    <mergeCell ref="M398:M399"/>
    <mergeCell ref="C396:C397"/>
    <mergeCell ref="C401:C403"/>
    <mergeCell ref="N398:N399"/>
    <mergeCell ref="O354:O355"/>
    <mergeCell ref="G398:G399"/>
    <mergeCell ref="C389:C391"/>
    <mergeCell ref="C398:C400"/>
    <mergeCell ref="H380:L380"/>
    <mergeCell ref="H379:L379"/>
    <mergeCell ref="H378:L378"/>
    <mergeCell ref="O334:O337"/>
    <mergeCell ref="I238:L238"/>
    <mergeCell ref="I242:L242"/>
    <mergeCell ref="M284:M285"/>
    <mergeCell ref="O280:O286"/>
    <mergeCell ref="N242:N243"/>
    <mergeCell ref="N315:N316"/>
    <mergeCell ref="C335:C337"/>
    <mergeCell ref="G315:G316"/>
    <mergeCell ref="G319:G320"/>
    <mergeCell ref="H315:H316"/>
    <mergeCell ref="H338:L338"/>
    <mergeCell ref="H350:L350"/>
    <mergeCell ref="G303:G304"/>
    <mergeCell ref="H242:H243"/>
    <mergeCell ref="C242:C244"/>
    <mergeCell ref="M295:M296"/>
    <mergeCell ref="G246:G247"/>
    <mergeCell ref="F295:F296"/>
    <mergeCell ref="F327:F328"/>
    <mergeCell ref="O245:O248"/>
    <mergeCell ref="E343:E344"/>
    <mergeCell ref="C270:C274"/>
    <mergeCell ref="N295:N296"/>
    <mergeCell ref="D238:D240"/>
    <mergeCell ref="A270:A274"/>
    <mergeCell ref="C295:C297"/>
    <mergeCell ref="H284:H285"/>
    <mergeCell ref="C292:C293"/>
    <mergeCell ref="A294:A297"/>
    <mergeCell ref="G238:G239"/>
    <mergeCell ref="H238:H239"/>
    <mergeCell ref="M238:M239"/>
    <mergeCell ref="N238:N239"/>
    <mergeCell ref="N259:N260"/>
    <mergeCell ref="B292:B293"/>
    <mergeCell ref="B280:B283"/>
    <mergeCell ref="B242:B244"/>
    <mergeCell ref="H246:H247"/>
    <mergeCell ref="C303:C305"/>
    <mergeCell ref="G351:G352"/>
    <mergeCell ref="C393:C395"/>
    <mergeCell ref="H363:L363"/>
    <mergeCell ref="H362:L362"/>
    <mergeCell ref="H361:L361"/>
    <mergeCell ref="H360:L360"/>
    <mergeCell ref="N351:N352"/>
    <mergeCell ref="C351:C353"/>
    <mergeCell ref="D351:D353"/>
    <mergeCell ref="E351:E352"/>
    <mergeCell ref="N327:N328"/>
    <mergeCell ref="H368:L368"/>
    <mergeCell ref="H367:L367"/>
    <mergeCell ref="H366:L366"/>
    <mergeCell ref="H365:L365"/>
    <mergeCell ref="H373:L373"/>
    <mergeCell ref="H372:L372"/>
    <mergeCell ref="D242:D244"/>
    <mergeCell ref="B299:B301"/>
    <mergeCell ref="H257:L257"/>
    <mergeCell ref="A287:A290"/>
    <mergeCell ref="O270:O274"/>
    <mergeCell ref="B238:B240"/>
    <mergeCell ref="H241:L241"/>
    <mergeCell ref="H274:L274"/>
    <mergeCell ref="H273:L273"/>
    <mergeCell ref="H272:L272"/>
    <mergeCell ref="H270:L270"/>
    <mergeCell ref="H290:L290"/>
    <mergeCell ref="H289:L289"/>
    <mergeCell ref="H288:L288"/>
    <mergeCell ref="H287:L287"/>
    <mergeCell ref="H283:L283"/>
    <mergeCell ref="C267:C269"/>
    <mergeCell ref="F267:F268"/>
    <mergeCell ref="H267:H268"/>
    <mergeCell ref="I267:L267"/>
    <mergeCell ref="M267:M268"/>
    <mergeCell ref="N267:N268"/>
    <mergeCell ref="O237:O240"/>
    <mergeCell ref="O241:O244"/>
    <mergeCell ref="O287:O290"/>
    <mergeCell ref="C246:C248"/>
    <mergeCell ref="F238:F239"/>
    <mergeCell ref="B295:B297"/>
    <mergeCell ref="H278:L278"/>
    <mergeCell ref="H277:L277"/>
    <mergeCell ref="H276:L276"/>
    <mergeCell ref="A241:A244"/>
    <mergeCell ref="D307:D309"/>
    <mergeCell ref="B303:B305"/>
    <mergeCell ref="C259:C261"/>
    <mergeCell ref="D259:D261"/>
    <mergeCell ref="H252:L252"/>
    <mergeCell ref="H253:L253"/>
    <mergeCell ref="C254:C258"/>
    <mergeCell ref="H258:L258"/>
    <mergeCell ref="H245:L245"/>
    <mergeCell ref="H254:L254"/>
    <mergeCell ref="D303:D305"/>
    <mergeCell ref="H282:L282"/>
    <mergeCell ref="H281:L281"/>
    <mergeCell ref="H280:L280"/>
    <mergeCell ref="G284:G285"/>
    <mergeCell ref="E284:E285"/>
    <mergeCell ref="H293:L293"/>
    <mergeCell ref="H271:L271"/>
    <mergeCell ref="E259:E260"/>
    <mergeCell ref="F259:F260"/>
    <mergeCell ref="B259:B261"/>
    <mergeCell ref="C299:C301"/>
    <mergeCell ref="B287:B290"/>
    <mergeCell ref="B284:B286"/>
    <mergeCell ref="C284:C286"/>
    <mergeCell ref="E303:E304"/>
    <mergeCell ref="B246:B248"/>
    <mergeCell ref="O375:O377"/>
    <mergeCell ref="B331:B333"/>
    <mergeCell ref="C331:C333"/>
    <mergeCell ref="B375:B377"/>
    <mergeCell ref="C365:C366"/>
    <mergeCell ref="B354:B355"/>
    <mergeCell ref="B346:B349"/>
    <mergeCell ref="M343:M344"/>
    <mergeCell ref="H295:H296"/>
    <mergeCell ref="H262:L262"/>
    <mergeCell ref="H263:L263"/>
    <mergeCell ref="H264:L264"/>
    <mergeCell ref="H265:L265"/>
    <mergeCell ref="O262:O269"/>
    <mergeCell ref="O314:O317"/>
    <mergeCell ref="M327:M328"/>
    <mergeCell ref="C311:C313"/>
    <mergeCell ref="O302:O305"/>
    <mergeCell ref="H279:L279"/>
    <mergeCell ref="B267:B269"/>
    <mergeCell ref="M299:M300"/>
    <mergeCell ref="I335:L335"/>
    <mergeCell ref="O338:O340"/>
    <mergeCell ref="H343:H344"/>
    <mergeCell ref="E319:E320"/>
    <mergeCell ref="M315:M316"/>
    <mergeCell ref="E315:E316"/>
    <mergeCell ref="G335:G336"/>
    <mergeCell ref="H334:L334"/>
    <mergeCell ref="H330:L330"/>
    <mergeCell ref="O298:O301"/>
    <mergeCell ref="H319:H320"/>
    <mergeCell ref="A262:A269"/>
    <mergeCell ref="B262:B266"/>
    <mergeCell ref="D311:D313"/>
    <mergeCell ref="E311:E312"/>
    <mergeCell ref="D295:D297"/>
    <mergeCell ref="D343:D345"/>
    <mergeCell ref="M259:M260"/>
    <mergeCell ref="H255:L255"/>
    <mergeCell ref="H266:L266"/>
    <mergeCell ref="D267:D269"/>
    <mergeCell ref="E267:E268"/>
    <mergeCell ref="G242:G243"/>
    <mergeCell ref="D299:D301"/>
    <mergeCell ref="F246:F247"/>
    <mergeCell ref="G299:G300"/>
    <mergeCell ref="A275:O275"/>
    <mergeCell ref="M246:M247"/>
    <mergeCell ref="E246:E247"/>
    <mergeCell ref="O292:O293"/>
    <mergeCell ref="O294:O297"/>
    <mergeCell ref="C287:C290"/>
    <mergeCell ref="E242:E243"/>
    <mergeCell ref="B249:B253"/>
    <mergeCell ref="C249:C253"/>
    <mergeCell ref="H249:L249"/>
    <mergeCell ref="O249:O253"/>
    <mergeCell ref="H251:L251"/>
    <mergeCell ref="N284:N285"/>
    <mergeCell ref="O306:O309"/>
    <mergeCell ref="B323:B325"/>
    <mergeCell ref="N311:N312"/>
    <mergeCell ref="E307:E308"/>
    <mergeCell ref="H311:H312"/>
    <mergeCell ref="O310:O313"/>
    <mergeCell ref="F307:F308"/>
    <mergeCell ref="C280:C283"/>
    <mergeCell ref="F284:F285"/>
    <mergeCell ref="G295:G296"/>
    <mergeCell ref="A234:A236"/>
    <mergeCell ref="B315:B317"/>
    <mergeCell ref="C315:C317"/>
    <mergeCell ref="D315:D317"/>
    <mergeCell ref="A245:A248"/>
    <mergeCell ref="A302:A305"/>
    <mergeCell ref="C234:C236"/>
    <mergeCell ref="F299:F300"/>
    <mergeCell ref="G311:G312"/>
    <mergeCell ref="C343:C345"/>
    <mergeCell ref="C338:C340"/>
    <mergeCell ref="F343:F344"/>
    <mergeCell ref="F323:F324"/>
    <mergeCell ref="A306:A309"/>
    <mergeCell ref="A326:A329"/>
    <mergeCell ref="A298:A301"/>
    <mergeCell ref="B319:B321"/>
    <mergeCell ref="G331:G332"/>
    <mergeCell ref="B307:B309"/>
    <mergeCell ref="F315:F316"/>
    <mergeCell ref="G343:G344"/>
    <mergeCell ref="H327:H328"/>
    <mergeCell ref="D327:D329"/>
    <mergeCell ref="C327:C329"/>
    <mergeCell ref="A334:A337"/>
    <mergeCell ref="B311:B313"/>
    <mergeCell ref="G357:G358"/>
    <mergeCell ref="C357:C359"/>
    <mergeCell ref="A330:A333"/>
    <mergeCell ref="D331:D333"/>
    <mergeCell ref="E331:E332"/>
    <mergeCell ref="A292:A293"/>
    <mergeCell ref="A280:A286"/>
    <mergeCell ref="C319:C321"/>
    <mergeCell ref="G323:G324"/>
    <mergeCell ref="H357:H358"/>
    <mergeCell ref="F331:F332"/>
    <mergeCell ref="A310:A313"/>
    <mergeCell ref="O149:O154"/>
    <mergeCell ref="B152:B154"/>
    <mergeCell ref="C152:C154"/>
    <mergeCell ref="D152:D154"/>
    <mergeCell ref="E152:E153"/>
    <mergeCell ref="F152:F153"/>
    <mergeCell ref="G152:G153"/>
    <mergeCell ref="H152:H153"/>
    <mergeCell ref="C191:C194"/>
    <mergeCell ref="A166:A172"/>
    <mergeCell ref="D225:D227"/>
    <mergeCell ref="B205:B208"/>
    <mergeCell ref="C205:C208"/>
    <mergeCell ref="D231:D233"/>
    <mergeCell ref="B209:B211"/>
    <mergeCell ref="C209:C211"/>
    <mergeCell ref="A205:A211"/>
    <mergeCell ref="M225:M226"/>
    <mergeCell ref="O228:O233"/>
    <mergeCell ref="F311:F312"/>
    <mergeCell ref="A155:A158"/>
    <mergeCell ref="N170:N171"/>
    <mergeCell ref="A149:A154"/>
    <mergeCell ref="M38:M39"/>
    <mergeCell ref="M76:M77"/>
    <mergeCell ref="E128:E129"/>
    <mergeCell ref="C155:C158"/>
    <mergeCell ref="D128:D130"/>
    <mergeCell ref="M54:M55"/>
    <mergeCell ref="F38:F39"/>
    <mergeCell ref="C69:C72"/>
    <mergeCell ref="E76:E77"/>
    <mergeCell ref="A143:A148"/>
    <mergeCell ref="H82:L82"/>
    <mergeCell ref="H86:L86"/>
    <mergeCell ref="H87:L87"/>
    <mergeCell ref="H88:L88"/>
    <mergeCell ref="H89:L89"/>
    <mergeCell ref="H90:L90"/>
    <mergeCell ref="H91:L91"/>
    <mergeCell ref="H92:L92"/>
    <mergeCell ref="H93:L93"/>
    <mergeCell ref="H51:L51"/>
    <mergeCell ref="H52:L52"/>
    <mergeCell ref="H53:L53"/>
    <mergeCell ref="I54:L54"/>
    <mergeCell ref="H58:L58"/>
    <mergeCell ref="I59:L59"/>
    <mergeCell ref="I66:L66"/>
    <mergeCell ref="I76:L76"/>
    <mergeCell ref="I83:L83"/>
    <mergeCell ref="I128:L128"/>
    <mergeCell ref="F76:F77"/>
    <mergeCell ref="C128:C130"/>
    <mergeCell ref="D134:D136"/>
    <mergeCell ref="D66:D68"/>
    <mergeCell ref="E134:E135"/>
    <mergeCell ref="H47:L47"/>
    <mergeCell ref="G170:G171"/>
    <mergeCell ref="D146:D148"/>
    <mergeCell ref="D170:D172"/>
    <mergeCell ref="C163:C165"/>
    <mergeCell ref="H126:L126"/>
    <mergeCell ref="H127:L127"/>
    <mergeCell ref="H131:L131"/>
    <mergeCell ref="H132:L132"/>
    <mergeCell ref="C62:C65"/>
    <mergeCell ref="H151:L151"/>
    <mergeCell ref="O137:O142"/>
    <mergeCell ref="O114:O117"/>
    <mergeCell ref="O131:O136"/>
    <mergeCell ref="G66:G67"/>
    <mergeCell ref="O86:O89"/>
    <mergeCell ref="O73:O78"/>
    <mergeCell ref="O62:O68"/>
    <mergeCell ref="O125:O130"/>
    <mergeCell ref="O118:O124"/>
    <mergeCell ref="N83:N84"/>
    <mergeCell ref="O69:O72"/>
    <mergeCell ref="H101:L101"/>
    <mergeCell ref="C149:C151"/>
    <mergeCell ref="C101:C104"/>
    <mergeCell ref="M152:M153"/>
    <mergeCell ref="N152:N153"/>
    <mergeCell ref="G105:G106"/>
    <mergeCell ref="M170:M171"/>
    <mergeCell ref="B228:B230"/>
    <mergeCell ref="E181:E182"/>
    <mergeCell ref="F225:F226"/>
    <mergeCell ref="F195:F196"/>
    <mergeCell ref="G195:G196"/>
    <mergeCell ref="B225:B227"/>
    <mergeCell ref="C228:C230"/>
    <mergeCell ref="B177:B180"/>
    <mergeCell ref="C83:C85"/>
    <mergeCell ref="C79:C82"/>
    <mergeCell ref="H134:H135"/>
    <mergeCell ref="F134:F135"/>
    <mergeCell ref="E83:E84"/>
    <mergeCell ref="F83:F84"/>
    <mergeCell ref="B128:B130"/>
    <mergeCell ref="B163:B165"/>
    <mergeCell ref="M94:M95"/>
    <mergeCell ref="E105:E106"/>
    <mergeCell ref="D181:D183"/>
    <mergeCell ref="B149:B151"/>
    <mergeCell ref="F163:F164"/>
    <mergeCell ref="H170:H171"/>
    <mergeCell ref="G181:G182"/>
    <mergeCell ref="C177:C180"/>
    <mergeCell ref="H181:H182"/>
    <mergeCell ref="H81:L81"/>
    <mergeCell ref="H169:L169"/>
    <mergeCell ref="H137:L137"/>
    <mergeCell ref="H138:L138"/>
    <mergeCell ref="H139:L139"/>
    <mergeCell ref="D163:D165"/>
    <mergeCell ref="E163:E164"/>
    <mergeCell ref="H111:L111"/>
    <mergeCell ref="H112:L112"/>
    <mergeCell ref="I152:L152"/>
    <mergeCell ref="E140:E141"/>
    <mergeCell ref="F140:F141"/>
    <mergeCell ref="I134:L134"/>
    <mergeCell ref="I140:L140"/>
    <mergeCell ref="I146:L146"/>
    <mergeCell ref="H114:L114"/>
    <mergeCell ref="H115:L115"/>
    <mergeCell ref="H116:L116"/>
    <mergeCell ref="H117:L117"/>
    <mergeCell ref="H118:L118"/>
    <mergeCell ref="H119:L119"/>
    <mergeCell ref="H120:L120"/>
    <mergeCell ref="H121:L121"/>
    <mergeCell ref="H140:H141"/>
    <mergeCell ref="H143:L143"/>
    <mergeCell ref="H144:L144"/>
    <mergeCell ref="E54:E55"/>
    <mergeCell ref="O101:O107"/>
    <mergeCell ref="H102:L102"/>
    <mergeCell ref="H103:L103"/>
    <mergeCell ref="H104:L104"/>
    <mergeCell ref="H105:H106"/>
    <mergeCell ref="I105:L105"/>
    <mergeCell ref="M105:M106"/>
    <mergeCell ref="N105:N106"/>
    <mergeCell ref="M66:M67"/>
    <mergeCell ref="I38:L38"/>
    <mergeCell ref="H41:L41"/>
    <mergeCell ref="H42:L42"/>
    <mergeCell ref="H43:L43"/>
    <mergeCell ref="H44:L44"/>
    <mergeCell ref="H45:L45"/>
    <mergeCell ref="I94:L94"/>
    <mergeCell ref="H66:H67"/>
    <mergeCell ref="H76:H77"/>
    <mergeCell ref="H59:H60"/>
    <mergeCell ref="H73:L73"/>
    <mergeCell ref="H74:L74"/>
    <mergeCell ref="H75:L75"/>
    <mergeCell ref="H79:L79"/>
    <mergeCell ref="H80:L80"/>
    <mergeCell ref="M83:M84"/>
    <mergeCell ref="M59:M60"/>
    <mergeCell ref="N66:N67"/>
    <mergeCell ref="O79:O85"/>
    <mergeCell ref="N94:N95"/>
    <mergeCell ref="O47:O50"/>
    <mergeCell ref="F105:F106"/>
    <mergeCell ref="B427:B429"/>
    <mergeCell ref="C427:C429"/>
    <mergeCell ref="B212:B215"/>
    <mergeCell ref="C212:C215"/>
    <mergeCell ref="E216:E217"/>
    <mergeCell ref="A12:A15"/>
    <mergeCell ref="O12:O15"/>
    <mergeCell ref="O22:O28"/>
    <mergeCell ref="N54:N55"/>
    <mergeCell ref="O51:O56"/>
    <mergeCell ref="N26:N27"/>
    <mergeCell ref="H26:H27"/>
    <mergeCell ref="B32:B34"/>
    <mergeCell ref="B22:B25"/>
    <mergeCell ref="H54:H55"/>
    <mergeCell ref="B16:B18"/>
    <mergeCell ref="F19:F20"/>
    <mergeCell ref="B38:B40"/>
    <mergeCell ref="N38:N39"/>
    <mergeCell ref="M32:M33"/>
    <mergeCell ref="C38:C40"/>
    <mergeCell ref="H36:L36"/>
    <mergeCell ref="H37:L37"/>
    <mergeCell ref="H12:L12"/>
    <mergeCell ref="H13:L13"/>
    <mergeCell ref="H14:L14"/>
    <mergeCell ref="H15:L15"/>
    <mergeCell ref="H16:L16"/>
    <mergeCell ref="H17:L17"/>
    <mergeCell ref="H48:L48"/>
    <mergeCell ref="O16:O21"/>
    <mergeCell ref="N19:N20"/>
    <mergeCell ref="A457:A462"/>
    <mergeCell ref="H458:L458"/>
    <mergeCell ref="G409:G410"/>
    <mergeCell ref="B409:B411"/>
    <mergeCell ref="A8:A9"/>
    <mergeCell ref="B8:B9"/>
    <mergeCell ref="D8:D9"/>
    <mergeCell ref="H9:L9"/>
    <mergeCell ref="H10:L10"/>
    <mergeCell ref="H460:H461"/>
    <mergeCell ref="B466:B470"/>
    <mergeCell ref="N246:N247"/>
    <mergeCell ref="O219:O221"/>
    <mergeCell ref="D209:D211"/>
    <mergeCell ref="E209:E210"/>
    <mergeCell ref="F209:F210"/>
    <mergeCell ref="M209:M210"/>
    <mergeCell ref="N209:N210"/>
    <mergeCell ref="H202:H203"/>
    <mergeCell ref="G231:G232"/>
    <mergeCell ref="C231:C233"/>
    <mergeCell ref="O191:O197"/>
    <mergeCell ref="N225:N226"/>
    <mergeCell ref="N195:N196"/>
    <mergeCell ref="N181:N182"/>
    <mergeCell ref="N202:N203"/>
    <mergeCell ref="B191:B194"/>
    <mergeCell ref="C238:C240"/>
    <mergeCell ref="C225:C227"/>
    <mergeCell ref="A448:A453"/>
    <mergeCell ref="N188:N189"/>
    <mergeCell ref="C412:C413"/>
    <mergeCell ref="C442:C444"/>
    <mergeCell ref="H418:L418"/>
    <mergeCell ref="A137:A142"/>
    <mergeCell ref="A101:A107"/>
    <mergeCell ref="B105:B107"/>
    <mergeCell ref="M216:M217"/>
    <mergeCell ref="O466:O470"/>
    <mergeCell ref="O463:O465"/>
    <mergeCell ref="C463:C465"/>
    <mergeCell ref="O454:O456"/>
    <mergeCell ref="D427:D429"/>
    <mergeCell ref="E427:E428"/>
    <mergeCell ref="F427:F428"/>
    <mergeCell ref="G427:G428"/>
    <mergeCell ref="B436:B438"/>
    <mergeCell ref="C436:C438"/>
    <mergeCell ref="B448:B450"/>
    <mergeCell ref="C448:C450"/>
    <mergeCell ref="B412:B413"/>
    <mergeCell ref="M419:M420"/>
    <mergeCell ref="N460:N461"/>
    <mergeCell ref="A454:A456"/>
    <mergeCell ref="O430:O432"/>
    <mergeCell ref="C460:C462"/>
    <mergeCell ref="D460:D462"/>
    <mergeCell ref="E460:E461"/>
    <mergeCell ref="N140:N141"/>
    <mergeCell ref="B140:B142"/>
    <mergeCell ref="N146:N147"/>
    <mergeCell ref="B101:B104"/>
    <mergeCell ref="M433:M434"/>
    <mergeCell ref="O457:O462"/>
    <mergeCell ref="H125:L125"/>
    <mergeCell ref="A463:A465"/>
    <mergeCell ref="A466:A470"/>
    <mergeCell ref="B463:B465"/>
    <mergeCell ref="B454:B456"/>
    <mergeCell ref="C466:C470"/>
    <mergeCell ref="B433:B435"/>
    <mergeCell ref="C433:C435"/>
    <mergeCell ref="C454:C456"/>
    <mergeCell ref="A401:A403"/>
    <mergeCell ref="B422:B423"/>
    <mergeCell ref="C422:C423"/>
    <mergeCell ref="M409:M410"/>
    <mergeCell ref="F216:F217"/>
    <mergeCell ref="G216:G217"/>
    <mergeCell ref="H216:H217"/>
    <mergeCell ref="M195:M196"/>
    <mergeCell ref="C195:C197"/>
    <mergeCell ref="D195:D197"/>
    <mergeCell ref="H457:L457"/>
    <mergeCell ref="H456:L456"/>
    <mergeCell ref="H455:L455"/>
    <mergeCell ref="H454:L454"/>
    <mergeCell ref="D202:D204"/>
    <mergeCell ref="A191:A197"/>
    <mergeCell ref="A159:A165"/>
    <mergeCell ref="B181:B183"/>
    <mergeCell ref="C181:C183"/>
    <mergeCell ref="E202:E203"/>
    <mergeCell ref="C198:C201"/>
    <mergeCell ref="A442:A447"/>
    <mergeCell ref="B442:B444"/>
    <mergeCell ref="C8:C9"/>
    <mergeCell ref="O8:O9"/>
    <mergeCell ref="H19:H20"/>
    <mergeCell ref="M19:M20"/>
    <mergeCell ref="B19:B21"/>
    <mergeCell ref="G19:G20"/>
    <mergeCell ref="F66:F67"/>
    <mergeCell ref="F54:F55"/>
    <mergeCell ref="C66:C68"/>
    <mergeCell ref="C166:C169"/>
    <mergeCell ref="B155:B158"/>
    <mergeCell ref="D94:D96"/>
    <mergeCell ref="M134:M135"/>
    <mergeCell ref="N134:N135"/>
    <mergeCell ref="B134:B136"/>
    <mergeCell ref="C134:C136"/>
    <mergeCell ref="C140:C142"/>
    <mergeCell ref="H146:H147"/>
    <mergeCell ref="C159:C162"/>
    <mergeCell ref="G163:G164"/>
    <mergeCell ref="E146:E147"/>
    <mergeCell ref="F146:F147"/>
    <mergeCell ref="G128:G129"/>
    <mergeCell ref="C137:C139"/>
    <mergeCell ref="M122:M123"/>
    <mergeCell ref="N122:N123"/>
    <mergeCell ref="G94:G95"/>
    <mergeCell ref="B146:B148"/>
    <mergeCell ref="B159:B162"/>
    <mergeCell ref="H163:H164"/>
    <mergeCell ref="B137:B139"/>
    <mergeCell ref="D140:D142"/>
    <mergeCell ref="A47:A50"/>
    <mergeCell ref="G59:G60"/>
    <mergeCell ref="C29:C31"/>
    <mergeCell ref="C47:C50"/>
    <mergeCell ref="D38:D40"/>
    <mergeCell ref="A57:A61"/>
    <mergeCell ref="O108:O112"/>
    <mergeCell ref="O90:O96"/>
    <mergeCell ref="H38:H39"/>
    <mergeCell ref="N59:N60"/>
    <mergeCell ref="N76:N77"/>
    <mergeCell ref="N2:O2"/>
    <mergeCell ref="O35:O40"/>
    <mergeCell ref="D54:D56"/>
    <mergeCell ref="O41:O45"/>
    <mergeCell ref="C51:C53"/>
    <mergeCell ref="C19:C21"/>
    <mergeCell ref="B11:O11"/>
    <mergeCell ref="D26:D28"/>
    <mergeCell ref="O29:O34"/>
    <mergeCell ref="B66:B68"/>
    <mergeCell ref="D59:D61"/>
    <mergeCell ref="D32:D34"/>
    <mergeCell ref="C12:C15"/>
    <mergeCell ref="E66:E67"/>
    <mergeCell ref="B12:B15"/>
    <mergeCell ref="G26:G27"/>
    <mergeCell ref="G32:G33"/>
    <mergeCell ref="F32:F33"/>
    <mergeCell ref="E32:E33"/>
    <mergeCell ref="G38:G39"/>
    <mergeCell ref="F59:F60"/>
    <mergeCell ref="C108:C112"/>
    <mergeCell ref="N163:N164"/>
    <mergeCell ref="O205:O211"/>
    <mergeCell ref="M140:M141"/>
    <mergeCell ref="O173:O176"/>
    <mergeCell ref="B73:B75"/>
    <mergeCell ref="A35:A40"/>
    <mergeCell ref="A29:A34"/>
    <mergeCell ref="A16:A21"/>
    <mergeCell ref="A51:A56"/>
    <mergeCell ref="C32:C34"/>
    <mergeCell ref="E19:E20"/>
    <mergeCell ref="D19:D21"/>
    <mergeCell ref="E26:E27"/>
    <mergeCell ref="B47:B50"/>
    <mergeCell ref="B29:B31"/>
    <mergeCell ref="C26:C28"/>
    <mergeCell ref="B26:B28"/>
    <mergeCell ref="C22:C25"/>
    <mergeCell ref="E59:E60"/>
    <mergeCell ref="C59:C61"/>
    <mergeCell ref="B35:B37"/>
    <mergeCell ref="F26:F27"/>
    <mergeCell ref="C41:C45"/>
    <mergeCell ref="C16:C18"/>
    <mergeCell ref="C35:C37"/>
    <mergeCell ref="B46:O46"/>
    <mergeCell ref="M26:M27"/>
    <mergeCell ref="B51:B53"/>
    <mergeCell ref="C54:C56"/>
    <mergeCell ref="N32:N33"/>
    <mergeCell ref="A22:A28"/>
    <mergeCell ref="O155:O158"/>
    <mergeCell ref="G140:G141"/>
    <mergeCell ref="A404:A411"/>
    <mergeCell ref="O404:O411"/>
    <mergeCell ref="A73:A78"/>
    <mergeCell ref="E38:E39"/>
    <mergeCell ref="B41:B45"/>
    <mergeCell ref="C73:C75"/>
    <mergeCell ref="B54:B56"/>
    <mergeCell ref="B79:B82"/>
    <mergeCell ref="B62:B65"/>
    <mergeCell ref="D122:D124"/>
    <mergeCell ref="E122:E123"/>
    <mergeCell ref="A41:A45"/>
    <mergeCell ref="B59:B61"/>
    <mergeCell ref="B90:B93"/>
    <mergeCell ref="C118:C121"/>
    <mergeCell ref="B69:B72"/>
    <mergeCell ref="B76:B78"/>
    <mergeCell ref="C76:C78"/>
    <mergeCell ref="D76:D78"/>
    <mergeCell ref="A108:A112"/>
    <mergeCell ref="C122:C124"/>
    <mergeCell ref="C86:C89"/>
    <mergeCell ref="C90:C93"/>
    <mergeCell ref="A389:A391"/>
    <mergeCell ref="A378:A380"/>
    <mergeCell ref="B398:B400"/>
    <mergeCell ref="A393:A395"/>
    <mergeCell ref="C409:C411"/>
    <mergeCell ref="A90:A96"/>
    <mergeCell ref="A118:A124"/>
    <mergeCell ref="A412:A414"/>
    <mergeCell ref="E94:E95"/>
    <mergeCell ref="B113:O113"/>
    <mergeCell ref="A131:A136"/>
    <mergeCell ref="G134:G135"/>
    <mergeCell ref="B125:B127"/>
    <mergeCell ref="C94:C96"/>
    <mergeCell ref="A79:A85"/>
    <mergeCell ref="C125:C127"/>
    <mergeCell ref="B122:B124"/>
    <mergeCell ref="B83:B85"/>
    <mergeCell ref="B108:B112"/>
    <mergeCell ref="A69:A72"/>
    <mergeCell ref="A97:A100"/>
    <mergeCell ref="B97:B100"/>
    <mergeCell ref="C97:C100"/>
    <mergeCell ref="H97:L97"/>
    <mergeCell ref="O97:O100"/>
    <mergeCell ref="H98:L98"/>
    <mergeCell ref="H99:L99"/>
    <mergeCell ref="H100:L100"/>
    <mergeCell ref="B114:B117"/>
    <mergeCell ref="C114:C117"/>
    <mergeCell ref="H94:H95"/>
    <mergeCell ref="A125:A130"/>
    <mergeCell ref="D83:D85"/>
    <mergeCell ref="H122:H123"/>
    <mergeCell ref="G83:G84"/>
    <mergeCell ref="H128:H129"/>
    <mergeCell ref="I122:L122"/>
    <mergeCell ref="H133:L133"/>
    <mergeCell ref="C146:C148"/>
    <mergeCell ref="M445:M446"/>
    <mergeCell ref="O398:O400"/>
    <mergeCell ref="O401:O403"/>
    <mergeCell ref="N445:N446"/>
    <mergeCell ref="A396:A397"/>
    <mergeCell ref="O396:O397"/>
    <mergeCell ref="A372:A373"/>
    <mergeCell ref="C360:C363"/>
    <mergeCell ref="A360:A363"/>
    <mergeCell ref="C372:C373"/>
    <mergeCell ref="O365:O366"/>
    <mergeCell ref="B365:B366"/>
    <mergeCell ref="B219:B221"/>
    <mergeCell ref="A341:A345"/>
    <mergeCell ref="A338:A340"/>
    <mergeCell ref="A354:A355"/>
    <mergeCell ref="M335:M336"/>
    <mergeCell ref="C346:C349"/>
    <mergeCell ref="N331:N332"/>
    <mergeCell ref="H331:H332"/>
    <mergeCell ref="C354:C355"/>
    <mergeCell ref="F351:F352"/>
    <mergeCell ref="B357:B359"/>
    <mergeCell ref="A314:A317"/>
    <mergeCell ref="M319:M320"/>
    <mergeCell ref="N343:N344"/>
    <mergeCell ref="N303:N304"/>
    <mergeCell ref="A318:A321"/>
    <mergeCell ref="A322:A325"/>
    <mergeCell ref="C323:C325"/>
    <mergeCell ref="D323:D325"/>
    <mergeCell ref="H250:L250"/>
    <mergeCell ref="D409:D411"/>
    <mergeCell ref="F409:F410"/>
    <mergeCell ref="B372:B373"/>
    <mergeCell ref="B374:O374"/>
    <mergeCell ref="O372:O373"/>
    <mergeCell ref="H369:H370"/>
    <mergeCell ref="B360:B363"/>
    <mergeCell ref="B216:B218"/>
    <mergeCell ref="C216:C218"/>
    <mergeCell ref="D216:D218"/>
    <mergeCell ref="A249:A253"/>
    <mergeCell ref="M311:M312"/>
    <mergeCell ref="A276:A279"/>
    <mergeCell ref="F319:F320"/>
    <mergeCell ref="A254:A261"/>
    <mergeCell ref="A398:A400"/>
    <mergeCell ref="E225:E226"/>
    <mergeCell ref="E231:E232"/>
    <mergeCell ref="A237:A240"/>
    <mergeCell ref="I216:L216"/>
    <mergeCell ref="C222:C224"/>
    <mergeCell ref="A219:A221"/>
    <mergeCell ref="A228:A233"/>
    <mergeCell ref="A222:A227"/>
    <mergeCell ref="B222:B224"/>
    <mergeCell ref="O234:O236"/>
    <mergeCell ref="A365:A366"/>
    <mergeCell ref="B231:B233"/>
    <mergeCell ref="O212:O218"/>
    <mergeCell ref="N231:N232"/>
    <mergeCell ref="M231:M232"/>
    <mergeCell ref="A356:A359"/>
    <mergeCell ref="A415:A421"/>
    <mergeCell ref="O412:O414"/>
    <mergeCell ref="O415:O421"/>
    <mergeCell ref="A422:A426"/>
    <mergeCell ref="O422:O426"/>
    <mergeCell ref="A427:A429"/>
    <mergeCell ref="O427:O429"/>
    <mergeCell ref="O368:O371"/>
    <mergeCell ref="A368:A371"/>
    <mergeCell ref="O448:O453"/>
    <mergeCell ref="O442:O447"/>
    <mergeCell ref="O436:O441"/>
    <mergeCell ref="H439:H440"/>
    <mergeCell ref="I439:L439"/>
    <mergeCell ref="M439:M440"/>
    <mergeCell ref="N439:N440"/>
    <mergeCell ref="A436:A441"/>
    <mergeCell ref="B451:B453"/>
    <mergeCell ref="C451:C453"/>
    <mergeCell ref="D451:D453"/>
    <mergeCell ref="E451:E452"/>
    <mergeCell ref="F451:F452"/>
    <mergeCell ref="G451:G452"/>
    <mergeCell ref="H451:H452"/>
    <mergeCell ref="M451:M452"/>
    <mergeCell ref="N451:N452"/>
    <mergeCell ref="F445:F446"/>
    <mergeCell ref="G445:G446"/>
    <mergeCell ref="H445:H446"/>
    <mergeCell ref="B378:B380"/>
    <mergeCell ref="A392:O392"/>
    <mergeCell ref="A375:A377"/>
    <mergeCell ref="B57:B58"/>
    <mergeCell ref="C57:C58"/>
    <mergeCell ref="H57:L57"/>
    <mergeCell ref="O57:O61"/>
    <mergeCell ref="H256:L256"/>
    <mergeCell ref="O254:O261"/>
    <mergeCell ref="B254:B258"/>
    <mergeCell ref="A62:A68"/>
    <mergeCell ref="A86:A89"/>
    <mergeCell ref="A114:A117"/>
    <mergeCell ref="B118:B121"/>
    <mergeCell ref="G122:G123"/>
    <mergeCell ref="F94:F95"/>
    <mergeCell ref="H83:H84"/>
    <mergeCell ref="B131:B133"/>
    <mergeCell ref="C131:C133"/>
    <mergeCell ref="B94:B96"/>
    <mergeCell ref="B86:B89"/>
    <mergeCell ref="N216:N217"/>
    <mergeCell ref="A212:A218"/>
    <mergeCell ref="H212:L212"/>
    <mergeCell ref="O143:O148"/>
    <mergeCell ref="E170:E171"/>
    <mergeCell ref="B173:B176"/>
    <mergeCell ref="B195:B197"/>
    <mergeCell ref="B166:B169"/>
    <mergeCell ref="B198:B201"/>
    <mergeCell ref="O166:O172"/>
    <mergeCell ref="O159:O165"/>
    <mergeCell ref="A198:A204"/>
    <mergeCell ref="A177:A183"/>
    <mergeCell ref="A173:A176"/>
  </mergeCells>
  <printOptions horizontalCentered="1"/>
  <pageMargins left="0.25" right="0.25" top="0.75" bottom="0.75" header="0.3" footer="0.3"/>
  <pageSetup paperSize="9" scale="45" fitToHeight="0" orientation="landscape" horizontalDpi="300" verticalDpi="300" r:id="rId1"/>
  <headerFooter differentFirst="1">
    <oddHeader>&amp;C&amp;P</oddHeader>
  </headerFooter>
  <rowBreaks count="16" manualBreakCount="16">
    <brk id="34" max="14" man="1"/>
    <brk id="61" min="1" max="14" man="1"/>
    <brk id="89" max="14" man="1"/>
    <brk id="117" max="14" man="1"/>
    <brk id="148" max="14" man="1"/>
    <brk id="176" max="14" man="1"/>
    <brk id="211" max="14" man="1"/>
    <brk id="240" max="14" man="1"/>
    <brk id="261" max="14" man="1"/>
    <brk id="290" max="14" man="1"/>
    <brk id="355" max="14" man="1"/>
    <brk id="380" max="14" man="1"/>
    <brk id="397" max="14" man="1"/>
    <brk id="414" max="14" man="1"/>
    <brk id="426" max="14" man="1"/>
    <brk id="45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12"/>
  <sheetViews>
    <sheetView tabSelected="1" view="pageBreakPreview" topLeftCell="A130" zoomScale="55" zoomScaleNormal="55" zoomScaleSheetLayoutView="55" workbookViewId="0">
      <selection activeCell="M141" sqref="M141"/>
    </sheetView>
  </sheetViews>
  <sheetFormatPr defaultRowHeight="15" x14ac:dyDescent="0.25"/>
  <cols>
    <col min="1" max="1" width="9.140625" style="45"/>
    <col min="2" max="2" width="37" style="45" customWidth="1"/>
    <col min="3" max="3" width="22.42578125" style="45" customWidth="1"/>
    <col min="4" max="4" width="20.85546875" style="45" customWidth="1"/>
    <col min="5" max="5" width="21.7109375" style="45" customWidth="1"/>
    <col min="6" max="6" width="19.42578125" style="45" customWidth="1"/>
    <col min="7" max="7" width="18" style="45" customWidth="1"/>
    <col min="8" max="8" width="24.85546875" style="45" customWidth="1"/>
    <col min="9" max="9" width="20" style="45" customWidth="1"/>
    <col min="10" max="10" width="31.28515625" style="84" customWidth="1"/>
    <col min="11" max="12" width="26.42578125" style="45" customWidth="1"/>
    <col min="13" max="13" width="29.7109375" style="45" customWidth="1"/>
    <col min="14" max="14" width="28.42578125" style="45" customWidth="1"/>
    <col min="15" max="15" width="27.5703125" style="45" customWidth="1"/>
    <col min="16" max="16" width="27.42578125" style="45" customWidth="1"/>
    <col min="17" max="17" width="24.42578125" style="45" customWidth="1"/>
    <col min="18" max="18" width="21.28515625" style="45" customWidth="1"/>
    <col min="19" max="19" width="28.85546875" style="45" customWidth="1"/>
    <col min="20" max="20" width="27.140625" style="45" bestFit="1" customWidth="1"/>
    <col min="21" max="21" width="35.42578125" style="45" bestFit="1" customWidth="1"/>
    <col min="22" max="262" width="9.140625" style="45"/>
    <col min="263" max="263" width="25.28515625" style="45" customWidth="1"/>
    <col min="264" max="265" width="44.7109375" style="45" customWidth="1"/>
    <col min="266" max="266" width="34.5703125" style="45" customWidth="1"/>
    <col min="267" max="267" width="36.7109375" style="45" customWidth="1"/>
    <col min="268" max="268" width="31.85546875" style="45" customWidth="1"/>
    <col min="269" max="518" width="9.140625" style="45"/>
    <col min="519" max="519" width="25.28515625" style="45" customWidth="1"/>
    <col min="520" max="521" width="44.7109375" style="45" customWidth="1"/>
    <col min="522" max="522" width="34.5703125" style="45" customWidth="1"/>
    <col min="523" max="523" width="36.7109375" style="45" customWidth="1"/>
    <col min="524" max="524" width="31.85546875" style="45" customWidth="1"/>
    <col min="525" max="774" width="9.140625" style="45"/>
    <col min="775" max="775" width="25.28515625" style="45" customWidth="1"/>
    <col min="776" max="777" width="44.7109375" style="45" customWidth="1"/>
    <col min="778" max="778" width="34.5703125" style="45" customWidth="1"/>
    <col min="779" max="779" width="36.7109375" style="45" customWidth="1"/>
    <col min="780" max="780" width="31.85546875" style="45" customWidth="1"/>
    <col min="781" max="1030" width="9.140625" style="45"/>
    <col min="1031" max="1031" width="25.28515625" style="45" customWidth="1"/>
    <col min="1032" max="1033" width="44.7109375" style="45" customWidth="1"/>
    <col min="1034" max="1034" width="34.5703125" style="45" customWidth="1"/>
    <col min="1035" max="1035" width="36.7109375" style="45" customWidth="1"/>
    <col min="1036" max="1036" width="31.85546875" style="45" customWidth="1"/>
    <col min="1037" max="1286" width="9.140625" style="45"/>
    <col min="1287" max="1287" width="25.28515625" style="45" customWidth="1"/>
    <col min="1288" max="1289" width="44.7109375" style="45" customWidth="1"/>
    <col min="1290" max="1290" width="34.5703125" style="45" customWidth="1"/>
    <col min="1291" max="1291" width="36.7109375" style="45" customWidth="1"/>
    <col min="1292" max="1292" width="31.85546875" style="45" customWidth="1"/>
    <col min="1293" max="1542" width="9.140625" style="45"/>
    <col min="1543" max="1543" width="25.28515625" style="45" customWidth="1"/>
    <col min="1544" max="1545" width="44.7109375" style="45" customWidth="1"/>
    <col min="1546" max="1546" width="34.5703125" style="45" customWidth="1"/>
    <col min="1547" max="1547" width="36.7109375" style="45" customWidth="1"/>
    <col min="1548" max="1548" width="31.85546875" style="45" customWidth="1"/>
    <col min="1549" max="1798" width="9.140625" style="45"/>
    <col min="1799" max="1799" width="25.28515625" style="45" customWidth="1"/>
    <col min="1800" max="1801" width="44.7109375" style="45" customWidth="1"/>
    <col min="1802" max="1802" width="34.5703125" style="45" customWidth="1"/>
    <col min="1803" max="1803" width="36.7109375" style="45" customWidth="1"/>
    <col min="1804" max="1804" width="31.85546875" style="45" customWidth="1"/>
    <col min="1805" max="2054" width="9.140625" style="45"/>
    <col min="2055" max="2055" width="25.28515625" style="45" customWidth="1"/>
    <col min="2056" max="2057" width="44.7109375" style="45" customWidth="1"/>
    <col min="2058" max="2058" width="34.5703125" style="45" customWidth="1"/>
    <col min="2059" max="2059" width="36.7109375" style="45" customWidth="1"/>
    <col min="2060" max="2060" width="31.85546875" style="45" customWidth="1"/>
    <col min="2061" max="2310" width="9.140625" style="45"/>
    <col min="2311" max="2311" width="25.28515625" style="45" customWidth="1"/>
    <col min="2312" max="2313" width="44.7109375" style="45" customWidth="1"/>
    <col min="2314" max="2314" width="34.5703125" style="45" customWidth="1"/>
    <col min="2315" max="2315" width="36.7109375" style="45" customWidth="1"/>
    <col min="2316" max="2316" width="31.85546875" style="45" customWidth="1"/>
    <col min="2317" max="2566" width="9.140625" style="45"/>
    <col min="2567" max="2567" width="25.28515625" style="45" customWidth="1"/>
    <col min="2568" max="2569" width="44.7109375" style="45" customWidth="1"/>
    <col min="2570" max="2570" width="34.5703125" style="45" customWidth="1"/>
    <col min="2571" max="2571" width="36.7109375" style="45" customWidth="1"/>
    <col min="2572" max="2572" width="31.85546875" style="45" customWidth="1"/>
    <col min="2573" max="2822" width="9.140625" style="45"/>
    <col min="2823" max="2823" width="25.28515625" style="45" customWidth="1"/>
    <col min="2824" max="2825" width="44.7109375" style="45" customWidth="1"/>
    <col min="2826" max="2826" width="34.5703125" style="45" customWidth="1"/>
    <col min="2827" max="2827" width="36.7109375" style="45" customWidth="1"/>
    <col min="2828" max="2828" width="31.85546875" style="45" customWidth="1"/>
    <col min="2829" max="3078" width="9.140625" style="45"/>
    <col min="3079" max="3079" width="25.28515625" style="45" customWidth="1"/>
    <col min="3080" max="3081" width="44.7109375" style="45" customWidth="1"/>
    <col min="3082" max="3082" width="34.5703125" style="45" customWidth="1"/>
    <col min="3083" max="3083" width="36.7109375" style="45" customWidth="1"/>
    <col min="3084" max="3084" width="31.85546875" style="45" customWidth="1"/>
    <col min="3085" max="3334" width="9.140625" style="45"/>
    <col min="3335" max="3335" width="25.28515625" style="45" customWidth="1"/>
    <col min="3336" max="3337" width="44.7109375" style="45" customWidth="1"/>
    <col min="3338" max="3338" width="34.5703125" style="45" customWidth="1"/>
    <col min="3339" max="3339" width="36.7109375" style="45" customWidth="1"/>
    <col min="3340" max="3340" width="31.85546875" style="45" customWidth="1"/>
    <col min="3341" max="3590" width="9.140625" style="45"/>
    <col min="3591" max="3591" width="25.28515625" style="45" customWidth="1"/>
    <col min="3592" max="3593" width="44.7109375" style="45" customWidth="1"/>
    <col min="3594" max="3594" width="34.5703125" style="45" customWidth="1"/>
    <col min="3595" max="3595" width="36.7109375" style="45" customWidth="1"/>
    <col min="3596" max="3596" width="31.85546875" style="45" customWidth="1"/>
    <col min="3597" max="3846" width="9.140625" style="45"/>
    <col min="3847" max="3847" width="25.28515625" style="45" customWidth="1"/>
    <col min="3848" max="3849" width="44.7109375" style="45" customWidth="1"/>
    <col min="3850" max="3850" width="34.5703125" style="45" customWidth="1"/>
    <col min="3851" max="3851" width="36.7109375" style="45" customWidth="1"/>
    <col min="3852" max="3852" width="31.85546875" style="45" customWidth="1"/>
    <col min="3853" max="4102" width="9.140625" style="45"/>
    <col min="4103" max="4103" width="25.28515625" style="45" customWidth="1"/>
    <col min="4104" max="4105" width="44.7109375" style="45" customWidth="1"/>
    <col min="4106" max="4106" width="34.5703125" style="45" customWidth="1"/>
    <col min="4107" max="4107" width="36.7109375" style="45" customWidth="1"/>
    <col min="4108" max="4108" width="31.85546875" style="45" customWidth="1"/>
    <col min="4109" max="4358" width="9.140625" style="45"/>
    <col min="4359" max="4359" width="25.28515625" style="45" customWidth="1"/>
    <col min="4360" max="4361" width="44.7109375" style="45" customWidth="1"/>
    <col min="4362" max="4362" width="34.5703125" style="45" customWidth="1"/>
    <col min="4363" max="4363" width="36.7109375" style="45" customWidth="1"/>
    <col min="4364" max="4364" width="31.85546875" style="45" customWidth="1"/>
    <col min="4365" max="4614" width="9.140625" style="45"/>
    <col min="4615" max="4615" width="25.28515625" style="45" customWidth="1"/>
    <col min="4616" max="4617" width="44.7109375" style="45" customWidth="1"/>
    <col min="4618" max="4618" width="34.5703125" style="45" customWidth="1"/>
    <col min="4619" max="4619" width="36.7109375" style="45" customWidth="1"/>
    <col min="4620" max="4620" width="31.85546875" style="45" customWidth="1"/>
    <col min="4621" max="4870" width="9.140625" style="45"/>
    <col min="4871" max="4871" width="25.28515625" style="45" customWidth="1"/>
    <col min="4872" max="4873" width="44.7109375" style="45" customWidth="1"/>
    <col min="4874" max="4874" width="34.5703125" style="45" customWidth="1"/>
    <col min="4875" max="4875" width="36.7109375" style="45" customWidth="1"/>
    <col min="4876" max="4876" width="31.85546875" style="45" customWidth="1"/>
    <col min="4877" max="5126" width="9.140625" style="45"/>
    <col min="5127" max="5127" width="25.28515625" style="45" customWidth="1"/>
    <col min="5128" max="5129" width="44.7109375" style="45" customWidth="1"/>
    <col min="5130" max="5130" width="34.5703125" style="45" customWidth="1"/>
    <col min="5131" max="5131" width="36.7109375" style="45" customWidth="1"/>
    <col min="5132" max="5132" width="31.85546875" style="45" customWidth="1"/>
    <col min="5133" max="5382" width="9.140625" style="45"/>
    <col min="5383" max="5383" width="25.28515625" style="45" customWidth="1"/>
    <col min="5384" max="5385" width="44.7109375" style="45" customWidth="1"/>
    <col min="5386" max="5386" width="34.5703125" style="45" customWidth="1"/>
    <col min="5387" max="5387" width="36.7109375" style="45" customWidth="1"/>
    <col min="5388" max="5388" width="31.85546875" style="45" customWidth="1"/>
    <col min="5389" max="5638" width="9.140625" style="45"/>
    <col min="5639" max="5639" width="25.28515625" style="45" customWidth="1"/>
    <col min="5640" max="5641" width="44.7109375" style="45" customWidth="1"/>
    <col min="5642" max="5642" width="34.5703125" style="45" customWidth="1"/>
    <col min="5643" max="5643" width="36.7109375" style="45" customWidth="1"/>
    <col min="5644" max="5644" width="31.85546875" style="45" customWidth="1"/>
    <col min="5645" max="5894" width="9.140625" style="45"/>
    <col min="5895" max="5895" width="25.28515625" style="45" customWidth="1"/>
    <col min="5896" max="5897" width="44.7109375" style="45" customWidth="1"/>
    <col min="5898" max="5898" width="34.5703125" style="45" customWidth="1"/>
    <col min="5899" max="5899" width="36.7109375" style="45" customWidth="1"/>
    <col min="5900" max="5900" width="31.85546875" style="45" customWidth="1"/>
    <col min="5901" max="6150" width="9.140625" style="45"/>
    <col min="6151" max="6151" width="25.28515625" style="45" customWidth="1"/>
    <col min="6152" max="6153" width="44.7109375" style="45" customWidth="1"/>
    <col min="6154" max="6154" width="34.5703125" style="45" customWidth="1"/>
    <col min="6155" max="6155" width="36.7109375" style="45" customWidth="1"/>
    <col min="6156" max="6156" width="31.85546875" style="45" customWidth="1"/>
    <col min="6157" max="6406" width="9.140625" style="45"/>
    <col min="6407" max="6407" width="25.28515625" style="45" customWidth="1"/>
    <col min="6408" max="6409" width="44.7109375" style="45" customWidth="1"/>
    <col min="6410" max="6410" width="34.5703125" style="45" customWidth="1"/>
    <col min="6411" max="6411" width="36.7109375" style="45" customWidth="1"/>
    <col min="6412" max="6412" width="31.85546875" style="45" customWidth="1"/>
    <col min="6413" max="6662" width="9.140625" style="45"/>
    <col min="6663" max="6663" width="25.28515625" style="45" customWidth="1"/>
    <col min="6664" max="6665" width="44.7109375" style="45" customWidth="1"/>
    <col min="6666" max="6666" width="34.5703125" style="45" customWidth="1"/>
    <col min="6667" max="6667" width="36.7109375" style="45" customWidth="1"/>
    <col min="6668" max="6668" width="31.85546875" style="45" customWidth="1"/>
    <col min="6669" max="6918" width="9.140625" style="45"/>
    <col min="6919" max="6919" width="25.28515625" style="45" customWidth="1"/>
    <col min="6920" max="6921" width="44.7109375" style="45" customWidth="1"/>
    <col min="6922" max="6922" width="34.5703125" style="45" customWidth="1"/>
    <col min="6923" max="6923" width="36.7109375" style="45" customWidth="1"/>
    <col min="6924" max="6924" width="31.85546875" style="45" customWidth="1"/>
    <col min="6925" max="7174" width="9.140625" style="45"/>
    <col min="7175" max="7175" width="25.28515625" style="45" customWidth="1"/>
    <col min="7176" max="7177" width="44.7109375" style="45" customWidth="1"/>
    <col min="7178" max="7178" width="34.5703125" style="45" customWidth="1"/>
    <col min="7179" max="7179" width="36.7109375" style="45" customWidth="1"/>
    <col min="7180" max="7180" width="31.85546875" style="45" customWidth="1"/>
    <col min="7181" max="7430" width="9.140625" style="45"/>
    <col min="7431" max="7431" width="25.28515625" style="45" customWidth="1"/>
    <col min="7432" max="7433" width="44.7109375" style="45" customWidth="1"/>
    <col min="7434" max="7434" width="34.5703125" style="45" customWidth="1"/>
    <col min="7435" max="7435" width="36.7109375" style="45" customWidth="1"/>
    <col min="7436" max="7436" width="31.85546875" style="45" customWidth="1"/>
    <col min="7437" max="7686" width="9.140625" style="45"/>
    <col min="7687" max="7687" width="25.28515625" style="45" customWidth="1"/>
    <col min="7688" max="7689" width="44.7109375" style="45" customWidth="1"/>
    <col min="7690" max="7690" width="34.5703125" style="45" customWidth="1"/>
    <col min="7691" max="7691" width="36.7109375" style="45" customWidth="1"/>
    <col min="7692" max="7692" width="31.85546875" style="45" customWidth="1"/>
    <col min="7693" max="7942" width="9.140625" style="45"/>
    <col min="7943" max="7943" width="25.28515625" style="45" customWidth="1"/>
    <col min="7944" max="7945" width="44.7109375" style="45" customWidth="1"/>
    <col min="7946" max="7946" width="34.5703125" style="45" customWidth="1"/>
    <col min="7947" max="7947" width="36.7109375" style="45" customWidth="1"/>
    <col min="7948" max="7948" width="31.85546875" style="45" customWidth="1"/>
    <col min="7949" max="8198" width="9.140625" style="45"/>
    <col min="8199" max="8199" width="25.28515625" style="45" customWidth="1"/>
    <col min="8200" max="8201" width="44.7109375" style="45" customWidth="1"/>
    <col min="8202" max="8202" width="34.5703125" style="45" customWidth="1"/>
    <col min="8203" max="8203" width="36.7109375" style="45" customWidth="1"/>
    <col min="8204" max="8204" width="31.85546875" style="45" customWidth="1"/>
    <col min="8205" max="8454" width="9.140625" style="45"/>
    <col min="8455" max="8455" width="25.28515625" style="45" customWidth="1"/>
    <col min="8456" max="8457" width="44.7109375" style="45" customWidth="1"/>
    <col min="8458" max="8458" width="34.5703125" style="45" customWidth="1"/>
    <col min="8459" max="8459" width="36.7109375" style="45" customWidth="1"/>
    <col min="8460" max="8460" width="31.85546875" style="45" customWidth="1"/>
    <col min="8461" max="8710" width="9.140625" style="45"/>
    <col min="8711" max="8711" width="25.28515625" style="45" customWidth="1"/>
    <col min="8712" max="8713" width="44.7109375" style="45" customWidth="1"/>
    <col min="8714" max="8714" width="34.5703125" style="45" customWidth="1"/>
    <col min="8715" max="8715" width="36.7109375" style="45" customWidth="1"/>
    <col min="8716" max="8716" width="31.85546875" style="45" customWidth="1"/>
    <col min="8717" max="8966" width="9.140625" style="45"/>
    <col min="8967" max="8967" width="25.28515625" style="45" customWidth="1"/>
    <col min="8968" max="8969" width="44.7109375" style="45" customWidth="1"/>
    <col min="8970" max="8970" width="34.5703125" style="45" customWidth="1"/>
    <col min="8971" max="8971" width="36.7109375" style="45" customWidth="1"/>
    <col min="8972" max="8972" width="31.85546875" style="45" customWidth="1"/>
    <col min="8973" max="9222" width="9.140625" style="45"/>
    <col min="9223" max="9223" width="25.28515625" style="45" customWidth="1"/>
    <col min="9224" max="9225" width="44.7109375" style="45" customWidth="1"/>
    <col min="9226" max="9226" width="34.5703125" style="45" customWidth="1"/>
    <col min="9227" max="9227" width="36.7109375" style="45" customWidth="1"/>
    <col min="9228" max="9228" width="31.85546875" style="45" customWidth="1"/>
    <col min="9229" max="9478" width="9.140625" style="45"/>
    <col min="9479" max="9479" width="25.28515625" style="45" customWidth="1"/>
    <col min="9480" max="9481" width="44.7109375" style="45" customWidth="1"/>
    <col min="9482" max="9482" width="34.5703125" style="45" customWidth="1"/>
    <col min="9483" max="9483" width="36.7109375" style="45" customWidth="1"/>
    <col min="9484" max="9484" width="31.85546875" style="45" customWidth="1"/>
    <col min="9485" max="9734" width="9.140625" style="45"/>
    <col min="9735" max="9735" width="25.28515625" style="45" customWidth="1"/>
    <col min="9736" max="9737" width="44.7109375" style="45" customWidth="1"/>
    <col min="9738" max="9738" width="34.5703125" style="45" customWidth="1"/>
    <col min="9739" max="9739" width="36.7109375" style="45" customWidth="1"/>
    <col min="9740" max="9740" width="31.85546875" style="45" customWidth="1"/>
    <col min="9741" max="9990" width="9.140625" style="45"/>
    <col min="9991" max="9991" width="25.28515625" style="45" customWidth="1"/>
    <col min="9992" max="9993" width="44.7109375" style="45" customWidth="1"/>
    <col min="9994" max="9994" width="34.5703125" style="45" customWidth="1"/>
    <col min="9995" max="9995" width="36.7109375" style="45" customWidth="1"/>
    <col min="9996" max="9996" width="31.85546875" style="45" customWidth="1"/>
    <col min="9997" max="10246" width="9.140625" style="45"/>
    <col min="10247" max="10247" width="25.28515625" style="45" customWidth="1"/>
    <col min="10248" max="10249" width="44.7109375" style="45" customWidth="1"/>
    <col min="10250" max="10250" width="34.5703125" style="45" customWidth="1"/>
    <col min="10251" max="10251" width="36.7109375" style="45" customWidth="1"/>
    <col min="10252" max="10252" width="31.85546875" style="45" customWidth="1"/>
    <col min="10253" max="10502" width="9.140625" style="45"/>
    <col min="10503" max="10503" width="25.28515625" style="45" customWidth="1"/>
    <col min="10504" max="10505" width="44.7109375" style="45" customWidth="1"/>
    <col min="10506" max="10506" width="34.5703125" style="45" customWidth="1"/>
    <col min="10507" max="10507" width="36.7109375" style="45" customWidth="1"/>
    <col min="10508" max="10508" width="31.85546875" style="45" customWidth="1"/>
    <col min="10509" max="10758" width="9.140625" style="45"/>
    <col min="10759" max="10759" width="25.28515625" style="45" customWidth="1"/>
    <col min="10760" max="10761" width="44.7109375" style="45" customWidth="1"/>
    <col min="10762" max="10762" width="34.5703125" style="45" customWidth="1"/>
    <col min="10763" max="10763" width="36.7109375" style="45" customWidth="1"/>
    <col min="10764" max="10764" width="31.85546875" style="45" customWidth="1"/>
    <col min="10765" max="11014" width="9.140625" style="45"/>
    <col min="11015" max="11015" width="25.28515625" style="45" customWidth="1"/>
    <col min="11016" max="11017" width="44.7109375" style="45" customWidth="1"/>
    <col min="11018" max="11018" width="34.5703125" style="45" customWidth="1"/>
    <col min="11019" max="11019" width="36.7109375" style="45" customWidth="1"/>
    <col min="11020" max="11020" width="31.85546875" style="45" customWidth="1"/>
    <col min="11021" max="11270" width="9.140625" style="45"/>
    <col min="11271" max="11271" width="25.28515625" style="45" customWidth="1"/>
    <col min="11272" max="11273" width="44.7109375" style="45" customWidth="1"/>
    <col min="11274" max="11274" width="34.5703125" style="45" customWidth="1"/>
    <col min="11275" max="11275" width="36.7109375" style="45" customWidth="1"/>
    <col min="11276" max="11276" width="31.85546875" style="45" customWidth="1"/>
    <col min="11277" max="11526" width="9.140625" style="45"/>
    <col min="11527" max="11527" width="25.28515625" style="45" customWidth="1"/>
    <col min="11528" max="11529" width="44.7109375" style="45" customWidth="1"/>
    <col min="11530" max="11530" width="34.5703125" style="45" customWidth="1"/>
    <col min="11531" max="11531" width="36.7109375" style="45" customWidth="1"/>
    <col min="11532" max="11532" width="31.85546875" style="45" customWidth="1"/>
    <col min="11533" max="11782" width="9.140625" style="45"/>
    <col min="11783" max="11783" width="25.28515625" style="45" customWidth="1"/>
    <col min="11784" max="11785" width="44.7109375" style="45" customWidth="1"/>
    <col min="11786" max="11786" width="34.5703125" style="45" customWidth="1"/>
    <col min="11787" max="11787" width="36.7109375" style="45" customWidth="1"/>
    <col min="11788" max="11788" width="31.85546875" style="45" customWidth="1"/>
    <col min="11789" max="12038" width="9.140625" style="45"/>
    <col min="12039" max="12039" width="25.28515625" style="45" customWidth="1"/>
    <col min="12040" max="12041" width="44.7109375" style="45" customWidth="1"/>
    <col min="12042" max="12042" width="34.5703125" style="45" customWidth="1"/>
    <col min="12043" max="12043" width="36.7109375" style="45" customWidth="1"/>
    <col min="12044" max="12044" width="31.85546875" style="45" customWidth="1"/>
    <col min="12045" max="12294" width="9.140625" style="45"/>
    <col min="12295" max="12295" width="25.28515625" style="45" customWidth="1"/>
    <col min="12296" max="12297" width="44.7109375" style="45" customWidth="1"/>
    <col min="12298" max="12298" width="34.5703125" style="45" customWidth="1"/>
    <col min="12299" max="12299" width="36.7109375" style="45" customWidth="1"/>
    <col min="12300" max="12300" width="31.85546875" style="45" customWidth="1"/>
    <col min="12301" max="12550" width="9.140625" style="45"/>
    <col min="12551" max="12551" width="25.28515625" style="45" customWidth="1"/>
    <col min="12552" max="12553" width="44.7109375" style="45" customWidth="1"/>
    <col min="12554" max="12554" width="34.5703125" style="45" customWidth="1"/>
    <col min="12555" max="12555" width="36.7109375" style="45" customWidth="1"/>
    <col min="12556" max="12556" width="31.85546875" style="45" customWidth="1"/>
    <col min="12557" max="12806" width="9.140625" style="45"/>
    <col min="12807" max="12807" width="25.28515625" style="45" customWidth="1"/>
    <col min="12808" max="12809" width="44.7109375" style="45" customWidth="1"/>
    <col min="12810" max="12810" width="34.5703125" style="45" customWidth="1"/>
    <col min="12811" max="12811" width="36.7109375" style="45" customWidth="1"/>
    <col min="12812" max="12812" width="31.85546875" style="45" customWidth="1"/>
    <col min="12813" max="13062" width="9.140625" style="45"/>
    <col min="13063" max="13063" width="25.28515625" style="45" customWidth="1"/>
    <col min="13064" max="13065" width="44.7109375" style="45" customWidth="1"/>
    <col min="13066" max="13066" width="34.5703125" style="45" customWidth="1"/>
    <col min="13067" max="13067" width="36.7109375" style="45" customWidth="1"/>
    <col min="13068" max="13068" width="31.85546875" style="45" customWidth="1"/>
    <col min="13069" max="13318" width="9.140625" style="45"/>
    <col min="13319" max="13319" width="25.28515625" style="45" customWidth="1"/>
    <col min="13320" max="13321" width="44.7109375" style="45" customWidth="1"/>
    <col min="13322" max="13322" width="34.5703125" style="45" customWidth="1"/>
    <col min="13323" max="13323" width="36.7109375" style="45" customWidth="1"/>
    <col min="13324" max="13324" width="31.85546875" style="45" customWidth="1"/>
    <col min="13325" max="13574" width="9.140625" style="45"/>
    <col min="13575" max="13575" width="25.28515625" style="45" customWidth="1"/>
    <col min="13576" max="13577" width="44.7109375" style="45" customWidth="1"/>
    <col min="13578" max="13578" width="34.5703125" style="45" customWidth="1"/>
    <col min="13579" max="13579" width="36.7109375" style="45" customWidth="1"/>
    <col min="13580" max="13580" width="31.85546875" style="45" customWidth="1"/>
    <col min="13581" max="13830" width="9.140625" style="45"/>
    <col min="13831" max="13831" width="25.28515625" style="45" customWidth="1"/>
    <col min="13832" max="13833" width="44.7109375" style="45" customWidth="1"/>
    <col min="13834" max="13834" width="34.5703125" style="45" customWidth="1"/>
    <col min="13835" max="13835" width="36.7109375" style="45" customWidth="1"/>
    <col min="13836" max="13836" width="31.85546875" style="45" customWidth="1"/>
    <col min="13837" max="14086" width="9.140625" style="45"/>
    <col min="14087" max="14087" width="25.28515625" style="45" customWidth="1"/>
    <col min="14088" max="14089" width="44.7109375" style="45" customWidth="1"/>
    <col min="14090" max="14090" width="34.5703125" style="45" customWidth="1"/>
    <col min="14091" max="14091" width="36.7109375" style="45" customWidth="1"/>
    <col min="14092" max="14092" width="31.85546875" style="45" customWidth="1"/>
    <col min="14093" max="14342" width="9.140625" style="45"/>
    <col min="14343" max="14343" width="25.28515625" style="45" customWidth="1"/>
    <col min="14344" max="14345" width="44.7109375" style="45" customWidth="1"/>
    <col min="14346" max="14346" width="34.5703125" style="45" customWidth="1"/>
    <col min="14347" max="14347" width="36.7109375" style="45" customWidth="1"/>
    <col min="14348" max="14348" width="31.85546875" style="45" customWidth="1"/>
    <col min="14349" max="14598" width="9.140625" style="45"/>
    <col min="14599" max="14599" width="25.28515625" style="45" customWidth="1"/>
    <col min="14600" max="14601" width="44.7109375" style="45" customWidth="1"/>
    <col min="14602" max="14602" width="34.5703125" style="45" customWidth="1"/>
    <col min="14603" max="14603" width="36.7109375" style="45" customWidth="1"/>
    <col min="14604" max="14604" width="31.85546875" style="45" customWidth="1"/>
    <col min="14605" max="14854" width="9.140625" style="45"/>
    <col min="14855" max="14855" width="25.28515625" style="45" customWidth="1"/>
    <col min="14856" max="14857" width="44.7109375" style="45" customWidth="1"/>
    <col min="14858" max="14858" width="34.5703125" style="45" customWidth="1"/>
    <col min="14859" max="14859" width="36.7109375" style="45" customWidth="1"/>
    <col min="14860" max="14860" width="31.85546875" style="45" customWidth="1"/>
    <col min="14861" max="15110" width="9.140625" style="45"/>
    <col min="15111" max="15111" width="25.28515625" style="45" customWidth="1"/>
    <col min="15112" max="15113" width="44.7109375" style="45" customWidth="1"/>
    <col min="15114" max="15114" width="34.5703125" style="45" customWidth="1"/>
    <col min="15115" max="15115" width="36.7109375" style="45" customWidth="1"/>
    <col min="15116" max="15116" width="31.85546875" style="45" customWidth="1"/>
    <col min="15117" max="15366" width="9.140625" style="45"/>
    <col min="15367" max="15367" width="25.28515625" style="45" customWidth="1"/>
    <col min="15368" max="15369" width="44.7109375" style="45" customWidth="1"/>
    <col min="15370" max="15370" width="34.5703125" style="45" customWidth="1"/>
    <col min="15371" max="15371" width="36.7109375" style="45" customWidth="1"/>
    <col min="15372" max="15372" width="31.85546875" style="45" customWidth="1"/>
    <col min="15373" max="15622" width="9.140625" style="45"/>
    <col min="15623" max="15623" width="25.28515625" style="45" customWidth="1"/>
    <col min="15624" max="15625" width="44.7109375" style="45" customWidth="1"/>
    <col min="15626" max="15626" width="34.5703125" style="45" customWidth="1"/>
    <col min="15627" max="15627" width="36.7109375" style="45" customWidth="1"/>
    <col min="15628" max="15628" width="31.85546875" style="45" customWidth="1"/>
    <col min="15629" max="15878" width="9.140625" style="45"/>
    <col min="15879" max="15879" width="25.28515625" style="45" customWidth="1"/>
    <col min="15880" max="15881" width="44.7109375" style="45" customWidth="1"/>
    <col min="15882" max="15882" width="34.5703125" style="45" customWidth="1"/>
    <col min="15883" max="15883" width="36.7109375" style="45" customWidth="1"/>
    <col min="15884" max="15884" width="31.85546875" style="45" customWidth="1"/>
    <col min="15885" max="16134" width="9.140625" style="45"/>
    <col min="16135" max="16135" width="25.28515625" style="45" customWidth="1"/>
    <col min="16136" max="16137" width="44.7109375" style="45" customWidth="1"/>
    <col min="16138" max="16138" width="34.5703125" style="45" customWidth="1"/>
    <col min="16139" max="16139" width="36.7109375" style="45" customWidth="1"/>
    <col min="16140" max="16140" width="31.85546875" style="45" customWidth="1"/>
    <col min="16141" max="16384" width="9.140625" style="45"/>
  </cols>
  <sheetData>
    <row r="1" spans="1:18" ht="46.5" customHeight="1" x14ac:dyDescent="0.3">
      <c r="J1" s="46" t="s">
        <v>588</v>
      </c>
      <c r="P1" s="257" t="s">
        <v>556</v>
      </c>
      <c r="Q1" s="257"/>
      <c r="R1" s="257"/>
    </row>
    <row r="2" spans="1:18" ht="87.75" customHeight="1" x14ac:dyDescent="0.3">
      <c r="I2" s="47"/>
      <c r="J2" s="47"/>
      <c r="P2" s="258" t="s">
        <v>577</v>
      </c>
      <c r="Q2" s="258"/>
      <c r="R2" s="258"/>
    </row>
    <row r="3" spans="1:18" ht="34.5" customHeight="1" x14ac:dyDescent="0.3">
      <c r="B3" s="48"/>
      <c r="C3" s="48"/>
      <c r="D3" s="48"/>
      <c r="E3" s="48"/>
      <c r="F3" s="48"/>
      <c r="G3" s="48"/>
      <c r="H3" s="48"/>
      <c r="I3" s="49"/>
      <c r="J3" s="50"/>
      <c r="K3" s="51"/>
      <c r="L3" s="52"/>
      <c r="M3" s="51"/>
      <c r="N3" s="51"/>
      <c r="O3" s="51"/>
      <c r="P3" s="131"/>
      <c r="Q3" s="53"/>
      <c r="R3" s="131" t="s">
        <v>253</v>
      </c>
    </row>
    <row r="4" spans="1:18" ht="19.5" x14ac:dyDescent="0.3">
      <c r="B4" s="48"/>
      <c r="C4" s="48"/>
      <c r="D4" s="48"/>
      <c r="E4" s="48"/>
      <c r="F4" s="48"/>
      <c r="G4" s="48"/>
      <c r="H4" s="48"/>
      <c r="I4" s="51"/>
      <c r="J4" s="54"/>
      <c r="K4" s="51"/>
      <c r="L4" s="52"/>
      <c r="M4" s="51"/>
      <c r="N4" s="51"/>
      <c r="O4" s="51"/>
      <c r="P4" s="268" t="s">
        <v>163</v>
      </c>
      <c r="Q4" s="268"/>
      <c r="R4" s="268"/>
    </row>
    <row r="5" spans="1:18" ht="111" customHeight="1" x14ac:dyDescent="0.25">
      <c r="A5" s="55"/>
      <c r="B5" s="55"/>
      <c r="C5" s="269" t="s">
        <v>164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55"/>
      <c r="Q5" s="55"/>
      <c r="R5" s="55"/>
    </row>
    <row r="6" spans="1:18" x14ac:dyDescent="0.25">
      <c r="A6" s="56"/>
      <c r="B6" s="57"/>
      <c r="C6" s="57"/>
      <c r="D6" s="57"/>
      <c r="E6" s="57"/>
      <c r="F6" s="57"/>
      <c r="G6" s="57"/>
      <c r="H6" s="57"/>
      <c r="I6" s="58"/>
      <c r="J6" s="59"/>
      <c r="K6" s="58"/>
      <c r="L6" s="58"/>
    </row>
    <row r="7" spans="1:18" ht="42" customHeight="1" x14ac:dyDescent="0.25">
      <c r="A7" s="270" t="s">
        <v>165</v>
      </c>
      <c r="B7" s="270" t="s">
        <v>166</v>
      </c>
      <c r="C7" s="270" t="s">
        <v>167</v>
      </c>
      <c r="D7" s="270" t="s">
        <v>168</v>
      </c>
      <c r="E7" s="270" t="s">
        <v>169</v>
      </c>
      <c r="F7" s="270" t="s">
        <v>170</v>
      </c>
      <c r="G7" s="270" t="s">
        <v>171</v>
      </c>
      <c r="H7" s="270" t="s">
        <v>172</v>
      </c>
      <c r="I7" s="270" t="s">
        <v>173</v>
      </c>
      <c r="J7" s="270" t="s">
        <v>2</v>
      </c>
      <c r="K7" s="272" t="s">
        <v>174</v>
      </c>
      <c r="L7" s="273"/>
      <c r="M7" s="273"/>
      <c r="N7" s="273"/>
      <c r="O7" s="273"/>
      <c r="P7" s="274"/>
      <c r="Q7" s="270" t="s">
        <v>175</v>
      </c>
      <c r="R7" s="270" t="s">
        <v>176</v>
      </c>
    </row>
    <row r="8" spans="1:18" ht="156.75" customHeight="1" x14ac:dyDescent="0.25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130" t="s">
        <v>177</v>
      </c>
      <c r="L8" s="125">
        <v>2023</v>
      </c>
      <c r="M8" s="125">
        <v>2024</v>
      </c>
      <c r="N8" s="125">
        <v>2025</v>
      </c>
      <c r="O8" s="125">
        <v>2026</v>
      </c>
      <c r="P8" s="125">
        <v>2027</v>
      </c>
      <c r="Q8" s="271"/>
      <c r="R8" s="275"/>
    </row>
    <row r="9" spans="1:18" ht="23.25" customHeight="1" x14ac:dyDescent="0.25">
      <c r="A9" s="129">
        <v>1</v>
      </c>
      <c r="B9" s="129">
        <v>2</v>
      </c>
      <c r="C9" s="129">
        <v>3</v>
      </c>
      <c r="D9" s="129">
        <v>4</v>
      </c>
      <c r="E9" s="129">
        <v>5</v>
      </c>
      <c r="F9" s="129">
        <v>6</v>
      </c>
      <c r="G9" s="129">
        <v>7</v>
      </c>
      <c r="H9" s="129">
        <v>8</v>
      </c>
      <c r="I9" s="129">
        <v>9</v>
      </c>
      <c r="J9" s="129">
        <v>10</v>
      </c>
      <c r="K9" s="129">
        <v>11</v>
      </c>
      <c r="L9" s="129">
        <v>12</v>
      </c>
      <c r="M9" s="129">
        <v>13</v>
      </c>
      <c r="N9" s="129">
        <v>14</v>
      </c>
      <c r="O9" s="129">
        <v>15</v>
      </c>
      <c r="P9" s="129">
        <v>16</v>
      </c>
      <c r="Q9" s="129">
        <v>17</v>
      </c>
      <c r="R9" s="129">
        <v>18</v>
      </c>
    </row>
    <row r="10" spans="1:18" ht="23.25" customHeight="1" x14ac:dyDescent="0.3">
      <c r="A10" s="265" t="s">
        <v>132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7"/>
    </row>
    <row r="11" spans="1:18" ht="24.75" customHeight="1" x14ac:dyDescent="0.3">
      <c r="A11" s="265" t="s">
        <v>69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1:18" ht="25.5" customHeight="1" x14ac:dyDescent="0.25">
      <c r="A12" s="253">
        <v>1</v>
      </c>
      <c r="B12" s="229" t="s">
        <v>59</v>
      </c>
      <c r="C12" s="229" t="s">
        <v>285</v>
      </c>
      <c r="D12" s="230" t="s">
        <v>195</v>
      </c>
      <c r="E12" s="230" t="s">
        <v>210</v>
      </c>
      <c r="F12" s="230" t="s">
        <v>287</v>
      </c>
      <c r="G12" s="248">
        <v>45991</v>
      </c>
      <c r="H12" s="233">
        <f>K12+I12</f>
        <v>99227.539499999999</v>
      </c>
      <c r="I12" s="128">
        <v>8473.1494999999995</v>
      </c>
      <c r="J12" s="129" t="s">
        <v>14</v>
      </c>
      <c r="K12" s="128">
        <f>L12+M12+N12+O12+P12</f>
        <v>90754.39</v>
      </c>
      <c r="L12" s="128">
        <f>L13+L14</f>
        <v>960.78</v>
      </c>
      <c r="M12" s="128">
        <f t="shared" ref="M12:P12" si="0">M13+M14</f>
        <v>43437.279999999999</v>
      </c>
      <c r="N12" s="128">
        <f t="shared" si="0"/>
        <v>46356.33</v>
      </c>
      <c r="O12" s="128">
        <f t="shared" si="0"/>
        <v>0</v>
      </c>
      <c r="P12" s="128">
        <f t="shared" si="0"/>
        <v>0</v>
      </c>
      <c r="Q12" s="60">
        <v>0</v>
      </c>
      <c r="R12" s="229" t="s">
        <v>181</v>
      </c>
    </row>
    <row r="13" spans="1:18" ht="42.75" customHeight="1" x14ac:dyDescent="0.25">
      <c r="A13" s="253"/>
      <c r="B13" s="229"/>
      <c r="C13" s="229"/>
      <c r="D13" s="231"/>
      <c r="E13" s="231"/>
      <c r="F13" s="231"/>
      <c r="G13" s="231"/>
      <c r="H13" s="233"/>
      <c r="I13" s="126">
        <v>5295.7184399999996</v>
      </c>
      <c r="J13" s="125" t="s">
        <v>197</v>
      </c>
      <c r="K13" s="128">
        <f>L13+M13+N13+O13+P13</f>
        <v>53022.59</v>
      </c>
      <c r="L13" s="128">
        <v>600.49</v>
      </c>
      <c r="M13" s="128">
        <v>25350</v>
      </c>
      <c r="N13" s="61">
        <v>27072.1</v>
      </c>
      <c r="O13" s="61">
        <v>0</v>
      </c>
      <c r="P13" s="61">
        <v>0</v>
      </c>
      <c r="Q13" s="60">
        <v>0</v>
      </c>
      <c r="R13" s="229"/>
    </row>
    <row r="14" spans="1:18" ht="69" customHeight="1" x14ac:dyDescent="0.25">
      <c r="A14" s="253"/>
      <c r="B14" s="229"/>
      <c r="C14" s="229"/>
      <c r="D14" s="232"/>
      <c r="E14" s="232"/>
      <c r="F14" s="232"/>
      <c r="G14" s="232"/>
      <c r="H14" s="233"/>
      <c r="I14" s="126">
        <v>3177.4310599999999</v>
      </c>
      <c r="J14" s="125" t="s">
        <v>18</v>
      </c>
      <c r="K14" s="128">
        <f t="shared" ref="K14:K32" si="1">L14+M14+N14+O14+P14</f>
        <v>37731.800000000003</v>
      </c>
      <c r="L14" s="128">
        <v>360.29</v>
      </c>
      <c r="M14" s="128">
        <f>18087.28</f>
        <v>18087.28</v>
      </c>
      <c r="N14" s="61">
        <v>19284.23</v>
      </c>
      <c r="O14" s="61">
        <v>0</v>
      </c>
      <c r="P14" s="61">
        <v>0</v>
      </c>
      <c r="Q14" s="60">
        <v>0</v>
      </c>
      <c r="R14" s="229"/>
    </row>
    <row r="15" spans="1:18" ht="54" customHeight="1" x14ac:dyDescent="0.25">
      <c r="A15" s="253">
        <v>2</v>
      </c>
      <c r="B15" s="229" t="s">
        <v>487</v>
      </c>
      <c r="C15" s="229" t="s">
        <v>198</v>
      </c>
      <c r="D15" s="230" t="s">
        <v>199</v>
      </c>
      <c r="E15" s="230" t="s">
        <v>180</v>
      </c>
      <c r="F15" s="230" t="s">
        <v>286</v>
      </c>
      <c r="G15" s="248">
        <v>47087</v>
      </c>
      <c r="H15" s="233">
        <v>143175.45000000001</v>
      </c>
      <c r="I15" s="128">
        <v>0</v>
      </c>
      <c r="J15" s="129" t="s">
        <v>14</v>
      </c>
      <c r="K15" s="128">
        <f t="shared" si="1"/>
        <v>15288.510000000002</v>
      </c>
      <c r="L15" s="128">
        <v>0</v>
      </c>
      <c r="M15" s="128">
        <v>0</v>
      </c>
      <c r="N15" s="128">
        <v>0</v>
      </c>
      <c r="O15" s="128">
        <v>0</v>
      </c>
      <c r="P15" s="128">
        <v>15288.510000000002</v>
      </c>
      <c r="Q15" s="60">
        <v>0</v>
      </c>
      <c r="R15" s="229" t="s">
        <v>181</v>
      </c>
    </row>
    <row r="16" spans="1:18" ht="53.25" customHeight="1" x14ac:dyDescent="0.25">
      <c r="A16" s="253"/>
      <c r="B16" s="229"/>
      <c r="C16" s="229"/>
      <c r="D16" s="231"/>
      <c r="E16" s="231"/>
      <c r="F16" s="231"/>
      <c r="G16" s="249"/>
      <c r="H16" s="233"/>
      <c r="I16" s="126">
        <v>0</v>
      </c>
      <c r="J16" s="125" t="s">
        <v>197</v>
      </c>
      <c r="K16" s="128">
        <f t="shared" si="1"/>
        <v>9601.2000000000007</v>
      </c>
      <c r="L16" s="128">
        <v>0</v>
      </c>
      <c r="M16" s="128">
        <v>0</v>
      </c>
      <c r="N16" s="61">
        <v>0</v>
      </c>
      <c r="O16" s="61">
        <v>0</v>
      </c>
      <c r="P16" s="61">
        <v>9601.2000000000007</v>
      </c>
      <c r="Q16" s="60">
        <v>0</v>
      </c>
      <c r="R16" s="229"/>
    </row>
    <row r="17" spans="1:18" ht="65.45" customHeight="1" x14ac:dyDescent="0.25">
      <c r="A17" s="253"/>
      <c r="B17" s="229"/>
      <c r="C17" s="229"/>
      <c r="D17" s="232"/>
      <c r="E17" s="232"/>
      <c r="F17" s="232"/>
      <c r="G17" s="250"/>
      <c r="H17" s="233"/>
      <c r="I17" s="126">
        <v>0</v>
      </c>
      <c r="J17" s="125" t="s">
        <v>18</v>
      </c>
      <c r="K17" s="128">
        <f t="shared" si="1"/>
        <v>5687.31</v>
      </c>
      <c r="L17" s="128">
        <v>0</v>
      </c>
      <c r="M17" s="128">
        <v>0</v>
      </c>
      <c r="N17" s="61">
        <v>0</v>
      </c>
      <c r="O17" s="61">
        <v>0</v>
      </c>
      <c r="P17" s="61">
        <v>5687.31</v>
      </c>
      <c r="Q17" s="60">
        <v>0</v>
      </c>
      <c r="R17" s="229"/>
    </row>
    <row r="18" spans="1:18" ht="26.25" customHeight="1" x14ac:dyDescent="0.25">
      <c r="A18" s="253">
        <v>3</v>
      </c>
      <c r="B18" s="230" t="s">
        <v>97</v>
      </c>
      <c r="C18" s="229" t="s">
        <v>183</v>
      </c>
      <c r="D18" s="230" t="s">
        <v>200</v>
      </c>
      <c r="E18" s="230" t="s">
        <v>180</v>
      </c>
      <c r="F18" s="230" t="s">
        <v>286</v>
      </c>
      <c r="G18" s="248">
        <v>47087</v>
      </c>
      <c r="H18" s="233">
        <v>53980.639999999999</v>
      </c>
      <c r="I18" s="128">
        <v>0</v>
      </c>
      <c r="J18" s="129" t="s">
        <v>14</v>
      </c>
      <c r="K18" s="128">
        <f t="shared" si="1"/>
        <v>36010</v>
      </c>
      <c r="L18" s="128">
        <v>0</v>
      </c>
      <c r="M18" s="128">
        <v>0</v>
      </c>
      <c r="N18" s="128">
        <v>0</v>
      </c>
      <c r="O18" s="128">
        <v>0</v>
      </c>
      <c r="P18" s="128">
        <v>36010</v>
      </c>
      <c r="Q18" s="60">
        <v>0</v>
      </c>
      <c r="R18" s="229" t="s">
        <v>181</v>
      </c>
    </row>
    <row r="19" spans="1:18" ht="46.5" customHeight="1" x14ac:dyDescent="0.25">
      <c r="A19" s="253"/>
      <c r="B19" s="231"/>
      <c r="C19" s="229"/>
      <c r="D19" s="231"/>
      <c r="E19" s="231"/>
      <c r="F19" s="231"/>
      <c r="G19" s="231"/>
      <c r="H19" s="233"/>
      <c r="I19" s="126">
        <v>0</v>
      </c>
      <c r="J19" s="125" t="s">
        <v>197</v>
      </c>
      <c r="K19" s="128">
        <f t="shared" si="1"/>
        <v>22038.12</v>
      </c>
      <c r="L19" s="128">
        <v>0</v>
      </c>
      <c r="M19" s="128">
        <v>0</v>
      </c>
      <c r="N19" s="61">
        <v>0</v>
      </c>
      <c r="O19" s="61">
        <v>0</v>
      </c>
      <c r="P19" s="61">
        <v>22038.12</v>
      </c>
      <c r="Q19" s="60">
        <v>0</v>
      </c>
      <c r="R19" s="229"/>
    </row>
    <row r="20" spans="1:18" ht="62.25" customHeight="1" x14ac:dyDescent="0.25">
      <c r="A20" s="253"/>
      <c r="B20" s="232"/>
      <c r="C20" s="229"/>
      <c r="D20" s="232"/>
      <c r="E20" s="232"/>
      <c r="F20" s="232"/>
      <c r="G20" s="232"/>
      <c r="H20" s="233"/>
      <c r="I20" s="126">
        <v>0</v>
      </c>
      <c r="J20" s="125" t="s">
        <v>18</v>
      </c>
      <c r="K20" s="128">
        <f t="shared" si="1"/>
        <v>13971.88</v>
      </c>
      <c r="L20" s="128">
        <v>0</v>
      </c>
      <c r="M20" s="128">
        <v>0</v>
      </c>
      <c r="N20" s="61">
        <v>0</v>
      </c>
      <c r="O20" s="61">
        <v>0</v>
      </c>
      <c r="P20" s="61">
        <v>13971.88</v>
      </c>
      <c r="Q20" s="60">
        <v>0</v>
      </c>
      <c r="R20" s="229"/>
    </row>
    <row r="21" spans="1:18" ht="29.25" customHeight="1" x14ac:dyDescent="0.25">
      <c r="A21" s="253">
        <v>4</v>
      </c>
      <c r="B21" s="229" t="s">
        <v>138</v>
      </c>
      <c r="C21" s="229" t="s">
        <v>201</v>
      </c>
      <c r="D21" s="229" t="s">
        <v>202</v>
      </c>
      <c r="E21" s="229" t="s">
        <v>180</v>
      </c>
      <c r="F21" s="229" t="s">
        <v>286</v>
      </c>
      <c r="G21" s="247">
        <v>47087</v>
      </c>
      <c r="H21" s="233">
        <v>258497.99</v>
      </c>
      <c r="I21" s="128">
        <v>0</v>
      </c>
      <c r="J21" s="129" t="s">
        <v>14</v>
      </c>
      <c r="K21" s="128">
        <f t="shared" si="1"/>
        <v>172331.99</v>
      </c>
      <c r="L21" s="128">
        <v>0</v>
      </c>
      <c r="M21" s="128">
        <v>0</v>
      </c>
      <c r="N21" s="128">
        <v>0</v>
      </c>
      <c r="O21" s="128">
        <v>0</v>
      </c>
      <c r="P21" s="128">
        <v>172331.99</v>
      </c>
      <c r="Q21" s="60">
        <v>0</v>
      </c>
      <c r="R21" s="229" t="s">
        <v>181</v>
      </c>
    </row>
    <row r="22" spans="1:18" ht="42" customHeight="1" x14ac:dyDescent="0.25">
      <c r="A22" s="253"/>
      <c r="B22" s="229"/>
      <c r="C22" s="229"/>
      <c r="D22" s="229"/>
      <c r="E22" s="229"/>
      <c r="F22" s="229"/>
      <c r="G22" s="229"/>
      <c r="H22" s="233"/>
      <c r="I22" s="126">
        <v>0</v>
      </c>
      <c r="J22" s="125" t="s">
        <v>197</v>
      </c>
      <c r="K22" s="128">
        <f t="shared" si="1"/>
        <v>105467.18</v>
      </c>
      <c r="L22" s="128">
        <v>0</v>
      </c>
      <c r="M22" s="128">
        <v>0</v>
      </c>
      <c r="N22" s="61">
        <v>0</v>
      </c>
      <c r="O22" s="61">
        <v>0</v>
      </c>
      <c r="P22" s="61">
        <v>105467.18</v>
      </c>
      <c r="Q22" s="60">
        <v>0</v>
      </c>
      <c r="R22" s="229"/>
    </row>
    <row r="23" spans="1:18" ht="66.75" customHeight="1" x14ac:dyDescent="0.25">
      <c r="A23" s="253"/>
      <c r="B23" s="229"/>
      <c r="C23" s="229"/>
      <c r="D23" s="229"/>
      <c r="E23" s="229"/>
      <c r="F23" s="229"/>
      <c r="G23" s="229"/>
      <c r="H23" s="233"/>
      <c r="I23" s="126">
        <v>0</v>
      </c>
      <c r="J23" s="125" t="s">
        <v>18</v>
      </c>
      <c r="K23" s="128">
        <f t="shared" si="1"/>
        <v>66864.81</v>
      </c>
      <c r="L23" s="128">
        <v>0</v>
      </c>
      <c r="M23" s="128">
        <v>0</v>
      </c>
      <c r="N23" s="61">
        <v>0</v>
      </c>
      <c r="O23" s="61">
        <v>0</v>
      </c>
      <c r="P23" s="61">
        <v>66864.81</v>
      </c>
      <c r="Q23" s="60">
        <v>0</v>
      </c>
      <c r="R23" s="229"/>
    </row>
    <row r="24" spans="1:18" ht="30" customHeight="1" x14ac:dyDescent="0.25">
      <c r="A24" s="253">
        <v>5</v>
      </c>
      <c r="B24" s="229" t="s">
        <v>486</v>
      </c>
      <c r="C24" s="229" t="s">
        <v>558</v>
      </c>
      <c r="D24" s="229" t="s">
        <v>203</v>
      </c>
      <c r="E24" s="229" t="s">
        <v>180</v>
      </c>
      <c r="F24" s="229" t="s">
        <v>286</v>
      </c>
      <c r="G24" s="247">
        <v>47087</v>
      </c>
      <c r="H24" s="233">
        <v>270590</v>
      </c>
      <c r="I24" s="128">
        <v>0</v>
      </c>
      <c r="J24" s="129" t="s">
        <v>14</v>
      </c>
      <c r="K24" s="128">
        <f t="shared" si="1"/>
        <v>135295</v>
      </c>
      <c r="L24" s="128">
        <v>0</v>
      </c>
      <c r="M24" s="128">
        <v>0</v>
      </c>
      <c r="N24" s="128">
        <v>0</v>
      </c>
      <c r="O24" s="128">
        <v>0</v>
      </c>
      <c r="P24" s="128">
        <v>135295</v>
      </c>
      <c r="Q24" s="60">
        <v>0</v>
      </c>
      <c r="R24" s="229" t="s">
        <v>181</v>
      </c>
    </row>
    <row r="25" spans="1:18" ht="44.25" customHeight="1" x14ac:dyDescent="0.25">
      <c r="A25" s="253"/>
      <c r="B25" s="229"/>
      <c r="C25" s="229"/>
      <c r="D25" s="229"/>
      <c r="E25" s="229"/>
      <c r="F25" s="229"/>
      <c r="G25" s="229"/>
      <c r="H25" s="233"/>
      <c r="I25" s="126">
        <v>0</v>
      </c>
      <c r="J25" s="125" t="s">
        <v>197</v>
      </c>
      <c r="K25" s="128">
        <f t="shared" si="1"/>
        <v>82800.539999999994</v>
      </c>
      <c r="L25" s="128">
        <v>0</v>
      </c>
      <c r="M25" s="128">
        <v>0</v>
      </c>
      <c r="N25" s="61">
        <v>0</v>
      </c>
      <c r="O25" s="61">
        <v>0</v>
      </c>
      <c r="P25" s="61">
        <v>82800.539999999994</v>
      </c>
      <c r="Q25" s="60">
        <v>0</v>
      </c>
      <c r="R25" s="229"/>
    </row>
    <row r="26" spans="1:18" ht="65.25" customHeight="1" x14ac:dyDescent="0.25">
      <c r="A26" s="253"/>
      <c r="B26" s="229"/>
      <c r="C26" s="229"/>
      <c r="D26" s="229"/>
      <c r="E26" s="229"/>
      <c r="F26" s="229"/>
      <c r="G26" s="229"/>
      <c r="H26" s="233"/>
      <c r="I26" s="126">
        <v>0</v>
      </c>
      <c r="J26" s="125" t="s">
        <v>18</v>
      </c>
      <c r="K26" s="128">
        <f t="shared" si="1"/>
        <v>52494.46</v>
      </c>
      <c r="L26" s="128">
        <v>0</v>
      </c>
      <c r="M26" s="128">
        <v>0</v>
      </c>
      <c r="N26" s="61">
        <v>0</v>
      </c>
      <c r="O26" s="61">
        <v>0</v>
      </c>
      <c r="P26" s="61">
        <v>52494.46</v>
      </c>
      <c r="Q26" s="60">
        <v>0</v>
      </c>
      <c r="R26" s="229"/>
    </row>
    <row r="27" spans="1:18" ht="27.75" customHeight="1" x14ac:dyDescent="0.25">
      <c r="A27" s="253">
        <v>6</v>
      </c>
      <c r="B27" s="229" t="s">
        <v>484</v>
      </c>
      <c r="C27" s="229" t="s">
        <v>204</v>
      </c>
      <c r="D27" s="229" t="s">
        <v>205</v>
      </c>
      <c r="E27" s="229" t="s">
        <v>180</v>
      </c>
      <c r="F27" s="229" t="s">
        <v>286</v>
      </c>
      <c r="G27" s="247">
        <v>47087</v>
      </c>
      <c r="H27" s="233">
        <v>154000</v>
      </c>
      <c r="I27" s="128">
        <v>0</v>
      </c>
      <c r="J27" s="129" t="s">
        <v>14</v>
      </c>
      <c r="K27" s="128">
        <f t="shared" si="1"/>
        <v>77000</v>
      </c>
      <c r="L27" s="128">
        <v>0</v>
      </c>
      <c r="M27" s="128">
        <v>0</v>
      </c>
      <c r="N27" s="128">
        <v>0</v>
      </c>
      <c r="O27" s="128">
        <v>0</v>
      </c>
      <c r="P27" s="128">
        <v>77000</v>
      </c>
      <c r="Q27" s="60">
        <v>0</v>
      </c>
      <c r="R27" s="229" t="s">
        <v>181</v>
      </c>
    </row>
    <row r="28" spans="1:18" ht="49.5" customHeight="1" x14ac:dyDescent="0.25">
      <c r="A28" s="253"/>
      <c r="B28" s="229"/>
      <c r="C28" s="229"/>
      <c r="D28" s="229"/>
      <c r="E28" s="229"/>
      <c r="F28" s="229"/>
      <c r="G28" s="229"/>
      <c r="H28" s="233"/>
      <c r="I28" s="126">
        <v>0</v>
      </c>
      <c r="J28" s="125" t="s">
        <v>197</v>
      </c>
      <c r="K28" s="128">
        <f t="shared" si="1"/>
        <v>47124</v>
      </c>
      <c r="L28" s="128">
        <v>0</v>
      </c>
      <c r="M28" s="128">
        <v>0</v>
      </c>
      <c r="N28" s="61">
        <v>0</v>
      </c>
      <c r="O28" s="61">
        <v>0</v>
      </c>
      <c r="P28" s="61">
        <v>47124</v>
      </c>
      <c r="Q28" s="60">
        <v>0</v>
      </c>
      <c r="R28" s="229"/>
    </row>
    <row r="29" spans="1:18" ht="61.5" customHeight="1" x14ac:dyDescent="0.25">
      <c r="A29" s="253"/>
      <c r="B29" s="229"/>
      <c r="C29" s="229"/>
      <c r="D29" s="229"/>
      <c r="E29" s="229"/>
      <c r="F29" s="229"/>
      <c r="G29" s="229"/>
      <c r="H29" s="233"/>
      <c r="I29" s="126">
        <v>0</v>
      </c>
      <c r="J29" s="125" t="s">
        <v>18</v>
      </c>
      <c r="K29" s="128">
        <f t="shared" si="1"/>
        <v>29876</v>
      </c>
      <c r="L29" s="128">
        <v>0</v>
      </c>
      <c r="M29" s="128">
        <v>0</v>
      </c>
      <c r="N29" s="61">
        <v>0</v>
      </c>
      <c r="O29" s="61">
        <v>0</v>
      </c>
      <c r="P29" s="61">
        <v>29876</v>
      </c>
      <c r="Q29" s="60">
        <v>0</v>
      </c>
      <c r="R29" s="229"/>
    </row>
    <row r="30" spans="1:18" ht="35.25" customHeight="1" x14ac:dyDescent="0.25">
      <c r="A30" s="253">
        <v>7</v>
      </c>
      <c r="B30" s="229" t="s">
        <v>485</v>
      </c>
      <c r="C30" s="229" t="s">
        <v>178</v>
      </c>
      <c r="D30" s="229" t="s">
        <v>206</v>
      </c>
      <c r="E30" s="229" t="s">
        <v>180</v>
      </c>
      <c r="F30" s="229" t="s">
        <v>286</v>
      </c>
      <c r="G30" s="247">
        <v>47087</v>
      </c>
      <c r="H30" s="233">
        <v>154000</v>
      </c>
      <c r="I30" s="128">
        <v>0</v>
      </c>
      <c r="J30" s="129" t="s">
        <v>14</v>
      </c>
      <c r="K30" s="128">
        <f t="shared" si="1"/>
        <v>77000</v>
      </c>
      <c r="L30" s="128">
        <v>0</v>
      </c>
      <c r="M30" s="128">
        <v>0</v>
      </c>
      <c r="N30" s="128">
        <v>0</v>
      </c>
      <c r="O30" s="128">
        <v>0</v>
      </c>
      <c r="P30" s="128">
        <v>77000</v>
      </c>
      <c r="Q30" s="60">
        <v>0</v>
      </c>
      <c r="R30" s="229" t="s">
        <v>181</v>
      </c>
    </row>
    <row r="31" spans="1:18" ht="45.75" customHeight="1" x14ac:dyDescent="0.25">
      <c r="A31" s="253"/>
      <c r="B31" s="229"/>
      <c r="C31" s="229"/>
      <c r="D31" s="229"/>
      <c r="E31" s="229"/>
      <c r="F31" s="229"/>
      <c r="G31" s="229"/>
      <c r="H31" s="233"/>
      <c r="I31" s="126">
        <v>0</v>
      </c>
      <c r="J31" s="125" t="s">
        <v>197</v>
      </c>
      <c r="K31" s="128">
        <f t="shared" si="1"/>
        <v>47124</v>
      </c>
      <c r="L31" s="128">
        <v>0</v>
      </c>
      <c r="M31" s="128">
        <v>0</v>
      </c>
      <c r="N31" s="61">
        <v>0</v>
      </c>
      <c r="O31" s="61">
        <v>0</v>
      </c>
      <c r="P31" s="61">
        <v>47124</v>
      </c>
      <c r="Q31" s="60">
        <v>0</v>
      </c>
      <c r="R31" s="229"/>
    </row>
    <row r="32" spans="1:18" ht="62.25" customHeight="1" x14ac:dyDescent="0.25">
      <c r="A32" s="253"/>
      <c r="B32" s="229"/>
      <c r="C32" s="229"/>
      <c r="D32" s="229"/>
      <c r="E32" s="229"/>
      <c r="F32" s="229"/>
      <c r="G32" s="229"/>
      <c r="H32" s="233"/>
      <c r="I32" s="126">
        <v>0</v>
      </c>
      <c r="J32" s="125" t="s">
        <v>18</v>
      </c>
      <c r="K32" s="128">
        <f t="shared" si="1"/>
        <v>29876</v>
      </c>
      <c r="L32" s="128">
        <v>0</v>
      </c>
      <c r="M32" s="128">
        <v>0</v>
      </c>
      <c r="N32" s="61">
        <v>0</v>
      </c>
      <c r="O32" s="61">
        <v>0</v>
      </c>
      <c r="P32" s="61">
        <v>29876</v>
      </c>
      <c r="Q32" s="60">
        <v>0</v>
      </c>
      <c r="R32" s="229"/>
    </row>
    <row r="33" spans="1:20" ht="32.25" customHeight="1" x14ac:dyDescent="0.25">
      <c r="A33" s="253">
        <v>8</v>
      </c>
      <c r="B33" s="229" t="s">
        <v>483</v>
      </c>
      <c r="C33" s="229" t="s">
        <v>190</v>
      </c>
      <c r="D33" s="230" t="s">
        <v>191</v>
      </c>
      <c r="E33" s="230" t="s">
        <v>180</v>
      </c>
      <c r="F33" s="230" t="s">
        <v>286</v>
      </c>
      <c r="G33" s="248">
        <v>47087</v>
      </c>
      <c r="H33" s="256">
        <v>158169.93</v>
      </c>
      <c r="I33" s="126">
        <v>0</v>
      </c>
      <c r="J33" s="125" t="s">
        <v>8</v>
      </c>
      <c r="K33" s="128">
        <f t="shared" ref="K33" si="2">P33</f>
        <v>100169.93</v>
      </c>
      <c r="L33" s="128">
        <v>0</v>
      </c>
      <c r="M33" s="128">
        <v>0</v>
      </c>
      <c r="N33" s="128">
        <v>0</v>
      </c>
      <c r="O33" s="128">
        <v>0</v>
      </c>
      <c r="P33" s="128">
        <v>100169.93</v>
      </c>
      <c r="Q33" s="128">
        <v>0</v>
      </c>
      <c r="R33" s="229" t="s">
        <v>181</v>
      </c>
    </row>
    <row r="34" spans="1:20" ht="36" customHeight="1" x14ac:dyDescent="0.25">
      <c r="A34" s="253"/>
      <c r="B34" s="229"/>
      <c r="C34" s="229"/>
      <c r="D34" s="231"/>
      <c r="E34" s="231"/>
      <c r="F34" s="231"/>
      <c r="G34" s="231"/>
      <c r="H34" s="253"/>
      <c r="I34" s="126">
        <v>0</v>
      </c>
      <c r="J34" s="125" t="s">
        <v>10</v>
      </c>
      <c r="K34" s="128">
        <f>P34</f>
        <v>61304</v>
      </c>
      <c r="L34" s="128">
        <v>0</v>
      </c>
      <c r="M34" s="128">
        <v>0</v>
      </c>
      <c r="N34" s="128">
        <v>0</v>
      </c>
      <c r="O34" s="128">
        <v>0</v>
      </c>
      <c r="P34" s="128">
        <v>61304</v>
      </c>
      <c r="Q34" s="128">
        <v>0</v>
      </c>
      <c r="R34" s="229"/>
    </row>
    <row r="35" spans="1:20" ht="63" customHeight="1" x14ac:dyDescent="0.25">
      <c r="A35" s="253"/>
      <c r="B35" s="229"/>
      <c r="C35" s="229"/>
      <c r="D35" s="232"/>
      <c r="E35" s="232"/>
      <c r="F35" s="232"/>
      <c r="G35" s="232"/>
      <c r="H35" s="253"/>
      <c r="I35" s="126">
        <v>0</v>
      </c>
      <c r="J35" s="125" t="s">
        <v>11</v>
      </c>
      <c r="K35" s="128">
        <f t="shared" ref="K35" si="3">P35</f>
        <v>38865.93</v>
      </c>
      <c r="L35" s="128">
        <v>0</v>
      </c>
      <c r="M35" s="128">
        <v>0</v>
      </c>
      <c r="N35" s="128">
        <v>0</v>
      </c>
      <c r="O35" s="128">
        <v>0</v>
      </c>
      <c r="P35" s="128">
        <v>38865.93</v>
      </c>
      <c r="Q35" s="128">
        <v>0</v>
      </c>
      <c r="R35" s="229"/>
    </row>
    <row r="36" spans="1:20" ht="36.75" customHeight="1" x14ac:dyDescent="0.25">
      <c r="A36" s="253">
        <v>9</v>
      </c>
      <c r="B36" s="229" t="s">
        <v>488</v>
      </c>
      <c r="C36" s="229" t="s">
        <v>192</v>
      </c>
      <c r="D36" s="229" t="s">
        <v>191</v>
      </c>
      <c r="E36" s="229" t="s">
        <v>180</v>
      </c>
      <c r="F36" s="229" t="s">
        <v>286</v>
      </c>
      <c r="G36" s="247">
        <v>47087</v>
      </c>
      <c r="H36" s="256">
        <v>150150.32999999999</v>
      </c>
      <c r="I36" s="126">
        <v>0</v>
      </c>
      <c r="J36" s="125" t="s">
        <v>8</v>
      </c>
      <c r="K36" s="128">
        <f>P36</f>
        <v>80000</v>
      </c>
      <c r="L36" s="128">
        <v>0</v>
      </c>
      <c r="M36" s="128">
        <v>0</v>
      </c>
      <c r="N36" s="128">
        <v>0</v>
      </c>
      <c r="O36" s="128">
        <v>0</v>
      </c>
      <c r="P36" s="128">
        <v>80000</v>
      </c>
      <c r="Q36" s="128">
        <v>0</v>
      </c>
      <c r="R36" s="229" t="s">
        <v>181</v>
      </c>
    </row>
    <row r="37" spans="1:20" ht="48" customHeight="1" x14ac:dyDescent="0.25">
      <c r="A37" s="253"/>
      <c r="B37" s="229"/>
      <c r="C37" s="229"/>
      <c r="D37" s="229"/>
      <c r="E37" s="229"/>
      <c r="F37" s="229"/>
      <c r="G37" s="229"/>
      <c r="H37" s="253"/>
      <c r="I37" s="126">
        <v>0</v>
      </c>
      <c r="J37" s="125" t="s">
        <v>10</v>
      </c>
      <c r="K37" s="128">
        <f t="shared" ref="K37:K38" si="4">P37</f>
        <v>48960</v>
      </c>
      <c r="L37" s="128">
        <v>0</v>
      </c>
      <c r="M37" s="128">
        <v>0</v>
      </c>
      <c r="N37" s="128">
        <v>0</v>
      </c>
      <c r="O37" s="128">
        <v>0</v>
      </c>
      <c r="P37" s="128">
        <v>48960</v>
      </c>
      <c r="Q37" s="128">
        <v>0</v>
      </c>
      <c r="R37" s="229"/>
    </row>
    <row r="38" spans="1:20" ht="60" customHeight="1" x14ac:dyDescent="0.25">
      <c r="A38" s="253"/>
      <c r="B38" s="229"/>
      <c r="C38" s="229"/>
      <c r="D38" s="229"/>
      <c r="E38" s="229"/>
      <c r="F38" s="229"/>
      <c r="G38" s="229"/>
      <c r="H38" s="253"/>
      <c r="I38" s="126">
        <v>0</v>
      </c>
      <c r="J38" s="125" t="s">
        <v>11</v>
      </c>
      <c r="K38" s="128">
        <f t="shared" si="4"/>
        <v>31040</v>
      </c>
      <c r="L38" s="128">
        <v>0</v>
      </c>
      <c r="M38" s="128">
        <v>0</v>
      </c>
      <c r="N38" s="128">
        <v>0</v>
      </c>
      <c r="O38" s="128">
        <v>0</v>
      </c>
      <c r="P38" s="128">
        <v>31040</v>
      </c>
      <c r="Q38" s="128">
        <v>0</v>
      </c>
      <c r="R38" s="229"/>
    </row>
    <row r="39" spans="1:20" ht="34.5" customHeight="1" x14ac:dyDescent="0.25">
      <c r="A39" s="253">
        <v>10</v>
      </c>
      <c r="B39" s="229" t="s">
        <v>492</v>
      </c>
      <c r="C39" s="229" t="s">
        <v>559</v>
      </c>
      <c r="D39" s="229" t="s">
        <v>186</v>
      </c>
      <c r="E39" s="229" t="s">
        <v>180</v>
      </c>
      <c r="F39" s="229" t="s">
        <v>286</v>
      </c>
      <c r="G39" s="247">
        <v>47087</v>
      </c>
      <c r="H39" s="256">
        <v>44000</v>
      </c>
      <c r="I39" s="126">
        <v>0</v>
      </c>
      <c r="J39" s="125" t="s">
        <v>8</v>
      </c>
      <c r="K39" s="128">
        <f>P39</f>
        <v>22000</v>
      </c>
      <c r="L39" s="128">
        <v>0</v>
      </c>
      <c r="M39" s="128">
        <v>0</v>
      </c>
      <c r="N39" s="128">
        <v>0</v>
      </c>
      <c r="O39" s="128">
        <v>0</v>
      </c>
      <c r="P39" s="128">
        <v>22000</v>
      </c>
      <c r="Q39" s="128">
        <v>0</v>
      </c>
      <c r="R39" s="229" t="s">
        <v>181</v>
      </c>
    </row>
    <row r="40" spans="1:20" ht="47.25" customHeight="1" x14ac:dyDescent="0.25">
      <c r="A40" s="253"/>
      <c r="B40" s="229"/>
      <c r="C40" s="229"/>
      <c r="D40" s="229"/>
      <c r="E40" s="229"/>
      <c r="F40" s="229"/>
      <c r="G40" s="229"/>
      <c r="H40" s="253"/>
      <c r="I40" s="126">
        <v>0</v>
      </c>
      <c r="J40" s="125" t="s">
        <v>10</v>
      </c>
      <c r="K40" s="128">
        <f t="shared" ref="K40:K41" si="5">P40</f>
        <v>13464</v>
      </c>
      <c r="L40" s="128">
        <v>0</v>
      </c>
      <c r="M40" s="128">
        <v>0</v>
      </c>
      <c r="N40" s="128">
        <v>0</v>
      </c>
      <c r="O40" s="128">
        <v>0</v>
      </c>
      <c r="P40" s="128">
        <v>13464</v>
      </c>
      <c r="Q40" s="128">
        <v>0</v>
      </c>
      <c r="R40" s="229"/>
    </row>
    <row r="41" spans="1:20" ht="74.25" customHeight="1" x14ac:dyDescent="0.25">
      <c r="A41" s="253"/>
      <c r="B41" s="229"/>
      <c r="C41" s="229"/>
      <c r="D41" s="229"/>
      <c r="E41" s="229"/>
      <c r="F41" s="229"/>
      <c r="G41" s="229"/>
      <c r="H41" s="253"/>
      <c r="I41" s="126">
        <v>0</v>
      </c>
      <c r="J41" s="125" t="s">
        <v>11</v>
      </c>
      <c r="K41" s="128">
        <f t="shared" si="5"/>
        <v>8536</v>
      </c>
      <c r="L41" s="128">
        <v>0</v>
      </c>
      <c r="M41" s="128">
        <v>0</v>
      </c>
      <c r="N41" s="128">
        <v>0</v>
      </c>
      <c r="O41" s="128">
        <v>0</v>
      </c>
      <c r="P41" s="128">
        <v>8536</v>
      </c>
      <c r="Q41" s="128">
        <v>0</v>
      </c>
      <c r="R41" s="229"/>
    </row>
    <row r="42" spans="1:20" ht="25.5" customHeight="1" x14ac:dyDescent="0.25">
      <c r="A42" s="253">
        <v>11</v>
      </c>
      <c r="B42" s="229" t="s">
        <v>294</v>
      </c>
      <c r="C42" s="229" t="s">
        <v>283</v>
      </c>
      <c r="D42" s="229" t="s">
        <v>295</v>
      </c>
      <c r="E42" s="229" t="s">
        <v>210</v>
      </c>
      <c r="F42" s="229" t="s">
        <v>561</v>
      </c>
      <c r="G42" s="247">
        <v>46356</v>
      </c>
      <c r="H42" s="233">
        <v>255000</v>
      </c>
      <c r="I42" s="128">
        <f>I43+I44</f>
        <v>0</v>
      </c>
      <c r="J42" s="129" t="s">
        <v>14</v>
      </c>
      <c r="K42" s="128">
        <f>L42+M42+N42+O42+P42</f>
        <v>255000</v>
      </c>
      <c r="L42" s="128">
        <f>L43+L44</f>
        <v>0</v>
      </c>
      <c r="M42" s="128">
        <f t="shared" ref="M42:P42" si="6">M43+M44</f>
        <v>0</v>
      </c>
      <c r="N42" s="128">
        <f>N43+N44</f>
        <v>72743.58</v>
      </c>
      <c r="O42" s="128">
        <f t="shared" si="6"/>
        <v>182256.41999999998</v>
      </c>
      <c r="P42" s="128">
        <f t="shared" si="6"/>
        <v>0</v>
      </c>
      <c r="Q42" s="60">
        <v>0</v>
      </c>
      <c r="R42" s="229" t="s">
        <v>181</v>
      </c>
      <c r="S42" s="252"/>
    </row>
    <row r="43" spans="1:20" ht="42.75" customHeight="1" x14ac:dyDescent="0.25">
      <c r="A43" s="253"/>
      <c r="B43" s="229"/>
      <c r="C43" s="229"/>
      <c r="D43" s="229"/>
      <c r="E43" s="229"/>
      <c r="F43" s="229"/>
      <c r="G43" s="229"/>
      <c r="H43" s="233"/>
      <c r="I43" s="126">
        <v>0</v>
      </c>
      <c r="J43" s="125" t="s">
        <v>197</v>
      </c>
      <c r="K43" s="128">
        <f t="shared" ref="K43:K44" si="7">L43+M43+N43+O43+P43</f>
        <v>185744.14</v>
      </c>
      <c r="L43" s="128">
        <v>0</v>
      </c>
      <c r="M43" s="128">
        <v>0</v>
      </c>
      <c r="N43" s="61">
        <v>72016.14</v>
      </c>
      <c r="O43" s="61">
        <v>113728</v>
      </c>
      <c r="P43" s="61">
        <v>0</v>
      </c>
      <c r="Q43" s="60">
        <v>0</v>
      </c>
      <c r="R43" s="229"/>
      <c r="S43" s="252"/>
      <c r="T43" s="62"/>
    </row>
    <row r="44" spans="1:20" ht="57" customHeight="1" x14ac:dyDescent="0.25">
      <c r="A44" s="253"/>
      <c r="B44" s="229"/>
      <c r="C44" s="229"/>
      <c r="D44" s="229"/>
      <c r="E44" s="229"/>
      <c r="F44" s="229"/>
      <c r="G44" s="229"/>
      <c r="H44" s="233"/>
      <c r="I44" s="126">
        <v>0</v>
      </c>
      <c r="J44" s="125" t="s">
        <v>18</v>
      </c>
      <c r="K44" s="128">
        <f t="shared" si="7"/>
        <v>69255.86</v>
      </c>
      <c r="L44" s="128">
        <v>0</v>
      </c>
      <c r="M44" s="128">
        <v>0</v>
      </c>
      <c r="N44" s="61">
        <v>727.44</v>
      </c>
      <c r="O44" s="61">
        <v>68528.42</v>
      </c>
      <c r="P44" s="61">
        <v>0</v>
      </c>
      <c r="Q44" s="60">
        <v>0</v>
      </c>
      <c r="R44" s="229"/>
      <c r="S44" s="252"/>
      <c r="T44" s="62"/>
    </row>
    <row r="45" spans="1:20" ht="25.5" customHeight="1" x14ac:dyDescent="0.25">
      <c r="A45" s="253">
        <v>12</v>
      </c>
      <c r="B45" s="229" t="s">
        <v>425</v>
      </c>
      <c r="C45" s="229" t="s">
        <v>285</v>
      </c>
      <c r="D45" s="229" t="s">
        <v>293</v>
      </c>
      <c r="E45" s="229" t="s">
        <v>211</v>
      </c>
      <c r="F45" s="229" t="s">
        <v>426</v>
      </c>
      <c r="G45" s="247">
        <v>45991</v>
      </c>
      <c r="H45" s="233">
        <v>111796.1</v>
      </c>
      <c r="I45" s="128">
        <f>I46+I47</f>
        <v>0</v>
      </c>
      <c r="J45" s="129" t="s">
        <v>14</v>
      </c>
      <c r="K45" s="128">
        <f t="shared" ref="K45:K50" si="8">L45+M45+N45+O45+P45</f>
        <v>114008.48999999999</v>
      </c>
      <c r="L45" s="128">
        <f>L46+L47</f>
        <v>0</v>
      </c>
      <c r="M45" s="128">
        <f t="shared" ref="M45:P45" si="9">M46+M47</f>
        <v>2212.39</v>
      </c>
      <c r="N45" s="128">
        <f t="shared" si="9"/>
        <v>111796.09999999999</v>
      </c>
      <c r="O45" s="128">
        <f t="shared" si="9"/>
        <v>0</v>
      </c>
      <c r="P45" s="128">
        <f t="shared" si="9"/>
        <v>0</v>
      </c>
      <c r="Q45" s="60">
        <v>0</v>
      </c>
      <c r="R45" s="229" t="s">
        <v>181</v>
      </c>
      <c r="S45" s="252"/>
    </row>
    <row r="46" spans="1:20" ht="42.75" customHeight="1" x14ac:dyDescent="0.25">
      <c r="A46" s="253"/>
      <c r="B46" s="229"/>
      <c r="C46" s="229"/>
      <c r="D46" s="229"/>
      <c r="E46" s="229"/>
      <c r="F46" s="229"/>
      <c r="G46" s="229"/>
      <c r="H46" s="233"/>
      <c r="I46" s="126">
        <v>0</v>
      </c>
      <c r="J46" s="125" t="s">
        <v>197</v>
      </c>
      <c r="K46" s="128">
        <f t="shared" si="8"/>
        <v>69760.759999999995</v>
      </c>
      <c r="L46" s="128">
        <v>0</v>
      </c>
      <c r="M46" s="128">
        <v>0</v>
      </c>
      <c r="N46" s="61">
        <v>69760.759999999995</v>
      </c>
      <c r="O46" s="61">
        <v>0</v>
      </c>
      <c r="P46" s="61">
        <v>0</v>
      </c>
      <c r="Q46" s="60">
        <v>0</v>
      </c>
      <c r="R46" s="229"/>
      <c r="S46" s="252"/>
    </row>
    <row r="47" spans="1:20" ht="57" customHeight="1" x14ac:dyDescent="0.25">
      <c r="A47" s="253"/>
      <c r="B47" s="229"/>
      <c r="C47" s="229"/>
      <c r="D47" s="229"/>
      <c r="E47" s="229"/>
      <c r="F47" s="229"/>
      <c r="G47" s="229"/>
      <c r="H47" s="233"/>
      <c r="I47" s="126">
        <v>0</v>
      </c>
      <c r="J47" s="125" t="s">
        <v>18</v>
      </c>
      <c r="K47" s="128">
        <f t="shared" si="8"/>
        <v>44247.729999999996</v>
      </c>
      <c r="L47" s="128">
        <v>0</v>
      </c>
      <c r="M47" s="128">
        <v>2212.39</v>
      </c>
      <c r="N47" s="61">
        <v>42035.34</v>
      </c>
      <c r="O47" s="61">
        <v>0</v>
      </c>
      <c r="P47" s="61">
        <v>0</v>
      </c>
      <c r="Q47" s="60">
        <v>0</v>
      </c>
      <c r="R47" s="229"/>
      <c r="S47" s="252"/>
    </row>
    <row r="48" spans="1:20" ht="25.5" customHeight="1" x14ac:dyDescent="0.25">
      <c r="A48" s="253">
        <v>13</v>
      </c>
      <c r="B48" s="229" t="s">
        <v>481</v>
      </c>
      <c r="C48" s="229" t="s">
        <v>560</v>
      </c>
      <c r="D48" s="229" t="s">
        <v>482</v>
      </c>
      <c r="E48" s="229" t="s">
        <v>211</v>
      </c>
      <c r="F48" s="229" t="s">
        <v>561</v>
      </c>
      <c r="G48" s="247">
        <v>46356</v>
      </c>
      <c r="H48" s="233">
        <v>385000</v>
      </c>
      <c r="I48" s="128">
        <f>I49+I50</f>
        <v>0</v>
      </c>
      <c r="J48" s="129" t="s">
        <v>14</v>
      </c>
      <c r="K48" s="128">
        <f>L48+M48+N48+O48+P48</f>
        <v>385000</v>
      </c>
      <c r="L48" s="128">
        <f>L49+L50</f>
        <v>0</v>
      </c>
      <c r="M48" s="128">
        <f t="shared" ref="M48:P48" si="10">M49+M50</f>
        <v>0</v>
      </c>
      <c r="N48" s="128">
        <f t="shared" si="10"/>
        <v>35000</v>
      </c>
      <c r="O48" s="128">
        <f>O49+O50</f>
        <v>350000</v>
      </c>
      <c r="P48" s="128">
        <f t="shared" si="10"/>
        <v>0</v>
      </c>
      <c r="Q48" s="60">
        <v>0</v>
      </c>
      <c r="R48" s="229" t="s">
        <v>181</v>
      </c>
      <c r="S48" s="282"/>
    </row>
    <row r="49" spans="1:19" ht="42.75" customHeight="1" x14ac:dyDescent="0.25">
      <c r="A49" s="253"/>
      <c r="B49" s="229"/>
      <c r="C49" s="229"/>
      <c r="D49" s="229"/>
      <c r="E49" s="229"/>
      <c r="F49" s="229"/>
      <c r="G49" s="229"/>
      <c r="H49" s="233"/>
      <c r="I49" s="126">
        <v>0</v>
      </c>
      <c r="J49" s="125" t="s">
        <v>197</v>
      </c>
      <c r="K49" s="128">
        <f t="shared" si="8"/>
        <v>251300</v>
      </c>
      <c r="L49" s="128">
        <v>0</v>
      </c>
      <c r="M49" s="128">
        <v>0</v>
      </c>
      <c r="N49" s="61">
        <v>34650</v>
      </c>
      <c r="O49" s="61">
        <v>216650</v>
      </c>
      <c r="P49" s="61">
        <v>0</v>
      </c>
      <c r="Q49" s="60">
        <v>0</v>
      </c>
      <c r="R49" s="229"/>
      <c r="S49" s="282"/>
    </row>
    <row r="50" spans="1:19" ht="57" customHeight="1" x14ac:dyDescent="0.25">
      <c r="A50" s="253"/>
      <c r="B50" s="229"/>
      <c r="C50" s="229"/>
      <c r="D50" s="229"/>
      <c r="E50" s="229"/>
      <c r="F50" s="229"/>
      <c r="G50" s="229"/>
      <c r="H50" s="233"/>
      <c r="I50" s="126">
        <v>0</v>
      </c>
      <c r="J50" s="125" t="s">
        <v>18</v>
      </c>
      <c r="K50" s="128">
        <f t="shared" si="8"/>
        <v>133700</v>
      </c>
      <c r="L50" s="128">
        <v>0</v>
      </c>
      <c r="M50" s="128">
        <v>0</v>
      </c>
      <c r="N50" s="61">
        <v>350</v>
      </c>
      <c r="O50" s="61">
        <v>133350</v>
      </c>
      <c r="P50" s="61">
        <v>0</v>
      </c>
      <c r="Q50" s="60">
        <v>0</v>
      </c>
      <c r="R50" s="229"/>
      <c r="S50" s="282"/>
    </row>
    <row r="51" spans="1:19" ht="27" customHeight="1" x14ac:dyDescent="0.25">
      <c r="A51" s="253">
        <v>14</v>
      </c>
      <c r="B51" s="229" t="s">
        <v>489</v>
      </c>
      <c r="C51" s="229" t="s">
        <v>193</v>
      </c>
      <c r="D51" s="229" t="s">
        <v>194</v>
      </c>
      <c r="E51" s="229" t="s">
        <v>180</v>
      </c>
      <c r="F51" s="229" t="s">
        <v>286</v>
      </c>
      <c r="G51" s="247">
        <v>47086</v>
      </c>
      <c r="H51" s="256">
        <v>136000</v>
      </c>
      <c r="I51" s="126">
        <v>0</v>
      </c>
      <c r="J51" s="125" t="s">
        <v>8</v>
      </c>
      <c r="K51" s="128">
        <f>P51</f>
        <v>36000</v>
      </c>
      <c r="L51" s="128">
        <v>0</v>
      </c>
      <c r="M51" s="128">
        <v>0</v>
      </c>
      <c r="N51" s="128">
        <v>0</v>
      </c>
      <c r="O51" s="128">
        <v>0</v>
      </c>
      <c r="P51" s="128">
        <f>P52+P53</f>
        <v>36000</v>
      </c>
      <c r="Q51" s="128">
        <v>0</v>
      </c>
      <c r="R51" s="229" t="s">
        <v>181</v>
      </c>
    </row>
    <row r="52" spans="1:19" ht="39.75" customHeight="1" x14ac:dyDescent="0.35">
      <c r="A52" s="253"/>
      <c r="B52" s="229"/>
      <c r="C52" s="229"/>
      <c r="D52" s="229"/>
      <c r="E52" s="229"/>
      <c r="F52" s="229"/>
      <c r="G52" s="229"/>
      <c r="H52" s="253"/>
      <c r="I52" s="126">
        <v>0</v>
      </c>
      <c r="J52" s="125" t="s">
        <v>10</v>
      </c>
      <c r="K52" s="128">
        <f t="shared" ref="K52:K53" si="11">P52</f>
        <v>22032</v>
      </c>
      <c r="L52" s="128">
        <v>0</v>
      </c>
      <c r="M52" s="128">
        <v>0</v>
      </c>
      <c r="N52" s="128">
        <v>0</v>
      </c>
      <c r="O52" s="128">
        <v>0</v>
      </c>
      <c r="P52" s="128">
        <v>22032</v>
      </c>
      <c r="Q52" s="128">
        <v>0</v>
      </c>
      <c r="R52" s="229"/>
      <c r="S52" s="63"/>
    </row>
    <row r="53" spans="1:19" ht="60" customHeight="1" x14ac:dyDescent="0.35">
      <c r="A53" s="253"/>
      <c r="B53" s="229"/>
      <c r="C53" s="229"/>
      <c r="D53" s="229"/>
      <c r="E53" s="229"/>
      <c r="F53" s="229"/>
      <c r="G53" s="229"/>
      <c r="H53" s="253"/>
      <c r="I53" s="126">
        <v>0</v>
      </c>
      <c r="J53" s="125" t="s">
        <v>11</v>
      </c>
      <c r="K53" s="128">
        <f t="shared" si="11"/>
        <v>13968</v>
      </c>
      <c r="L53" s="128">
        <v>0</v>
      </c>
      <c r="M53" s="128">
        <v>0</v>
      </c>
      <c r="N53" s="128">
        <v>0</v>
      </c>
      <c r="O53" s="128">
        <v>0</v>
      </c>
      <c r="P53" s="128">
        <v>13968</v>
      </c>
      <c r="Q53" s="128">
        <v>0</v>
      </c>
      <c r="R53" s="229"/>
      <c r="S53" s="63"/>
    </row>
    <row r="54" spans="1:19" ht="38.25" customHeight="1" x14ac:dyDescent="0.25">
      <c r="A54" s="253">
        <v>15</v>
      </c>
      <c r="B54" s="229" t="s">
        <v>491</v>
      </c>
      <c r="C54" s="229" t="s">
        <v>562</v>
      </c>
      <c r="D54" s="229" t="s">
        <v>490</v>
      </c>
      <c r="E54" s="229" t="s">
        <v>563</v>
      </c>
      <c r="F54" s="229" t="s">
        <v>564</v>
      </c>
      <c r="G54" s="247">
        <v>47087</v>
      </c>
      <c r="H54" s="233">
        <v>644861.84</v>
      </c>
      <c r="I54" s="128">
        <f>I55+I56</f>
        <v>0</v>
      </c>
      <c r="J54" s="129" t="s">
        <v>14</v>
      </c>
      <c r="K54" s="128">
        <f>L54+M54+N54+O54+P54</f>
        <v>314260.58</v>
      </c>
      <c r="L54" s="128">
        <f>L55+L56</f>
        <v>0</v>
      </c>
      <c r="M54" s="128">
        <f t="shared" ref="M54" si="12">M55+M56</f>
        <v>0</v>
      </c>
      <c r="N54" s="128">
        <f>N55+N56</f>
        <v>13605.88</v>
      </c>
      <c r="O54" s="128">
        <f>O55+O56</f>
        <v>68029.430000000008</v>
      </c>
      <c r="P54" s="128">
        <f>P55+P56</f>
        <v>232625.27000000002</v>
      </c>
      <c r="Q54" s="60">
        <v>0</v>
      </c>
      <c r="R54" s="229" t="s">
        <v>181</v>
      </c>
      <c r="S54" s="282"/>
    </row>
    <row r="55" spans="1:19" ht="60.75" customHeight="1" x14ac:dyDescent="0.25">
      <c r="A55" s="253"/>
      <c r="B55" s="229"/>
      <c r="C55" s="229"/>
      <c r="D55" s="229"/>
      <c r="E55" s="229"/>
      <c r="F55" s="229"/>
      <c r="G55" s="229"/>
      <c r="H55" s="233"/>
      <c r="I55" s="126">
        <v>0</v>
      </c>
      <c r="J55" s="125" t="s">
        <v>197</v>
      </c>
      <c r="K55" s="128">
        <f t="shared" ref="K55:K56" si="13">L55+M55+N55+O55+P55</f>
        <v>224088.27000000002</v>
      </c>
      <c r="L55" s="128">
        <v>0</v>
      </c>
      <c r="M55" s="128">
        <v>0</v>
      </c>
      <c r="N55" s="61">
        <v>13469.82</v>
      </c>
      <c r="O55" s="61">
        <v>67349.13</v>
      </c>
      <c r="P55" s="61">
        <v>143269.32</v>
      </c>
      <c r="Q55" s="60">
        <v>0</v>
      </c>
      <c r="R55" s="229"/>
      <c r="S55" s="282"/>
    </row>
    <row r="56" spans="1:19" ht="72.75" customHeight="1" x14ac:dyDescent="0.25">
      <c r="A56" s="253"/>
      <c r="B56" s="229"/>
      <c r="C56" s="229"/>
      <c r="D56" s="229"/>
      <c r="E56" s="229"/>
      <c r="F56" s="229"/>
      <c r="G56" s="229"/>
      <c r="H56" s="233"/>
      <c r="I56" s="126">
        <v>0</v>
      </c>
      <c r="J56" s="125" t="s">
        <v>18</v>
      </c>
      <c r="K56" s="128">
        <f t="shared" si="13"/>
        <v>90172.31</v>
      </c>
      <c r="L56" s="128">
        <v>0</v>
      </c>
      <c r="M56" s="128">
        <v>0</v>
      </c>
      <c r="N56" s="61">
        <v>136.06</v>
      </c>
      <c r="O56" s="61">
        <v>680.3</v>
      </c>
      <c r="P56" s="61">
        <v>89355.95</v>
      </c>
      <c r="Q56" s="60">
        <v>0</v>
      </c>
      <c r="R56" s="229"/>
      <c r="S56" s="282"/>
    </row>
    <row r="57" spans="1:19" ht="27" customHeight="1" x14ac:dyDescent="0.25">
      <c r="A57" s="253">
        <v>16</v>
      </c>
      <c r="B57" s="229" t="s">
        <v>182</v>
      </c>
      <c r="C57" s="229" t="s">
        <v>183</v>
      </c>
      <c r="D57" s="229" t="s">
        <v>184</v>
      </c>
      <c r="E57" s="229" t="s">
        <v>180</v>
      </c>
      <c r="F57" s="229" t="s">
        <v>286</v>
      </c>
      <c r="G57" s="247">
        <v>47086</v>
      </c>
      <c r="H57" s="256">
        <v>45496.73</v>
      </c>
      <c r="I57" s="126">
        <v>0</v>
      </c>
      <c r="J57" s="125" t="s">
        <v>8</v>
      </c>
      <c r="K57" s="128">
        <f t="shared" ref="K57:K59" si="14">P57</f>
        <v>20000</v>
      </c>
      <c r="L57" s="128">
        <v>0</v>
      </c>
      <c r="M57" s="128">
        <v>0</v>
      </c>
      <c r="N57" s="128">
        <v>0</v>
      </c>
      <c r="O57" s="128">
        <v>0</v>
      </c>
      <c r="P57" s="128">
        <v>20000</v>
      </c>
      <c r="Q57" s="128">
        <v>0</v>
      </c>
      <c r="R57" s="229" t="s">
        <v>181</v>
      </c>
    </row>
    <row r="58" spans="1:19" ht="49.5" customHeight="1" x14ac:dyDescent="0.35">
      <c r="A58" s="253"/>
      <c r="B58" s="229"/>
      <c r="C58" s="229"/>
      <c r="D58" s="229"/>
      <c r="E58" s="229"/>
      <c r="F58" s="229"/>
      <c r="G58" s="229"/>
      <c r="H58" s="253"/>
      <c r="I58" s="126">
        <v>0</v>
      </c>
      <c r="J58" s="125" t="s">
        <v>10</v>
      </c>
      <c r="K58" s="128">
        <f t="shared" si="14"/>
        <v>12240</v>
      </c>
      <c r="L58" s="128">
        <v>0</v>
      </c>
      <c r="M58" s="128">
        <v>0</v>
      </c>
      <c r="N58" s="128">
        <v>0</v>
      </c>
      <c r="O58" s="128">
        <v>0</v>
      </c>
      <c r="P58" s="128">
        <v>12240</v>
      </c>
      <c r="Q58" s="128">
        <v>0</v>
      </c>
      <c r="R58" s="229"/>
      <c r="S58" s="63"/>
    </row>
    <row r="59" spans="1:19" ht="74.25" customHeight="1" x14ac:dyDescent="0.25">
      <c r="A59" s="253"/>
      <c r="B59" s="229"/>
      <c r="C59" s="229"/>
      <c r="D59" s="229"/>
      <c r="E59" s="229"/>
      <c r="F59" s="229"/>
      <c r="G59" s="229"/>
      <c r="H59" s="253"/>
      <c r="I59" s="126">
        <v>0</v>
      </c>
      <c r="J59" s="125" t="s">
        <v>11</v>
      </c>
      <c r="K59" s="128">
        <f t="shared" si="14"/>
        <v>7760</v>
      </c>
      <c r="L59" s="128">
        <v>0</v>
      </c>
      <c r="M59" s="128">
        <v>0</v>
      </c>
      <c r="N59" s="128">
        <v>0</v>
      </c>
      <c r="O59" s="128">
        <v>0</v>
      </c>
      <c r="P59" s="128">
        <v>7760</v>
      </c>
      <c r="Q59" s="128">
        <v>0</v>
      </c>
      <c r="R59" s="229"/>
    </row>
    <row r="60" spans="1:19" ht="27" customHeight="1" x14ac:dyDescent="0.25">
      <c r="A60" s="253">
        <v>17</v>
      </c>
      <c r="B60" s="229" t="s">
        <v>493</v>
      </c>
      <c r="C60" s="229" t="s">
        <v>185</v>
      </c>
      <c r="D60" s="230" t="s">
        <v>186</v>
      </c>
      <c r="E60" s="230" t="s">
        <v>180</v>
      </c>
      <c r="F60" s="230" t="s">
        <v>517</v>
      </c>
      <c r="G60" s="248">
        <v>46721</v>
      </c>
      <c r="H60" s="256">
        <v>180485.63</v>
      </c>
      <c r="I60" s="126">
        <v>0</v>
      </c>
      <c r="J60" s="125" t="s">
        <v>8</v>
      </c>
      <c r="K60" s="128">
        <f>P60+N60+O60</f>
        <v>180485.63</v>
      </c>
      <c r="L60" s="128">
        <v>0</v>
      </c>
      <c r="M60" s="128">
        <v>0</v>
      </c>
      <c r="N60" s="128">
        <f>N61+N62</f>
        <v>45121.41</v>
      </c>
      <c r="O60" s="128">
        <f t="shared" ref="O60:P60" si="15">O61+O62</f>
        <v>1480.96</v>
      </c>
      <c r="P60" s="128">
        <f t="shared" si="15"/>
        <v>133883.26</v>
      </c>
      <c r="Q60" s="128">
        <v>0</v>
      </c>
      <c r="R60" s="229" t="s">
        <v>181</v>
      </c>
    </row>
    <row r="61" spans="1:19" ht="49.5" customHeight="1" x14ac:dyDescent="0.35">
      <c r="A61" s="253"/>
      <c r="B61" s="229"/>
      <c r="C61" s="229"/>
      <c r="D61" s="231"/>
      <c r="E61" s="231"/>
      <c r="F61" s="231"/>
      <c r="G61" s="231"/>
      <c r="H61" s="253"/>
      <c r="I61" s="126">
        <v>0</v>
      </c>
      <c r="J61" s="125" t="s">
        <v>10</v>
      </c>
      <c r="K61" s="128">
        <f>P61+N61+O61</f>
        <v>129010.06999999999</v>
      </c>
      <c r="L61" s="128">
        <v>0</v>
      </c>
      <c r="M61" s="128">
        <v>0</v>
      </c>
      <c r="N61" s="128">
        <v>44670.19</v>
      </c>
      <c r="O61" s="128">
        <v>1466.15</v>
      </c>
      <c r="P61" s="128">
        <v>82873.73</v>
      </c>
      <c r="Q61" s="128">
        <v>0</v>
      </c>
      <c r="R61" s="229"/>
      <c r="S61" s="63"/>
    </row>
    <row r="62" spans="1:19" ht="74.25" customHeight="1" x14ac:dyDescent="0.25">
      <c r="A62" s="253"/>
      <c r="B62" s="229"/>
      <c r="C62" s="229"/>
      <c r="D62" s="232"/>
      <c r="E62" s="232"/>
      <c r="F62" s="232"/>
      <c r="G62" s="232"/>
      <c r="H62" s="253"/>
      <c r="I62" s="126">
        <v>0</v>
      </c>
      <c r="J62" s="125" t="s">
        <v>11</v>
      </c>
      <c r="K62" s="128">
        <f>P62+N62+O62</f>
        <v>51475.56</v>
      </c>
      <c r="L62" s="128">
        <v>0</v>
      </c>
      <c r="M62" s="128">
        <v>0</v>
      </c>
      <c r="N62" s="128">
        <v>451.22</v>
      </c>
      <c r="O62" s="128">
        <v>14.81</v>
      </c>
      <c r="P62" s="128">
        <v>51009.53</v>
      </c>
      <c r="Q62" s="128">
        <v>0</v>
      </c>
      <c r="R62" s="229"/>
    </row>
    <row r="63" spans="1:19" ht="21" customHeight="1" x14ac:dyDescent="0.25">
      <c r="A63" s="253">
        <v>18</v>
      </c>
      <c r="B63" s="229" t="s">
        <v>494</v>
      </c>
      <c r="C63" s="229" t="s">
        <v>185</v>
      </c>
      <c r="D63" s="230" t="s">
        <v>188</v>
      </c>
      <c r="E63" s="230" t="s">
        <v>180</v>
      </c>
      <c r="F63" s="230" t="s">
        <v>286</v>
      </c>
      <c r="G63" s="248">
        <v>47086</v>
      </c>
      <c r="H63" s="256">
        <v>44000</v>
      </c>
      <c r="I63" s="126">
        <v>0</v>
      </c>
      <c r="J63" s="125" t="s">
        <v>8</v>
      </c>
      <c r="K63" s="128">
        <f t="shared" ref="K63:K68" si="16">P63</f>
        <v>22000</v>
      </c>
      <c r="L63" s="128">
        <v>0</v>
      </c>
      <c r="M63" s="128">
        <v>0</v>
      </c>
      <c r="N63" s="128">
        <v>0</v>
      </c>
      <c r="O63" s="128">
        <v>0</v>
      </c>
      <c r="P63" s="128">
        <v>22000</v>
      </c>
      <c r="Q63" s="128">
        <v>0</v>
      </c>
      <c r="R63" s="229" t="s">
        <v>181</v>
      </c>
    </row>
    <row r="64" spans="1:19" ht="36.75" customHeight="1" x14ac:dyDescent="0.35">
      <c r="A64" s="253"/>
      <c r="B64" s="229"/>
      <c r="C64" s="229"/>
      <c r="D64" s="231"/>
      <c r="E64" s="231"/>
      <c r="F64" s="231"/>
      <c r="G64" s="231"/>
      <c r="H64" s="253"/>
      <c r="I64" s="126">
        <v>0</v>
      </c>
      <c r="J64" s="125" t="s">
        <v>10</v>
      </c>
      <c r="K64" s="128">
        <f t="shared" si="16"/>
        <v>13464</v>
      </c>
      <c r="L64" s="128">
        <v>0</v>
      </c>
      <c r="M64" s="128">
        <v>0</v>
      </c>
      <c r="N64" s="128">
        <v>0</v>
      </c>
      <c r="O64" s="128">
        <v>0</v>
      </c>
      <c r="P64" s="128">
        <v>13464</v>
      </c>
      <c r="Q64" s="128">
        <v>0</v>
      </c>
      <c r="R64" s="229"/>
      <c r="S64" s="63"/>
    </row>
    <row r="65" spans="1:19" ht="63" customHeight="1" x14ac:dyDescent="0.25">
      <c r="A65" s="253"/>
      <c r="B65" s="229"/>
      <c r="C65" s="229"/>
      <c r="D65" s="232"/>
      <c r="E65" s="232"/>
      <c r="F65" s="232"/>
      <c r="G65" s="232"/>
      <c r="H65" s="253"/>
      <c r="I65" s="126">
        <v>0</v>
      </c>
      <c r="J65" s="125" t="s">
        <v>11</v>
      </c>
      <c r="K65" s="128">
        <f t="shared" si="16"/>
        <v>8536</v>
      </c>
      <c r="L65" s="128">
        <v>0</v>
      </c>
      <c r="M65" s="128">
        <v>0</v>
      </c>
      <c r="N65" s="128">
        <v>0</v>
      </c>
      <c r="O65" s="128">
        <v>0</v>
      </c>
      <c r="P65" s="128">
        <v>8536</v>
      </c>
      <c r="Q65" s="128">
        <v>0</v>
      </c>
      <c r="R65" s="229"/>
    </row>
    <row r="66" spans="1:19" ht="21" customHeight="1" x14ac:dyDescent="0.25">
      <c r="A66" s="253">
        <v>19</v>
      </c>
      <c r="B66" s="229" t="s">
        <v>495</v>
      </c>
      <c r="C66" s="229" t="s">
        <v>565</v>
      </c>
      <c r="D66" s="230" t="s">
        <v>496</v>
      </c>
      <c r="E66" s="230" t="s">
        <v>180</v>
      </c>
      <c r="F66" s="230" t="s">
        <v>286</v>
      </c>
      <c r="G66" s="248">
        <v>47086</v>
      </c>
      <c r="H66" s="256">
        <v>167660</v>
      </c>
      <c r="I66" s="126">
        <v>0</v>
      </c>
      <c r="J66" s="125" t="s">
        <v>8</v>
      </c>
      <c r="K66" s="128">
        <f t="shared" si="16"/>
        <v>83830</v>
      </c>
      <c r="L66" s="128">
        <v>0</v>
      </c>
      <c r="M66" s="128">
        <v>0</v>
      </c>
      <c r="N66" s="128">
        <v>0</v>
      </c>
      <c r="O66" s="128">
        <v>0</v>
      </c>
      <c r="P66" s="128">
        <f>P67+P68</f>
        <v>83830</v>
      </c>
      <c r="Q66" s="128">
        <v>0</v>
      </c>
      <c r="R66" s="229" t="s">
        <v>181</v>
      </c>
    </row>
    <row r="67" spans="1:19" ht="36.75" customHeight="1" x14ac:dyDescent="0.35">
      <c r="A67" s="253"/>
      <c r="B67" s="229"/>
      <c r="C67" s="229"/>
      <c r="D67" s="231"/>
      <c r="E67" s="231"/>
      <c r="F67" s="231"/>
      <c r="G67" s="231"/>
      <c r="H67" s="253"/>
      <c r="I67" s="126">
        <v>0</v>
      </c>
      <c r="J67" s="125" t="s">
        <v>10</v>
      </c>
      <c r="K67" s="128">
        <f t="shared" si="16"/>
        <v>51890.77</v>
      </c>
      <c r="L67" s="128">
        <v>0</v>
      </c>
      <c r="M67" s="128">
        <v>0</v>
      </c>
      <c r="N67" s="128">
        <v>0</v>
      </c>
      <c r="O67" s="128">
        <v>0</v>
      </c>
      <c r="P67" s="128">
        <v>51890.77</v>
      </c>
      <c r="Q67" s="128">
        <v>0</v>
      </c>
      <c r="R67" s="229"/>
      <c r="S67" s="63"/>
    </row>
    <row r="68" spans="1:19" ht="63" customHeight="1" x14ac:dyDescent="0.25">
      <c r="A68" s="253"/>
      <c r="B68" s="229"/>
      <c r="C68" s="229"/>
      <c r="D68" s="232"/>
      <c r="E68" s="232"/>
      <c r="F68" s="232"/>
      <c r="G68" s="232"/>
      <c r="H68" s="253"/>
      <c r="I68" s="126">
        <v>0</v>
      </c>
      <c r="J68" s="125" t="s">
        <v>11</v>
      </c>
      <c r="K68" s="128">
        <f t="shared" si="16"/>
        <v>31939.23</v>
      </c>
      <c r="L68" s="128">
        <v>0</v>
      </c>
      <c r="M68" s="128">
        <v>0</v>
      </c>
      <c r="N68" s="128">
        <v>0</v>
      </c>
      <c r="O68" s="128">
        <v>0</v>
      </c>
      <c r="P68" s="128">
        <v>31939.23</v>
      </c>
      <c r="Q68" s="128">
        <v>0</v>
      </c>
      <c r="R68" s="229"/>
    </row>
    <row r="69" spans="1:19" ht="33" customHeight="1" x14ac:dyDescent="0.25">
      <c r="A69" s="253">
        <v>20</v>
      </c>
      <c r="B69" s="229" t="s">
        <v>503</v>
      </c>
      <c r="C69" s="229" t="s">
        <v>178</v>
      </c>
      <c r="D69" s="230" t="s">
        <v>179</v>
      </c>
      <c r="E69" s="230" t="s">
        <v>180</v>
      </c>
      <c r="F69" s="230" t="s">
        <v>286</v>
      </c>
      <c r="G69" s="248">
        <v>47087</v>
      </c>
      <c r="H69" s="256">
        <v>124948.37</v>
      </c>
      <c r="I69" s="126">
        <v>0</v>
      </c>
      <c r="J69" s="125" t="s">
        <v>8</v>
      </c>
      <c r="K69" s="128">
        <f t="shared" ref="K69:K71" si="17">P69</f>
        <v>25673.86</v>
      </c>
      <c r="L69" s="128">
        <v>0</v>
      </c>
      <c r="M69" s="128">
        <v>0</v>
      </c>
      <c r="N69" s="128">
        <v>0</v>
      </c>
      <c r="O69" s="128">
        <v>0</v>
      </c>
      <c r="P69" s="128">
        <f>P70+P71</f>
        <v>25673.86</v>
      </c>
      <c r="Q69" s="128">
        <v>0</v>
      </c>
      <c r="R69" s="229" t="s">
        <v>181</v>
      </c>
    </row>
    <row r="70" spans="1:19" ht="46.5" customHeight="1" x14ac:dyDescent="0.35">
      <c r="A70" s="253"/>
      <c r="B70" s="229"/>
      <c r="C70" s="229"/>
      <c r="D70" s="231"/>
      <c r="E70" s="231"/>
      <c r="F70" s="231"/>
      <c r="G70" s="231"/>
      <c r="H70" s="253"/>
      <c r="I70" s="126">
        <v>0</v>
      </c>
      <c r="J70" s="125" t="s">
        <v>10</v>
      </c>
      <c r="K70" s="128">
        <f t="shared" si="17"/>
        <v>15712.4</v>
      </c>
      <c r="L70" s="128">
        <v>0</v>
      </c>
      <c r="M70" s="128">
        <v>0</v>
      </c>
      <c r="N70" s="128">
        <v>0</v>
      </c>
      <c r="O70" s="128">
        <v>0</v>
      </c>
      <c r="P70" s="128">
        <v>15712.4</v>
      </c>
      <c r="Q70" s="128">
        <v>0</v>
      </c>
      <c r="R70" s="229"/>
      <c r="S70" s="63"/>
    </row>
    <row r="71" spans="1:19" ht="87.75" customHeight="1" x14ac:dyDescent="0.25">
      <c r="A71" s="253"/>
      <c r="B71" s="229"/>
      <c r="C71" s="229"/>
      <c r="D71" s="232"/>
      <c r="E71" s="232"/>
      <c r="F71" s="232"/>
      <c r="G71" s="232"/>
      <c r="H71" s="253"/>
      <c r="I71" s="126">
        <v>0</v>
      </c>
      <c r="J71" s="125" t="s">
        <v>11</v>
      </c>
      <c r="K71" s="128">
        <f t="shared" si="17"/>
        <v>9961.4599999999991</v>
      </c>
      <c r="L71" s="128">
        <v>0</v>
      </c>
      <c r="M71" s="128">
        <v>0</v>
      </c>
      <c r="N71" s="128">
        <v>0</v>
      </c>
      <c r="O71" s="128">
        <v>0</v>
      </c>
      <c r="P71" s="128">
        <v>9961.4599999999991</v>
      </c>
      <c r="Q71" s="128">
        <v>0</v>
      </c>
      <c r="R71" s="229"/>
    </row>
    <row r="72" spans="1:19" ht="32.25" customHeight="1" x14ac:dyDescent="0.35">
      <c r="A72" s="251" t="s">
        <v>241</v>
      </c>
      <c r="B72" s="251"/>
      <c r="C72" s="251"/>
      <c r="D72" s="251"/>
      <c r="E72" s="251"/>
      <c r="F72" s="251"/>
      <c r="G72" s="251"/>
      <c r="H72" s="251"/>
      <c r="I72" s="251"/>
      <c r="J72" s="125" t="s">
        <v>8</v>
      </c>
      <c r="K72" s="128">
        <f>K12+K15+K18+K21+K24+K27+K30+K33+K36+K39+K42+K45+K48+K51+K54+K57+K60+K63+K66+K69</f>
        <v>2242108.38</v>
      </c>
      <c r="L72" s="128">
        <f t="shared" ref="L72:Q72" si="18">L12+L15+L18+L21+L24+L27+L30+L33+L36+L39+L42+L45+L48+L51+L54+L57+L60+L63+L66+L69</f>
        <v>960.78</v>
      </c>
      <c r="M72" s="128">
        <f t="shared" si="18"/>
        <v>45649.67</v>
      </c>
      <c r="N72" s="128">
        <f>N12+N15+N18+N21+N24+N27+N30+N33+N36+N39+N42+N45+N48+N51+N54+N57+N60+N63+N66+N69</f>
        <v>324623.30000000005</v>
      </c>
      <c r="O72" s="128">
        <f>O12+O15+O18+O21+O24+O27+O30+O33+O36+O39+O42+O45+O48+O51+O54+O57+O60+O63+O66+O69</f>
        <v>601766.80999999994</v>
      </c>
      <c r="P72" s="128">
        <f t="shared" si="18"/>
        <v>1269107.82</v>
      </c>
      <c r="Q72" s="128">
        <f t="shared" si="18"/>
        <v>0</v>
      </c>
      <c r="R72" s="229"/>
      <c r="S72" s="64"/>
    </row>
    <row r="73" spans="1:19" ht="44.25" customHeight="1" x14ac:dyDescent="0.25">
      <c r="A73" s="251"/>
      <c r="B73" s="251"/>
      <c r="C73" s="251"/>
      <c r="D73" s="251"/>
      <c r="E73" s="251"/>
      <c r="F73" s="251"/>
      <c r="G73" s="251"/>
      <c r="H73" s="251"/>
      <c r="I73" s="251"/>
      <c r="J73" s="125" t="s">
        <v>10</v>
      </c>
      <c r="K73" s="128">
        <f t="shared" ref="K73:Q74" si="19">K13+K16+K19+K22+K25+K28+K31+K34+K37+K40+K43+K46+K49+K52+K55+K58+K61+K64+K67+K70</f>
        <v>1466148.04</v>
      </c>
      <c r="L73" s="128">
        <f t="shared" si="19"/>
        <v>600.49</v>
      </c>
      <c r="M73" s="128">
        <f t="shared" si="19"/>
        <v>25350</v>
      </c>
      <c r="N73" s="128">
        <f t="shared" si="19"/>
        <v>261639.01</v>
      </c>
      <c r="O73" s="128">
        <f>O13+O16+O19+O22+O25+O28+O31+O34+O37+O40+O43+O46+O49+O52+O55+O58+O61+O64+O67+O70</f>
        <v>399193.28</v>
      </c>
      <c r="P73" s="128">
        <f t="shared" si="19"/>
        <v>779365.26</v>
      </c>
      <c r="Q73" s="128">
        <f t="shared" si="19"/>
        <v>0</v>
      </c>
      <c r="R73" s="229"/>
    </row>
    <row r="74" spans="1:19" ht="62.25" customHeight="1" x14ac:dyDescent="0.25">
      <c r="A74" s="251"/>
      <c r="B74" s="251"/>
      <c r="C74" s="251"/>
      <c r="D74" s="251"/>
      <c r="E74" s="251"/>
      <c r="F74" s="251"/>
      <c r="G74" s="251"/>
      <c r="H74" s="251"/>
      <c r="I74" s="251"/>
      <c r="J74" s="125" t="s">
        <v>11</v>
      </c>
      <c r="K74" s="128">
        <f t="shared" si="19"/>
        <v>775960.34000000008</v>
      </c>
      <c r="L74" s="128">
        <f t="shared" si="19"/>
        <v>360.29</v>
      </c>
      <c r="M74" s="128">
        <f t="shared" si="19"/>
        <v>20299.669999999998</v>
      </c>
      <c r="N74" s="128">
        <f t="shared" si="19"/>
        <v>62984.289999999994</v>
      </c>
      <c r="O74" s="128">
        <f>O14+O17+O20+O23+O26+O29+O32+O35+O38+O41+O44+O47+O50+O53+O56+O59+O62+O65+O68+O71</f>
        <v>202573.52999999997</v>
      </c>
      <c r="P74" s="128">
        <f t="shared" si="19"/>
        <v>489742.56</v>
      </c>
      <c r="Q74" s="128">
        <f t="shared" si="19"/>
        <v>0</v>
      </c>
      <c r="R74" s="229"/>
    </row>
    <row r="75" spans="1:19" ht="33" customHeight="1" x14ac:dyDescent="0.25">
      <c r="A75" s="245" t="s">
        <v>70</v>
      </c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</row>
    <row r="76" spans="1:19" ht="25.5" customHeight="1" x14ac:dyDescent="0.35">
      <c r="A76" s="253">
        <v>1</v>
      </c>
      <c r="B76" s="229" t="s">
        <v>476</v>
      </c>
      <c r="C76" s="229" t="s">
        <v>566</v>
      </c>
      <c r="D76" s="229" t="s">
        <v>479</v>
      </c>
      <c r="E76" s="229" t="s">
        <v>477</v>
      </c>
      <c r="F76" s="229" t="s">
        <v>567</v>
      </c>
      <c r="G76" s="247">
        <v>46721</v>
      </c>
      <c r="H76" s="233">
        <f>K76</f>
        <v>200000</v>
      </c>
      <c r="I76" s="128">
        <f>I77+I78</f>
        <v>0</v>
      </c>
      <c r="J76" s="129" t="s">
        <v>14</v>
      </c>
      <c r="K76" s="128">
        <f t="shared" ref="K76:K78" si="20">L76+M76+N76+O76+P76</f>
        <v>200000</v>
      </c>
      <c r="L76" s="128">
        <f>L77+L78</f>
        <v>0</v>
      </c>
      <c r="M76" s="128">
        <f t="shared" ref="M76:N76" si="21">M77+M78</f>
        <v>0</v>
      </c>
      <c r="N76" s="128">
        <f t="shared" si="21"/>
        <v>0</v>
      </c>
      <c r="O76" s="128">
        <f t="shared" ref="O76" si="22">O77+O78</f>
        <v>100000</v>
      </c>
      <c r="P76" s="128">
        <f>P77+P78</f>
        <v>100000</v>
      </c>
      <c r="Q76" s="60">
        <v>0</v>
      </c>
      <c r="R76" s="229" t="s">
        <v>181</v>
      </c>
      <c r="S76" s="63"/>
    </row>
    <row r="77" spans="1:19" ht="45.75" customHeight="1" x14ac:dyDescent="0.35">
      <c r="A77" s="253"/>
      <c r="B77" s="229"/>
      <c r="C77" s="229"/>
      <c r="D77" s="229"/>
      <c r="E77" s="229"/>
      <c r="F77" s="229"/>
      <c r="G77" s="247"/>
      <c r="H77" s="233"/>
      <c r="I77" s="128">
        <v>0</v>
      </c>
      <c r="J77" s="125" t="s">
        <v>197</v>
      </c>
      <c r="K77" s="128">
        <f t="shared" si="20"/>
        <v>161400</v>
      </c>
      <c r="L77" s="60">
        <v>0</v>
      </c>
      <c r="M77" s="60">
        <v>0</v>
      </c>
      <c r="N77" s="128">
        <v>0</v>
      </c>
      <c r="O77" s="128">
        <v>99000</v>
      </c>
      <c r="P77" s="128">
        <v>62400</v>
      </c>
      <c r="Q77" s="60">
        <v>0</v>
      </c>
      <c r="R77" s="229"/>
      <c r="S77" s="63"/>
    </row>
    <row r="78" spans="1:19" ht="64.5" customHeight="1" x14ac:dyDescent="0.35">
      <c r="A78" s="253"/>
      <c r="B78" s="229"/>
      <c r="C78" s="229"/>
      <c r="D78" s="229"/>
      <c r="E78" s="229"/>
      <c r="F78" s="229"/>
      <c r="G78" s="247"/>
      <c r="H78" s="233"/>
      <c r="I78" s="126">
        <v>0</v>
      </c>
      <c r="J78" s="125" t="s">
        <v>18</v>
      </c>
      <c r="K78" s="128">
        <f t="shared" si="20"/>
        <v>38600</v>
      </c>
      <c r="L78" s="128">
        <v>0</v>
      </c>
      <c r="M78" s="128">
        <v>0</v>
      </c>
      <c r="N78" s="61">
        <v>0</v>
      </c>
      <c r="O78" s="61">
        <v>1000</v>
      </c>
      <c r="P78" s="61">
        <v>37600</v>
      </c>
      <c r="Q78" s="60">
        <v>0</v>
      </c>
      <c r="R78" s="229"/>
      <c r="S78" s="63"/>
    </row>
    <row r="79" spans="1:19" ht="25.5" customHeight="1" x14ac:dyDescent="0.35">
      <c r="A79" s="253">
        <v>2</v>
      </c>
      <c r="B79" s="229" t="s">
        <v>478</v>
      </c>
      <c r="C79" s="229" t="s">
        <v>568</v>
      </c>
      <c r="D79" s="229" t="s">
        <v>480</v>
      </c>
      <c r="E79" s="229" t="s">
        <v>477</v>
      </c>
      <c r="F79" s="229" t="s">
        <v>567</v>
      </c>
      <c r="G79" s="247">
        <v>46721</v>
      </c>
      <c r="H79" s="233">
        <f>K79</f>
        <v>80000</v>
      </c>
      <c r="I79" s="128">
        <f>I80+I81</f>
        <v>0</v>
      </c>
      <c r="J79" s="129" t="s">
        <v>14</v>
      </c>
      <c r="K79" s="128">
        <f t="shared" ref="K79:K81" si="23">L79+M79+N79+O79+P79</f>
        <v>80000</v>
      </c>
      <c r="L79" s="128">
        <f>L80+L81</f>
        <v>0</v>
      </c>
      <c r="M79" s="128">
        <f t="shared" ref="M79:N79" si="24">M80+M81</f>
        <v>0</v>
      </c>
      <c r="N79" s="128">
        <f t="shared" si="24"/>
        <v>0</v>
      </c>
      <c r="O79" s="128">
        <f t="shared" ref="O79:P79" si="25">O80+O81</f>
        <v>40000</v>
      </c>
      <c r="P79" s="128">
        <f t="shared" si="25"/>
        <v>40000</v>
      </c>
      <c r="Q79" s="60">
        <v>0</v>
      </c>
      <c r="R79" s="229" t="s">
        <v>181</v>
      </c>
      <c r="S79" s="63"/>
    </row>
    <row r="80" spans="1:19" ht="45.75" customHeight="1" x14ac:dyDescent="0.35">
      <c r="A80" s="253"/>
      <c r="B80" s="229"/>
      <c r="C80" s="229"/>
      <c r="D80" s="229"/>
      <c r="E80" s="229"/>
      <c r="F80" s="229"/>
      <c r="G80" s="247"/>
      <c r="H80" s="233"/>
      <c r="I80" s="128">
        <v>0</v>
      </c>
      <c r="J80" s="125" t="s">
        <v>197</v>
      </c>
      <c r="K80" s="128">
        <f>L80+M80+N80+O80+P80</f>
        <v>64560</v>
      </c>
      <c r="L80" s="60">
        <v>0</v>
      </c>
      <c r="M80" s="60">
        <v>0</v>
      </c>
      <c r="N80" s="128">
        <v>0</v>
      </c>
      <c r="O80" s="128">
        <v>39600</v>
      </c>
      <c r="P80" s="128">
        <v>24960</v>
      </c>
      <c r="Q80" s="60">
        <v>0</v>
      </c>
      <c r="R80" s="229"/>
      <c r="S80" s="63"/>
    </row>
    <row r="81" spans="1:19" ht="64.5" customHeight="1" x14ac:dyDescent="0.35">
      <c r="A81" s="253"/>
      <c r="B81" s="229"/>
      <c r="C81" s="229"/>
      <c r="D81" s="229"/>
      <c r="E81" s="229"/>
      <c r="F81" s="229"/>
      <c r="G81" s="247"/>
      <c r="H81" s="233"/>
      <c r="I81" s="126">
        <v>0</v>
      </c>
      <c r="J81" s="125" t="s">
        <v>18</v>
      </c>
      <c r="K81" s="128">
        <f t="shared" si="23"/>
        <v>15440</v>
      </c>
      <c r="L81" s="128">
        <v>0</v>
      </c>
      <c r="M81" s="128">
        <v>0</v>
      </c>
      <c r="N81" s="61">
        <v>0</v>
      </c>
      <c r="O81" s="61">
        <v>400</v>
      </c>
      <c r="P81" s="128">
        <v>15040</v>
      </c>
      <c r="Q81" s="60">
        <v>0</v>
      </c>
      <c r="R81" s="229"/>
      <c r="S81" s="63"/>
    </row>
    <row r="82" spans="1:19" ht="44.25" customHeight="1" x14ac:dyDescent="0.35">
      <c r="A82" s="253">
        <v>3</v>
      </c>
      <c r="B82" s="229" t="s">
        <v>514</v>
      </c>
      <c r="C82" s="229" t="s">
        <v>285</v>
      </c>
      <c r="D82" s="229" t="s">
        <v>424</v>
      </c>
      <c r="E82" s="229" t="s">
        <v>477</v>
      </c>
      <c r="F82" s="229" t="s">
        <v>504</v>
      </c>
      <c r="G82" s="247">
        <v>46721</v>
      </c>
      <c r="H82" s="233">
        <f>K82</f>
        <v>108340</v>
      </c>
      <c r="I82" s="128">
        <f>I83+I84</f>
        <v>0</v>
      </c>
      <c r="J82" s="129" t="s">
        <v>14</v>
      </c>
      <c r="K82" s="128">
        <f t="shared" ref="K82" si="26">L82+M82+N82+O82+P82</f>
        <v>108340</v>
      </c>
      <c r="L82" s="128">
        <f>L83+L84</f>
        <v>0</v>
      </c>
      <c r="M82" s="128">
        <f t="shared" ref="M82:P82" si="27">M83+M84</f>
        <v>0</v>
      </c>
      <c r="N82" s="128">
        <f t="shared" si="27"/>
        <v>0</v>
      </c>
      <c r="O82" s="128">
        <f t="shared" si="27"/>
        <v>0</v>
      </c>
      <c r="P82" s="128">
        <f t="shared" si="27"/>
        <v>108340</v>
      </c>
      <c r="Q82" s="60">
        <v>0</v>
      </c>
      <c r="R82" s="230" t="s">
        <v>181</v>
      </c>
      <c r="S82" s="63"/>
    </row>
    <row r="83" spans="1:19" ht="54" customHeight="1" x14ac:dyDescent="0.35">
      <c r="A83" s="253"/>
      <c r="B83" s="229"/>
      <c r="C83" s="229"/>
      <c r="D83" s="229"/>
      <c r="E83" s="229"/>
      <c r="F83" s="229"/>
      <c r="G83" s="247"/>
      <c r="H83" s="233"/>
      <c r="I83" s="128">
        <v>0</v>
      </c>
      <c r="J83" s="125" t="s">
        <v>197</v>
      </c>
      <c r="K83" s="128">
        <f>L83+M83+N83+O83+P83</f>
        <v>67604.160000000003</v>
      </c>
      <c r="L83" s="60">
        <v>0</v>
      </c>
      <c r="M83" s="60">
        <v>0</v>
      </c>
      <c r="N83" s="128">
        <v>0</v>
      </c>
      <c r="O83" s="128">
        <v>0</v>
      </c>
      <c r="P83" s="128">
        <v>67604.160000000003</v>
      </c>
      <c r="Q83" s="60">
        <v>0</v>
      </c>
      <c r="R83" s="231"/>
      <c r="S83" s="63"/>
    </row>
    <row r="84" spans="1:19" ht="74.25" customHeight="1" x14ac:dyDescent="0.35">
      <c r="A84" s="253"/>
      <c r="B84" s="229"/>
      <c r="C84" s="229"/>
      <c r="D84" s="229"/>
      <c r="E84" s="229"/>
      <c r="F84" s="229"/>
      <c r="G84" s="247"/>
      <c r="H84" s="233"/>
      <c r="I84" s="126">
        <v>0</v>
      </c>
      <c r="J84" s="125" t="s">
        <v>18</v>
      </c>
      <c r="K84" s="128">
        <f t="shared" ref="K84" si="28">L84+M84+N84+O84+P84</f>
        <v>40735.839999999997</v>
      </c>
      <c r="L84" s="128">
        <v>0</v>
      </c>
      <c r="M84" s="128">
        <v>0</v>
      </c>
      <c r="N84" s="61">
        <v>0</v>
      </c>
      <c r="O84" s="61">
        <v>0</v>
      </c>
      <c r="P84" s="61">
        <v>40735.839999999997</v>
      </c>
      <c r="Q84" s="60">
        <v>0</v>
      </c>
      <c r="R84" s="232"/>
      <c r="S84" s="63"/>
    </row>
    <row r="85" spans="1:19" ht="32.25" customHeight="1" x14ac:dyDescent="0.25">
      <c r="A85" s="236" t="s">
        <v>475</v>
      </c>
      <c r="B85" s="237"/>
      <c r="C85" s="237"/>
      <c r="D85" s="237"/>
      <c r="E85" s="237"/>
      <c r="F85" s="237"/>
      <c r="G85" s="237"/>
      <c r="H85" s="237"/>
      <c r="I85" s="238"/>
      <c r="J85" s="125" t="s">
        <v>8</v>
      </c>
      <c r="K85" s="128">
        <f>K76+K79+K82</f>
        <v>388340</v>
      </c>
      <c r="L85" s="128">
        <f t="shared" ref="L85:Q85" si="29">L76</f>
        <v>0</v>
      </c>
      <c r="M85" s="128">
        <f t="shared" si="29"/>
        <v>0</v>
      </c>
      <c r="N85" s="128">
        <f>N76+N79</f>
        <v>0</v>
      </c>
      <c r="O85" s="128">
        <f>O76+O79</f>
        <v>140000</v>
      </c>
      <c r="P85" s="128">
        <f>P76+P79+P82</f>
        <v>248340</v>
      </c>
      <c r="Q85" s="128">
        <f t="shared" si="29"/>
        <v>0</v>
      </c>
      <c r="R85" s="230"/>
    </row>
    <row r="86" spans="1:19" ht="40.5" customHeight="1" x14ac:dyDescent="0.25">
      <c r="A86" s="239"/>
      <c r="B86" s="240"/>
      <c r="C86" s="240"/>
      <c r="D86" s="240"/>
      <c r="E86" s="240"/>
      <c r="F86" s="240"/>
      <c r="G86" s="240"/>
      <c r="H86" s="240"/>
      <c r="I86" s="241"/>
      <c r="J86" s="125" t="s">
        <v>10</v>
      </c>
      <c r="K86" s="128">
        <f t="shared" ref="K86:K87" si="30">K77+K80+K83</f>
        <v>293564.16000000003</v>
      </c>
      <c r="L86" s="128">
        <f t="shared" ref="L86:Q86" si="31">L77</f>
        <v>0</v>
      </c>
      <c r="M86" s="128">
        <f t="shared" si="31"/>
        <v>0</v>
      </c>
      <c r="N86" s="128">
        <f t="shared" ref="N86:O86" si="32">N77+N80</f>
        <v>0</v>
      </c>
      <c r="O86" s="128">
        <f t="shared" si="32"/>
        <v>138600</v>
      </c>
      <c r="P86" s="128">
        <f t="shared" ref="P86:P87" si="33">P77+P80+P83</f>
        <v>154964.16</v>
      </c>
      <c r="Q86" s="128">
        <f t="shared" si="31"/>
        <v>0</v>
      </c>
      <c r="R86" s="231"/>
    </row>
    <row r="87" spans="1:19" ht="60" customHeight="1" x14ac:dyDescent="0.25">
      <c r="A87" s="242"/>
      <c r="B87" s="243"/>
      <c r="C87" s="243"/>
      <c r="D87" s="243"/>
      <c r="E87" s="243"/>
      <c r="F87" s="243"/>
      <c r="G87" s="243"/>
      <c r="H87" s="243"/>
      <c r="I87" s="244"/>
      <c r="J87" s="125" t="s">
        <v>11</v>
      </c>
      <c r="K87" s="128">
        <f t="shared" si="30"/>
        <v>94775.84</v>
      </c>
      <c r="L87" s="128">
        <f t="shared" ref="L87:Q87" si="34">L78</f>
        <v>0</v>
      </c>
      <c r="M87" s="128">
        <f t="shared" si="34"/>
        <v>0</v>
      </c>
      <c r="N87" s="128">
        <f t="shared" ref="N87:O87" si="35">N78+N81</f>
        <v>0</v>
      </c>
      <c r="O87" s="128">
        <f t="shared" si="35"/>
        <v>1400</v>
      </c>
      <c r="P87" s="128">
        <f t="shared" si="33"/>
        <v>93375.84</v>
      </c>
      <c r="Q87" s="128">
        <f t="shared" si="34"/>
        <v>0</v>
      </c>
      <c r="R87" s="232"/>
    </row>
    <row r="88" spans="1:19" ht="33" customHeight="1" x14ac:dyDescent="0.25">
      <c r="A88" s="245" t="s">
        <v>100</v>
      </c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</row>
    <row r="89" spans="1:19" ht="25.5" customHeight="1" x14ac:dyDescent="0.25">
      <c r="A89" s="253">
        <v>1</v>
      </c>
      <c r="B89" s="229" t="s">
        <v>207</v>
      </c>
      <c r="C89" s="229" t="s">
        <v>208</v>
      </c>
      <c r="D89" s="229" t="s">
        <v>209</v>
      </c>
      <c r="E89" s="229" t="s">
        <v>210</v>
      </c>
      <c r="F89" s="229" t="s">
        <v>407</v>
      </c>
      <c r="G89" s="247">
        <v>45412</v>
      </c>
      <c r="H89" s="233">
        <f>I91+M91</f>
        <v>16672.55</v>
      </c>
      <c r="I89" s="128">
        <f>I90+I91</f>
        <v>14701.768</v>
      </c>
      <c r="J89" s="129" t="s">
        <v>14</v>
      </c>
      <c r="K89" s="128">
        <f t="shared" ref="K89:K91" si="36">L89+M89+N89+O89+P89</f>
        <v>3941.5639999999999</v>
      </c>
      <c r="L89" s="128">
        <f>L90+L91</f>
        <v>1970.7819999999999</v>
      </c>
      <c r="M89" s="128">
        <f t="shared" ref="M89:P89" si="37">M90+M91</f>
        <v>1970.7819999999999</v>
      </c>
      <c r="N89" s="128">
        <f t="shared" si="37"/>
        <v>0</v>
      </c>
      <c r="O89" s="128">
        <f t="shared" si="37"/>
        <v>0</v>
      </c>
      <c r="P89" s="128">
        <f t="shared" si="37"/>
        <v>0</v>
      </c>
      <c r="Q89" s="60">
        <v>0</v>
      </c>
      <c r="R89" s="230" t="s">
        <v>181</v>
      </c>
    </row>
    <row r="90" spans="1:19" ht="45.75" customHeight="1" x14ac:dyDescent="0.25">
      <c r="A90" s="253"/>
      <c r="B90" s="229"/>
      <c r="C90" s="229"/>
      <c r="D90" s="229"/>
      <c r="E90" s="229"/>
      <c r="F90" s="229"/>
      <c r="G90" s="247"/>
      <c r="H90" s="233"/>
      <c r="I90" s="128">
        <v>0</v>
      </c>
      <c r="J90" s="125" t="s">
        <v>197</v>
      </c>
      <c r="K90" s="128">
        <f t="shared" si="36"/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231"/>
    </row>
    <row r="91" spans="1:19" ht="64.5" customHeight="1" x14ac:dyDescent="0.25">
      <c r="A91" s="253"/>
      <c r="B91" s="229"/>
      <c r="C91" s="229"/>
      <c r="D91" s="229"/>
      <c r="E91" s="229"/>
      <c r="F91" s="229"/>
      <c r="G91" s="247"/>
      <c r="H91" s="233"/>
      <c r="I91" s="126">
        <v>14701.768</v>
      </c>
      <c r="J91" s="125" t="s">
        <v>18</v>
      </c>
      <c r="K91" s="128">
        <f t="shared" si="36"/>
        <v>3941.5639999999999</v>
      </c>
      <c r="L91" s="128">
        <v>1970.7819999999999</v>
      </c>
      <c r="M91" s="128">
        <v>1970.7819999999999</v>
      </c>
      <c r="N91" s="61">
        <v>0</v>
      </c>
      <c r="O91" s="61">
        <v>0</v>
      </c>
      <c r="P91" s="61">
        <v>0</v>
      </c>
      <c r="Q91" s="60">
        <v>0</v>
      </c>
      <c r="R91" s="232"/>
    </row>
    <row r="92" spans="1:19" ht="32.25" customHeight="1" x14ac:dyDescent="0.25">
      <c r="A92" s="236" t="s">
        <v>242</v>
      </c>
      <c r="B92" s="237"/>
      <c r="C92" s="237"/>
      <c r="D92" s="237"/>
      <c r="E92" s="237"/>
      <c r="F92" s="237"/>
      <c r="G92" s="237"/>
      <c r="H92" s="237"/>
      <c r="I92" s="238"/>
      <c r="J92" s="125" t="s">
        <v>8</v>
      </c>
      <c r="K92" s="128">
        <f t="shared" ref="K92:Q94" si="38">K89</f>
        <v>3941.5639999999999</v>
      </c>
      <c r="L92" s="128">
        <f t="shared" si="38"/>
        <v>1970.7819999999999</v>
      </c>
      <c r="M92" s="128">
        <f t="shared" si="38"/>
        <v>1970.7819999999999</v>
      </c>
      <c r="N92" s="128">
        <f t="shared" si="38"/>
        <v>0</v>
      </c>
      <c r="O92" s="128">
        <f t="shared" si="38"/>
        <v>0</v>
      </c>
      <c r="P92" s="128">
        <f t="shared" si="38"/>
        <v>0</v>
      </c>
      <c r="Q92" s="128">
        <f>Q11+Q15+Q19+Q23+Q24+Q28+Q32+Q88</f>
        <v>0</v>
      </c>
      <c r="R92" s="230"/>
    </row>
    <row r="93" spans="1:19" ht="40.5" customHeight="1" x14ac:dyDescent="0.25">
      <c r="A93" s="239"/>
      <c r="B93" s="240"/>
      <c r="C93" s="240"/>
      <c r="D93" s="240"/>
      <c r="E93" s="240"/>
      <c r="F93" s="240"/>
      <c r="G93" s="240"/>
      <c r="H93" s="240"/>
      <c r="I93" s="241"/>
      <c r="J93" s="125" t="s">
        <v>10</v>
      </c>
      <c r="K93" s="128">
        <f t="shared" si="38"/>
        <v>0</v>
      </c>
      <c r="L93" s="128">
        <f t="shared" si="38"/>
        <v>0</v>
      </c>
      <c r="M93" s="128">
        <f t="shared" si="38"/>
        <v>0</v>
      </c>
      <c r="N93" s="128">
        <f t="shared" si="38"/>
        <v>0</v>
      </c>
      <c r="O93" s="128">
        <f t="shared" si="38"/>
        <v>0</v>
      </c>
      <c r="P93" s="128">
        <f t="shared" si="38"/>
        <v>0</v>
      </c>
      <c r="Q93" s="128">
        <f t="shared" si="38"/>
        <v>0</v>
      </c>
      <c r="R93" s="231"/>
    </row>
    <row r="94" spans="1:19" ht="60" customHeight="1" x14ac:dyDescent="0.25">
      <c r="A94" s="242"/>
      <c r="B94" s="243"/>
      <c r="C94" s="243"/>
      <c r="D94" s="243"/>
      <c r="E94" s="243"/>
      <c r="F94" s="243"/>
      <c r="G94" s="243"/>
      <c r="H94" s="243"/>
      <c r="I94" s="244"/>
      <c r="J94" s="125" t="s">
        <v>11</v>
      </c>
      <c r="K94" s="128">
        <f t="shared" si="38"/>
        <v>3941.5639999999999</v>
      </c>
      <c r="L94" s="128">
        <f t="shared" si="38"/>
        <v>1970.7819999999999</v>
      </c>
      <c r="M94" s="128">
        <f t="shared" si="38"/>
        <v>1970.7819999999999</v>
      </c>
      <c r="N94" s="128">
        <f t="shared" si="38"/>
        <v>0</v>
      </c>
      <c r="O94" s="128">
        <f t="shared" si="38"/>
        <v>0</v>
      </c>
      <c r="P94" s="128">
        <f t="shared" si="38"/>
        <v>0</v>
      </c>
      <c r="Q94" s="128">
        <f t="shared" si="38"/>
        <v>0</v>
      </c>
      <c r="R94" s="232"/>
    </row>
    <row r="95" spans="1:19" ht="21" customHeight="1" x14ac:dyDescent="0.3">
      <c r="A95" s="254" t="s">
        <v>133</v>
      </c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</row>
    <row r="96" spans="1:19" ht="23.25" customHeight="1" x14ac:dyDescent="0.3">
      <c r="A96" s="254" t="s">
        <v>72</v>
      </c>
      <c r="B96" s="255"/>
      <c r="C96" s="255"/>
      <c r="D96" s="255"/>
      <c r="E96" s="255"/>
      <c r="F96" s="255"/>
      <c r="G96" s="255"/>
      <c r="H96" s="255"/>
      <c r="I96" s="255"/>
      <c r="J96" s="254"/>
      <c r="K96" s="254"/>
      <c r="L96" s="254"/>
      <c r="M96" s="254"/>
      <c r="N96" s="254"/>
      <c r="O96" s="254"/>
      <c r="P96" s="254"/>
      <c r="Q96" s="254"/>
      <c r="R96" s="254"/>
    </row>
    <row r="97" spans="1:19" ht="30" customHeight="1" x14ac:dyDescent="0.25">
      <c r="A97" s="229">
        <v>1</v>
      </c>
      <c r="B97" s="229" t="s">
        <v>60</v>
      </c>
      <c r="C97" s="229" t="s">
        <v>285</v>
      </c>
      <c r="D97" s="229" t="s">
        <v>195</v>
      </c>
      <c r="E97" s="229" t="s">
        <v>211</v>
      </c>
      <c r="F97" s="229" t="s">
        <v>574</v>
      </c>
      <c r="G97" s="247">
        <v>47117</v>
      </c>
      <c r="H97" s="233">
        <v>343685.01</v>
      </c>
      <c r="I97" s="128">
        <v>7554.99</v>
      </c>
      <c r="J97" s="125" t="s">
        <v>14</v>
      </c>
      <c r="K97" s="126">
        <f>K98+K99</f>
        <v>302347.56</v>
      </c>
      <c r="L97" s="126">
        <f t="shared" ref="L97:M97" si="39">L98+L99</f>
        <v>60000</v>
      </c>
      <c r="M97" s="126">
        <f t="shared" si="39"/>
        <v>62021.54</v>
      </c>
      <c r="N97" s="61">
        <f>N98+N99</f>
        <v>0</v>
      </c>
      <c r="O97" s="61">
        <f>O98+O99</f>
        <v>0</v>
      </c>
      <c r="P97" s="61">
        <f>P98+P99</f>
        <v>180326.02</v>
      </c>
      <c r="Q97" s="126">
        <v>0</v>
      </c>
      <c r="R97" s="229" t="s">
        <v>181</v>
      </c>
    </row>
    <row r="98" spans="1:19" ht="40.5" customHeight="1" x14ac:dyDescent="0.35">
      <c r="A98" s="229"/>
      <c r="B98" s="229"/>
      <c r="C98" s="229"/>
      <c r="D98" s="229"/>
      <c r="E98" s="229"/>
      <c r="F98" s="229"/>
      <c r="G98" s="229"/>
      <c r="H98" s="233"/>
      <c r="I98" s="128">
        <v>4721.87</v>
      </c>
      <c r="J98" s="125" t="s">
        <v>197</v>
      </c>
      <c r="K98" s="126">
        <f>L98+M98+N98+O98+P98</f>
        <v>190214.03999999998</v>
      </c>
      <c r="L98" s="126">
        <v>37500</v>
      </c>
      <c r="M98" s="126">
        <v>0</v>
      </c>
      <c r="N98" s="61">
        <v>0</v>
      </c>
      <c r="O98" s="61">
        <v>0</v>
      </c>
      <c r="P98" s="61">
        <f>44193+108521.04</f>
        <v>152714.03999999998</v>
      </c>
      <c r="Q98" s="126">
        <v>0</v>
      </c>
      <c r="R98" s="229"/>
      <c r="S98" s="63"/>
    </row>
    <row r="99" spans="1:19" ht="65.25" customHeight="1" x14ac:dyDescent="0.25">
      <c r="A99" s="229"/>
      <c r="B99" s="229"/>
      <c r="C99" s="229"/>
      <c r="D99" s="229"/>
      <c r="E99" s="229"/>
      <c r="F99" s="229"/>
      <c r="G99" s="229"/>
      <c r="H99" s="233"/>
      <c r="I99" s="128">
        <v>2833.12</v>
      </c>
      <c r="J99" s="125" t="s">
        <v>18</v>
      </c>
      <c r="K99" s="126">
        <f t="shared" ref="K99:K116" si="40">SUM(L99:P99)</f>
        <v>112133.52</v>
      </c>
      <c r="L99" s="126">
        <v>22500</v>
      </c>
      <c r="M99" s="126">
        <v>62021.54</v>
      </c>
      <c r="N99" s="61">
        <v>0</v>
      </c>
      <c r="O99" s="61">
        <v>0</v>
      </c>
      <c r="P99" s="61">
        <f>26515.8+1096.18</f>
        <v>27611.98</v>
      </c>
      <c r="Q99" s="126">
        <v>0</v>
      </c>
      <c r="R99" s="229"/>
    </row>
    <row r="100" spans="1:19" ht="30" customHeight="1" x14ac:dyDescent="0.25">
      <c r="A100" s="229">
        <v>2</v>
      </c>
      <c r="B100" s="229" t="s">
        <v>124</v>
      </c>
      <c r="C100" s="229" t="s">
        <v>109</v>
      </c>
      <c r="D100" s="229" t="s">
        <v>195</v>
      </c>
      <c r="E100" s="229" t="s">
        <v>211</v>
      </c>
      <c r="F100" s="229" t="s">
        <v>196</v>
      </c>
      <c r="G100" s="247">
        <v>45626</v>
      </c>
      <c r="H100" s="233">
        <f>K100+I100</f>
        <v>0.182</v>
      </c>
      <c r="I100" s="128">
        <v>0</v>
      </c>
      <c r="J100" s="125" t="s">
        <v>14</v>
      </c>
      <c r="K100" s="126">
        <f>K101+K102</f>
        <v>0.182</v>
      </c>
      <c r="L100" s="126">
        <f t="shared" ref="L100:M100" si="41">L101+L102</f>
        <v>0.182</v>
      </c>
      <c r="M100" s="126">
        <f t="shared" si="41"/>
        <v>0</v>
      </c>
      <c r="N100" s="61">
        <f>N101+N102</f>
        <v>0</v>
      </c>
      <c r="O100" s="61">
        <f>O101+O102</f>
        <v>0</v>
      </c>
      <c r="P100" s="61">
        <f>P101+P102</f>
        <v>0</v>
      </c>
      <c r="Q100" s="126">
        <v>0</v>
      </c>
      <c r="R100" s="229" t="s">
        <v>181</v>
      </c>
    </row>
    <row r="101" spans="1:19" ht="40.5" customHeight="1" x14ac:dyDescent="0.25">
      <c r="A101" s="229"/>
      <c r="B101" s="229"/>
      <c r="C101" s="229"/>
      <c r="D101" s="229"/>
      <c r="E101" s="229"/>
      <c r="F101" s="229"/>
      <c r="G101" s="229"/>
      <c r="H101" s="233"/>
      <c r="I101" s="128">
        <v>0</v>
      </c>
      <c r="J101" s="125" t="s">
        <v>197</v>
      </c>
      <c r="K101" s="126">
        <f>L101+M101+N101+O101+P101</f>
        <v>0</v>
      </c>
      <c r="L101" s="126">
        <v>0</v>
      </c>
      <c r="M101" s="126">
        <v>0</v>
      </c>
      <c r="N101" s="61">
        <v>0</v>
      </c>
      <c r="O101" s="61">
        <v>0</v>
      </c>
      <c r="P101" s="61">
        <v>0</v>
      </c>
      <c r="Q101" s="126">
        <v>0</v>
      </c>
      <c r="R101" s="229"/>
    </row>
    <row r="102" spans="1:19" ht="65.25" customHeight="1" x14ac:dyDescent="0.25">
      <c r="A102" s="229"/>
      <c r="B102" s="229"/>
      <c r="C102" s="229"/>
      <c r="D102" s="229"/>
      <c r="E102" s="229"/>
      <c r="F102" s="229"/>
      <c r="G102" s="229"/>
      <c r="H102" s="233"/>
      <c r="I102" s="128">
        <v>0</v>
      </c>
      <c r="J102" s="125" t="s">
        <v>18</v>
      </c>
      <c r="K102" s="126">
        <f t="shared" ref="K102" si="42">SUM(L102:P102)</f>
        <v>0.182</v>
      </c>
      <c r="L102" s="126">
        <v>0.182</v>
      </c>
      <c r="M102" s="126">
        <v>0</v>
      </c>
      <c r="N102" s="61">
        <v>0</v>
      </c>
      <c r="O102" s="61">
        <v>0</v>
      </c>
      <c r="P102" s="61">
        <v>0</v>
      </c>
      <c r="Q102" s="126">
        <v>0</v>
      </c>
      <c r="R102" s="229"/>
    </row>
    <row r="103" spans="1:19" ht="40.5" customHeight="1" x14ac:dyDescent="0.25">
      <c r="A103" s="229">
        <v>3</v>
      </c>
      <c r="B103" s="229" t="s">
        <v>64</v>
      </c>
      <c r="C103" s="229" t="s">
        <v>212</v>
      </c>
      <c r="D103" s="229" t="s">
        <v>213</v>
      </c>
      <c r="E103" s="229" t="s">
        <v>214</v>
      </c>
      <c r="F103" s="229" t="s">
        <v>540</v>
      </c>
      <c r="G103" s="247">
        <v>46356</v>
      </c>
      <c r="H103" s="233">
        <v>921096.04</v>
      </c>
      <c r="I103" s="128">
        <v>206180.81</v>
      </c>
      <c r="J103" s="125" t="s">
        <v>14</v>
      </c>
      <c r="K103" s="126">
        <f>SUM(L103:P103)</f>
        <v>818654.40999999992</v>
      </c>
      <c r="L103" s="126">
        <f>L104+L105</f>
        <v>137453.88</v>
      </c>
      <c r="M103" s="126">
        <f t="shared" ref="M103:P103" si="43">M104+M105</f>
        <v>107081.34</v>
      </c>
      <c r="N103" s="126">
        <f t="shared" si="43"/>
        <v>287037.84999999998</v>
      </c>
      <c r="O103" s="126">
        <f>O104+O105</f>
        <v>287081.33999999997</v>
      </c>
      <c r="P103" s="126">
        <f t="shared" si="43"/>
        <v>0</v>
      </c>
      <c r="Q103" s="126">
        <v>0</v>
      </c>
      <c r="R103" s="229" t="s">
        <v>181</v>
      </c>
    </row>
    <row r="104" spans="1:19" ht="58.5" customHeight="1" x14ac:dyDescent="0.25">
      <c r="A104" s="229"/>
      <c r="B104" s="229"/>
      <c r="C104" s="229"/>
      <c r="D104" s="229"/>
      <c r="E104" s="229"/>
      <c r="F104" s="229"/>
      <c r="G104" s="229"/>
      <c r="H104" s="233"/>
      <c r="I104" s="128">
        <v>129275.37</v>
      </c>
      <c r="J104" s="125" t="s">
        <v>197</v>
      </c>
      <c r="K104" s="126">
        <f>SUM(L104:P104)</f>
        <v>473451.91000000003</v>
      </c>
      <c r="L104" s="126">
        <v>113479.18</v>
      </c>
      <c r="M104" s="126">
        <v>0</v>
      </c>
      <c r="N104" s="61">
        <v>179972.73</v>
      </c>
      <c r="O104" s="61">
        <v>180000</v>
      </c>
      <c r="P104" s="61">
        <v>0</v>
      </c>
      <c r="Q104" s="126">
        <v>0</v>
      </c>
      <c r="R104" s="229"/>
    </row>
    <row r="105" spans="1:19" ht="69" customHeight="1" x14ac:dyDescent="0.25">
      <c r="A105" s="229"/>
      <c r="B105" s="229"/>
      <c r="C105" s="229"/>
      <c r="D105" s="229"/>
      <c r="E105" s="229"/>
      <c r="F105" s="229"/>
      <c r="G105" s="229"/>
      <c r="H105" s="233"/>
      <c r="I105" s="128">
        <v>76905.440000000002</v>
      </c>
      <c r="J105" s="125" t="s">
        <v>18</v>
      </c>
      <c r="K105" s="126">
        <f t="shared" si="40"/>
        <v>345202.5</v>
      </c>
      <c r="L105" s="126">
        <f>23974.7</f>
        <v>23974.7</v>
      </c>
      <c r="M105" s="126">
        <v>107081.34</v>
      </c>
      <c r="N105" s="61">
        <v>107065.12</v>
      </c>
      <c r="O105" s="61">
        <v>107081.34</v>
      </c>
      <c r="P105" s="61">
        <v>0</v>
      </c>
      <c r="Q105" s="126">
        <v>0</v>
      </c>
      <c r="R105" s="229"/>
    </row>
    <row r="106" spans="1:19" ht="30" customHeight="1" x14ac:dyDescent="0.25">
      <c r="A106" s="229">
        <v>4</v>
      </c>
      <c r="B106" s="229" t="s">
        <v>500</v>
      </c>
      <c r="C106" s="229" t="s">
        <v>569</v>
      </c>
      <c r="D106" s="229" t="s">
        <v>501</v>
      </c>
      <c r="E106" s="229" t="s">
        <v>210</v>
      </c>
      <c r="F106" s="229" t="s">
        <v>502</v>
      </c>
      <c r="G106" s="247">
        <v>47117</v>
      </c>
      <c r="H106" s="233">
        <v>4823277.8099999996</v>
      </c>
      <c r="I106" s="128">
        <v>0</v>
      </c>
      <c r="J106" s="125" t="s">
        <v>14</v>
      </c>
      <c r="K106" s="126">
        <f>K107+K108</f>
        <v>3009018.43</v>
      </c>
      <c r="L106" s="126">
        <f t="shared" ref="L106:M106" si="44">L107+L108</f>
        <v>0</v>
      </c>
      <c r="M106" s="126">
        <f t="shared" si="44"/>
        <v>0</v>
      </c>
      <c r="N106" s="61">
        <f>N107+N108</f>
        <v>0</v>
      </c>
      <c r="O106" s="61">
        <f>O107+O108</f>
        <v>1503019.22</v>
      </c>
      <c r="P106" s="61">
        <f>P107+P108</f>
        <v>1505999.21</v>
      </c>
      <c r="Q106" s="126">
        <v>0</v>
      </c>
      <c r="R106" s="229" t="s">
        <v>181</v>
      </c>
    </row>
    <row r="107" spans="1:19" ht="40.5" customHeight="1" x14ac:dyDescent="0.35">
      <c r="A107" s="229"/>
      <c r="B107" s="229"/>
      <c r="C107" s="229"/>
      <c r="D107" s="229"/>
      <c r="E107" s="229"/>
      <c r="F107" s="229"/>
      <c r="G107" s="229"/>
      <c r="H107" s="233"/>
      <c r="I107" s="128">
        <v>0</v>
      </c>
      <c r="J107" s="125" t="s">
        <v>197</v>
      </c>
      <c r="K107" s="126">
        <f>L107+M107+N107+O107+P107</f>
        <v>2975390.04</v>
      </c>
      <c r="L107" s="126">
        <v>0</v>
      </c>
      <c r="M107" s="126">
        <v>0</v>
      </c>
      <c r="N107" s="61">
        <v>0</v>
      </c>
      <c r="O107" s="61">
        <v>1487989.02</v>
      </c>
      <c r="P107" s="61">
        <v>1487401.02</v>
      </c>
      <c r="Q107" s="126">
        <v>0</v>
      </c>
      <c r="R107" s="229"/>
      <c r="S107" s="63"/>
    </row>
    <row r="108" spans="1:19" ht="65.25" customHeight="1" x14ac:dyDescent="0.25">
      <c r="A108" s="229"/>
      <c r="B108" s="229"/>
      <c r="C108" s="229"/>
      <c r="D108" s="229"/>
      <c r="E108" s="229"/>
      <c r="F108" s="229"/>
      <c r="G108" s="229"/>
      <c r="H108" s="233"/>
      <c r="I108" s="128">
        <v>0</v>
      </c>
      <c r="J108" s="125" t="s">
        <v>18</v>
      </c>
      <c r="K108" s="126">
        <f>SUM(L108:P108)</f>
        <v>33628.39</v>
      </c>
      <c r="L108" s="126">
        <v>0</v>
      </c>
      <c r="M108" s="126">
        <v>0</v>
      </c>
      <c r="N108" s="61">
        <v>0</v>
      </c>
      <c r="O108" s="61">
        <v>15030.2</v>
      </c>
      <c r="P108" s="61">
        <v>18598.189999999999</v>
      </c>
      <c r="Q108" s="126">
        <v>0</v>
      </c>
      <c r="R108" s="229"/>
    </row>
    <row r="109" spans="1:19" ht="32.25" customHeight="1" x14ac:dyDescent="0.25">
      <c r="A109" s="251" t="s">
        <v>243</v>
      </c>
      <c r="B109" s="251"/>
      <c r="C109" s="251"/>
      <c r="D109" s="251"/>
      <c r="E109" s="251"/>
      <c r="F109" s="251"/>
      <c r="G109" s="251"/>
      <c r="H109" s="251"/>
      <c r="I109" s="251"/>
      <c r="J109" s="125" t="s">
        <v>8</v>
      </c>
      <c r="K109" s="128">
        <f>K97+K103+K100+K106</f>
        <v>4130020.5820000004</v>
      </c>
      <c r="L109" s="128">
        <f t="shared" ref="L109:P109" si="45">L97+L103+L100+L106</f>
        <v>197454.06200000001</v>
      </c>
      <c r="M109" s="128">
        <f t="shared" si="45"/>
        <v>169102.88</v>
      </c>
      <c r="N109" s="128">
        <f t="shared" si="45"/>
        <v>287037.84999999998</v>
      </c>
      <c r="O109" s="128">
        <f t="shared" si="45"/>
        <v>1790100.56</v>
      </c>
      <c r="P109" s="128">
        <f t="shared" si="45"/>
        <v>1686325.23</v>
      </c>
      <c r="Q109" s="128">
        <f>Q97+Q103+Q100</f>
        <v>0</v>
      </c>
      <c r="R109" s="229"/>
    </row>
    <row r="110" spans="1:19" ht="40.5" customHeight="1" x14ac:dyDescent="0.25">
      <c r="A110" s="251"/>
      <c r="B110" s="251"/>
      <c r="C110" s="251"/>
      <c r="D110" s="251"/>
      <c r="E110" s="251"/>
      <c r="F110" s="251"/>
      <c r="G110" s="251"/>
      <c r="H110" s="251"/>
      <c r="I110" s="251"/>
      <c r="J110" s="125" t="s">
        <v>10</v>
      </c>
      <c r="K110" s="128">
        <f t="shared" ref="K110:P111" si="46">K98+K104+K101+K107</f>
        <v>3639055.99</v>
      </c>
      <c r="L110" s="128">
        <f t="shared" si="46"/>
        <v>150979.18</v>
      </c>
      <c r="M110" s="128">
        <f t="shared" si="46"/>
        <v>0</v>
      </c>
      <c r="N110" s="128">
        <f t="shared" si="46"/>
        <v>179972.73</v>
      </c>
      <c r="O110" s="128">
        <f t="shared" si="46"/>
        <v>1667989.02</v>
      </c>
      <c r="P110" s="128">
        <f t="shared" si="46"/>
        <v>1640115.06</v>
      </c>
      <c r="Q110" s="128">
        <f>Q98+Q104</f>
        <v>0</v>
      </c>
      <c r="R110" s="229"/>
    </row>
    <row r="111" spans="1:19" ht="60" customHeight="1" x14ac:dyDescent="0.25">
      <c r="A111" s="251"/>
      <c r="B111" s="251"/>
      <c r="C111" s="251"/>
      <c r="D111" s="251"/>
      <c r="E111" s="251"/>
      <c r="F111" s="251"/>
      <c r="G111" s="251"/>
      <c r="H111" s="251"/>
      <c r="I111" s="251"/>
      <c r="J111" s="125" t="s">
        <v>11</v>
      </c>
      <c r="K111" s="128">
        <f t="shared" si="46"/>
        <v>490964.592</v>
      </c>
      <c r="L111" s="128">
        <f t="shared" si="46"/>
        <v>46474.881999999998</v>
      </c>
      <c r="M111" s="128">
        <f t="shared" si="46"/>
        <v>169102.88</v>
      </c>
      <c r="N111" s="128">
        <f t="shared" si="46"/>
        <v>107065.12</v>
      </c>
      <c r="O111" s="128">
        <f t="shared" si="46"/>
        <v>122111.54</v>
      </c>
      <c r="P111" s="128">
        <f t="shared" si="46"/>
        <v>46210.17</v>
      </c>
      <c r="Q111" s="128">
        <f>Q99+Q105+Q102</f>
        <v>0</v>
      </c>
      <c r="R111" s="229"/>
    </row>
    <row r="112" spans="1:19" ht="34.5" customHeight="1" x14ac:dyDescent="0.25">
      <c r="A112" s="264" t="s">
        <v>125</v>
      </c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</row>
    <row r="113" spans="1:21" ht="33" customHeight="1" x14ac:dyDescent="0.25">
      <c r="A113" s="229">
        <v>1</v>
      </c>
      <c r="B113" s="229" t="s">
        <v>89</v>
      </c>
      <c r="C113" s="230" t="s">
        <v>215</v>
      </c>
      <c r="D113" s="230" t="s">
        <v>216</v>
      </c>
      <c r="E113" s="230" t="s">
        <v>210</v>
      </c>
      <c r="F113" s="230" t="s">
        <v>505</v>
      </c>
      <c r="G113" s="248">
        <v>46356</v>
      </c>
      <c r="H113" s="278">
        <f>K113</f>
        <v>4139803.0999999996</v>
      </c>
      <c r="I113" s="132">
        <v>0</v>
      </c>
      <c r="J113" s="125" t="s">
        <v>14</v>
      </c>
      <c r="K113" s="126">
        <f t="shared" si="40"/>
        <v>4139803.0999999996</v>
      </c>
      <c r="L113" s="126">
        <f>L115+L116+L114</f>
        <v>360750.37</v>
      </c>
      <c r="M113" s="126">
        <f t="shared" ref="M113:P113" si="47">M115+M116+M114</f>
        <v>1467916.93</v>
      </c>
      <c r="N113" s="126">
        <f>N115+N116+N114</f>
        <v>826132.13000000012</v>
      </c>
      <c r="O113" s="126">
        <f t="shared" si="47"/>
        <v>1485003.67</v>
      </c>
      <c r="P113" s="126">
        <f t="shared" si="47"/>
        <v>0</v>
      </c>
      <c r="Q113" s="126">
        <v>0</v>
      </c>
      <c r="R113" s="230" t="s">
        <v>181</v>
      </c>
    </row>
    <row r="114" spans="1:21" ht="49.5" customHeight="1" x14ac:dyDescent="0.25">
      <c r="A114" s="229"/>
      <c r="B114" s="229"/>
      <c r="C114" s="231"/>
      <c r="D114" s="231"/>
      <c r="E114" s="231"/>
      <c r="F114" s="231"/>
      <c r="G114" s="231"/>
      <c r="H114" s="279"/>
      <c r="I114" s="126">
        <v>0</v>
      </c>
      <c r="J114" s="125" t="s">
        <v>9</v>
      </c>
      <c r="K114" s="126">
        <f>L114+M114+N114+O114+P114</f>
        <v>700000</v>
      </c>
      <c r="L114" s="126">
        <v>200000</v>
      </c>
      <c r="M114" s="126">
        <v>312943.8</v>
      </c>
      <c r="N114" s="126">
        <v>187056.2</v>
      </c>
      <c r="O114" s="126">
        <v>0</v>
      </c>
      <c r="P114" s="126">
        <v>0</v>
      </c>
      <c r="Q114" s="126">
        <v>0</v>
      </c>
      <c r="R114" s="231"/>
    </row>
    <row r="115" spans="1:21" ht="43.5" customHeight="1" x14ac:dyDescent="0.25">
      <c r="A115" s="229"/>
      <c r="B115" s="229"/>
      <c r="C115" s="231"/>
      <c r="D115" s="231"/>
      <c r="E115" s="231"/>
      <c r="F115" s="231"/>
      <c r="G115" s="231"/>
      <c r="H115" s="279"/>
      <c r="I115" s="126">
        <v>0</v>
      </c>
      <c r="J115" s="125" t="s">
        <v>197</v>
      </c>
      <c r="K115" s="126">
        <f t="shared" si="40"/>
        <v>3398399.1399999997</v>
      </c>
      <c r="L115" s="126">
        <v>157142.85999999999</v>
      </c>
      <c r="M115" s="126">
        <v>1140293.96</v>
      </c>
      <c r="N115" s="61">
        <f>629642.18+1166.51</f>
        <v>630808.69000000006</v>
      </c>
      <c r="O115" s="61">
        <v>1470153.63</v>
      </c>
      <c r="P115" s="61">
        <v>0</v>
      </c>
      <c r="Q115" s="126">
        <v>0</v>
      </c>
      <c r="R115" s="231"/>
    </row>
    <row r="116" spans="1:21" ht="57" customHeight="1" x14ac:dyDescent="0.25">
      <c r="A116" s="229"/>
      <c r="B116" s="229"/>
      <c r="C116" s="232"/>
      <c r="D116" s="232"/>
      <c r="E116" s="232"/>
      <c r="F116" s="232"/>
      <c r="G116" s="232"/>
      <c r="H116" s="280"/>
      <c r="I116" s="126">
        <v>0</v>
      </c>
      <c r="J116" s="125" t="s">
        <v>18</v>
      </c>
      <c r="K116" s="126">
        <f t="shared" si="40"/>
        <v>41403.96</v>
      </c>
      <c r="L116" s="126">
        <v>3607.51</v>
      </c>
      <c r="M116" s="126">
        <v>14679.17</v>
      </c>
      <c r="N116" s="61">
        <f>8249.48+17.76</f>
        <v>8267.24</v>
      </c>
      <c r="O116" s="61">
        <v>14850.04</v>
      </c>
      <c r="P116" s="61">
        <v>0</v>
      </c>
      <c r="Q116" s="126">
        <v>0</v>
      </c>
      <c r="R116" s="232"/>
    </row>
    <row r="117" spans="1:21" ht="27" customHeight="1" x14ac:dyDescent="0.25">
      <c r="A117" s="251" t="s">
        <v>244</v>
      </c>
      <c r="B117" s="251"/>
      <c r="C117" s="251"/>
      <c r="D117" s="251"/>
      <c r="E117" s="251"/>
      <c r="F117" s="251"/>
      <c r="G117" s="251"/>
      <c r="H117" s="251"/>
      <c r="I117" s="251"/>
      <c r="J117" s="125" t="s">
        <v>8</v>
      </c>
      <c r="K117" s="128">
        <f>K113</f>
        <v>4139803.0999999996</v>
      </c>
      <c r="L117" s="128">
        <f t="shared" ref="L117:P117" si="48">L113</f>
        <v>360750.37</v>
      </c>
      <c r="M117" s="128">
        <f t="shared" si="48"/>
        <v>1467916.93</v>
      </c>
      <c r="N117" s="128">
        <f t="shared" si="48"/>
        <v>826132.13000000012</v>
      </c>
      <c r="O117" s="128">
        <f t="shared" si="48"/>
        <v>1485003.67</v>
      </c>
      <c r="P117" s="128">
        <f t="shared" si="48"/>
        <v>0</v>
      </c>
      <c r="Q117" s="128">
        <f>Q27+Q31+Q74+Q91+Q95+Q99+Q109+Q113</f>
        <v>0</v>
      </c>
      <c r="R117" s="229"/>
    </row>
    <row r="118" spans="1:21" ht="45" customHeight="1" x14ac:dyDescent="0.25">
      <c r="A118" s="251"/>
      <c r="B118" s="251"/>
      <c r="C118" s="251"/>
      <c r="D118" s="251"/>
      <c r="E118" s="251"/>
      <c r="F118" s="251"/>
      <c r="G118" s="251"/>
      <c r="H118" s="251"/>
      <c r="I118" s="251"/>
      <c r="J118" s="125" t="s">
        <v>9</v>
      </c>
      <c r="K118" s="128">
        <f t="shared" ref="K118:P120" si="49">K114</f>
        <v>700000</v>
      </c>
      <c r="L118" s="128">
        <f t="shared" si="49"/>
        <v>200000</v>
      </c>
      <c r="M118" s="128">
        <f t="shared" si="49"/>
        <v>312943.8</v>
      </c>
      <c r="N118" s="128">
        <f t="shared" si="49"/>
        <v>187056.2</v>
      </c>
      <c r="O118" s="128">
        <f t="shared" si="49"/>
        <v>0</v>
      </c>
      <c r="P118" s="128">
        <f t="shared" si="49"/>
        <v>0</v>
      </c>
      <c r="Q118" s="128">
        <f>Q28+Q32+Q88+Q92+Q96+Q103+Q110+Q114</f>
        <v>0</v>
      </c>
      <c r="R118" s="229"/>
    </row>
    <row r="119" spans="1:21" ht="40.5" customHeight="1" x14ac:dyDescent="0.25">
      <c r="A119" s="251"/>
      <c r="B119" s="251"/>
      <c r="C119" s="251"/>
      <c r="D119" s="251"/>
      <c r="E119" s="251"/>
      <c r="F119" s="251"/>
      <c r="G119" s="251"/>
      <c r="H119" s="251"/>
      <c r="I119" s="251"/>
      <c r="J119" s="125" t="s">
        <v>10</v>
      </c>
      <c r="K119" s="128">
        <f t="shared" si="49"/>
        <v>3398399.1399999997</v>
      </c>
      <c r="L119" s="128">
        <f t="shared" si="49"/>
        <v>157142.85999999999</v>
      </c>
      <c r="M119" s="128">
        <f t="shared" si="49"/>
        <v>1140293.96</v>
      </c>
      <c r="N119" s="128">
        <f t="shared" si="49"/>
        <v>630808.69000000006</v>
      </c>
      <c r="O119" s="128">
        <f t="shared" si="49"/>
        <v>1470153.63</v>
      </c>
      <c r="P119" s="128">
        <f t="shared" si="49"/>
        <v>0</v>
      </c>
      <c r="Q119" s="128">
        <f>Q29+Q72+Q89+Q93+Q97+Q104+Q111+Q115</f>
        <v>0</v>
      </c>
      <c r="R119" s="229"/>
    </row>
    <row r="120" spans="1:21" ht="67.5" customHeight="1" x14ac:dyDescent="0.25">
      <c r="A120" s="251"/>
      <c r="B120" s="251"/>
      <c r="C120" s="251"/>
      <c r="D120" s="251"/>
      <c r="E120" s="251"/>
      <c r="F120" s="251"/>
      <c r="G120" s="251"/>
      <c r="H120" s="251"/>
      <c r="I120" s="251"/>
      <c r="J120" s="125" t="s">
        <v>11</v>
      </c>
      <c r="K120" s="128">
        <f t="shared" si="49"/>
        <v>41403.96</v>
      </c>
      <c r="L120" s="128">
        <f t="shared" si="49"/>
        <v>3607.51</v>
      </c>
      <c r="M120" s="128">
        <f t="shared" si="49"/>
        <v>14679.17</v>
      </c>
      <c r="N120" s="128">
        <f>N116</f>
        <v>8267.24</v>
      </c>
      <c r="O120" s="128">
        <f>O116</f>
        <v>14850.04</v>
      </c>
      <c r="P120" s="128">
        <f t="shared" si="49"/>
        <v>0</v>
      </c>
      <c r="Q120" s="128">
        <f>Q30+Q73+Q90+Q94+Q98+Q105+Q112+Q116</f>
        <v>0</v>
      </c>
      <c r="R120" s="229"/>
    </row>
    <row r="121" spans="1:21" ht="26.25" customHeight="1" x14ac:dyDescent="0.25">
      <c r="A121" s="264" t="s">
        <v>73</v>
      </c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</row>
    <row r="122" spans="1:21" ht="31.5" customHeight="1" x14ac:dyDescent="0.25">
      <c r="A122" s="229">
        <v>1</v>
      </c>
      <c r="B122" s="229" t="s">
        <v>278</v>
      </c>
      <c r="C122" s="229" t="s">
        <v>557</v>
      </c>
      <c r="D122" s="229" t="s">
        <v>217</v>
      </c>
      <c r="E122" s="229" t="s">
        <v>571</v>
      </c>
      <c r="F122" s="229" t="s">
        <v>572</v>
      </c>
      <c r="G122" s="247">
        <v>46721</v>
      </c>
      <c r="H122" s="233">
        <v>506000</v>
      </c>
      <c r="I122" s="65">
        <v>0</v>
      </c>
      <c r="J122" s="125" t="s">
        <v>14</v>
      </c>
      <c r="K122" s="126">
        <f>N122+O122+P122</f>
        <v>506000</v>
      </c>
      <c r="L122" s="126">
        <v>0</v>
      </c>
      <c r="M122" s="126">
        <v>0</v>
      </c>
      <c r="N122" s="126">
        <f>N123+N124</f>
        <v>59000</v>
      </c>
      <c r="O122" s="126">
        <f>O123+O124</f>
        <v>370745.88</v>
      </c>
      <c r="P122" s="126">
        <f>P123+P124</f>
        <v>76254.12</v>
      </c>
      <c r="Q122" s="126">
        <f>Q123+Q124</f>
        <v>0</v>
      </c>
      <c r="R122" s="229" t="s">
        <v>181</v>
      </c>
    </row>
    <row r="123" spans="1:21" ht="57.75" customHeight="1" x14ac:dyDescent="0.25">
      <c r="A123" s="229"/>
      <c r="B123" s="229"/>
      <c r="C123" s="229"/>
      <c r="D123" s="229"/>
      <c r="E123" s="229"/>
      <c r="F123" s="229"/>
      <c r="G123" s="229"/>
      <c r="H123" s="233"/>
      <c r="I123" s="65">
        <v>0</v>
      </c>
      <c r="J123" s="125" t="s">
        <v>197</v>
      </c>
      <c r="K123" s="126">
        <f>N123+O123+P123</f>
        <v>309672</v>
      </c>
      <c r="L123" s="126">
        <v>0</v>
      </c>
      <c r="M123" s="126">
        <v>0</v>
      </c>
      <c r="N123" s="61">
        <v>36108</v>
      </c>
      <c r="O123" s="61">
        <v>226896.48</v>
      </c>
      <c r="P123" s="61">
        <v>46667.519999999997</v>
      </c>
      <c r="Q123" s="126">
        <v>0</v>
      </c>
      <c r="R123" s="229"/>
      <c r="S123" s="66"/>
      <c r="T123" s="66"/>
      <c r="U123" s="66"/>
    </row>
    <row r="124" spans="1:21" ht="75.75" customHeight="1" x14ac:dyDescent="0.25">
      <c r="A124" s="229"/>
      <c r="B124" s="229"/>
      <c r="C124" s="229"/>
      <c r="D124" s="229"/>
      <c r="E124" s="229"/>
      <c r="F124" s="229"/>
      <c r="G124" s="229"/>
      <c r="H124" s="233"/>
      <c r="I124" s="65">
        <v>0</v>
      </c>
      <c r="J124" s="125" t="s">
        <v>18</v>
      </c>
      <c r="K124" s="126">
        <f>N124+O124+P124</f>
        <v>196328</v>
      </c>
      <c r="L124" s="126">
        <v>0</v>
      </c>
      <c r="M124" s="126">
        <v>0</v>
      </c>
      <c r="N124" s="61">
        <v>22892</v>
      </c>
      <c r="O124" s="61">
        <v>143849.4</v>
      </c>
      <c r="P124" s="61">
        <v>29586.6</v>
      </c>
      <c r="Q124" s="126">
        <v>0</v>
      </c>
      <c r="R124" s="229"/>
      <c r="S124" s="66"/>
      <c r="T124" s="66"/>
      <c r="U124" s="66"/>
    </row>
    <row r="125" spans="1:21" ht="27.75" customHeight="1" x14ac:dyDescent="0.25">
      <c r="A125" s="251" t="s">
        <v>241</v>
      </c>
      <c r="B125" s="251"/>
      <c r="C125" s="251"/>
      <c r="D125" s="251"/>
      <c r="E125" s="251"/>
      <c r="F125" s="251"/>
      <c r="G125" s="251"/>
      <c r="H125" s="251"/>
      <c r="I125" s="251"/>
      <c r="J125" s="125" t="s">
        <v>8</v>
      </c>
      <c r="K125" s="128">
        <f t="shared" ref="K125:Q127" si="50">K122</f>
        <v>506000</v>
      </c>
      <c r="L125" s="128">
        <f t="shared" si="50"/>
        <v>0</v>
      </c>
      <c r="M125" s="128">
        <f t="shared" si="50"/>
        <v>0</v>
      </c>
      <c r="N125" s="128">
        <f>N122</f>
        <v>59000</v>
      </c>
      <c r="O125" s="128">
        <f>O122</f>
        <v>370745.88</v>
      </c>
      <c r="P125" s="128">
        <f>P122</f>
        <v>76254.12</v>
      </c>
      <c r="Q125" s="128">
        <f t="shared" si="50"/>
        <v>0</v>
      </c>
      <c r="R125" s="229"/>
    </row>
    <row r="126" spans="1:21" ht="40.5" customHeight="1" x14ac:dyDescent="0.25">
      <c r="A126" s="251"/>
      <c r="B126" s="251"/>
      <c r="C126" s="251"/>
      <c r="D126" s="251"/>
      <c r="E126" s="251"/>
      <c r="F126" s="251"/>
      <c r="G126" s="251"/>
      <c r="H126" s="251"/>
      <c r="I126" s="251"/>
      <c r="J126" s="125" t="s">
        <v>10</v>
      </c>
      <c r="K126" s="128">
        <f t="shared" si="50"/>
        <v>309672</v>
      </c>
      <c r="L126" s="128">
        <f t="shared" si="50"/>
        <v>0</v>
      </c>
      <c r="M126" s="128">
        <f t="shared" si="50"/>
        <v>0</v>
      </c>
      <c r="N126" s="128">
        <f t="shared" si="50"/>
        <v>36108</v>
      </c>
      <c r="O126" s="128">
        <f>O123</f>
        <v>226896.48</v>
      </c>
      <c r="P126" s="128">
        <f t="shared" si="50"/>
        <v>46667.519999999997</v>
      </c>
      <c r="Q126" s="128">
        <f t="shared" si="50"/>
        <v>0</v>
      </c>
      <c r="R126" s="229"/>
    </row>
    <row r="127" spans="1:21" ht="60" customHeight="1" x14ac:dyDescent="0.25">
      <c r="A127" s="251"/>
      <c r="B127" s="251"/>
      <c r="C127" s="251"/>
      <c r="D127" s="251"/>
      <c r="E127" s="251"/>
      <c r="F127" s="251"/>
      <c r="G127" s="251"/>
      <c r="H127" s="251"/>
      <c r="I127" s="251"/>
      <c r="J127" s="125" t="s">
        <v>11</v>
      </c>
      <c r="K127" s="128">
        <f t="shared" si="50"/>
        <v>196328</v>
      </c>
      <c r="L127" s="128">
        <f t="shared" si="50"/>
        <v>0</v>
      </c>
      <c r="M127" s="128">
        <f t="shared" si="50"/>
        <v>0</v>
      </c>
      <c r="N127" s="128">
        <f t="shared" si="50"/>
        <v>22892</v>
      </c>
      <c r="O127" s="128">
        <f>O124</f>
        <v>143849.4</v>
      </c>
      <c r="P127" s="128">
        <f t="shared" si="50"/>
        <v>29586.6</v>
      </c>
      <c r="Q127" s="128">
        <f t="shared" si="50"/>
        <v>0</v>
      </c>
      <c r="R127" s="229"/>
    </row>
    <row r="128" spans="1:21" ht="23.25" customHeight="1" x14ac:dyDescent="0.3">
      <c r="A128" s="254" t="s">
        <v>134</v>
      </c>
      <c r="B128" s="254"/>
      <c r="C128" s="254"/>
      <c r="D128" s="254"/>
      <c r="E128" s="254"/>
      <c r="F128" s="254"/>
      <c r="G128" s="254"/>
      <c r="H128" s="254"/>
      <c r="I128" s="254"/>
      <c r="J128" s="254"/>
      <c r="K128" s="254"/>
      <c r="L128" s="254"/>
      <c r="M128" s="254"/>
      <c r="N128" s="254"/>
      <c r="O128" s="254"/>
      <c r="P128" s="254"/>
      <c r="Q128" s="254"/>
      <c r="R128" s="254"/>
    </row>
    <row r="129" spans="1:19" ht="24.75" customHeight="1" x14ac:dyDescent="0.3">
      <c r="A129" s="265" t="s">
        <v>277</v>
      </c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7"/>
    </row>
    <row r="130" spans="1:19" ht="27.75" customHeight="1" x14ac:dyDescent="0.25">
      <c r="A130" s="229">
        <v>1</v>
      </c>
      <c r="B130" s="229" t="s">
        <v>273</v>
      </c>
      <c r="C130" s="229" t="s">
        <v>274</v>
      </c>
      <c r="D130" s="230" t="s">
        <v>219</v>
      </c>
      <c r="E130" s="230" t="s">
        <v>210</v>
      </c>
      <c r="F130" s="230" t="s">
        <v>542</v>
      </c>
      <c r="G130" s="248">
        <v>45945</v>
      </c>
      <c r="H130" s="233">
        <f>K130</f>
        <v>76191.75</v>
      </c>
      <c r="I130" s="65">
        <v>0</v>
      </c>
      <c r="J130" s="125" t="s">
        <v>14</v>
      </c>
      <c r="K130" s="126">
        <f>K132+K131</f>
        <v>76191.75</v>
      </c>
      <c r="L130" s="126">
        <f>L131+L132</f>
        <v>10000</v>
      </c>
      <c r="M130" s="126">
        <f>M131+M132</f>
        <v>28571.73</v>
      </c>
      <c r="N130" s="126">
        <f t="shared" ref="N130:O130" si="51">N131+N132</f>
        <v>37620.020000000004</v>
      </c>
      <c r="O130" s="126">
        <f t="shared" si="51"/>
        <v>0</v>
      </c>
      <c r="P130" s="126">
        <f>P131+P132</f>
        <v>0</v>
      </c>
      <c r="Q130" s="126">
        <f>Q131+Q132</f>
        <v>0</v>
      </c>
      <c r="R130" s="230" t="s">
        <v>181</v>
      </c>
    </row>
    <row r="131" spans="1:19" ht="39" customHeight="1" x14ac:dyDescent="0.25">
      <c r="A131" s="229"/>
      <c r="B131" s="229"/>
      <c r="C131" s="229"/>
      <c r="D131" s="231"/>
      <c r="E131" s="231"/>
      <c r="F131" s="231"/>
      <c r="G131" s="231"/>
      <c r="H131" s="233"/>
      <c r="I131" s="65">
        <v>0</v>
      </c>
      <c r="J131" s="125" t="s">
        <v>197</v>
      </c>
      <c r="K131" s="126">
        <f>SUM(L131:P131)</f>
        <v>47057.47</v>
      </c>
      <c r="L131" s="126">
        <v>6120</v>
      </c>
      <c r="M131" s="126">
        <v>17462.95</v>
      </c>
      <c r="N131" s="126">
        <v>23474.52</v>
      </c>
      <c r="O131" s="126">
        <v>0</v>
      </c>
      <c r="P131" s="126">
        <v>0</v>
      </c>
      <c r="Q131" s="65">
        <v>0</v>
      </c>
      <c r="R131" s="231"/>
      <c r="S131" s="66"/>
    </row>
    <row r="132" spans="1:19" ht="63.75" customHeight="1" x14ac:dyDescent="0.25">
      <c r="A132" s="229"/>
      <c r="B132" s="229"/>
      <c r="C132" s="229"/>
      <c r="D132" s="232"/>
      <c r="E132" s="232"/>
      <c r="F132" s="232"/>
      <c r="G132" s="232"/>
      <c r="H132" s="233"/>
      <c r="I132" s="65">
        <v>0</v>
      </c>
      <c r="J132" s="125" t="s">
        <v>18</v>
      </c>
      <c r="K132" s="126">
        <f>SUM(L132:P132)</f>
        <v>29134.28</v>
      </c>
      <c r="L132" s="126">
        <v>3880</v>
      </c>
      <c r="M132" s="126">
        <f>11102.07+6.71</f>
        <v>11108.779999999999</v>
      </c>
      <c r="N132" s="126">
        <v>14145.5</v>
      </c>
      <c r="O132" s="126">
        <v>0</v>
      </c>
      <c r="P132" s="126">
        <v>0</v>
      </c>
      <c r="Q132" s="65">
        <v>0</v>
      </c>
      <c r="R132" s="232"/>
      <c r="S132" s="66"/>
    </row>
    <row r="133" spans="1:19" ht="22.5" customHeight="1" x14ac:dyDescent="0.25">
      <c r="A133" s="229">
        <v>2</v>
      </c>
      <c r="B133" s="229" t="s">
        <v>275</v>
      </c>
      <c r="C133" s="229" t="s">
        <v>218</v>
      </c>
      <c r="D133" s="229" t="s">
        <v>220</v>
      </c>
      <c r="E133" s="229" t="s">
        <v>210</v>
      </c>
      <c r="F133" s="229" t="s">
        <v>542</v>
      </c>
      <c r="G133" s="247">
        <v>45945</v>
      </c>
      <c r="H133" s="233">
        <f>K133</f>
        <v>295368.99</v>
      </c>
      <c r="I133" s="65">
        <v>0</v>
      </c>
      <c r="J133" s="125" t="s">
        <v>14</v>
      </c>
      <c r="K133" s="126">
        <f>K135+K134</f>
        <v>295368.99</v>
      </c>
      <c r="L133" s="126">
        <f>L134+L135</f>
        <v>54650</v>
      </c>
      <c r="M133" s="126">
        <f>M134+M135</f>
        <v>68223.81</v>
      </c>
      <c r="N133" s="126">
        <f t="shared" ref="N133:P133" si="52">N134+N135</f>
        <v>172495.18</v>
      </c>
      <c r="O133" s="126">
        <f t="shared" si="52"/>
        <v>0</v>
      </c>
      <c r="P133" s="126">
        <f t="shared" si="52"/>
        <v>0</v>
      </c>
      <c r="Q133" s="65">
        <v>0</v>
      </c>
      <c r="R133" s="230" t="s">
        <v>181</v>
      </c>
    </row>
    <row r="134" spans="1:19" ht="52.5" customHeight="1" x14ac:dyDescent="0.25">
      <c r="A134" s="229"/>
      <c r="B134" s="229"/>
      <c r="C134" s="229"/>
      <c r="D134" s="229"/>
      <c r="E134" s="229"/>
      <c r="F134" s="229"/>
      <c r="G134" s="229"/>
      <c r="H134" s="233"/>
      <c r="I134" s="65">
        <v>0</v>
      </c>
      <c r="J134" s="125" t="s">
        <v>197</v>
      </c>
      <c r="K134" s="126">
        <f>SUM(L134:P134)</f>
        <v>180723.15000000002</v>
      </c>
      <c r="L134" s="126">
        <v>33445.800000000003</v>
      </c>
      <c r="M134" s="126">
        <v>41710.300000000003</v>
      </c>
      <c r="N134" s="126">
        <v>105567.05</v>
      </c>
      <c r="O134" s="126">
        <v>0</v>
      </c>
      <c r="P134" s="126">
        <v>0</v>
      </c>
      <c r="Q134" s="65">
        <v>0</v>
      </c>
      <c r="R134" s="231"/>
      <c r="S134" s="62"/>
    </row>
    <row r="135" spans="1:19" ht="60.75" customHeight="1" x14ac:dyDescent="0.25">
      <c r="A135" s="229"/>
      <c r="B135" s="229"/>
      <c r="C135" s="229"/>
      <c r="D135" s="229"/>
      <c r="E135" s="229"/>
      <c r="F135" s="229"/>
      <c r="G135" s="229"/>
      <c r="H135" s="233"/>
      <c r="I135" s="65">
        <v>0</v>
      </c>
      <c r="J135" s="125" t="s">
        <v>18</v>
      </c>
      <c r="K135" s="126">
        <f>SUM(L135:P135)</f>
        <v>114645.84</v>
      </c>
      <c r="L135" s="126">
        <f>21204.2</f>
        <v>21204.2</v>
      </c>
      <c r="M135" s="126">
        <v>26513.51</v>
      </c>
      <c r="N135" s="126">
        <v>66928.13</v>
      </c>
      <c r="O135" s="126">
        <v>0</v>
      </c>
      <c r="P135" s="126">
        <v>0</v>
      </c>
      <c r="Q135" s="65">
        <v>0</v>
      </c>
      <c r="R135" s="232"/>
      <c r="S135" s="67"/>
    </row>
    <row r="136" spans="1:19" ht="22.5" customHeight="1" x14ac:dyDescent="0.25">
      <c r="A136" s="229">
        <v>3</v>
      </c>
      <c r="B136" s="229" t="s">
        <v>276</v>
      </c>
      <c r="C136" s="229" t="s">
        <v>221</v>
      </c>
      <c r="D136" s="229" t="s">
        <v>222</v>
      </c>
      <c r="E136" s="229" t="s">
        <v>214</v>
      </c>
      <c r="F136" s="229" t="s">
        <v>542</v>
      </c>
      <c r="G136" s="247">
        <v>45945</v>
      </c>
      <c r="H136" s="233">
        <f>K136</f>
        <v>105274.4</v>
      </c>
      <c r="I136" s="65">
        <v>0</v>
      </c>
      <c r="J136" s="125" t="s">
        <v>14</v>
      </c>
      <c r="K136" s="126">
        <f>K138+K137</f>
        <v>105274.4</v>
      </c>
      <c r="L136" s="126">
        <f>L137+L138</f>
        <v>30750</v>
      </c>
      <c r="M136" s="126">
        <f t="shared" ref="M136" si="53">M137+M138</f>
        <v>21339.58</v>
      </c>
      <c r="N136" s="140">
        <f>N137+N138</f>
        <v>53184.820000000007</v>
      </c>
      <c r="O136" s="126">
        <f t="shared" ref="O136:P136" si="54">O137+O138</f>
        <v>0</v>
      </c>
      <c r="P136" s="126">
        <f t="shared" si="54"/>
        <v>0</v>
      </c>
      <c r="Q136" s="65">
        <v>0</v>
      </c>
      <c r="R136" s="230" t="s">
        <v>181</v>
      </c>
    </row>
    <row r="137" spans="1:19" ht="48.75" customHeight="1" x14ac:dyDescent="0.25">
      <c r="A137" s="229"/>
      <c r="B137" s="229"/>
      <c r="C137" s="229"/>
      <c r="D137" s="229"/>
      <c r="E137" s="229"/>
      <c r="F137" s="229"/>
      <c r="G137" s="229"/>
      <c r="H137" s="233"/>
      <c r="I137" s="65">
        <v>0</v>
      </c>
      <c r="J137" s="125" t="s">
        <v>197</v>
      </c>
      <c r="K137" s="126">
        <f>SUM(L137:P137)</f>
        <v>64948.56</v>
      </c>
      <c r="L137" s="126">
        <v>18819</v>
      </c>
      <c r="M137" s="126">
        <v>12942.23</v>
      </c>
      <c r="N137" s="140">
        <v>33187.33</v>
      </c>
      <c r="O137" s="126">
        <v>0</v>
      </c>
      <c r="P137" s="126">
        <v>0</v>
      </c>
      <c r="Q137" s="65">
        <v>0</v>
      </c>
      <c r="R137" s="231"/>
      <c r="S137" s="68"/>
    </row>
    <row r="138" spans="1:19" ht="87" customHeight="1" x14ac:dyDescent="0.25">
      <c r="A138" s="229"/>
      <c r="B138" s="229"/>
      <c r="C138" s="229"/>
      <c r="D138" s="229"/>
      <c r="E138" s="229"/>
      <c r="F138" s="229"/>
      <c r="G138" s="229"/>
      <c r="H138" s="233"/>
      <c r="I138" s="65">
        <v>0</v>
      </c>
      <c r="J138" s="125" t="s">
        <v>18</v>
      </c>
      <c r="K138" s="126">
        <f>SUM(L138:P138)</f>
        <v>40325.839999999997</v>
      </c>
      <c r="L138" s="126">
        <f>11931</f>
        <v>11931</v>
      </c>
      <c r="M138" s="126">
        <v>8397.35</v>
      </c>
      <c r="N138" s="140">
        <v>19997.490000000002</v>
      </c>
      <c r="O138" s="126">
        <v>0</v>
      </c>
      <c r="P138" s="126">
        <v>0</v>
      </c>
      <c r="Q138" s="65">
        <v>0</v>
      </c>
      <c r="R138" s="232"/>
      <c r="S138" s="69"/>
    </row>
    <row r="139" spans="1:19" ht="24.75" customHeight="1" x14ac:dyDescent="0.25">
      <c r="A139" s="229">
        <v>4</v>
      </c>
      <c r="B139" s="229" t="s">
        <v>154</v>
      </c>
      <c r="C139" s="229" t="s">
        <v>249</v>
      </c>
      <c r="D139" s="230" t="s">
        <v>250</v>
      </c>
      <c r="E139" s="230" t="s">
        <v>210</v>
      </c>
      <c r="F139" s="230" t="s">
        <v>251</v>
      </c>
      <c r="G139" s="248">
        <v>45657</v>
      </c>
      <c r="H139" s="233">
        <f>K139</f>
        <v>0</v>
      </c>
      <c r="I139" s="65">
        <v>0</v>
      </c>
      <c r="J139" s="125" t="s">
        <v>14</v>
      </c>
      <c r="K139" s="126">
        <f>K141+K140</f>
        <v>0</v>
      </c>
      <c r="L139" s="126">
        <f>L140+L141</f>
        <v>0</v>
      </c>
      <c r="M139" s="126">
        <f t="shared" ref="M139:P139" si="55">M140+M141</f>
        <v>0</v>
      </c>
      <c r="N139" s="126">
        <f t="shared" si="55"/>
        <v>0</v>
      </c>
      <c r="O139" s="126">
        <f t="shared" si="55"/>
        <v>0</v>
      </c>
      <c r="P139" s="126">
        <f t="shared" si="55"/>
        <v>0</v>
      </c>
      <c r="Q139" s="65">
        <v>0</v>
      </c>
      <c r="R139" s="229" t="s">
        <v>181</v>
      </c>
      <c r="S139" s="70"/>
    </row>
    <row r="140" spans="1:19" ht="48.75" customHeight="1" x14ac:dyDescent="0.25">
      <c r="A140" s="229"/>
      <c r="B140" s="229"/>
      <c r="C140" s="229"/>
      <c r="D140" s="231"/>
      <c r="E140" s="231"/>
      <c r="F140" s="231"/>
      <c r="G140" s="231"/>
      <c r="H140" s="233"/>
      <c r="I140" s="65">
        <v>0</v>
      </c>
      <c r="J140" s="125" t="s">
        <v>197</v>
      </c>
      <c r="K140" s="126">
        <f>SUM(L140:P140)</f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65">
        <v>0</v>
      </c>
      <c r="R140" s="229"/>
      <c r="S140" s="67"/>
    </row>
    <row r="141" spans="1:19" ht="64.5" customHeight="1" x14ac:dyDescent="0.25">
      <c r="A141" s="229"/>
      <c r="B141" s="229"/>
      <c r="C141" s="229"/>
      <c r="D141" s="232"/>
      <c r="E141" s="232"/>
      <c r="F141" s="232"/>
      <c r="G141" s="232"/>
      <c r="H141" s="233"/>
      <c r="I141" s="65">
        <v>0</v>
      </c>
      <c r="J141" s="125" t="s">
        <v>18</v>
      </c>
      <c r="K141" s="126">
        <f>SUM(L141:P141)</f>
        <v>0</v>
      </c>
      <c r="L141" s="126">
        <v>0</v>
      </c>
      <c r="M141" s="126">
        <v>0</v>
      </c>
      <c r="N141" s="126">
        <v>0</v>
      </c>
      <c r="O141" s="126">
        <v>0</v>
      </c>
      <c r="P141" s="126">
        <v>0</v>
      </c>
      <c r="Q141" s="65">
        <v>0</v>
      </c>
      <c r="R141" s="229"/>
    </row>
    <row r="142" spans="1:19" ht="27" customHeight="1" x14ac:dyDescent="0.25">
      <c r="A142" s="251" t="s">
        <v>243</v>
      </c>
      <c r="B142" s="251"/>
      <c r="C142" s="251"/>
      <c r="D142" s="251"/>
      <c r="E142" s="251"/>
      <c r="F142" s="251"/>
      <c r="G142" s="251"/>
      <c r="H142" s="251"/>
      <c r="I142" s="251"/>
      <c r="J142" s="125" t="s">
        <v>8</v>
      </c>
      <c r="K142" s="128">
        <f t="shared" ref="K142:Q144" si="56">K130+K133+K136+K139</f>
        <v>476835.14</v>
      </c>
      <c r="L142" s="128">
        <f t="shared" si="56"/>
        <v>95400</v>
      </c>
      <c r="M142" s="128">
        <f t="shared" si="56"/>
        <v>118135.12</v>
      </c>
      <c r="N142" s="128">
        <f>N130+N133+N136+N139</f>
        <v>263300.02</v>
      </c>
      <c r="O142" s="128">
        <f t="shared" si="56"/>
        <v>0</v>
      </c>
      <c r="P142" s="128">
        <f t="shared" si="56"/>
        <v>0</v>
      </c>
      <c r="Q142" s="128">
        <f t="shared" si="56"/>
        <v>0</v>
      </c>
      <c r="R142" s="229"/>
    </row>
    <row r="143" spans="1:19" ht="40.5" customHeight="1" x14ac:dyDescent="0.25">
      <c r="A143" s="251"/>
      <c r="B143" s="251"/>
      <c r="C143" s="251"/>
      <c r="D143" s="251"/>
      <c r="E143" s="251"/>
      <c r="F143" s="251"/>
      <c r="G143" s="251"/>
      <c r="H143" s="251"/>
      <c r="I143" s="251"/>
      <c r="J143" s="125" t="s">
        <v>10</v>
      </c>
      <c r="K143" s="128">
        <f t="shared" si="56"/>
        <v>292729.18000000005</v>
      </c>
      <c r="L143" s="128">
        <f t="shared" si="56"/>
        <v>58384.800000000003</v>
      </c>
      <c r="M143" s="128">
        <f t="shared" si="56"/>
        <v>72115.48</v>
      </c>
      <c r="N143" s="128">
        <f>N131+N134+N137+N140</f>
        <v>162228.90000000002</v>
      </c>
      <c r="O143" s="128">
        <f t="shared" si="56"/>
        <v>0</v>
      </c>
      <c r="P143" s="128">
        <f t="shared" si="56"/>
        <v>0</v>
      </c>
      <c r="Q143" s="128">
        <f t="shared" si="56"/>
        <v>0</v>
      </c>
      <c r="R143" s="229"/>
    </row>
    <row r="144" spans="1:19" ht="60" customHeight="1" x14ac:dyDescent="0.25">
      <c r="A144" s="251"/>
      <c r="B144" s="251"/>
      <c r="C144" s="251"/>
      <c r="D144" s="251"/>
      <c r="E144" s="251"/>
      <c r="F144" s="251"/>
      <c r="G144" s="251"/>
      <c r="H144" s="251"/>
      <c r="I144" s="251"/>
      <c r="J144" s="125" t="s">
        <v>11</v>
      </c>
      <c r="K144" s="128">
        <f t="shared" si="56"/>
        <v>184105.96</v>
      </c>
      <c r="L144" s="128">
        <f t="shared" si="56"/>
        <v>37015.199999999997</v>
      </c>
      <c r="M144" s="128">
        <f t="shared" si="56"/>
        <v>46019.639999999992</v>
      </c>
      <c r="N144" s="128">
        <f t="shared" si="56"/>
        <v>101071.12000000001</v>
      </c>
      <c r="O144" s="128">
        <f t="shared" si="56"/>
        <v>0</v>
      </c>
      <c r="P144" s="128">
        <f t="shared" si="56"/>
        <v>0</v>
      </c>
      <c r="Q144" s="128">
        <f t="shared" si="56"/>
        <v>0</v>
      </c>
      <c r="R144" s="229"/>
    </row>
    <row r="145" spans="1:19" ht="24.75" customHeight="1" x14ac:dyDescent="0.3">
      <c r="A145" s="265" t="s">
        <v>366</v>
      </c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7"/>
    </row>
    <row r="146" spans="1:19" ht="27.75" customHeight="1" x14ac:dyDescent="0.25">
      <c r="A146" s="229">
        <v>1</v>
      </c>
      <c r="B146" s="229" t="s">
        <v>368</v>
      </c>
      <c r="C146" s="229" t="s">
        <v>371</v>
      </c>
      <c r="D146" s="229" t="s">
        <v>370</v>
      </c>
      <c r="E146" s="229" t="s">
        <v>214</v>
      </c>
      <c r="F146" s="229" t="s">
        <v>541</v>
      </c>
      <c r="G146" s="247">
        <v>45945</v>
      </c>
      <c r="H146" s="233">
        <f>N146</f>
        <v>56051.649999999994</v>
      </c>
      <c r="I146" s="65">
        <v>0</v>
      </c>
      <c r="J146" s="125" t="s">
        <v>14</v>
      </c>
      <c r="K146" s="126">
        <f>K148+K147</f>
        <v>72801.39</v>
      </c>
      <c r="L146" s="126">
        <f>L147+L148</f>
        <v>0</v>
      </c>
      <c r="M146" s="126">
        <f>M147+M148</f>
        <v>16749.740000000002</v>
      </c>
      <c r="N146" s="126">
        <f>N147+N148</f>
        <v>56051.649999999994</v>
      </c>
      <c r="O146" s="126">
        <f t="shared" ref="O146" si="57">O147+O148</f>
        <v>0</v>
      </c>
      <c r="P146" s="126">
        <f>P147+P148</f>
        <v>0</v>
      </c>
      <c r="Q146" s="126">
        <f>Q147+Q148</f>
        <v>0</v>
      </c>
      <c r="R146" s="229" t="s">
        <v>181</v>
      </c>
    </row>
    <row r="147" spans="1:19" ht="39" customHeight="1" x14ac:dyDescent="0.25">
      <c r="A147" s="229"/>
      <c r="B147" s="229"/>
      <c r="C147" s="229"/>
      <c r="D147" s="229"/>
      <c r="E147" s="229"/>
      <c r="F147" s="229"/>
      <c r="G147" s="229"/>
      <c r="H147" s="233"/>
      <c r="I147" s="65">
        <v>0</v>
      </c>
      <c r="J147" s="125" t="s">
        <v>197</v>
      </c>
      <c r="K147" s="126">
        <f>SUM(L147:P147)</f>
        <v>34976.229999999996</v>
      </c>
      <c r="L147" s="126">
        <v>0</v>
      </c>
      <c r="M147" s="126">
        <v>0</v>
      </c>
      <c r="N147" s="126">
        <f>34602.56+373.67</f>
        <v>34976.229999999996</v>
      </c>
      <c r="O147" s="126">
        <v>0</v>
      </c>
      <c r="P147" s="126">
        <v>0</v>
      </c>
      <c r="Q147" s="65">
        <v>0</v>
      </c>
      <c r="R147" s="229"/>
      <c r="S147" s="66"/>
    </row>
    <row r="148" spans="1:19" ht="63.75" customHeight="1" x14ac:dyDescent="0.35">
      <c r="A148" s="229"/>
      <c r="B148" s="229"/>
      <c r="C148" s="229"/>
      <c r="D148" s="229"/>
      <c r="E148" s="229"/>
      <c r="F148" s="229"/>
      <c r="G148" s="229"/>
      <c r="H148" s="233"/>
      <c r="I148" s="65">
        <v>0</v>
      </c>
      <c r="J148" s="125" t="s">
        <v>18</v>
      </c>
      <c r="K148" s="126">
        <f>SUM(L148:P148)</f>
        <v>37825.160000000003</v>
      </c>
      <c r="L148" s="126">
        <v>0</v>
      </c>
      <c r="M148" s="126">
        <v>16749.740000000002</v>
      </c>
      <c r="N148" s="126">
        <f>20850.26+225.16</f>
        <v>21075.42</v>
      </c>
      <c r="O148" s="126">
        <v>0</v>
      </c>
      <c r="P148" s="126">
        <v>0</v>
      </c>
      <c r="Q148" s="65">
        <v>0</v>
      </c>
      <c r="R148" s="229"/>
      <c r="S148" s="71"/>
    </row>
    <row r="149" spans="1:19" ht="27.75" customHeight="1" x14ac:dyDescent="0.25">
      <c r="A149" s="229">
        <v>2</v>
      </c>
      <c r="B149" s="229" t="s">
        <v>383</v>
      </c>
      <c r="C149" s="229" t="s">
        <v>405</v>
      </c>
      <c r="D149" s="229" t="s">
        <v>384</v>
      </c>
      <c r="E149" s="229" t="s">
        <v>210</v>
      </c>
      <c r="F149" s="229" t="s">
        <v>402</v>
      </c>
      <c r="G149" s="247">
        <v>46310</v>
      </c>
      <c r="H149" s="233">
        <f>K149</f>
        <v>0</v>
      </c>
      <c r="I149" s="65">
        <v>0</v>
      </c>
      <c r="J149" s="125" t="s">
        <v>14</v>
      </c>
      <c r="K149" s="126">
        <f>K151+K150</f>
        <v>0</v>
      </c>
      <c r="L149" s="126">
        <f>L150+L151</f>
        <v>0</v>
      </c>
      <c r="M149" s="126">
        <f t="shared" ref="M149:O149" si="58">M150+M151</f>
        <v>0</v>
      </c>
      <c r="N149" s="126">
        <f t="shared" si="58"/>
        <v>0</v>
      </c>
      <c r="O149" s="126">
        <f t="shared" si="58"/>
        <v>0</v>
      </c>
      <c r="P149" s="126">
        <f>P150+P151</f>
        <v>0</v>
      </c>
      <c r="Q149" s="126">
        <f>Q150+Q151</f>
        <v>0</v>
      </c>
      <c r="R149" s="229" t="s">
        <v>181</v>
      </c>
    </row>
    <row r="150" spans="1:19" ht="39" customHeight="1" x14ac:dyDescent="0.25">
      <c r="A150" s="229"/>
      <c r="B150" s="229"/>
      <c r="C150" s="229"/>
      <c r="D150" s="229"/>
      <c r="E150" s="229"/>
      <c r="F150" s="229"/>
      <c r="G150" s="229"/>
      <c r="H150" s="233"/>
      <c r="I150" s="65">
        <v>0</v>
      </c>
      <c r="J150" s="125" t="s">
        <v>197</v>
      </c>
      <c r="K150" s="126">
        <f>SUM(L150:P150)</f>
        <v>0</v>
      </c>
      <c r="L150" s="126">
        <v>0</v>
      </c>
      <c r="M150" s="126">
        <v>0</v>
      </c>
      <c r="N150" s="126">
        <v>0</v>
      </c>
      <c r="O150" s="126">
        <v>0</v>
      </c>
      <c r="P150" s="126">
        <v>0</v>
      </c>
      <c r="Q150" s="65">
        <v>0</v>
      </c>
      <c r="R150" s="229"/>
      <c r="S150" s="66"/>
    </row>
    <row r="151" spans="1:19" ht="63.75" customHeight="1" x14ac:dyDescent="0.35">
      <c r="A151" s="229"/>
      <c r="B151" s="229"/>
      <c r="C151" s="229"/>
      <c r="D151" s="229"/>
      <c r="E151" s="229"/>
      <c r="F151" s="229"/>
      <c r="G151" s="229"/>
      <c r="H151" s="233"/>
      <c r="I151" s="65">
        <v>0</v>
      </c>
      <c r="J151" s="125" t="s">
        <v>18</v>
      </c>
      <c r="K151" s="126">
        <f>SUM(L151:P151)</f>
        <v>0</v>
      </c>
      <c r="L151" s="126">
        <v>0</v>
      </c>
      <c r="M151" s="126">
        <v>0</v>
      </c>
      <c r="N151" s="126">
        <v>0</v>
      </c>
      <c r="O151" s="126">
        <v>0</v>
      </c>
      <c r="P151" s="126">
        <v>0</v>
      </c>
      <c r="Q151" s="65">
        <v>0</v>
      </c>
      <c r="R151" s="229"/>
      <c r="S151" s="71"/>
    </row>
    <row r="152" spans="1:19" ht="37.5" customHeight="1" x14ac:dyDescent="0.25">
      <c r="A152" s="229">
        <v>3</v>
      </c>
      <c r="B152" s="229" t="s">
        <v>385</v>
      </c>
      <c r="C152" s="229" t="s">
        <v>109</v>
      </c>
      <c r="D152" s="229" t="s">
        <v>386</v>
      </c>
      <c r="E152" s="229" t="s">
        <v>210</v>
      </c>
      <c r="F152" s="229" t="s">
        <v>401</v>
      </c>
      <c r="G152" s="247">
        <v>45945</v>
      </c>
      <c r="H152" s="233">
        <f>K152</f>
        <v>0</v>
      </c>
      <c r="I152" s="65">
        <v>0</v>
      </c>
      <c r="J152" s="125" t="s">
        <v>14</v>
      </c>
      <c r="K152" s="126">
        <f>K154+K153</f>
        <v>0</v>
      </c>
      <c r="L152" s="126">
        <f>L153+L154</f>
        <v>0</v>
      </c>
      <c r="M152" s="126">
        <f t="shared" ref="M152:O152" si="59">M153+M154</f>
        <v>0</v>
      </c>
      <c r="N152" s="126">
        <f t="shared" si="59"/>
        <v>0</v>
      </c>
      <c r="O152" s="126">
        <f t="shared" si="59"/>
        <v>0</v>
      </c>
      <c r="P152" s="126">
        <f>P153+P154</f>
        <v>0</v>
      </c>
      <c r="Q152" s="126">
        <f>Q153+Q154</f>
        <v>0</v>
      </c>
      <c r="R152" s="229" t="s">
        <v>181</v>
      </c>
    </row>
    <row r="153" spans="1:19" ht="39" customHeight="1" x14ac:dyDescent="0.25">
      <c r="A153" s="229"/>
      <c r="B153" s="229"/>
      <c r="C153" s="229"/>
      <c r="D153" s="229"/>
      <c r="E153" s="229"/>
      <c r="F153" s="229"/>
      <c r="G153" s="229"/>
      <c r="H153" s="233"/>
      <c r="I153" s="65">
        <v>0</v>
      </c>
      <c r="J153" s="125" t="s">
        <v>197</v>
      </c>
      <c r="K153" s="126">
        <f>SUM(L153:P153)</f>
        <v>0</v>
      </c>
      <c r="L153" s="126">
        <v>0</v>
      </c>
      <c r="M153" s="126">
        <v>0</v>
      </c>
      <c r="N153" s="126">
        <v>0</v>
      </c>
      <c r="O153" s="126">
        <v>0</v>
      </c>
      <c r="P153" s="126">
        <v>0</v>
      </c>
      <c r="Q153" s="65">
        <v>0</v>
      </c>
      <c r="R153" s="229"/>
      <c r="S153" s="66"/>
    </row>
    <row r="154" spans="1:19" ht="63.75" customHeight="1" x14ac:dyDescent="0.35">
      <c r="A154" s="229"/>
      <c r="B154" s="229"/>
      <c r="C154" s="229"/>
      <c r="D154" s="229"/>
      <c r="E154" s="229"/>
      <c r="F154" s="229"/>
      <c r="G154" s="229"/>
      <c r="H154" s="233"/>
      <c r="I154" s="65">
        <v>0</v>
      </c>
      <c r="J154" s="125" t="s">
        <v>18</v>
      </c>
      <c r="K154" s="126">
        <f>SUM(L154:P154)</f>
        <v>0</v>
      </c>
      <c r="L154" s="126">
        <v>0</v>
      </c>
      <c r="M154" s="126">
        <v>0</v>
      </c>
      <c r="N154" s="126">
        <v>0</v>
      </c>
      <c r="O154" s="126">
        <v>0</v>
      </c>
      <c r="P154" s="126">
        <v>0</v>
      </c>
      <c r="Q154" s="65">
        <v>0</v>
      </c>
      <c r="R154" s="229"/>
      <c r="S154" s="71"/>
    </row>
    <row r="155" spans="1:19" ht="39" customHeight="1" x14ac:dyDescent="0.25">
      <c r="A155" s="229">
        <v>4</v>
      </c>
      <c r="B155" s="229" t="s">
        <v>390</v>
      </c>
      <c r="C155" s="229" t="s">
        <v>109</v>
      </c>
      <c r="D155" s="229" t="s">
        <v>391</v>
      </c>
      <c r="E155" s="229" t="s">
        <v>210</v>
      </c>
      <c r="F155" s="229" t="s">
        <v>339</v>
      </c>
      <c r="G155" s="247">
        <v>45580</v>
      </c>
      <c r="H155" s="233">
        <f>K155</f>
        <v>0</v>
      </c>
      <c r="I155" s="65">
        <v>0</v>
      </c>
      <c r="J155" s="125" t="s">
        <v>14</v>
      </c>
      <c r="K155" s="126">
        <f>K157+K156</f>
        <v>0</v>
      </c>
      <c r="L155" s="126">
        <f>L156+L157</f>
        <v>0</v>
      </c>
      <c r="M155" s="126">
        <f t="shared" ref="M155:O155" si="60">M156+M157</f>
        <v>0</v>
      </c>
      <c r="N155" s="126">
        <f t="shared" si="60"/>
        <v>0</v>
      </c>
      <c r="O155" s="126">
        <f t="shared" si="60"/>
        <v>0</v>
      </c>
      <c r="P155" s="126">
        <f>P156+P157</f>
        <v>0</v>
      </c>
      <c r="Q155" s="126">
        <f>Q156+Q157</f>
        <v>0</v>
      </c>
      <c r="R155" s="229" t="s">
        <v>181</v>
      </c>
    </row>
    <row r="156" spans="1:19" ht="39" customHeight="1" x14ac:dyDescent="0.25">
      <c r="A156" s="229"/>
      <c r="B156" s="229"/>
      <c r="C156" s="229"/>
      <c r="D156" s="229"/>
      <c r="E156" s="229"/>
      <c r="F156" s="229"/>
      <c r="G156" s="229"/>
      <c r="H156" s="233"/>
      <c r="I156" s="65">
        <v>0</v>
      </c>
      <c r="J156" s="125" t="s">
        <v>197</v>
      </c>
      <c r="K156" s="126">
        <f>SUM(L156:P156)</f>
        <v>0</v>
      </c>
      <c r="L156" s="126">
        <v>0</v>
      </c>
      <c r="M156" s="126">
        <v>0</v>
      </c>
      <c r="N156" s="126">
        <v>0</v>
      </c>
      <c r="O156" s="126">
        <v>0</v>
      </c>
      <c r="P156" s="126">
        <v>0</v>
      </c>
      <c r="Q156" s="65">
        <v>0</v>
      </c>
      <c r="R156" s="229"/>
      <c r="S156" s="66"/>
    </row>
    <row r="157" spans="1:19" ht="63.75" customHeight="1" x14ac:dyDescent="0.35">
      <c r="A157" s="229"/>
      <c r="B157" s="229"/>
      <c r="C157" s="229"/>
      <c r="D157" s="229"/>
      <c r="E157" s="229"/>
      <c r="F157" s="229"/>
      <c r="G157" s="229"/>
      <c r="H157" s="233"/>
      <c r="I157" s="65">
        <v>0</v>
      </c>
      <c r="J157" s="125" t="s">
        <v>18</v>
      </c>
      <c r="K157" s="126">
        <f>SUM(L157:P157)</f>
        <v>0</v>
      </c>
      <c r="L157" s="126">
        <v>0</v>
      </c>
      <c r="M157" s="126">
        <v>0</v>
      </c>
      <c r="N157" s="126">
        <v>0</v>
      </c>
      <c r="O157" s="126">
        <v>0</v>
      </c>
      <c r="P157" s="126">
        <v>0</v>
      </c>
      <c r="Q157" s="65">
        <v>0</v>
      </c>
      <c r="R157" s="229"/>
      <c r="S157" s="71"/>
    </row>
    <row r="158" spans="1:19" ht="27" customHeight="1" x14ac:dyDescent="0.25">
      <c r="A158" s="251" t="s">
        <v>369</v>
      </c>
      <c r="B158" s="251"/>
      <c r="C158" s="251"/>
      <c r="D158" s="251"/>
      <c r="E158" s="251"/>
      <c r="F158" s="251"/>
      <c r="G158" s="251"/>
      <c r="H158" s="251"/>
      <c r="I158" s="251"/>
      <c r="J158" s="125" t="s">
        <v>8</v>
      </c>
      <c r="K158" s="128">
        <f>K159+K160</f>
        <v>72801.39</v>
      </c>
      <c r="L158" s="128">
        <f t="shared" ref="L158" si="61">L159+L160</f>
        <v>0</v>
      </c>
      <c r="M158" s="128">
        <f>M159+M160</f>
        <v>16749.740000000002</v>
      </c>
      <c r="N158" s="128">
        <f>N159+N160</f>
        <v>56051.649999999994</v>
      </c>
      <c r="O158" s="128">
        <f>O159+O160</f>
        <v>0</v>
      </c>
      <c r="P158" s="128">
        <f t="shared" ref="P158" si="62">P159+P160</f>
        <v>0</v>
      </c>
      <c r="Q158" s="128">
        <f t="shared" ref="Q158" si="63">Q159+Q160</f>
        <v>0</v>
      </c>
      <c r="R158" s="229"/>
    </row>
    <row r="159" spans="1:19" ht="40.5" customHeight="1" x14ac:dyDescent="0.25">
      <c r="A159" s="251"/>
      <c r="B159" s="251"/>
      <c r="C159" s="251"/>
      <c r="D159" s="251"/>
      <c r="E159" s="251"/>
      <c r="F159" s="251"/>
      <c r="G159" s="251"/>
      <c r="H159" s="251"/>
      <c r="I159" s="251"/>
      <c r="J159" s="125" t="s">
        <v>10</v>
      </c>
      <c r="K159" s="128">
        <f t="shared" ref="K159:P160" si="64">K147</f>
        <v>34976.229999999996</v>
      </c>
      <c r="L159" s="128">
        <f t="shared" si="64"/>
        <v>0</v>
      </c>
      <c r="M159" s="128">
        <f t="shared" si="64"/>
        <v>0</v>
      </c>
      <c r="N159" s="128">
        <f t="shared" si="64"/>
        <v>34976.229999999996</v>
      </c>
      <c r="O159" s="128">
        <f t="shared" si="64"/>
        <v>0</v>
      </c>
      <c r="P159" s="128">
        <f t="shared" si="64"/>
        <v>0</v>
      </c>
      <c r="Q159" s="128">
        <v>0</v>
      </c>
      <c r="R159" s="229"/>
    </row>
    <row r="160" spans="1:19" ht="60" customHeight="1" x14ac:dyDescent="0.25">
      <c r="A160" s="251"/>
      <c r="B160" s="251"/>
      <c r="C160" s="251"/>
      <c r="D160" s="251"/>
      <c r="E160" s="251"/>
      <c r="F160" s="251"/>
      <c r="G160" s="251"/>
      <c r="H160" s="251"/>
      <c r="I160" s="251"/>
      <c r="J160" s="125" t="s">
        <v>11</v>
      </c>
      <c r="K160" s="128">
        <f t="shared" si="64"/>
        <v>37825.160000000003</v>
      </c>
      <c r="L160" s="128">
        <f t="shared" si="64"/>
        <v>0</v>
      </c>
      <c r="M160" s="128">
        <f t="shared" si="64"/>
        <v>16749.740000000002</v>
      </c>
      <c r="N160" s="128">
        <f t="shared" si="64"/>
        <v>21075.42</v>
      </c>
      <c r="O160" s="128">
        <f t="shared" si="64"/>
        <v>0</v>
      </c>
      <c r="P160" s="128">
        <f t="shared" si="64"/>
        <v>0</v>
      </c>
      <c r="Q160" s="128">
        <f>Q148</f>
        <v>0</v>
      </c>
      <c r="R160" s="229"/>
    </row>
    <row r="161" spans="1:19" ht="24.75" customHeight="1" x14ac:dyDescent="0.3">
      <c r="A161" s="265" t="s">
        <v>547</v>
      </c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7"/>
    </row>
    <row r="162" spans="1:19" ht="27.75" customHeight="1" x14ac:dyDescent="0.25">
      <c r="A162" s="229">
        <v>1</v>
      </c>
      <c r="B162" s="229" t="s">
        <v>372</v>
      </c>
      <c r="C162" s="229" t="s">
        <v>379</v>
      </c>
      <c r="D162" s="230" t="s">
        <v>373</v>
      </c>
      <c r="E162" s="230" t="s">
        <v>210</v>
      </c>
      <c r="F162" s="230" t="s">
        <v>402</v>
      </c>
      <c r="G162" s="248">
        <v>46310</v>
      </c>
      <c r="H162" s="233">
        <f>N162+O162</f>
        <v>265801.64</v>
      </c>
      <c r="I162" s="65">
        <v>0</v>
      </c>
      <c r="J162" s="125" t="s">
        <v>14</v>
      </c>
      <c r="K162" s="126">
        <f>K164+K163</f>
        <v>279091.71999999997</v>
      </c>
      <c r="L162" s="126">
        <f>L163+L164</f>
        <v>0</v>
      </c>
      <c r="M162" s="126">
        <f t="shared" ref="M162:O162" si="65">M163+M164</f>
        <v>13290.08</v>
      </c>
      <c r="N162" s="126">
        <f t="shared" si="65"/>
        <v>146190.9</v>
      </c>
      <c r="O162" s="126">
        <f t="shared" si="65"/>
        <v>119610.74</v>
      </c>
      <c r="P162" s="126">
        <f>P163+P164</f>
        <v>0</v>
      </c>
      <c r="Q162" s="126">
        <f>Q163+Q164</f>
        <v>0</v>
      </c>
      <c r="R162" s="229" t="s">
        <v>181</v>
      </c>
    </row>
    <row r="163" spans="1:19" ht="39" customHeight="1" x14ac:dyDescent="0.25">
      <c r="A163" s="229"/>
      <c r="B163" s="229"/>
      <c r="C163" s="229"/>
      <c r="D163" s="231"/>
      <c r="E163" s="231"/>
      <c r="F163" s="231"/>
      <c r="G163" s="231"/>
      <c r="H163" s="233"/>
      <c r="I163" s="65">
        <v>0</v>
      </c>
      <c r="J163" s="125" t="s">
        <v>197</v>
      </c>
      <c r="K163" s="126">
        <f>SUM(L163:P163)</f>
        <v>171654.69</v>
      </c>
      <c r="L163" s="126">
        <v>0</v>
      </c>
      <c r="M163" s="126">
        <v>8293.01</v>
      </c>
      <c r="N163" s="126">
        <v>88724.58</v>
      </c>
      <c r="O163" s="126">
        <v>74637.100000000006</v>
      </c>
      <c r="P163" s="126">
        <v>0</v>
      </c>
      <c r="Q163" s="65">
        <v>0</v>
      </c>
      <c r="R163" s="229"/>
      <c r="S163" s="66"/>
    </row>
    <row r="164" spans="1:19" ht="63.75" customHeight="1" x14ac:dyDescent="0.35">
      <c r="A164" s="229"/>
      <c r="B164" s="229"/>
      <c r="C164" s="229"/>
      <c r="D164" s="232"/>
      <c r="E164" s="232"/>
      <c r="F164" s="232"/>
      <c r="G164" s="232"/>
      <c r="H164" s="233"/>
      <c r="I164" s="65">
        <v>0</v>
      </c>
      <c r="J164" s="125" t="s">
        <v>18</v>
      </c>
      <c r="K164" s="126">
        <f>SUM(L164:P164)</f>
        <v>107437.03</v>
      </c>
      <c r="L164" s="126">
        <v>0</v>
      </c>
      <c r="M164" s="126">
        <v>4997.07</v>
      </c>
      <c r="N164" s="126">
        <v>57466.32</v>
      </c>
      <c r="O164" s="126">
        <v>44973.64</v>
      </c>
      <c r="P164" s="126">
        <v>0</v>
      </c>
      <c r="Q164" s="65">
        <v>0</v>
      </c>
      <c r="R164" s="229"/>
      <c r="S164" s="71"/>
    </row>
    <row r="165" spans="1:19" ht="27.75" customHeight="1" x14ac:dyDescent="0.35">
      <c r="A165" s="228">
        <v>2</v>
      </c>
      <c r="B165" s="228" t="s">
        <v>374</v>
      </c>
      <c r="C165" s="228" t="s">
        <v>400</v>
      </c>
      <c r="D165" s="228" t="s">
        <v>375</v>
      </c>
      <c r="E165" s="228" t="s">
        <v>210</v>
      </c>
      <c r="F165" s="228" t="s">
        <v>402</v>
      </c>
      <c r="G165" s="234">
        <v>45945</v>
      </c>
      <c r="H165" s="235">
        <f>N165+O165</f>
        <v>56867.8</v>
      </c>
      <c r="I165" s="136">
        <v>0</v>
      </c>
      <c r="J165" s="137" t="s">
        <v>14</v>
      </c>
      <c r="K165" s="138">
        <f>K167+K166</f>
        <v>59711.19</v>
      </c>
      <c r="L165" s="138">
        <f>L166+L167</f>
        <v>0</v>
      </c>
      <c r="M165" s="138">
        <f t="shared" ref="M165" si="66">M166+M167</f>
        <v>2843.39</v>
      </c>
      <c r="N165" s="138">
        <f>N166+N167</f>
        <v>17060.34</v>
      </c>
      <c r="O165" s="138">
        <f>O166+O167</f>
        <v>39807.46</v>
      </c>
      <c r="P165" s="138">
        <f>P166+P167</f>
        <v>0</v>
      </c>
      <c r="Q165" s="138">
        <f>Q166+Q167</f>
        <v>0</v>
      </c>
      <c r="R165" s="228" t="s">
        <v>181</v>
      </c>
      <c r="S165" s="135"/>
    </row>
    <row r="166" spans="1:19" ht="54" customHeight="1" x14ac:dyDescent="0.25">
      <c r="A166" s="228"/>
      <c r="B166" s="228"/>
      <c r="C166" s="228"/>
      <c r="D166" s="228"/>
      <c r="E166" s="228"/>
      <c r="F166" s="228"/>
      <c r="G166" s="228"/>
      <c r="H166" s="235"/>
      <c r="I166" s="136">
        <v>0</v>
      </c>
      <c r="J166" s="137" t="s">
        <v>197</v>
      </c>
      <c r="K166" s="138">
        <f>SUM(L166:P166)</f>
        <v>36725.230000000003</v>
      </c>
      <c r="L166" s="138">
        <v>0</v>
      </c>
      <c r="M166" s="138">
        <v>1774.28</v>
      </c>
      <c r="N166" s="138">
        <v>10111.09</v>
      </c>
      <c r="O166" s="138">
        <v>24839.86</v>
      </c>
      <c r="P166" s="138">
        <v>0</v>
      </c>
      <c r="Q166" s="136">
        <v>0</v>
      </c>
      <c r="R166" s="228"/>
      <c r="S166" s="66"/>
    </row>
    <row r="167" spans="1:19" ht="72" customHeight="1" x14ac:dyDescent="0.35">
      <c r="A167" s="228"/>
      <c r="B167" s="228"/>
      <c r="C167" s="228"/>
      <c r="D167" s="228"/>
      <c r="E167" s="228"/>
      <c r="F167" s="228"/>
      <c r="G167" s="228"/>
      <c r="H167" s="235"/>
      <c r="I167" s="136">
        <v>0</v>
      </c>
      <c r="J167" s="137" t="s">
        <v>18</v>
      </c>
      <c r="K167" s="138">
        <f>SUM(L167:P167)</f>
        <v>22985.96</v>
      </c>
      <c r="L167" s="138">
        <v>0</v>
      </c>
      <c r="M167" s="138">
        <v>1069.1099999999999</v>
      </c>
      <c r="N167" s="138">
        <v>6949.25</v>
      </c>
      <c r="O167" s="138">
        <v>14967.6</v>
      </c>
      <c r="P167" s="138">
        <v>0</v>
      </c>
      <c r="Q167" s="136">
        <v>0</v>
      </c>
      <c r="R167" s="228"/>
      <c r="S167" s="71"/>
    </row>
    <row r="168" spans="1:19" ht="34.5" customHeight="1" x14ac:dyDescent="0.25">
      <c r="A168" s="228">
        <v>3</v>
      </c>
      <c r="B168" s="228" t="s">
        <v>376</v>
      </c>
      <c r="C168" s="228" t="s">
        <v>403</v>
      </c>
      <c r="D168" s="228" t="s">
        <v>377</v>
      </c>
      <c r="E168" s="228" t="s">
        <v>210</v>
      </c>
      <c r="F168" s="228" t="s">
        <v>401</v>
      </c>
      <c r="G168" s="234">
        <v>45945</v>
      </c>
      <c r="H168" s="235">
        <f>N168</f>
        <v>142169.51</v>
      </c>
      <c r="I168" s="136">
        <v>0</v>
      </c>
      <c r="J168" s="137" t="s">
        <v>14</v>
      </c>
      <c r="K168" s="138">
        <f>K170+K169</f>
        <v>149277.99</v>
      </c>
      <c r="L168" s="138">
        <f>L169+L170</f>
        <v>0</v>
      </c>
      <c r="M168" s="138">
        <f t="shared" ref="M168:O168" si="67">M169+M170</f>
        <v>7108.48</v>
      </c>
      <c r="N168" s="138">
        <f t="shared" si="67"/>
        <v>142169.51</v>
      </c>
      <c r="O168" s="138">
        <f t="shared" si="67"/>
        <v>0</v>
      </c>
      <c r="P168" s="138">
        <f>P169+P170</f>
        <v>0</v>
      </c>
      <c r="Q168" s="138">
        <f>Q169+Q170</f>
        <v>0</v>
      </c>
      <c r="R168" s="228" t="s">
        <v>181</v>
      </c>
    </row>
    <row r="169" spans="1:19" ht="39" customHeight="1" x14ac:dyDescent="0.25">
      <c r="A169" s="228"/>
      <c r="B169" s="228"/>
      <c r="C169" s="228"/>
      <c r="D169" s="228"/>
      <c r="E169" s="228"/>
      <c r="F169" s="228"/>
      <c r="G169" s="228"/>
      <c r="H169" s="235"/>
      <c r="I169" s="136">
        <v>0</v>
      </c>
      <c r="J169" s="137" t="s">
        <v>197</v>
      </c>
      <c r="K169" s="138">
        <f>SUM(L169:P169)</f>
        <v>91813.06</v>
      </c>
      <c r="L169" s="138">
        <v>0</v>
      </c>
      <c r="M169" s="138">
        <v>4435.6899999999996</v>
      </c>
      <c r="N169" s="138">
        <v>87377.37</v>
      </c>
      <c r="O169" s="138">
        <v>0</v>
      </c>
      <c r="P169" s="138">
        <v>0</v>
      </c>
      <c r="Q169" s="136">
        <v>0</v>
      </c>
      <c r="R169" s="228"/>
      <c r="S169" s="66"/>
    </row>
    <row r="170" spans="1:19" ht="77.25" customHeight="1" x14ac:dyDescent="0.35">
      <c r="A170" s="228"/>
      <c r="B170" s="228"/>
      <c r="C170" s="228"/>
      <c r="D170" s="228"/>
      <c r="E170" s="228"/>
      <c r="F170" s="228"/>
      <c r="G170" s="228"/>
      <c r="H170" s="235"/>
      <c r="I170" s="136">
        <v>0</v>
      </c>
      <c r="J170" s="137" t="s">
        <v>18</v>
      </c>
      <c r="K170" s="138">
        <f>SUM(L170:P170)</f>
        <v>57464.93</v>
      </c>
      <c r="L170" s="138">
        <v>0</v>
      </c>
      <c r="M170" s="138">
        <v>2672.79</v>
      </c>
      <c r="N170" s="138">
        <v>54792.14</v>
      </c>
      <c r="O170" s="138">
        <v>0</v>
      </c>
      <c r="P170" s="138">
        <v>0</v>
      </c>
      <c r="Q170" s="136">
        <v>0</v>
      </c>
      <c r="R170" s="228"/>
      <c r="S170" s="71"/>
    </row>
    <row r="171" spans="1:19" ht="30.75" customHeight="1" x14ac:dyDescent="0.25">
      <c r="A171" s="228">
        <v>4</v>
      </c>
      <c r="B171" s="228" t="s">
        <v>409</v>
      </c>
      <c r="C171" s="228" t="s">
        <v>403</v>
      </c>
      <c r="D171" s="228" t="s">
        <v>410</v>
      </c>
      <c r="E171" s="228" t="s">
        <v>214</v>
      </c>
      <c r="F171" s="228" t="s">
        <v>401</v>
      </c>
      <c r="G171" s="234">
        <v>45945</v>
      </c>
      <c r="H171" s="235">
        <f>N171</f>
        <v>136827.25</v>
      </c>
      <c r="I171" s="136">
        <v>0</v>
      </c>
      <c r="J171" s="137" t="s">
        <v>14</v>
      </c>
      <c r="K171" s="138">
        <f>K173+K172</f>
        <v>143668.60999999999</v>
      </c>
      <c r="L171" s="138">
        <f>L172+L173</f>
        <v>0</v>
      </c>
      <c r="M171" s="138">
        <f t="shared" ref="M171:O171" si="68">M172+M173</f>
        <v>6841.36</v>
      </c>
      <c r="N171" s="138">
        <f t="shared" si="68"/>
        <v>136827.25</v>
      </c>
      <c r="O171" s="138">
        <f t="shared" si="68"/>
        <v>0</v>
      </c>
      <c r="P171" s="138">
        <f>P172+P173</f>
        <v>0</v>
      </c>
      <c r="Q171" s="138">
        <f>Q172+Q173</f>
        <v>0</v>
      </c>
      <c r="R171" s="228" t="s">
        <v>181</v>
      </c>
    </row>
    <row r="172" spans="1:19" ht="39" customHeight="1" x14ac:dyDescent="0.25">
      <c r="A172" s="228"/>
      <c r="B172" s="228"/>
      <c r="C172" s="228"/>
      <c r="D172" s="228"/>
      <c r="E172" s="228"/>
      <c r="F172" s="228"/>
      <c r="G172" s="228"/>
      <c r="H172" s="235"/>
      <c r="I172" s="136">
        <v>0</v>
      </c>
      <c r="J172" s="137" t="s">
        <v>197</v>
      </c>
      <c r="K172" s="138">
        <f>SUM(L172:P172)</f>
        <v>88363.04</v>
      </c>
      <c r="L172" s="138">
        <v>0</v>
      </c>
      <c r="M172" s="138">
        <v>4269.01</v>
      </c>
      <c r="N172" s="138">
        <v>84094.03</v>
      </c>
      <c r="O172" s="138">
        <v>0</v>
      </c>
      <c r="P172" s="138">
        <v>0</v>
      </c>
      <c r="Q172" s="136">
        <v>0</v>
      </c>
      <c r="R172" s="228"/>
      <c r="S172" s="66"/>
    </row>
    <row r="173" spans="1:19" ht="63.75" customHeight="1" x14ac:dyDescent="0.35">
      <c r="A173" s="228"/>
      <c r="B173" s="228"/>
      <c r="C173" s="228"/>
      <c r="D173" s="228"/>
      <c r="E173" s="228"/>
      <c r="F173" s="228"/>
      <c r="G173" s="228"/>
      <c r="H173" s="235"/>
      <c r="I173" s="136">
        <v>0</v>
      </c>
      <c r="J173" s="137" t="s">
        <v>18</v>
      </c>
      <c r="K173" s="138">
        <f>SUM(L173:P173)</f>
        <v>55305.57</v>
      </c>
      <c r="L173" s="138">
        <v>0</v>
      </c>
      <c r="M173" s="138">
        <v>2572.3499999999995</v>
      </c>
      <c r="N173" s="138">
        <v>52733.22</v>
      </c>
      <c r="O173" s="138">
        <v>0</v>
      </c>
      <c r="P173" s="138">
        <v>0</v>
      </c>
      <c r="Q173" s="136">
        <v>0</v>
      </c>
      <c r="R173" s="228"/>
      <c r="S173" s="71"/>
    </row>
    <row r="174" spans="1:19" ht="30.75" customHeight="1" x14ac:dyDescent="0.25">
      <c r="A174" s="228">
        <v>5</v>
      </c>
      <c r="B174" s="228" t="s">
        <v>394</v>
      </c>
      <c r="C174" s="228" t="s">
        <v>395</v>
      </c>
      <c r="D174" s="228" t="s">
        <v>431</v>
      </c>
      <c r="E174" s="228" t="s">
        <v>214</v>
      </c>
      <c r="F174" s="228" t="s">
        <v>432</v>
      </c>
      <c r="G174" s="234">
        <v>45945</v>
      </c>
      <c r="H174" s="235">
        <f>N174</f>
        <v>99366.63</v>
      </c>
      <c r="I174" s="136">
        <v>0</v>
      </c>
      <c r="J174" s="137" t="s">
        <v>14</v>
      </c>
      <c r="K174" s="138">
        <f>K176+K175</f>
        <v>104334.95999999999</v>
      </c>
      <c r="L174" s="138">
        <f>L175+L176</f>
        <v>0</v>
      </c>
      <c r="M174" s="138">
        <f>M175+M176</f>
        <v>4968.33</v>
      </c>
      <c r="N174" s="138">
        <f>N175+N176</f>
        <v>99366.63</v>
      </c>
      <c r="O174" s="138">
        <f t="shared" ref="O174" si="69">O175+O176</f>
        <v>0</v>
      </c>
      <c r="P174" s="138">
        <f>P175+P176</f>
        <v>0</v>
      </c>
      <c r="Q174" s="138">
        <f>Q175+Q176</f>
        <v>0</v>
      </c>
      <c r="R174" s="228" t="s">
        <v>181</v>
      </c>
    </row>
    <row r="175" spans="1:19" ht="39" customHeight="1" x14ac:dyDescent="0.25">
      <c r="A175" s="228"/>
      <c r="B175" s="228"/>
      <c r="C175" s="228"/>
      <c r="D175" s="228"/>
      <c r="E175" s="228"/>
      <c r="F175" s="228"/>
      <c r="G175" s="228"/>
      <c r="H175" s="235"/>
      <c r="I175" s="136">
        <v>0</v>
      </c>
      <c r="J175" s="137" t="s">
        <v>197</v>
      </c>
      <c r="K175" s="138">
        <f>SUM(L175:P175)</f>
        <v>64170.97</v>
      </c>
      <c r="L175" s="138">
        <v>0</v>
      </c>
      <c r="M175" s="138">
        <v>3100.24</v>
      </c>
      <c r="N175" s="138">
        <v>61070.73</v>
      </c>
      <c r="O175" s="138">
        <v>0</v>
      </c>
      <c r="P175" s="138">
        <v>0</v>
      </c>
      <c r="Q175" s="136">
        <v>0</v>
      </c>
      <c r="R175" s="228"/>
      <c r="S175" s="66"/>
    </row>
    <row r="176" spans="1:19" ht="63.75" customHeight="1" x14ac:dyDescent="0.35">
      <c r="A176" s="228"/>
      <c r="B176" s="228"/>
      <c r="C176" s="228"/>
      <c r="D176" s="228"/>
      <c r="E176" s="228"/>
      <c r="F176" s="228"/>
      <c r="G176" s="228"/>
      <c r="H176" s="235"/>
      <c r="I176" s="136">
        <v>0</v>
      </c>
      <c r="J176" s="137" t="s">
        <v>18</v>
      </c>
      <c r="K176" s="138">
        <f>SUM(L176:P176)</f>
        <v>40163.99</v>
      </c>
      <c r="L176" s="138">
        <v>0</v>
      </c>
      <c r="M176" s="138">
        <v>1868.09</v>
      </c>
      <c r="N176" s="138">
        <v>38295.9</v>
      </c>
      <c r="O176" s="138">
        <v>0</v>
      </c>
      <c r="P176" s="138">
        <v>0</v>
      </c>
      <c r="Q176" s="136">
        <v>0</v>
      </c>
      <c r="R176" s="228"/>
      <c r="S176" s="71"/>
    </row>
    <row r="177" spans="1:19" ht="27.75" customHeight="1" x14ac:dyDescent="0.35">
      <c r="A177" s="228">
        <v>6</v>
      </c>
      <c r="B177" s="228" t="s">
        <v>380</v>
      </c>
      <c r="C177" s="228" t="s">
        <v>404</v>
      </c>
      <c r="D177" s="228" t="s">
        <v>381</v>
      </c>
      <c r="E177" s="228" t="s">
        <v>210</v>
      </c>
      <c r="F177" s="228" t="s">
        <v>585</v>
      </c>
      <c r="G177" s="234">
        <v>45945</v>
      </c>
      <c r="H177" s="235">
        <f>N177+O177</f>
        <v>168477.33999999997</v>
      </c>
      <c r="I177" s="136">
        <v>0</v>
      </c>
      <c r="J177" s="137" t="s">
        <v>14</v>
      </c>
      <c r="K177" s="138">
        <f>K179+K178</f>
        <v>168477.33999999997</v>
      </c>
      <c r="L177" s="138">
        <f>L178+L179</f>
        <v>0</v>
      </c>
      <c r="M177" s="138">
        <f t="shared" ref="M177:O177" si="70">M178+M179</f>
        <v>0</v>
      </c>
      <c r="N177" s="138">
        <f t="shared" si="70"/>
        <v>50543.199999999997</v>
      </c>
      <c r="O177" s="138">
        <f t="shared" si="70"/>
        <v>117934.13999999998</v>
      </c>
      <c r="P177" s="138">
        <f>P178+P179</f>
        <v>0</v>
      </c>
      <c r="Q177" s="138">
        <f>Q178+Q179</f>
        <v>0</v>
      </c>
      <c r="R177" s="228" t="s">
        <v>181</v>
      </c>
      <c r="S177" s="135"/>
    </row>
    <row r="178" spans="1:19" ht="39" customHeight="1" x14ac:dyDescent="0.25">
      <c r="A178" s="228"/>
      <c r="B178" s="228"/>
      <c r="C178" s="228"/>
      <c r="D178" s="228"/>
      <c r="E178" s="228"/>
      <c r="F178" s="228"/>
      <c r="G178" s="228"/>
      <c r="H178" s="235"/>
      <c r="I178" s="136">
        <v>0</v>
      </c>
      <c r="J178" s="137" t="s">
        <v>197</v>
      </c>
      <c r="K178" s="138">
        <f>SUM(L178:P178)</f>
        <v>105129.85999999999</v>
      </c>
      <c r="L178" s="138">
        <v>0</v>
      </c>
      <c r="M178" s="138">
        <v>0</v>
      </c>
      <c r="N178" s="138">
        <v>31538.959999999999</v>
      </c>
      <c r="O178" s="138">
        <v>73590.899999999994</v>
      </c>
      <c r="P178" s="138">
        <v>0</v>
      </c>
      <c r="Q178" s="136">
        <v>0</v>
      </c>
      <c r="R178" s="228"/>
      <c r="S178" s="66"/>
    </row>
    <row r="179" spans="1:19" ht="63.75" customHeight="1" x14ac:dyDescent="0.35">
      <c r="A179" s="228"/>
      <c r="B179" s="228"/>
      <c r="C179" s="228"/>
      <c r="D179" s="228"/>
      <c r="E179" s="228"/>
      <c r="F179" s="228"/>
      <c r="G179" s="228"/>
      <c r="H179" s="235"/>
      <c r="I179" s="136">
        <v>0</v>
      </c>
      <c r="J179" s="137" t="s">
        <v>18</v>
      </c>
      <c r="K179" s="138">
        <f>SUM(L179:P179)</f>
        <v>63347.479999999996</v>
      </c>
      <c r="L179" s="138">
        <v>0</v>
      </c>
      <c r="M179" s="138">
        <v>0</v>
      </c>
      <c r="N179" s="138">
        <v>19004.240000000002</v>
      </c>
      <c r="O179" s="138">
        <v>44343.24</v>
      </c>
      <c r="P179" s="138">
        <v>0</v>
      </c>
      <c r="Q179" s="136">
        <v>0</v>
      </c>
      <c r="R179" s="228"/>
      <c r="S179" s="71"/>
    </row>
    <row r="180" spans="1:19" ht="30.75" customHeight="1" x14ac:dyDescent="0.25">
      <c r="A180" s="228">
        <v>7</v>
      </c>
      <c r="B180" s="228" t="s">
        <v>439</v>
      </c>
      <c r="C180" s="228" t="s">
        <v>443</v>
      </c>
      <c r="D180" s="228" t="s">
        <v>444</v>
      </c>
      <c r="E180" s="228" t="s">
        <v>210</v>
      </c>
      <c r="F180" s="228" t="s">
        <v>441</v>
      </c>
      <c r="G180" s="234">
        <v>45945</v>
      </c>
      <c r="H180" s="235">
        <f>N180</f>
        <v>54550.149999999994</v>
      </c>
      <c r="I180" s="136">
        <v>0</v>
      </c>
      <c r="J180" s="137" t="s">
        <v>14</v>
      </c>
      <c r="K180" s="138">
        <f>K182+K181</f>
        <v>57277.649999999994</v>
      </c>
      <c r="L180" s="138">
        <f>L181+L182</f>
        <v>0</v>
      </c>
      <c r="M180" s="138">
        <f>M181+M182</f>
        <v>2727.5</v>
      </c>
      <c r="N180" s="138">
        <f>N181+N182</f>
        <v>54550.149999999994</v>
      </c>
      <c r="O180" s="138">
        <f t="shared" ref="O180" si="71">O181+O182</f>
        <v>0</v>
      </c>
      <c r="P180" s="138">
        <f>P181+P182</f>
        <v>0</v>
      </c>
      <c r="Q180" s="138">
        <f>Q181+Q182</f>
        <v>0</v>
      </c>
      <c r="R180" s="228" t="s">
        <v>181</v>
      </c>
    </row>
    <row r="181" spans="1:19" ht="39" customHeight="1" x14ac:dyDescent="0.25">
      <c r="A181" s="228"/>
      <c r="B181" s="228"/>
      <c r="C181" s="228"/>
      <c r="D181" s="228"/>
      <c r="E181" s="228"/>
      <c r="F181" s="228"/>
      <c r="G181" s="228"/>
      <c r="H181" s="235"/>
      <c r="I181" s="136">
        <v>0</v>
      </c>
      <c r="J181" s="137" t="s">
        <v>197</v>
      </c>
      <c r="K181" s="138">
        <f>SUM(L181:P181)</f>
        <v>35228.479999999996</v>
      </c>
      <c r="L181" s="138">
        <v>0</v>
      </c>
      <c r="M181" s="138">
        <v>1701.96</v>
      </c>
      <c r="N181" s="138">
        <v>33526.519999999997</v>
      </c>
      <c r="O181" s="138">
        <v>0</v>
      </c>
      <c r="P181" s="138">
        <v>0</v>
      </c>
      <c r="Q181" s="136">
        <v>0</v>
      </c>
      <c r="R181" s="228"/>
      <c r="S181" s="66"/>
    </row>
    <row r="182" spans="1:19" ht="63.75" customHeight="1" x14ac:dyDescent="0.35">
      <c r="A182" s="228"/>
      <c r="B182" s="228"/>
      <c r="C182" s="228"/>
      <c r="D182" s="228"/>
      <c r="E182" s="228"/>
      <c r="F182" s="228"/>
      <c r="G182" s="228"/>
      <c r="H182" s="235"/>
      <c r="I182" s="136">
        <v>0</v>
      </c>
      <c r="J182" s="137" t="s">
        <v>18</v>
      </c>
      <c r="K182" s="138">
        <f>SUM(L182:P182)</f>
        <v>22049.170000000002</v>
      </c>
      <c r="L182" s="138">
        <v>0</v>
      </c>
      <c r="M182" s="138">
        <v>1025.54</v>
      </c>
      <c r="N182" s="138">
        <v>21023.63</v>
      </c>
      <c r="O182" s="138">
        <v>0</v>
      </c>
      <c r="P182" s="138">
        <v>0</v>
      </c>
      <c r="Q182" s="136">
        <v>0</v>
      </c>
      <c r="R182" s="228"/>
      <c r="S182" s="71"/>
    </row>
    <row r="183" spans="1:19" ht="27.75" customHeight="1" x14ac:dyDescent="0.35">
      <c r="A183" s="228">
        <v>8</v>
      </c>
      <c r="B183" s="228" t="s">
        <v>440</v>
      </c>
      <c r="C183" s="228" t="s">
        <v>442</v>
      </c>
      <c r="D183" s="228" t="s">
        <v>444</v>
      </c>
      <c r="E183" s="277" t="s">
        <v>210</v>
      </c>
      <c r="F183" s="277" t="s">
        <v>586</v>
      </c>
      <c r="G183" s="261">
        <v>45945</v>
      </c>
      <c r="H183" s="235">
        <f>N183+O183</f>
        <v>213123.89</v>
      </c>
      <c r="I183" s="136">
        <v>0</v>
      </c>
      <c r="J183" s="137" t="s">
        <v>14</v>
      </c>
      <c r="K183" s="138">
        <f>K185+K184</f>
        <v>223469.71</v>
      </c>
      <c r="L183" s="138">
        <f>L184+L185</f>
        <v>0</v>
      </c>
      <c r="M183" s="138">
        <f t="shared" ref="M183:O183" si="72">M184+M185</f>
        <v>10345.82</v>
      </c>
      <c r="N183" s="138">
        <f>N184+N185</f>
        <v>10656.2</v>
      </c>
      <c r="O183" s="138">
        <f t="shared" si="72"/>
        <v>202467.69</v>
      </c>
      <c r="P183" s="138">
        <f>P184+P185</f>
        <v>0</v>
      </c>
      <c r="Q183" s="138">
        <f>Q184+Q185</f>
        <v>0</v>
      </c>
      <c r="R183" s="228" t="s">
        <v>181</v>
      </c>
      <c r="S183" s="135"/>
    </row>
    <row r="184" spans="1:19" ht="39" customHeight="1" x14ac:dyDescent="0.25">
      <c r="A184" s="228"/>
      <c r="B184" s="228"/>
      <c r="C184" s="228"/>
      <c r="D184" s="228"/>
      <c r="E184" s="262"/>
      <c r="F184" s="262"/>
      <c r="G184" s="262"/>
      <c r="H184" s="235"/>
      <c r="I184" s="136">
        <v>0</v>
      </c>
      <c r="J184" s="137" t="s">
        <v>197</v>
      </c>
      <c r="K184" s="138">
        <f>SUM(L184:P184)</f>
        <v>137500.07999999999</v>
      </c>
      <c r="L184" s="138">
        <v>0</v>
      </c>
      <c r="M184" s="138">
        <v>6455.79</v>
      </c>
      <c r="N184" s="138">
        <v>4704.45</v>
      </c>
      <c r="O184" s="138">
        <v>126339.84</v>
      </c>
      <c r="P184" s="138">
        <v>0</v>
      </c>
      <c r="Q184" s="136">
        <v>0</v>
      </c>
      <c r="R184" s="228"/>
      <c r="S184" s="66"/>
    </row>
    <row r="185" spans="1:19" ht="63.75" customHeight="1" x14ac:dyDescent="0.35">
      <c r="A185" s="228"/>
      <c r="B185" s="228"/>
      <c r="C185" s="228"/>
      <c r="D185" s="228"/>
      <c r="E185" s="263"/>
      <c r="F185" s="263"/>
      <c r="G185" s="263"/>
      <c r="H185" s="235"/>
      <c r="I185" s="136">
        <v>0</v>
      </c>
      <c r="J185" s="137" t="s">
        <v>18</v>
      </c>
      <c r="K185" s="138">
        <f>SUM(L185:P185)</f>
        <v>85969.63</v>
      </c>
      <c r="L185" s="138">
        <v>0</v>
      </c>
      <c r="M185" s="138">
        <v>3890.03</v>
      </c>
      <c r="N185" s="138">
        <v>5951.75</v>
      </c>
      <c r="O185" s="138">
        <v>76127.850000000006</v>
      </c>
      <c r="P185" s="138">
        <v>0</v>
      </c>
      <c r="Q185" s="136">
        <v>0</v>
      </c>
      <c r="R185" s="228"/>
      <c r="S185" s="71"/>
    </row>
    <row r="186" spans="1:19" ht="27" customHeight="1" x14ac:dyDescent="0.25">
      <c r="A186" s="276" t="s">
        <v>414</v>
      </c>
      <c r="B186" s="276"/>
      <c r="C186" s="276"/>
      <c r="D186" s="276"/>
      <c r="E186" s="276"/>
      <c r="F186" s="276"/>
      <c r="G186" s="276"/>
      <c r="H186" s="276"/>
      <c r="I186" s="276"/>
      <c r="J186" s="137" t="s">
        <v>8</v>
      </c>
      <c r="K186" s="139">
        <f>K187+K188</f>
        <v>1185309.17</v>
      </c>
      <c r="L186" s="139">
        <f t="shared" ref="L186" si="73">L187+L188</f>
        <v>0</v>
      </c>
      <c r="M186" s="139">
        <f>M187+M188</f>
        <v>48124.959999999992</v>
      </c>
      <c r="N186" s="139">
        <f>N187+N188</f>
        <v>657364.17999999993</v>
      </c>
      <c r="O186" s="139">
        <f>O187+O188</f>
        <v>479820.02999999997</v>
      </c>
      <c r="P186" s="139">
        <f t="shared" ref="P186:Q186" si="74">P187+P188</f>
        <v>0</v>
      </c>
      <c r="Q186" s="139">
        <f t="shared" si="74"/>
        <v>0</v>
      </c>
      <c r="R186" s="228"/>
      <c r="S186" s="62"/>
    </row>
    <row r="187" spans="1:19" ht="40.5" customHeight="1" x14ac:dyDescent="0.25">
      <c r="A187" s="276"/>
      <c r="B187" s="276"/>
      <c r="C187" s="276"/>
      <c r="D187" s="276"/>
      <c r="E187" s="276"/>
      <c r="F187" s="276"/>
      <c r="G187" s="276"/>
      <c r="H187" s="276"/>
      <c r="I187" s="276"/>
      <c r="J187" s="137" t="s">
        <v>10</v>
      </c>
      <c r="K187" s="139">
        <f>K163+K166+K169+K172+K175+K178+K181+K184</f>
        <v>730585.40999999992</v>
      </c>
      <c r="L187" s="139">
        <f t="shared" ref="L187:P187" si="75">L163+L166+L169+L172+L175+L178+L181+L184</f>
        <v>0</v>
      </c>
      <c r="M187" s="139">
        <f>M163+M166+M169+M172+M175+M178+M181+M184</f>
        <v>30029.979999999996</v>
      </c>
      <c r="N187" s="139">
        <f>N163+N166+N169+N172+N175+N178+N181+N184</f>
        <v>401147.73</v>
      </c>
      <c r="O187" s="139">
        <f t="shared" si="75"/>
        <v>299407.69999999995</v>
      </c>
      <c r="P187" s="139">
        <f t="shared" si="75"/>
        <v>0</v>
      </c>
      <c r="Q187" s="139">
        <v>0</v>
      </c>
      <c r="R187" s="228"/>
    </row>
    <row r="188" spans="1:19" ht="60" customHeight="1" x14ac:dyDescent="0.25">
      <c r="A188" s="276"/>
      <c r="B188" s="276"/>
      <c r="C188" s="276"/>
      <c r="D188" s="276"/>
      <c r="E188" s="276"/>
      <c r="F188" s="276"/>
      <c r="G188" s="276"/>
      <c r="H188" s="276"/>
      <c r="I188" s="276"/>
      <c r="J188" s="137" t="s">
        <v>11</v>
      </c>
      <c r="K188" s="139">
        <f>K164+K167+K170+K173+K176+K179+K182+K185</f>
        <v>454723.75999999995</v>
      </c>
      <c r="L188" s="139">
        <f t="shared" ref="L188:O188" si="76">L164+L167+L170+L173+L176+L179+L182+L185</f>
        <v>0</v>
      </c>
      <c r="M188" s="139">
        <f>M164+M167+M170+M173+M176+M179+M182+M185</f>
        <v>18094.98</v>
      </c>
      <c r="N188" s="139">
        <f t="shared" si="76"/>
        <v>256216.44999999998</v>
      </c>
      <c r="O188" s="139">
        <f t="shared" si="76"/>
        <v>180412.33000000002</v>
      </c>
      <c r="P188" s="139">
        <f>P164+P167+P170+P173</f>
        <v>0</v>
      </c>
      <c r="Q188" s="139">
        <f>Q152</f>
        <v>0</v>
      </c>
      <c r="R188" s="228"/>
    </row>
    <row r="189" spans="1:19" ht="25.5" customHeight="1" x14ac:dyDescent="0.3">
      <c r="A189" s="281" t="s">
        <v>78</v>
      </c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</row>
    <row r="190" spans="1:19" ht="22.5" customHeight="1" x14ac:dyDescent="0.25">
      <c r="A190" s="277">
        <v>1</v>
      </c>
      <c r="B190" s="228" t="s">
        <v>575</v>
      </c>
      <c r="C190" s="228" t="s">
        <v>570</v>
      </c>
      <c r="D190" s="277" t="s">
        <v>223</v>
      </c>
      <c r="E190" s="277" t="s">
        <v>224</v>
      </c>
      <c r="F190" s="277" t="s">
        <v>408</v>
      </c>
      <c r="G190" s="261">
        <v>45991</v>
      </c>
      <c r="H190" s="235">
        <f>K190</f>
        <v>113894.21</v>
      </c>
      <c r="I190" s="136">
        <v>0</v>
      </c>
      <c r="J190" s="137" t="s">
        <v>14</v>
      </c>
      <c r="K190" s="138">
        <f>K192+K191</f>
        <v>113894.21</v>
      </c>
      <c r="L190" s="138">
        <f>L191+L192</f>
        <v>0</v>
      </c>
      <c r="M190" s="138">
        <f t="shared" ref="M190:P190" si="77">M191+M192</f>
        <v>0</v>
      </c>
      <c r="N190" s="138">
        <f>N191+N192</f>
        <v>113894.21</v>
      </c>
      <c r="O190" s="138">
        <f t="shared" si="77"/>
        <v>0</v>
      </c>
      <c r="P190" s="138">
        <f t="shared" si="77"/>
        <v>0</v>
      </c>
      <c r="Q190" s="136">
        <v>0</v>
      </c>
      <c r="R190" s="228" t="s">
        <v>181</v>
      </c>
    </row>
    <row r="191" spans="1:19" ht="45" customHeight="1" x14ac:dyDescent="0.25">
      <c r="A191" s="262"/>
      <c r="B191" s="228"/>
      <c r="C191" s="228"/>
      <c r="D191" s="262"/>
      <c r="E191" s="262"/>
      <c r="F191" s="262"/>
      <c r="G191" s="262"/>
      <c r="H191" s="235"/>
      <c r="I191" s="136">
        <v>0</v>
      </c>
      <c r="J191" s="137" t="s">
        <v>197</v>
      </c>
      <c r="K191" s="138">
        <f>SUM(L191:P191)</f>
        <v>71183.88</v>
      </c>
      <c r="L191" s="138">
        <v>0</v>
      </c>
      <c r="M191" s="138">
        <v>0</v>
      </c>
      <c r="N191" s="138">
        <v>71183.88</v>
      </c>
      <c r="O191" s="138">
        <v>0</v>
      </c>
      <c r="P191" s="138">
        <v>0</v>
      </c>
      <c r="Q191" s="136">
        <v>0</v>
      </c>
      <c r="R191" s="228"/>
    </row>
    <row r="192" spans="1:19" ht="59.25" customHeight="1" x14ac:dyDescent="0.25">
      <c r="A192" s="263"/>
      <c r="B192" s="228"/>
      <c r="C192" s="228"/>
      <c r="D192" s="263"/>
      <c r="E192" s="263"/>
      <c r="F192" s="263"/>
      <c r="G192" s="263"/>
      <c r="H192" s="235"/>
      <c r="I192" s="136">
        <v>0</v>
      </c>
      <c r="J192" s="137" t="s">
        <v>18</v>
      </c>
      <c r="K192" s="138">
        <f>SUM(L192:P192)</f>
        <v>42710.33</v>
      </c>
      <c r="L192" s="138">
        <v>0</v>
      </c>
      <c r="M192" s="138">
        <v>0</v>
      </c>
      <c r="N192" s="138">
        <v>42710.33</v>
      </c>
      <c r="O192" s="138">
        <v>0</v>
      </c>
      <c r="P192" s="138">
        <v>0</v>
      </c>
      <c r="Q192" s="136">
        <v>0</v>
      </c>
      <c r="R192" s="228"/>
    </row>
    <row r="193" spans="1:19" ht="52.5" customHeight="1" x14ac:dyDescent="0.25">
      <c r="A193" s="230">
        <v>2</v>
      </c>
      <c r="B193" s="229" t="s">
        <v>468</v>
      </c>
      <c r="C193" s="229" t="s">
        <v>109</v>
      </c>
      <c r="D193" s="230" t="s">
        <v>223</v>
      </c>
      <c r="E193" s="230" t="s">
        <v>469</v>
      </c>
      <c r="F193" s="230" t="s">
        <v>470</v>
      </c>
      <c r="G193" s="248">
        <v>45657</v>
      </c>
      <c r="H193" s="233">
        <f>K193</f>
        <v>4230</v>
      </c>
      <c r="I193" s="65">
        <v>0</v>
      </c>
      <c r="J193" s="125" t="s">
        <v>14</v>
      </c>
      <c r="K193" s="126">
        <f>K195+K194</f>
        <v>4230</v>
      </c>
      <c r="L193" s="126">
        <f>L194+L195</f>
        <v>0</v>
      </c>
      <c r="M193" s="126">
        <f t="shared" ref="M193" si="78">M194+M195</f>
        <v>0</v>
      </c>
      <c r="N193" s="126">
        <f>N194+N195</f>
        <v>4230</v>
      </c>
      <c r="O193" s="126">
        <f t="shared" ref="O193:P193" si="79">O194+O195</f>
        <v>0</v>
      </c>
      <c r="P193" s="126">
        <f t="shared" si="79"/>
        <v>0</v>
      </c>
      <c r="Q193" s="65">
        <v>0</v>
      </c>
      <c r="R193" s="229" t="s">
        <v>181</v>
      </c>
    </row>
    <row r="194" spans="1:19" ht="45" customHeight="1" x14ac:dyDescent="0.25">
      <c r="A194" s="231"/>
      <c r="B194" s="229"/>
      <c r="C194" s="229"/>
      <c r="D194" s="231"/>
      <c r="E194" s="231"/>
      <c r="F194" s="231"/>
      <c r="G194" s="231"/>
      <c r="H194" s="233"/>
      <c r="I194" s="65">
        <v>0</v>
      </c>
      <c r="J194" s="125" t="s">
        <v>197</v>
      </c>
      <c r="K194" s="126">
        <f>SUM(L194:P194)</f>
        <v>0</v>
      </c>
      <c r="L194" s="126">
        <v>0</v>
      </c>
      <c r="M194" s="126">
        <v>0</v>
      </c>
      <c r="N194" s="126">
        <v>0</v>
      </c>
      <c r="O194" s="126">
        <v>0</v>
      </c>
      <c r="P194" s="126">
        <v>0</v>
      </c>
      <c r="Q194" s="65">
        <v>0</v>
      </c>
      <c r="R194" s="229"/>
    </row>
    <row r="195" spans="1:19" ht="64.5" customHeight="1" x14ac:dyDescent="0.25">
      <c r="A195" s="232"/>
      <c r="B195" s="229"/>
      <c r="C195" s="229"/>
      <c r="D195" s="232"/>
      <c r="E195" s="232"/>
      <c r="F195" s="232"/>
      <c r="G195" s="232"/>
      <c r="H195" s="233"/>
      <c r="I195" s="65">
        <v>0</v>
      </c>
      <c r="J195" s="125" t="s">
        <v>18</v>
      </c>
      <c r="K195" s="126">
        <f>SUM(L195:P195)</f>
        <v>4230</v>
      </c>
      <c r="L195" s="126">
        <v>0</v>
      </c>
      <c r="M195" s="126">
        <v>0</v>
      </c>
      <c r="N195" s="126">
        <f>4700-470</f>
        <v>4230</v>
      </c>
      <c r="O195" s="126">
        <v>0</v>
      </c>
      <c r="P195" s="126">
        <v>0</v>
      </c>
      <c r="Q195" s="65">
        <v>0</v>
      </c>
      <c r="R195" s="229"/>
    </row>
    <row r="196" spans="1:19" ht="27.75" customHeight="1" x14ac:dyDescent="0.25">
      <c r="A196" s="230">
        <v>3</v>
      </c>
      <c r="B196" s="229" t="s">
        <v>225</v>
      </c>
      <c r="C196" s="229" t="s">
        <v>226</v>
      </c>
      <c r="D196" s="230" t="s">
        <v>227</v>
      </c>
      <c r="E196" s="230" t="s">
        <v>228</v>
      </c>
      <c r="F196" s="230" t="s">
        <v>515</v>
      </c>
      <c r="G196" s="248">
        <v>47087</v>
      </c>
      <c r="H196" s="233">
        <v>1914710.34</v>
      </c>
      <c r="I196" s="65">
        <v>0</v>
      </c>
      <c r="J196" s="125" t="s">
        <v>14</v>
      </c>
      <c r="K196" s="126">
        <f>K197+K198</f>
        <v>1758902.03</v>
      </c>
      <c r="L196" s="126">
        <f t="shared" ref="L196:P196" si="80">L197+L198</f>
        <v>12537.93</v>
      </c>
      <c r="M196" s="126">
        <v>0</v>
      </c>
      <c r="N196" s="126">
        <f>N197+N198</f>
        <v>134580.74</v>
      </c>
      <c r="O196" s="126">
        <f t="shared" si="80"/>
        <v>934962.58</v>
      </c>
      <c r="P196" s="126">
        <f t="shared" si="80"/>
        <v>676820.78</v>
      </c>
      <c r="Q196" s="65">
        <v>0</v>
      </c>
      <c r="R196" s="229" t="s">
        <v>181</v>
      </c>
    </row>
    <row r="197" spans="1:19" ht="43.5" customHeight="1" x14ac:dyDescent="0.3">
      <c r="A197" s="231"/>
      <c r="B197" s="229"/>
      <c r="C197" s="229"/>
      <c r="D197" s="231"/>
      <c r="E197" s="231"/>
      <c r="F197" s="231"/>
      <c r="G197" s="231"/>
      <c r="H197" s="233"/>
      <c r="I197" s="65">
        <v>0</v>
      </c>
      <c r="J197" s="125" t="s">
        <v>197</v>
      </c>
      <c r="K197" s="126">
        <f>L197+M197+N197+O197+P197</f>
        <v>1514868.95</v>
      </c>
      <c r="L197" s="126">
        <v>7861.28</v>
      </c>
      <c r="M197" s="126">
        <v>0</v>
      </c>
      <c r="N197" s="126">
        <v>133234.93</v>
      </c>
      <c r="O197" s="126">
        <v>925612.95</v>
      </c>
      <c r="P197" s="126">
        <v>448159.79</v>
      </c>
      <c r="Q197" s="65">
        <v>0</v>
      </c>
      <c r="R197" s="229"/>
      <c r="S197" s="72"/>
    </row>
    <row r="198" spans="1:19" ht="62.25" customHeight="1" x14ac:dyDescent="0.25">
      <c r="A198" s="232"/>
      <c r="B198" s="229"/>
      <c r="C198" s="229"/>
      <c r="D198" s="232"/>
      <c r="E198" s="232"/>
      <c r="F198" s="232"/>
      <c r="G198" s="232"/>
      <c r="H198" s="233"/>
      <c r="I198" s="65">
        <v>0</v>
      </c>
      <c r="J198" s="125" t="s">
        <v>18</v>
      </c>
      <c r="K198" s="126">
        <f>L198+M198+N198+O198+P198</f>
        <v>244033.08</v>
      </c>
      <c r="L198" s="126">
        <v>4676.6499999999996</v>
      </c>
      <c r="M198" s="126">
        <v>0</v>
      </c>
      <c r="N198" s="126">
        <v>1345.81</v>
      </c>
      <c r="O198" s="126">
        <v>9349.6299999999992</v>
      </c>
      <c r="P198" s="126">
        <v>228660.99</v>
      </c>
      <c r="Q198" s="65">
        <v>0</v>
      </c>
      <c r="R198" s="229"/>
    </row>
    <row r="199" spans="1:19" ht="27.75" customHeight="1" x14ac:dyDescent="0.25">
      <c r="A199" s="229">
        <v>4</v>
      </c>
      <c r="B199" s="229" t="s">
        <v>66</v>
      </c>
      <c r="C199" s="229" t="s">
        <v>229</v>
      </c>
      <c r="D199" s="229" t="s">
        <v>230</v>
      </c>
      <c r="E199" s="229" t="s">
        <v>214</v>
      </c>
      <c r="F199" s="229" t="s">
        <v>109</v>
      </c>
      <c r="G199" s="247" t="s">
        <v>109</v>
      </c>
      <c r="H199" s="233">
        <f>K199</f>
        <v>0</v>
      </c>
      <c r="I199" s="65">
        <v>0</v>
      </c>
      <c r="J199" s="125" t="s">
        <v>14</v>
      </c>
      <c r="K199" s="126">
        <f>K200+K201</f>
        <v>0</v>
      </c>
      <c r="L199" s="126">
        <f t="shared" ref="L199:P199" si="81">L200+L201</f>
        <v>0</v>
      </c>
      <c r="M199" s="126">
        <f t="shared" si="81"/>
        <v>0</v>
      </c>
      <c r="N199" s="126">
        <f t="shared" si="81"/>
        <v>0</v>
      </c>
      <c r="O199" s="126">
        <f t="shared" si="81"/>
        <v>0</v>
      </c>
      <c r="P199" s="126">
        <f t="shared" si="81"/>
        <v>0</v>
      </c>
      <c r="Q199" s="65">
        <v>0</v>
      </c>
      <c r="R199" s="229" t="s">
        <v>181</v>
      </c>
    </row>
    <row r="200" spans="1:19" ht="38.25" customHeight="1" x14ac:dyDescent="0.25">
      <c r="A200" s="229"/>
      <c r="B200" s="229"/>
      <c r="C200" s="229"/>
      <c r="D200" s="246"/>
      <c r="E200" s="229"/>
      <c r="F200" s="229"/>
      <c r="G200" s="229"/>
      <c r="H200" s="233"/>
      <c r="I200" s="65">
        <v>0</v>
      </c>
      <c r="J200" s="125" t="s">
        <v>197</v>
      </c>
      <c r="K200" s="126">
        <f>L200+M200+N200+O200+P200</f>
        <v>0</v>
      </c>
      <c r="L200" s="126">
        <v>0</v>
      </c>
      <c r="M200" s="126">
        <v>0</v>
      </c>
      <c r="N200" s="126">
        <v>0</v>
      </c>
      <c r="O200" s="126">
        <v>0</v>
      </c>
      <c r="P200" s="126">
        <v>0</v>
      </c>
      <c r="Q200" s="65">
        <v>0</v>
      </c>
      <c r="R200" s="229"/>
    </row>
    <row r="201" spans="1:19" ht="77.25" customHeight="1" x14ac:dyDescent="0.25">
      <c r="A201" s="229"/>
      <c r="B201" s="229"/>
      <c r="C201" s="229"/>
      <c r="D201" s="246"/>
      <c r="E201" s="229"/>
      <c r="F201" s="229"/>
      <c r="G201" s="229"/>
      <c r="H201" s="233"/>
      <c r="I201" s="65">
        <v>0</v>
      </c>
      <c r="J201" s="125" t="s">
        <v>18</v>
      </c>
      <c r="K201" s="126">
        <f>L201+M201+N201+O201+P201</f>
        <v>0</v>
      </c>
      <c r="L201" s="126">
        <v>0</v>
      </c>
      <c r="M201" s="126">
        <v>0</v>
      </c>
      <c r="N201" s="126">
        <v>0</v>
      </c>
      <c r="O201" s="126">
        <v>0</v>
      </c>
      <c r="P201" s="126">
        <v>0</v>
      </c>
      <c r="Q201" s="65">
        <v>0</v>
      </c>
      <c r="R201" s="229"/>
    </row>
    <row r="202" spans="1:19" ht="28.5" customHeight="1" x14ac:dyDescent="0.25">
      <c r="A202" s="229">
        <v>5</v>
      </c>
      <c r="B202" s="229" t="s">
        <v>415</v>
      </c>
      <c r="C202" s="229" t="s">
        <v>231</v>
      </c>
      <c r="D202" s="229" t="s">
        <v>232</v>
      </c>
      <c r="E202" s="229" t="s">
        <v>334</v>
      </c>
      <c r="F202" s="229" t="s">
        <v>543</v>
      </c>
      <c r="G202" s="247">
        <v>46022</v>
      </c>
      <c r="H202" s="233">
        <f>K202</f>
        <v>9990</v>
      </c>
      <c r="I202" s="65">
        <v>0</v>
      </c>
      <c r="J202" s="125" t="s">
        <v>14</v>
      </c>
      <c r="K202" s="126">
        <f>K203+K204</f>
        <v>9990</v>
      </c>
      <c r="L202" s="126">
        <f t="shared" ref="L202:P202" si="82">L203+L204</f>
        <v>0</v>
      </c>
      <c r="M202" s="126">
        <f t="shared" si="82"/>
        <v>0</v>
      </c>
      <c r="N202" s="126">
        <f t="shared" si="82"/>
        <v>9990</v>
      </c>
      <c r="O202" s="126">
        <f t="shared" si="82"/>
        <v>0</v>
      </c>
      <c r="P202" s="126">
        <f t="shared" si="82"/>
        <v>0</v>
      </c>
      <c r="Q202" s="65">
        <v>0</v>
      </c>
      <c r="R202" s="229" t="s">
        <v>181</v>
      </c>
    </row>
    <row r="203" spans="1:19" ht="42.75" customHeight="1" x14ac:dyDescent="0.25">
      <c r="A203" s="229"/>
      <c r="B203" s="229"/>
      <c r="C203" s="229"/>
      <c r="D203" s="246"/>
      <c r="E203" s="229"/>
      <c r="F203" s="229"/>
      <c r="G203" s="229"/>
      <c r="H203" s="233"/>
      <c r="I203" s="65">
        <v>0</v>
      </c>
      <c r="J203" s="125" t="s">
        <v>197</v>
      </c>
      <c r="K203" s="126">
        <f>L203+M203+N203+O203+P203</f>
        <v>0</v>
      </c>
      <c r="L203" s="126">
        <v>0</v>
      </c>
      <c r="M203" s="126">
        <v>0</v>
      </c>
      <c r="N203" s="126">
        <v>0</v>
      </c>
      <c r="O203" s="126">
        <v>0</v>
      </c>
      <c r="P203" s="126">
        <v>0</v>
      </c>
      <c r="Q203" s="65">
        <v>0</v>
      </c>
      <c r="R203" s="229"/>
    </row>
    <row r="204" spans="1:19" ht="60" customHeight="1" x14ac:dyDescent="0.25">
      <c r="A204" s="229"/>
      <c r="B204" s="229"/>
      <c r="C204" s="229"/>
      <c r="D204" s="246"/>
      <c r="E204" s="229"/>
      <c r="F204" s="229"/>
      <c r="G204" s="229"/>
      <c r="H204" s="233"/>
      <c r="I204" s="65">
        <v>0</v>
      </c>
      <c r="J204" s="125" t="s">
        <v>18</v>
      </c>
      <c r="K204" s="126">
        <f>L204+M204+N204+O204+P204</f>
        <v>9990</v>
      </c>
      <c r="L204" s="126">
        <v>0</v>
      </c>
      <c r="M204" s="126">
        <v>0</v>
      </c>
      <c r="N204" s="126">
        <v>9990</v>
      </c>
      <c r="O204" s="126">
        <v>0</v>
      </c>
      <c r="P204" s="126">
        <v>0</v>
      </c>
      <c r="Q204" s="65">
        <v>0</v>
      </c>
      <c r="R204" s="229"/>
    </row>
    <row r="205" spans="1:19" ht="31.5" customHeight="1" x14ac:dyDescent="0.25">
      <c r="A205" s="229">
        <v>6</v>
      </c>
      <c r="B205" s="229" t="s">
        <v>161</v>
      </c>
      <c r="C205" s="229" t="s">
        <v>233</v>
      </c>
      <c r="D205" s="229" t="s">
        <v>234</v>
      </c>
      <c r="E205" s="229" t="s">
        <v>334</v>
      </c>
      <c r="F205" s="229" t="s">
        <v>543</v>
      </c>
      <c r="G205" s="247">
        <v>46022</v>
      </c>
      <c r="H205" s="233">
        <f>K205</f>
        <v>14999</v>
      </c>
      <c r="I205" s="65">
        <v>0</v>
      </c>
      <c r="J205" s="125" t="s">
        <v>14</v>
      </c>
      <c r="K205" s="126">
        <f>K206+K207</f>
        <v>14999</v>
      </c>
      <c r="L205" s="126">
        <f t="shared" ref="L205:P205" si="83">L206+L207</f>
        <v>0</v>
      </c>
      <c r="M205" s="126">
        <f t="shared" si="83"/>
        <v>0</v>
      </c>
      <c r="N205" s="126">
        <f t="shared" si="83"/>
        <v>14999</v>
      </c>
      <c r="O205" s="126">
        <f t="shared" si="83"/>
        <v>0</v>
      </c>
      <c r="P205" s="126">
        <f t="shared" si="83"/>
        <v>0</v>
      </c>
      <c r="Q205" s="65">
        <v>0</v>
      </c>
      <c r="R205" s="229" t="s">
        <v>181</v>
      </c>
    </row>
    <row r="206" spans="1:19" ht="64.5" customHeight="1" x14ac:dyDescent="0.25">
      <c r="A206" s="229"/>
      <c r="B206" s="229"/>
      <c r="C206" s="229"/>
      <c r="D206" s="246"/>
      <c r="E206" s="229"/>
      <c r="F206" s="229"/>
      <c r="G206" s="229"/>
      <c r="H206" s="233"/>
      <c r="I206" s="65">
        <v>0</v>
      </c>
      <c r="J206" s="125" t="s">
        <v>197</v>
      </c>
      <c r="K206" s="126">
        <f>L206+M206+N206+O206+P206</f>
        <v>0</v>
      </c>
      <c r="L206" s="126">
        <v>0</v>
      </c>
      <c r="M206" s="126">
        <v>0</v>
      </c>
      <c r="N206" s="126">
        <v>0</v>
      </c>
      <c r="O206" s="126">
        <v>0</v>
      </c>
      <c r="P206" s="126">
        <v>0</v>
      </c>
      <c r="Q206" s="65">
        <v>0</v>
      </c>
      <c r="R206" s="229"/>
    </row>
    <row r="207" spans="1:19" ht="62.25" customHeight="1" x14ac:dyDescent="0.25">
      <c r="A207" s="229"/>
      <c r="B207" s="229"/>
      <c r="C207" s="229"/>
      <c r="D207" s="246"/>
      <c r="E207" s="229"/>
      <c r="F207" s="229"/>
      <c r="G207" s="229"/>
      <c r="H207" s="233"/>
      <c r="I207" s="65">
        <v>0</v>
      </c>
      <c r="J207" s="125" t="s">
        <v>18</v>
      </c>
      <c r="K207" s="126">
        <f>L207+M207+N207+O207+P207</f>
        <v>14999</v>
      </c>
      <c r="L207" s="126">
        <v>0</v>
      </c>
      <c r="M207" s="126">
        <v>0</v>
      </c>
      <c r="N207" s="126">
        <v>14999</v>
      </c>
      <c r="O207" s="126">
        <v>0</v>
      </c>
      <c r="P207" s="126">
        <v>0</v>
      </c>
      <c r="Q207" s="65">
        <v>0</v>
      </c>
      <c r="R207" s="229"/>
    </row>
    <row r="208" spans="1:19" ht="21" customHeight="1" x14ac:dyDescent="0.25">
      <c r="A208" s="230">
        <v>7</v>
      </c>
      <c r="B208" s="229" t="s">
        <v>98</v>
      </c>
      <c r="C208" s="229" t="s">
        <v>235</v>
      </c>
      <c r="D208" s="229" t="s">
        <v>236</v>
      </c>
      <c r="E208" s="229" t="s">
        <v>180</v>
      </c>
      <c r="F208" s="229" t="s">
        <v>567</v>
      </c>
      <c r="G208" s="247">
        <v>46721</v>
      </c>
      <c r="H208" s="233">
        <f>K208</f>
        <v>109590</v>
      </c>
      <c r="I208" s="65">
        <v>0</v>
      </c>
      <c r="J208" s="125" t="s">
        <v>14</v>
      </c>
      <c r="K208" s="126">
        <f>O208+P208</f>
        <v>109590</v>
      </c>
      <c r="L208" s="126">
        <v>0</v>
      </c>
      <c r="M208" s="126">
        <v>0</v>
      </c>
      <c r="N208" s="126">
        <v>0</v>
      </c>
      <c r="O208" s="126">
        <f>O209+O210</f>
        <v>36530</v>
      </c>
      <c r="P208" s="126">
        <f>P209+P210</f>
        <v>73060</v>
      </c>
      <c r="Q208" s="65">
        <v>0</v>
      </c>
      <c r="R208" s="229" t="s">
        <v>181</v>
      </c>
    </row>
    <row r="209" spans="1:19" ht="42.75" customHeight="1" x14ac:dyDescent="0.25">
      <c r="A209" s="231"/>
      <c r="B209" s="229"/>
      <c r="C209" s="229"/>
      <c r="D209" s="246"/>
      <c r="E209" s="229"/>
      <c r="F209" s="229"/>
      <c r="G209" s="247"/>
      <c r="H209" s="233"/>
      <c r="I209" s="65">
        <v>0</v>
      </c>
      <c r="J209" s="125" t="s">
        <v>197</v>
      </c>
      <c r="K209" s="126">
        <f>O209+P209</f>
        <v>80877.42</v>
      </c>
      <c r="L209" s="126">
        <v>0</v>
      </c>
      <c r="M209" s="126">
        <v>0</v>
      </c>
      <c r="N209" s="126">
        <v>0</v>
      </c>
      <c r="O209" s="126">
        <v>36164.699999999997</v>
      </c>
      <c r="P209" s="126">
        <v>44712.72</v>
      </c>
      <c r="Q209" s="65">
        <v>0</v>
      </c>
      <c r="R209" s="229"/>
    </row>
    <row r="210" spans="1:19" ht="57" customHeight="1" x14ac:dyDescent="0.25">
      <c r="A210" s="232"/>
      <c r="B210" s="229"/>
      <c r="C210" s="229"/>
      <c r="D210" s="246"/>
      <c r="E210" s="229"/>
      <c r="F210" s="229"/>
      <c r="G210" s="247"/>
      <c r="H210" s="233"/>
      <c r="I210" s="65">
        <v>0</v>
      </c>
      <c r="J210" s="125" t="s">
        <v>18</v>
      </c>
      <c r="K210" s="126">
        <f>O210+P210</f>
        <v>28712.579999999998</v>
      </c>
      <c r="L210" s="126">
        <v>0</v>
      </c>
      <c r="M210" s="126">
        <v>0</v>
      </c>
      <c r="N210" s="126">
        <v>0</v>
      </c>
      <c r="O210" s="126">
        <v>365.3</v>
      </c>
      <c r="P210" s="126">
        <v>28347.279999999999</v>
      </c>
      <c r="Q210" s="65">
        <v>0</v>
      </c>
      <c r="R210" s="229"/>
    </row>
    <row r="211" spans="1:19" ht="28.5" customHeight="1" x14ac:dyDescent="0.25">
      <c r="A211" s="230">
        <v>8</v>
      </c>
      <c r="B211" s="229" t="s">
        <v>162</v>
      </c>
      <c r="C211" s="229" t="s">
        <v>237</v>
      </c>
      <c r="D211" s="229" t="s">
        <v>238</v>
      </c>
      <c r="E211" s="229" t="s">
        <v>334</v>
      </c>
      <c r="F211" s="229" t="s">
        <v>544</v>
      </c>
      <c r="G211" s="247">
        <v>46022</v>
      </c>
      <c r="H211" s="233">
        <f>K211</f>
        <v>6430.54</v>
      </c>
      <c r="I211" s="65">
        <v>0</v>
      </c>
      <c r="J211" s="125" t="s">
        <v>14</v>
      </c>
      <c r="K211" s="126">
        <f>K212+K213</f>
        <v>6430.54</v>
      </c>
      <c r="L211" s="126">
        <f t="shared" ref="L211:P211" si="84">L212+L213</f>
        <v>6430.54</v>
      </c>
      <c r="M211" s="126">
        <f t="shared" si="84"/>
        <v>0</v>
      </c>
      <c r="N211" s="126">
        <f t="shared" si="84"/>
        <v>6430</v>
      </c>
      <c r="O211" s="126">
        <f t="shared" si="84"/>
        <v>0</v>
      </c>
      <c r="P211" s="126">
        <f t="shared" si="84"/>
        <v>0</v>
      </c>
      <c r="Q211" s="65">
        <v>0</v>
      </c>
      <c r="R211" s="229" t="s">
        <v>181</v>
      </c>
    </row>
    <row r="212" spans="1:19" ht="41.25" customHeight="1" x14ac:dyDescent="0.25">
      <c r="A212" s="231"/>
      <c r="B212" s="229"/>
      <c r="C212" s="229"/>
      <c r="D212" s="246"/>
      <c r="E212" s="229"/>
      <c r="F212" s="229"/>
      <c r="G212" s="247"/>
      <c r="H212" s="233"/>
      <c r="I212" s="65">
        <v>0</v>
      </c>
      <c r="J212" s="125" t="s">
        <v>197</v>
      </c>
      <c r="K212" s="126">
        <v>0</v>
      </c>
      <c r="L212" s="126">
        <v>0</v>
      </c>
      <c r="M212" s="126">
        <v>0</v>
      </c>
      <c r="N212" s="126">
        <v>0</v>
      </c>
      <c r="O212" s="126">
        <v>0</v>
      </c>
      <c r="P212" s="126">
        <v>0</v>
      </c>
      <c r="Q212" s="65">
        <v>0</v>
      </c>
      <c r="R212" s="229"/>
    </row>
    <row r="213" spans="1:19" ht="59.25" customHeight="1" x14ac:dyDescent="0.3">
      <c r="A213" s="232"/>
      <c r="B213" s="229"/>
      <c r="C213" s="229"/>
      <c r="D213" s="246"/>
      <c r="E213" s="229"/>
      <c r="F213" s="229"/>
      <c r="G213" s="247"/>
      <c r="H213" s="233"/>
      <c r="I213" s="65">
        <v>0</v>
      </c>
      <c r="J213" s="125" t="s">
        <v>18</v>
      </c>
      <c r="K213" s="126">
        <f>L213+M213</f>
        <v>6430.54</v>
      </c>
      <c r="L213" s="126">
        <v>6430.54</v>
      </c>
      <c r="M213" s="126">
        <v>0</v>
      </c>
      <c r="N213" s="126">
        <v>6430</v>
      </c>
      <c r="O213" s="126">
        <v>0</v>
      </c>
      <c r="P213" s="126">
        <v>0</v>
      </c>
      <c r="Q213" s="65">
        <v>0</v>
      </c>
      <c r="R213" s="229"/>
      <c r="S213" s="72"/>
    </row>
    <row r="214" spans="1:19" ht="30" customHeight="1" x14ac:dyDescent="0.25">
      <c r="A214" s="230">
        <v>9</v>
      </c>
      <c r="B214" s="229" t="s">
        <v>153</v>
      </c>
      <c r="C214" s="229" t="s">
        <v>247</v>
      </c>
      <c r="D214" s="229" t="s">
        <v>248</v>
      </c>
      <c r="E214" s="229" t="s">
        <v>210</v>
      </c>
      <c r="F214" s="229" t="s">
        <v>251</v>
      </c>
      <c r="G214" s="247">
        <v>45657</v>
      </c>
      <c r="H214" s="233">
        <f>K214</f>
        <v>0</v>
      </c>
      <c r="I214" s="65">
        <v>0</v>
      </c>
      <c r="J214" s="125" t="s">
        <v>14</v>
      </c>
      <c r="K214" s="126">
        <f>K215+K216</f>
        <v>0</v>
      </c>
      <c r="L214" s="126">
        <f t="shared" ref="L214:P214" si="85">L215+L216</f>
        <v>0</v>
      </c>
      <c r="M214" s="126">
        <f t="shared" si="85"/>
        <v>0</v>
      </c>
      <c r="N214" s="126">
        <f t="shared" si="85"/>
        <v>0</v>
      </c>
      <c r="O214" s="126">
        <f t="shared" si="85"/>
        <v>0</v>
      </c>
      <c r="P214" s="126">
        <f t="shared" si="85"/>
        <v>0</v>
      </c>
      <c r="Q214" s="65">
        <v>0</v>
      </c>
      <c r="R214" s="229" t="s">
        <v>181</v>
      </c>
    </row>
    <row r="215" spans="1:19" ht="46.5" customHeight="1" x14ac:dyDescent="0.25">
      <c r="A215" s="231"/>
      <c r="B215" s="229"/>
      <c r="C215" s="229"/>
      <c r="D215" s="246"/>
      <c r="E215" s="229"/>
      <c r="F215" s="229"/>
      <c r="G215" s="247"/>
      <c r="H215" s="233"/>
      <c r="I215" s="65">
        <v>0</v>
      </c>
      <c r="J215" s="125" t="s">
        <v>197</v>
      </c>
      <c r="K215" s="126">
        <v>0</v>
      </c>
      <c r="L215" s="126">
        <v>0</v>
      </c>
      <c r="M215" s="126">
        <v>0</v>
      </c>
      <c r="N215" s="126">
        <v>0</v>
      </c>
      <c r="O215" s="126">
        <v>0</v>
      </c>
      <c r="P215" s="126">
        <v>0</v>
      </c>
      <c r="Q215" s="65">
        <v>0</v>
      </c>
      <c r="R215" s="229"/>
    </row>
    <row r="216" spans="1:19" ht="62.25" customHeight="1" x14ac:dyDescent="0.25">
      <c r="A216" s="232"/>
      <c r="B216" s="229"/>
      <c r="C216" s="229"/>
      <c r="D216" s="246"/>
      <c r="E216" s="229"/>
      <c r="F216" s="229"/>
      <c r="G216" s="247"/>
      <c r="H216" s="233"/>
      <c r="I216" s="65">
        <v>0</v>
      </c>
      <c r="J216" s="125" t="s">
        <v>18</v>
      </c>
      <c r="K216" s="126">
        <f>L216</f>
        <v>0</v>
      </c>
      <c r="L216" s="126">
        <v>0</v>
      </c>
      <c r="M216" s="126">
        <v>0</v>
      </c>
      <c r="N216" s="126">
        <v>0</v>
      </c>
      <c r="O216" s="126">
        <v>0</v>
      </c>
      <c r="P216" s="126">
        <v>0</v>
      </c>
      <c r="Q216" s="65">
        <v>0</v>
      </c>
      <c r="R216" s="229"/>
    </row>
    <row r="217" spans="1:19" ht="27" customHeight="1" x14ac:dyDescent="0.25">
      <c r="A217" s="230">
        <v>10</v>
      </c>
      <c r="B217" s="230" t="s">
        <v>271</v>
      </c>
      <c r="C217" s="230" t="s">
        <v>239</v>
      </c>
      <c r="D217" s="230" t="s">
        <v>240</v>
      </c>
      <c r="E217" s="230" t="s">
        <v>334</v>
      </c>
      <c r="F217" s="230" t="s">
        <v>544</v>
      </c>
      <c r="G217" s="248">
        <v>46022</v>
      </c>
      <c r="H217" s="278">
        <f>K217</f>
        <v>0</v>
      </c>
      <c r="I217" s="65">
        <v>0</v>
      </c>
      <c r="J217" s="125" t="s">
        <v>14</v>
      </c>
      <c r="K217" s="126">
        <f>K218+K219</f>
        <v>0</v>
      </c>
      <c r="L217" s="126">
        <f t="shared" ref="L217:P217" si="86">L218+L219</f>
        <v>0</v>
      </c>
      <c r="M217" s="126">
        <f t="shared" si="86"/>
        <v>0</v>
      </c>
      <c r="N217" s="126">
        <f t="shared" si="86"/>
        <v>3000</v>
      </c>
      <c r="O217" s="126">
        <f t="shared" si="86"/>
        <v>0</v>
      </c>
      <c r="P217" s="126">
        <f t="shared" si="86"/>
        <v>0</v>
      </c>
      <c r="Q217" s="65">
        <v>0</v>
      </c>
      <c r="R217" s="230" t="s">
        <v>181</v>
      </c>
    </row>
    <row r="218" spans="1:19" ht="43.5" customHeight="1" x14ac:dyDescent="0.25">
      <c r="A218" s="231"/>
      <c r="B218" s="231"/>
      <c r="C218" s="231"/>
      <c r="D218" s="259"/>
      <c r="E218" s="231"/>
      <c r="F218" s="231"/>
      <c r="G218" s="249"/>
      <c r="H218" s="279"/>
      <c r="I218" s="65">
        <v>0</v>
      </c>
      <c r="J218" s="125" t="s">
        <v>197</v>
      </c>
      <c r="K218" s="126">
        <v>0</v>
      </c>
      <c r="L218" s="126">
        <v>0</v>
      </c>
      <c r="M218" s="126">
        <v>0</v>
      </c>
      <c r="N218" s="126">
        <v>0</v>
      </c>
      <c r="O218" s="126">
        <v>0</v>
      </c>
      <c r="P218" s="126">
        <v>0</v>
      </c>
      <c r="Q218" s="65">
        <v>0</v>
      </c>
      <c r="R218" s="231"/>
    </row>
    <row r="219" spans="1:19" ht="63.75" customHeight="1" x14ac:dyDescent="0.25">
      <c r="A219" s="232"/>
      <c r="B219" s="232"/>
      <c r="C219" s="232"/>
      <c r="D219" s="260"/>
      <c r="E219" s="232"/>
      <c r="F219" s="232"/>
      <c r="G219" s="250"/>
      <c r="H219" s="280"/>
      <c r="I219" s="65">
        <v>0</v>
      </c>
      <c r="J219" s="125" t="s">
        <v>18</v>
      </c>
      <c r="K219" s="126">
        <f>L219+M219</f>
        <v>0</v>
      </c>
      <c r="L219" s="126">
        <v>0</v>
      </c>
      <c r="M219" s="126">
        <v>0</v>
      </c>
      <c r="N219" s="126">
        <v>3000</v>
      </c>
      <c r="O219" s="126">
        <v>0</v>
      </c>
      <c r="P219" s="126">
        <v>0</v>
      </c>
      <c r="Q219" s="65">
        <v>0</v>
      </c>
      <c r="R219" s="232"/>
    </row>
    <row r="220" spans="1:19" ht="30" customHeight="1" x14ac:dyDescent="0.25">
      <c r="A220" s="229">
        <v>11</v>
      </c>
      <c r="B220" s="229" t="s">
        <v>256</v>
      </c>
      <c r="C220" s="229" t="s">
        <v>109</v>
      </c>
      <c r="D220" s="229" t="s">
        <v>257</v>
      </c>
      <c r="E220" s="229" t="s">
        <v>187</v>
      </c>
      <c r="F220" s="229" t="s">
        <v>109</v>
      </c>
      <c r="G220" s="247" t="s">
        <v>109</v>
      </c>
      <c r="H220" s="233">
        <f>K220</f>
        <v>0</v>
      </c>
      <c r="I220" s="65">
        <v>0</v>
      </c>
      <c r="J220" s="125" t="s">
        <v>14</v>
      </c>
      <c r="K220" s="126">
        <f>K221+K222</f>
        <v>0</v>
      </c>
      <c r="L220" s="126">
        <f t="shared" ref="L220:P220" si="87">L221+L222</f>
        <v>0</v>
      </c>
      <c r="M220" s="126">
        <f t="shared" si="87"/>
        <v>0</v>
      </c>
      <c r="N220" s="126">
        <f t="shared" si="87"/>
        <v>0</v>
      </c>
      <c r="O220" s="126">
        <f t="shared" si="87"/>
        <v>0</v>
      </c>
      <c r="P220" s="126">
        <f t="shared" si="87"/>
        <v>0</v>
      </c>
      <c r="Q220" s="65">
        <v>0</v>
      </c>
      <c r="R220" s="229" t="s">
        <v>181</v>
      </c>
    </row>
    <row r="221" spans="1:19" ht="46.5" customHeight="1" x14ac:dyDescent="0.25">
      <c r="A221" s="229"/>
      <c r="B221" s="229"/>
      <c r="C221" s="229"/>
      <c r="D221" s="246"/>
      <c r="E221" s="229"/>
      <c r="F221" s="229"/>
      <c r="G221" s="247"/>
      <c r="H221" s="233"/>
      <c r="I221" s="65">
        <v>0</v>
      </c>
      <c r="J221" s="125" t="s">
        <v>197</v>
      </c>
      <c r="K221" s="126">
        <v>0</v>
      </c>
      <c r="L221" s="126">
        <v>0</v>
      </c>
      <c r="M221" s="126">
        <v>0</v>
      </c>
      <c r="N221" s="126">
        <v>0</v>
      </c>
      <c r="O221" s="126">
        <v>0</v>
      </c>
      <c r="P221" s="126">
        <v>0</v>
      </c>
      <c r="Q221" s="65">
        <v>0</v>
      </c>
      <c r="R221" s="229"/>
    </row>
    <row r="222" spans="1:19" ht="65.25" customHeight="1" x14ac:dyDescent="0.25">
      <c r="A222" s="229"/>
      <c r="B222" s="229"/>
      <c r="C222" s="229"/>
      <c r="D222" s="246"/>
      <c r="E222" s="229"/>
      <c r="F222" s="229"/>
      <c r="G222" s="247"/>
      <c r="H222" s="233"/>
      <c r="I222" s="65">
        <v>0</v>
      </c>
      <c r="J222" s="125" t="s">
        <v>18</v>
      </c>
      <c r="K222" s="126">
        <f>L222</f>
        <v>0</v>
      </c>
      <c r="L222" s="126">
        <v>0</v>
      </c>
      <c r="M222" s="126">
        <v>0</v>
      </c>
      <c r="N222" s="126">
        <v>0</v>
      </c>
      <c r="O222" s="126">
        <v>0</v>
      </c>
      <c r="P222" s="126">
        <v>0</v>
      </c>
      <c r="Q222" s="65">
        <v>0</v>
      </c>
      <c r="R222" s="229"/>
    </row>
    <row r="223" spans="1:19" ht="48.75" customHeight="1" x14ac:dyDescent="0.25">
      <c r="A223" s="229">
        <v>12</v>
      </c>
      <c r="B223" s="229" t="s">
        <v>255</v>
      </c>
      <c r="C223" s="229" t="s">
        <v>258</v>
      </c>
      <c r="D223" s="229" t="s">
        <v>259</v>
      </c>
      <c r="E223" s="229" t="s">
        <v>214</v>
      </c>
      <c r="F223" s="229" t="s">
        <v>260</v>
      </c>
      <c r="G223" s="247">
        <v>45291</v>
      </c>
      <c r="H223" s="233">
        <f>K223+I223</f>
        <v>38591.22077</v>
      </c>
      <c r="I223" s="126">
        <f>I224+I225</f>
        <v>16764.58843</v>
      </c>
      <c r="J223" s="125" t="s">
        <v>14</v>
      </c>
      <c r="K223" s="126">
        <f>K224+K225</f>
        <v>21826.63234</v>
      </c>
      <c r="L223" s="126">
        <f t="shared" ref="L223:P223" si="88">L224+L225</f>
        <v>21826.63234</v>
      </c>
      <c r="M223" s="126">
        <f t="shared" si="88"/>
        <v>0</v>
      </c>
      <c r="N223" s="126">
        <f t="shared" si="88"/>
        <v>0</v>
      </c>
      <c r="O223" s="126">
        <f t="shared" si="88"/>
        <v>0</v>
      </c>
      <c r="P223" s="126">
        <f t="shared" si="88"/>
        <v>0</v>
      </c>
      <c r="Q223" s="65">
        <v>0</v>
      </c>
      <c r="R223" s="229" t="s">
        <v>181</v>
      </c>
    </row>
    <row r="224" spans="1:19" ht="66" customHeight="1" x14ac:dyDescent="0.25">
      <c r="A224" s="229"/>
      <c r="B224" s="229"/>
      <c r="C224" s="229"/>
      <c r="D224" s="246"/>
      <c r="E224" s="229"/>
      <c r="F224" s="229"/>
      <c r="G224" s="247"/>
      <c r="H224" s="233"/>
      <c r="I224" s="126">
        <v>0</v>
      </c>
      <c r="J224" s="125" t="s">
        <v>197</v>
      </c>
      <c r="K224" s="126">
        <v>0</v>
      </c>
      <c r="L224" s="126">
        <v>0</v>
      </c>
      <c r="M224" s="126">
        <v>0</v>
      </c>
      <c r="N224" s="126">
        <v>0</v>
      </c>
      <c r="O224" s="126">
        <v>0</v>
      </c>
      <c r="P224" s="126">
        <v>0</v>
      </c>
      <c r="Q224" s="65">
        <v>0</v>
      </c>
      <c r="R224" s="229"/>
    </row>
    <row r="225" spans="1:19" ht="192.75" customHeight="1" x14ac:dyDescent="0.25">
      <c r="A225" s="229"/>
      <c r="B225" s="229"/>
      <c r="C225" s="229"/>
      <c r="D225" s="246"/>
      <c r="E225" s="229"/>
      <c r="F225" s="229"/>
      <c r="G225" s="247"/>
      <c r="H225" s="233"/>
      <c r="I225" s="126">
        <v>16764.58843</v>
      </c>
      <c r="J225" s="125" t="s">
        <v>18</v>
      </c>
      <c r="K225" s="126">
        <f>L225</f>
        <v>21826.63234</v>
      </c>
      <c r="L225" s="126">
        <f>21835.36157- 8.72923</f>
        <v>21826.63234</v>
      </c>
      <c r="M225" s="126">
        <v>0</v>
      </c>
      <c r="N225" s="126">
        <v>0</v>
      </c>
      <c r="O225" s="126">
        <v>0</v>
      </c>
      <c r="P225" s="126">
        <v>0</v>
      </c>
      <c r="Q225" s="65">
        <v>0</v>
      </c>
      <c r="R225" s="229"/>
    </row>
    <row r="226" spans="1:19" ht="43.5" customHeight="1" x14ac:dyDescent="0.25">
      <c r="A226" s="229">
        <v>13</v>
      </c>
      <c r="B226" s="229" t="s">
        <v>252</v>
      </c>
      <c r="C226" s="229" t="s">
        <v>263</v>
      </c>
      <c r="D226" s="229" t="s">
        <v>261</v>
      </c>
      <c r="E226" s="229" t="s">
        <v>187</v>
      </c>
      <c r="F226" s="247" t="s">
        <v>262</v>
      </c>
      <c r="G226" s="247">
        <v>45291</v>
      </c>
      <c r="H226" s="233">
        <f>K226+I226</f>
        <v>70.443120000000008</v>
      </c>
      <c r="I226" s="126">
        <f>I227+I228</f>
        <v>21.132940000000001</v>
      </c>
      <c r="J226" s="125" t="s">
        <v>14</v>
      </c>
      <c r="K226" s="126">
        <f>K227+K228</f>
        <v>49.310180000000003</v>
      </c>
      <c r="L226" s="126">
        <f t="shared" ref="L226:P226" si="89">L227+L228</f>
        <v>49.310180000000003</v>
      </c>
      <c r="M226" s="126">
        <f t="shared" si="89"/>
        <v>0</v>
      </c>
      <c r="N226" s="126">
        <f t="shared" si="89"/>
        <v>0</v>
      </c>
      <c r="O226" s="126">
        <f t="shared" si="89"/>
        <v>0</v>
      </c>
      <c r="P226" s="126">
        <f t="shared" si="89"/>
        <v>0</v>
      </c>
      <c r="Q226" s="65">
        <v>0</v>
      </c>
      <c r="R226" s="229" t="s">
        <v>181</v>
      </c>
    </row>
    <row r="227" spans="1:19" ht="66" customHeight="1" x14ac:dyDescent="0.25">
      <c r="A227" s="229"/>
      <c r="B227" s="229"/>
      <c r="C227" s="229"/>
      <c r="D227" s="246"/>
      <c r="E227" s="229"/>
      <c r="F227" s="229"/>
      <c r="G227" s="247"/>
      <c r="H227" s="233"/>
      <c r="I227" s="126">
        <v>0</v>
      </c>
      <c r="J227" s="125" t="s">
        <v>197</v>
      </c>
      <c r="K227" s="126">
        <v>0</v>
      </c>
      <c r="L227" s="126">
        <v>0</v>
      </c>
      <c r="M227" s="126">
        <v>0</v>
      </c>
      <c r="N227" s="126">
        <v>0</v>
      </c>
      <c r="O227" s="126">
        <v>0</v>
      </c>
      <c r="P227" s="126">
        <v>0</v>
      </c>
      <c r="Q227" s="65">
        <v>0</v>
      </c>
      <c r="R227" s="229"/>
    </row>
    <row r="228" spans="1:19" ht="104.25" customHeight="1" x14ac:dyDescent="0.25">
      <c r="A228" s="229"/>
      <c r="B228" s="229"/>
      <c r="C228" s="229"/>
      <c r="D228" s="246"/>
      <c r="E228" s="229"/>
      <c r="F228" s="229"/>
      <c r="G228" s="247"/>
      <c r="H228" s="233"/>
      <c r="I228" s="126">
        <v>21.132940000000001</v>
      </c>
      <c r="J228" s="125" t="s">
        <v>18</v>
      </c>
      <c r="K228" s="126">
        <f>L228</f>
        <v>49.310180000000003</v>
      </c>
      <c r="L228" s="126">
        <v>49.310180000000003</v>
      </c>
      <c r="M228" s="126">
        <v>0</v>
      </c>
      <c r="N228" s="126">
        <v>0</v>
      </c>
      <c r="O228" s="126">
        <v>0</v>
      </c>
      <c r="P228" s="126">
        <v>0</v>
      </c>
      <c r="Q228" s="65">
        <v>0</v>
      </c>
      <c r="R228" s="229"/>
    </row>
    <row r="229" spans="1:19" ht="25.5" customHeight="1" x14ac:dyDescent="0.25">
      <c r="A229" s="230">
        <v>14</v>
      </c>
      <c r="B229" s="229" t="s">
        <v>336</v>
      </c>
      <c r="C229" s="229" t="s">
        <v>337</v>
      </c>
      <c r="D229" s="229" t="s">
        <v>280</v>
      </c>
      <c r="E229" s="229" t="s">
        <v>214</v>
      </c>
      <c r="F229" s="247" t="s">
        <v>288</v>
      </c>
      <c r="G229" s="247">
        <v>46356</v>
      </c>
      <c r="H229" s="233">
        <f>K229+I229</f>
        <v>319640.81</v>
      </c>
      <c r="I229" s="126">
        <f>I230+I231</f>
        <v>0</v>
      </c>
      <c r="J229" s="125" t="s">
        <v>14</v>
      </c>
      <c r="K229" s="126">
        <f>K230+K231</f>
        <v>319640.81</v>
      </c>
      <c r="L229" s="126">
        <f t="shared" ref="L229:P229" si="90">L230+L231</f>
        <v>0</v>
      </c>
      <c r="M229" s="126">
        <f t="shared" si="90"/>
        <v>75741.55</v>
      </c>
      <c r="N229" s="126">
        <v>219201.16999999998</v>
      </c>
      <c r="O229" s="126">
        <v>24698.09</v>
      </c>
      <c r="P229" s="126">
        <f t="shared" si="90"/>
        <v>0</v>
      </c>
      <c r="Q229" s="65">
        <v>0</v>
      </c>
      <c r="R229" s="229" t="s">
        <v>181</v>
      </c>
    </row>
    <row r="230" spans="1:19" ht="42" customHeight="1" x14ac:dyDescent="0.25">
      <c r="A230" s="231"/>
      <c r="B230" s="229"/>
      <c r="C230" s="229"/>
      <c r="D230" s="246"/>
      <c r="E230" s="229"/>
      <c r="F230" s="229"/>
      <c r="G230" s="247"/>
      <c r="H230" s="233"/>
      <c r="I230" s="126">
        <v>0</v>
      </c>
      <c r="J230" s="125" t="s">
        <v>197</v>
      </c>
      <c r="K230" s="126">
        <f>L230+M230+N230+O230+P230</f>
        <v>271694.67</v>
      </c>
      <c r="L230" s="126">
        <v>0</v>
      </c>
      <c r="M230" s="126">
        <v>64380.31</v>
      </c>
      <c r="N230" s="126">
        <v>186320.99</v>
      </c>
      <c r="O230" s="126">
        <v>20993.37</v>
      </c>
      <c r="P230" s="126">
        <v>0</v>
      </c>
      <c r="Q230" s="65">
        <v>0</v>
      </c>
      <c r="R230" s="229"/>
    </row>
    <row r="231" spans="1:19" ht="58.5" customHeight="1" x14ac:dyDescent="0.3">
      <c r="A231" s="232"/>
      <c r="B231" s="229"/>
      <c r="C231" s="229"/>
      <c r="D231" s="246"/>
      <c r="E231" s="229"/>
      <c r="F231" s="229"/>
      <c r="G231" s="247"/>
      <c r="H231" s="233"/>
      <c r="I231" s="126">
        <v>0</v>
      </c>
      <c r="J231" s="125" t="s">
        <v>18</v>
      </c>
      <c r="K231" s="126">
        <f>L231+M231+N231+O231+P231</f>
        <v>47946.14</v>
      </c>
      <c r="L231" s="126">
        <v>0</v>
      </c>
      <c r="M231" s="126">
        <v>11361.24</v>
      </c>
      <c r="N231" s="126">
        <v>32880.18</v>
      </c>
      <c r="O231" s="126">
        <v>3704.72</v>
      </c>
      <c r="P231" s="126">
        <v>0</v>
      </c>
      <c r="Q231" s="65">
        <v>0</v>
      </c>
      <c r="R231" s="229"/>
      <c r="S231" s="72"/>
    </row>
    <row r="232" spans="1:19" ht="25.5" customHeight="1" x14ac:dyDescent="0.25">
      <c r="A232" s="230">
        <v>15</v>
      </c>
      <c r="B232" s="230" t="s">
        <v>335</v>
      </c>
      <c r="C232" s="230" t="s">
        <v>338</v>
      </c>
      <c r="D232" s="230" t="s">
        <v>280</v>
      </c>
      <c r="E232" s="230" t="s">
        <v>214</v>
      </c>
      <c r="F232" s="248" t="s">
        <v>288</v>
      </c>
      <c r="G232" s="248">
        <v>46356</v>
      </c>
      <c r="H232" s="278">
        <f>K232+I232</f>
        <v>614705.72</v>
      </c>
      <c r="I232" s="126">
        <f>I233+I234</f>
        <v>0</v>
      </c>
      <c r="J232" s="125" t="s">
        <v>14</v>
      </c>
      <c r="K232" s="126">
        <f t="shared" ref="K232" si="91">L232+M232+N232+O232+P232</f>
        <v>614705.72</v>
      </c>
      <c r="L232" s="126">
        <f t="shared" ref="L232:P232" si="92">L233+L234</f>
        <v>0</v>
      </c>
      <c r="M232" s="126">
        <f t="shared" si="92"/>
        <v>191449.8</v>
      </c>
      <c r="N232" s="126">
        <v>403676.31</v>
      </c>
      <c r="O232" s="126">
        <v>19579.609999999997</v>
      </c>
      <c r="P232" s="126">
        <f t="shared" si="92"/>
        <v>0</v>
      </c>
      <c r="Q232" s="65">
        <v>0</v>
      </c>
      <c r="R232" s="230" t="s">
        <v>181</v>
      </c>
    </row>
    <row r="233" spans="1:19" ht="45.75" customHeight="1" x14ac:dyDescent="0.3">
      <c r="A233" s="231"/>
      <c r="B233" s="231"/>
      <c r="C233" s="231"/>
      <c r="D233" s="259"/>
      <c r="E233" s="231"/>
      <c r="F233" s="231"/>
      <c r="G233" s="249"/>
      <c r="H233" s="279"/>
      <c r="I233" s="126">
        <v>0</v>
      </c>
      <c r="J233" s="125" t="s">
        <v>197</v>
      </c>
      <c r="K233" s="126">
        <f>L233+M233+N233+O233+P233</f>
        <v>522499.85999999993</v>
      </c>
      <c r="L233" s="126">
        <v>0</v>
      </c>
      <c r="M233" s="126">
        <v>162732.32999999999</v>
      </c>
      <c r="N233" s="126">
        <v>343124.86</v>
      </c>
      <c r="O233" s="126">
        <v>16642.669999999998</v>
      </c>
      <c r="P233" s="126">
        <v>0</v>
      </c>
      <c r="Q233" s="65">
        <v>0</v>
      </c>
      <c r="R233" s="231"/>
      <c r="S233" s="72"/>
    </row>
    <row r="234" spans="1:19" ht="64.5" customHeight="1" x14ac:dyDescent="0.25">
      <c r="A234" s="232"/>
      <c r="B234" s="232"/>
      <c r="C234" s="232"/>
      <c r="D234" s="260"/>
      <c r="E234" s="232"/>
      <c r="F234" s="232"/>
      <c r="G234" s="250"/>
      <c r="H234" s="280"/>
      <c r="I234" s="126">
        <v>0</v>
      </c>
      <c r="J234" s="125" t="s">
        <v>18</v>
      </c>
      <c r="K234" s="126">
        <f>L234+M234+N234+O234+P234</f>
        <v>92205.86</v>
      </c>
      <c r="L234" s="126">
        <v>0</v>
      </c>
      <c r="M234" s="126">
        <v>28717.47</v>
      </c>
      <c r="N234" s="126">
        <v>60551.45</v>
      </c>
      <c r="O234" s="126">
        <v>2936.94</v>
      </c>
      <c r="P234" s="126">
        <v>0</v>
      </c>
      <c r="Q234" s="65">
        <v>0</v>
      </c>
      <c r="R234" s="232"/>
    </row>
    <row r="235" spans="1:19" ht="29.25" customHeight="1" x14ac:dyDescent="0.25">
      <c r="A235" s="229">
        <v>16</v>
      </c>
      <c r="B235" s="229" t="s">
        <v>427</v>
      </c>
      <c r="C235" s="229" t="s">
        <v>430</v>
      </c>
      <c r="D235" s="229" t="s">
        <v>388</v>
      </c>
      <c r="E235" s="229" t="s">
        <v>210</v>
      </c>
      <c r="F235" s="229" t="s">
        <v>408</v>
      </c>
      <c r="G235" s="247">
        <v>45991</v>
      </c>
      <c r="H235" s="233">
        <v>297019.65999999997</v>
      </c>
      <c r="I235" s="65">
        <v>0</v>
      </c>
      <c r="J235" s="125" t="s">
        <v>14</v>
      </c>
      <c r="K235" s="126">
        <f>K237+K236</f>
        <v>302897.51999999996</v>
      </c>
      <c r="L235" s="126">
        <f>L236+L237</f>
        <v>0</v>
      </c>
      <c r="M235" s="126">
        <f t="shared" ref="M235:O235" si="93">M236+M237</f>
        <v>5877.86</v>
      </c>
      <c r="N235" s="126">
        <f t="shared" si="93"/>
        <v>297019.65999999997</v>
      </c>
      <c r="O235" s="126">
        <f t="shared" si="93"/>
        <v>0</v>
      </c>
      <c r="P235" s="126">
        <f>P236+P237</f>
        <v>0</v>
      </c>
      <c r="Q235" s="126">
        <f>Q236+Q237</f>
        <v>0</v>
      </c>
      <c r="R235" s="229" t="s">
        <v>181</v>
      </c>
    </row>
    <row r="236" spans="1:19" ht="39" customHeight="1" x14ac:dyDescent="0.25">
      <c r="A236" s="229"/>
      <c r="B236" s="229"/>
      <c r="C236" s="229"/>
      <c r="D236" s="229"/>
      <c r="E236" s="229"/>
      <c r="F236" s="229"/>
      <c r="G236" s="229"/>
      <c r="H236" s="233"/>
      <c r="I236" s="65">
        <v>0</v>
      </c>
      <c r="J236" s="125" t="s">
        <v>197</v>
      </c>
      <c r="K236" s="126">
        <f>SUM(L236:P236)</f>
        <v>291897.98</v>
      </c>
      <c r="L236" s="126">
        <v>0</v>
      </c>
      <c r="M236" s="126">
        <v>0</v>
      </c>
      <c r="N236" s="126">
        <v>291897.98</v>
      </c>
      <c r="O236" s="126">
        <v>0</v>
      </c>
      <c r="P236" s="126">
        <v>0</v>
      </c>
      <c r="Q236" s="65">
        <v>0</v>
      </c>
      <c r="R236" s="229"/>
      <c r="S236" s="66"/>
    </row>
    <row r="237" spans="1:19" ht="63.75" customHeight="1" x14ac:dyDescent="0.35">
      <c r="A237" s="229"/>
      <c r="B237" s="229"/>
      <c r="C237" s="229"/>
      <c r="D237" s="229"/>
      <c r="E237" s="229"/>
      <c r="F237" s="229"/>
      <c r="G237" s="229"/>
      <c r="H237" s="233"/>
      <c r="I237" s="65">
        <v>0</v>
      </c>
      <c r="J237" s="125" t="s">
        <v>18</v>
      </c>
      <c r="K237" s="126">
        <f>SUM(L237:P237)</f>
        <v>10999.54</v>
      </c>
      <c r="L237" s="126">
        <v>0</v>
      </c>
      <c r="M237" s="126">
        <v>5877.86</v>
      </c>
      <c r="N237" s="126">
        <v>5121.68</v>
      </c>
      <c r="O237" s="126">
        <v>0</v>
      </c>
      <c r="P237" s="126">
        <v>0</v>
      </c>
      <c r="Q237" s="65">
        <v>0</v>
      </c>
      <c r="R237" s="229"/>
      <c r="S237" s="71"/>
    </row>
    <row r="238" spans="1:19" ht="27.75" customHeight="1" x14ac:dyDescent="0.25">
      <c r="A238" s="229">
        <v>17</v>
      </c>
      <c r="B238" s="229" t="s">
        <v>428</v>
      </c>
      <c r="C238" s="229" t="s">
        <v>429</v>
      </c>
      <c r="D238" s="229" t="s">
        <v>388</v>
      </c>
      <c r="E238" s="229" t="s">
        <v>210</v>
      </c>
      <c r="F238" s="229" t="s">
        <v>408</v>
      </c>
      <c r="G238" s="247">
        <v>45991</v>
      </c>
      <c r="H238" s="233">
        <v>474754.48</v>
      </c>
      <c r="I238" s="65">
        <v>0</v>
      </c>
      <c r="J238" s="125" t="s">
        <v>14</v>
      </c>
      <c r="K238" s="126">
        <f>K240+K239</f>
        <v>477736.26</v>
      </c>
      <c r="L238" s="126">
        <f>L239+L240</f>
        <v>0</v>
      </c>
      <c r="M238" s="126">
        <f t="shared" ref="M238:O238" si="94">M239+M240</f>
        <v>2981.78</v>
      </c>
      <c r="N238" s="126">
        <f t="shared" si="94"/>
        <v>474754.48000000004</v>
      </c>
      <c r="O238" s="126">
        <f t="shared" si="94"/>
        <v>0</v>
      </c>
      <c r="P238" s="126">
        <f>P239+P240</f>
        <v>0</v>
      </c>
      <c r="Q238" s="126">
        <f>Q239+Q240</f>
        <v>0</v>
      </c>
      <c r="R238" s="229" t="s">
        <v>181</v>
      </c>
    </row>
    <row r="239" spans="1:19" ht="39" customHeight="1" x14ac:dyDescent="0.25">
      <c r="A239" s="229"/>
      <c r="B239" s="229"/>
      <c r="C239" s="229"/>
      <c r="D239" s="229"/>
      <c r="E239" s="229"/>
      <c r="F239" s="229"/>
      <c r="G239" s="229"/>
      <c r="H239" s="233"/>
      <c r="I239" s="65">
        <v>0</v>
      </c>
      <c r="J239" s="125" t="s">
        <v>197</v>
      </c>
      <c r="K239" s="126">
        <f>SUM(L239:P239)</f>
        <v>296246.78000000003</v>
      </c>
      <c r="L239" s="126">
        <v>0</v>
      </c>
      <c r="M239" s="126">
        <v>0</v>
      </c>
      <c r="N239" s="126">
        <v>296246.78000000003</v>
      </c>
      <c r="O239" s="126">
        <v>0</v>
      </c>
      <c r="P239" s="126">
        <v>0</v>
      </c>
      <c r="Q239" s="65">
        <v>0</v>
      </c>
      <c r="R239" s="229"/>
      <c r="S239" s="66"/>
    </row>
    <row r="240" spans="1:19" ht="75" customHeight="1" x14ac:dyDescent="0.35">
      <c r="A240" s="229"/>
      <c r="B240" s="229"/>
      <c r="C240" s="229"/>
      <c r="D240" s="229"/>
      <c r="E240" s="229"/>
      <c r="F240" s="229"/>
      <c r="G240" s="229"/>
      <c r="H240" s="233"/>
      <c r="I240" s="65">
        <v>0</v>
      </c>
      <c r="J240" s="125" t="s">
        <v>18</v>
      </c>
      <c r="K240" s="126">
        <f>SUM(L240:P240)</f>
        <v>181489.48</v>
      </c>
      <c r="L240" s="126">
        <v>0</v>
      </c>
      <c r="M240" s="126">
        <v>2981.78</v>
      </c>
      <c r="N240" s="126">
        <v>178507.7</v>
      </c>
      <c r="O240" s="126">
        <v>0</v>
      </c>
      <c r="P240" s="126">
        <v>0</v>
      </c>
      <c r="Q240" s="65">
        <v>0</v>
      </c>
      <c r="R240" s="229"/>
      <c r="S240" s="71"/>
    </row>
    <row r="241" spans="1:21" ht="27.75" customHeight="1" x14ac:dyDescent="0.25">
      <c r="A241" s="229">
        <v>18</v>
      </c>
      <c r="B241" s="229" t="s">
        <v>573</v>
      </c>
      <c r="C241" s="229" t="s">
        <v>429</v>
      </c>
      <c r="D241" s="229" t="s">
        <v>497</v>
      </c>
      <c r="E241" s="229" t="s">
        <v>214</v>
      </c>
      <c r="F241" s="229" t="s">
        <v>561</v>
      </c>
      <c r="G241" s="247">
        <v>46356</v>
      </c>
      <c r="H241" s="233">
        <f>K241</f>
        <v>441650</v>
      </c>
      <c r="I241" s="65">
        <v>0</v>
      </c>
      <c r="J241" s="125" t="s">
        <v>14</v>
      </c>
      <c r="K241" s="126">
        <f>K243+K242</f>
        <v>441650</v>
      </c>
      <c r="L241" s="126">
        <f>L242+L243</f>
        <v>0</v>
      </c>
      <c r="M241" s="126">
        <f t="shared" ref="M241:N241" si="95">M242+M243</f>
        <v>0</v>
      </c>
      <c r="N241" s="126">
        <f t="shared" si="95"/>
        <v>40150</v>
      </c>
      <c r="O241" s="126">
        <f>O242+O243</f>
        <v>401500</v>
      </c>
      <c r="P241" s="126">
        <f>P242+P243</f>
        <v>0</v>
      </c>
      <c r="Q241" s="126">
        <f>Q242+Q243</f>
        <v>0</v>
      </c>
      <c r="R241" s="229" t="s">
        <v>181</v>
      </c>
    </row>
    <row r="242" spans="1:21" ht="39" customHeight="1" x14ac:dyDescent="0.35">
      <c r="A242" s="229"/>
      <c r="B242" s="229"/>
      <c r="C242" s="229"/>
      <c r="D242" s="229"/>
      <c r="E242" s="229"/>
      <c r="F242" s="229"/>
      <c r="G242" s="229"/>
      <c r="H242" s="233"/>
      <c r="I242" s="65">
        <v>0</v>
      </c>
      <c r="J242" s="125" t="s">
        <v>197</v>
      </c>
      <c r="K242" s="126">
        <f>SUM(L242:P242)</f>
        <v>288277</v>
      </c>
      <c r="L242" s="126">
        <v>0</v>
      </c>
      <c r="M242" s="126">
        <v>0</v>
      </c>
      <c r="N242" s="126">
        <v>39748.5</v>
      </c>
      <c r="O242" s="126">
        <v>248528.5</v>
      </c>
      <c r="P242" s="126">
        <v>0</v>
      </c>
      <c r="Q242" s="65">
        <v>0</v>
      </c>
      <c r="R242" s="229"/>
      <c r="S242" s="73"/>
    </row>
    <row r="243" spans="1:21" ht="75" customHeight="1" x14ac:dyDescent="0.35">
      <c r="A243" s="229"/>
      <c r="B243" s="229"/>
      <c r="C243" s="229"/>
      <c r="D243" s="229"/>
      <c r="E243" s="229"/>
      <c r="F243" s="229"/>
      <c r="G243" s="229"/>
      <c r="H243" s="233"/>
      <c r="I243" s="65">
        <v>0</v>
      </c>
      <c r="J243" s="125" t="s">
        <v>18</v>
      </c>
      <c r="K243" s="126">
        <f>SUM(L243:P243)</f>
        <v>153373</v>
      </c>
      <c r="L243" s="126">
        <v>0</v>
      </c>
      <c r="M243" s="126">
        <v>0</v>
      </c>
      <c r="N243" s="126">
        <v>401.5</v>
      </c>
      <c r="O243" s="126">
        <v>152971.5</v>
      </c>
      <c r="P243" s="126">
        <v>0</v>
      </c>
      <c r="Q243" s="65">
        <v>0</v>
      </c>
      <c r="R243" s="229"/>
      <c r="S243" s="71"/>
    </row>
    <row r="244" spans="1:21" ht="30.75" customHeight="1" x14ac:dyDescent="0.35">
      <c r="A244" s="251" t="s">
        <v>241</v>
      </c>
      <c r="B244" s="251"/>
      <c r="C244" s="251"/>
      <c r="D244" s="251"/>
      <c r="E244" s="251"/>
      <c r="F244" s="251"/>
      <c r="G244" s="251"/>
      <c r="H244" s="251"/>
      <c r="I244" s="251"/>
      <c r="J244" s="125" t="s">
        <v>8</v>
      </c>
      <c r="K244" s="128">
        <f>K190+K196+K199+K202+K205+K208+K211+K214+K217+K223+K226+K220+K229+K232+K235+K238+K193+K241</f>
        <v>4196542.0325199999</v>
      </c>
      <c r="L244" s="128">
        <f>L190+L196+L199+L202+L205+L208+L211+L214+L217+L223+L226+L220+L229+L232</f>
        <v>40844.412519999998</v>
      </c>
      <c r="M244" s="128">
        <f>M190+M196+M199+M202+M205+M208+M211+M214+M217+M223+M226+M220+M229+M232+M235+M238+M193</f>
        <v>276050.99</v>
      </c>
      <c r="N244" s="128">
        <f>N190+N196+N199+N202+N205+N208+N211+N214+N217+N223+N226+N220+N229+N232+N235+N238+N193+N241</f>
        <v>1721925.5699999998</v>
      </c>
      <c r="O244" s="128">
        <f>O190+O196+O199+O202+O205+O208+O211+O214+O217+O223+O226+O220+O229+O232+O235+O238+O241</f>
        <v>1417270.2799999998</v>
      </c>
      <c r="P244" s="128">
        <f>P190+P196+P199+P202+P205+P208+P211+P214+P217+P223+P226+P220+P229+P232</f>
        <v>749880.78</v>
      </c>
      <c r="Q244" s="128">
        <f>Q190+Q196+Q199+Q202+Q205+Q208+Q211+Q214+Q217+Q223+Q226+Q220+Q229+Q232</f>
        <v>0</v>
      </c>
      <c r="R244" s="229"/>
      <c r="S244" s="64"/>
    </row>
    <row r="245" spans="1:21" ht="40.5" customHeight="1" x14ac:dyDescent="0.25">
      <c r="A245" s="251"/>
      <c r="B245" s="251"/>
      <c r="C245" s="251"/>
      <c r="D245" s="251"/>
      <c r="E245" s="251"/>
      <c r="F245" s="251"/>
      <c r="G245" s="251"/>
      <c r="H245" s="251"/>
      <c r="I245" s="251"/>
      <c r="J245" s="125" t="s">
        <v>10</v>
      </c>
      <c r="K245" s="128">
        <f>K191+K197+K200+K203+K206+K209+K212+K215+K218+K224+K227+K221+K230+K233+K236+K239+K242</f>
        <v>3337546.54</v>
      </c>
      <c r="L245" s="128">
        <f t="shared" ref="L245:Q245" si="96">L191+L197+L200+L203+L206+L209+L212+L215+L218+L224+L227+L221+L230+L233+L236+L239</f>
        <v>7861.28</v>
      </c>
      <c r="M245" s="128">
        <f t="shared" si="96"/>
        <v>227112.63999999998</v>
      </c>
      <c r="N245" s="128">
        <f>N191+N197+N200+N203+N206+N209+N212+N215+N218+N224+N227+N221+N230+N233+N236+N239+N242</f>
        <v>1361757.92</v>
      </c>
      <c r="O245" s="128">
        <f t="shared" ref="O245:O246" si="97">O191+O197+O200+O203+O206+O209+O212+O215+O218+O224+O227+O221+O230+O233+O236+O239+O242</f>
        <v>1247942.19</v>
      </c>
      <c r="P245" s="128">
        <f t="shared" si="96"/>
        <v>492872.51</v>
      </c>
      <c r="Q245" s="128">
        <f t="shared" si="96"/>
        <v>0</v>
      </c>
      <c r="R245" s="229"/>
      <c r="S245" s="62"/>
    </row>
    <row r="246" spans="1:21" ht="60" customHeight="1" x14ac:dyDescent="0.25">
      <c r="A246" s="251"/>
      <c r="B246" s="251"/>
      <c r="C246" s="251"/>
      <c r="D246" s="251"/>
      <c r="E246" s="251"/>
      <c r="F246" s="251"/>
      <c r="G246" s="251"/>
      <c r="H246" s="251"/>
      <c r="I246" s="251"/>
      <c r="J246" s="125" t="s">
        <v>11</v>
      </c>
      <c r="K246" s="128">
        <f>K192+K198+K201+K204+K207+K210+K213+K216+K219+K225+K228+K222+K231+K234+K237+K240+K195+K243</f>
        <v>858995.49251999997</v>
      </c>
      <c r="L246" s="128">
        <f>L192+L198+L201+L204+L207+L210+L213+L216+L219+L225+L228+L222+L231+L234</f>
        <v>32983.132519999999</v>
      </c>
      <c r="M246" s="128">
        <f>M192+M198+M201+M204+M207+M210+M213+M216+M219+M225+M228+M222+M231+M234+M237+M240+M195</f>
        <v>48938.35</v>
      </c>
      <c r="N246" s="128">
        <f>N192+N198+N201+N204+N207+N210+N213+N216+N219+N225+N228+N222+N231+N234+N237+N240+N195+N243</f>
        <v>360167.65</v>
      </c>
      <c r="O246" s="128">
        <f t="shared" si="97"/>
        <v>169328.09</v>
      </c>
      <c r="P246" s="128">
        <f>P192+P198+P201+P204+P207+P210+P213+P216+P219+P225+P228+P222+P231+P234</f>
        <v>257008.27</v>
      </c>
      <c r="Q246" s="128">
        <f>Q192+Q198+Q201+Q204+Q207+Q210+Q213+Q216+Q219+Q225+Q228+Q222+Q231+Q234</f>
        <v>0</v>
      </c>
      <c r="R246" s="229"/>
    </row>
    <row r="247" spans="1:21" ht="25.5" customHeight="1" x14ac:dyDescent="0.25">
      <c r="A247" s="245" t="s">
        <v>359</v>
      </c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</row>
    <row r="248" spans="1:21" ht="25.5" customHeight="1" x14ac:dyDescent="0.25">
      <c r="A248" s="230">
        <v>1</v>
      </c>
      <c r="B248" s="230" t="s">
        <v>353</v>
      </c>
      <c r="C248" s="230" t="s">
        <v>356</v>
      </c>
      <c r="D248" s="230" t="s">
        <v>354</v>
      </c>
      <c r="E248" s="230" t="s">
        <v>214</v>
      </c>
      <c r="F248" s="248" t="s">
        <v>355</v>
      </c>
      <c r="G248" s="248">
        <v>45580</v>
      </c>
      <c r="H248" s="278">
        <f>K248+I248</f>
        <v>30422.39</v>
      </c>
      <c r="I248" s="126">
        <f>I249+I250</f>
        <v>0</v>
      </c>
      <c r="J248" s="125" t="s">
        <v>14</v>
      </c>
      <c r="K248" s="126">
        <f>K249+K250</f>
        <v>30422.39</v>
      </c>
      <c r="L248" s="126">
        <f t="shared" ref="L248" si="98">L249+L250</f>
        <v>0</v>
      </c>
      <c r="M248" s="126">
        <f>M249+M250</f>
        <v>27425.89</v>
      </c>
      <c r="N248" s="126">
        <f t="shared" ref="N248:P248" si="99">N249+N250</f>
        <v>2996.5</v>
      </c>
      <c r="O248" s="126">
        <f t="shared" si="99"/>
        <v>0</v>
      </c>
      <c r="P248" s="126">
        <f t="shared" si="99"/>
        <v>0</v>
      </c>
      <c r="Q248" s="65">
        <v>0</v>
      </c>
      <c r="R248" s="230" t="s">
        <v>181</v>
      </c>
    </row>
    <row r="249" spans="1:21" ht="45.75" customHeight="1" x14ac:dyDescent="0.4">
      <c r="A249" s="231"/>
      <c r="B249" s="231"/>
      <c r="C249" s="231"/>
      <c r="D249" s="259"/>
      <c r="E249" s="231"/>
      <c r="F249" s="231"/>
      <c r="G249" s="249"/>
      <c r="H249" s="279"/>
      <c r="I249" s="126">
        <v>0</v>
      </c>
      <c r="J249" s="125" t="s">
        <v>197</v>
      </c>
      <c r="K249" s="126">
        <f>L249+M249+N249+O249+P249</f>
        <v>18101.329999999998</v>
      </c>
      <c r="L249" s="126">
        <v>0</v>
      </c>
      <c r="M249" s="126">
        <v>16772.439999999999</v>
      </c>
      <c r="N249" s="126">
        <v>1328.89</v>
      </c>
      <c r="O249" s="126">
        <v>0</v>
      </c>
      <c r="P249" s="126">
        <v>0</v>
      </c>
      <c r="Q249" s="65">
        <v>0</v>
      </c>
      <c r="R249" s="231"/>
      <c r="S249" s="74"/>
    </row>
    <row r="250" spans="1:21" ht="64.5" customHeight="1" x14ac:dyDescent="0.25">
      <c r="A250" s="232"/>
      <c r="B250" s="232"/>
      <c r="C250" s="232"/>
      <c r="D250" s="260"/>
      <c r="E250" s="232"/>
      <c r="F250" s="232"/>
      <c r="G250" s="250"/>
      <c r="H250" s="280"/>
      <c r="I250" s="126">
        <v>0</v>
      </c>
      <c r="J250" s="125" t="s">
        <v>18</v>
      </c>
      <c r="K250" s="126">
        <f>L250+M250+N250+O250+P250</f>
        <v>12321.060000000001</v>
      </c>
      <c r="L250" s="126">
        <v>0</v>
      </c>
      <c r="M250" s="126">
        <v>10653.45</v>
      </c>
      <c r="N250" s="126">
        <f>44.88+1622.73</f>
        <v>1667.6100000000001</v>
      </c>
      <c r="O250" s="126">
        <v>0</v>
      </c>
      <c r="P250" s="126">
        <v>0</v>
      </c>
      <c r="Q250" s="65">
        <v>0</v>
      </c>
      <c r="R250" s="232"/>
    </row>
    <row r="251" spans="1:21" ht="30.75" customHeight="1" x14ac:dyDescent="0.25">
      <c r="A251" s="251" t="s">
        <v>360</v>
      </c>
      <c r="B251" s="251"/>
      <c r="C251" s="251"/>
      <c r="D251" s="251"/>
      <c r="E251" s="251"/>
      <c r="F251" s="251"/>
      <c r="G251" s="251"/>
      <c r="H251" s="251"/>
      <c r="I251" s="251"/>
      <c r="J251" s="125" t="s">
        <v>8</v>
      </c>
      <c r="K251" s="128">
        <f>K248</f>
        <v>30422.39</v>
      </c>
      <c r="L251" s="128">
        <f t="shared" ref="L251:P251" si="100">L248</f>
        <v>0</v>
      </c>
      <c r="M251" s="128">
        <f>M248</f>
        <v>27425.89</v>
      </c>
      <c r="N251" s="128">
        <f t="shared" si="100"/>
        <v>2996.5</v>
      </c>
      <c r="O251" s="128">
        <f t="shared" si="100"/>
        <v>0</v>
      </c>
      <c r="P251" s="128">
        <f t="shared" si="100"/>
        <v>0</v>
      </c>
      <c r="Q251" s="128">
        <v>0</v>
      </c>
      <c r="R251" s="229"/>
    </row>
    <row r="252" spans="1:21" ht="40.5" customHeight="1" x14ac:dyDescent="0.25">
      <c r="A252" s="251"/>
      <c r="B252" s="251"/>
      <c r="C252" s="251"/>
      <c r="D252" s="251"/>
      <c r="E252" s="251"/>
      <c r="F252" s="251"/>
      <c r="G252" s="251"/>
      <c r="H252" s="251"/>
      <c r="I252" s="251"/>
      <c r="J252" s="125" t="s">
        <v>10</v>
      </c>
      <c r="K252" s="128">
        <f>K249</f>
        <v>18101.329999999998</v>
      </c>
      <c r="L252" s="128">
        <f t="shared" ref="L252:P252" si="101">L249</f>
        <v>0</v>
      </c>
      <c r="M252" s="128">
        <f>M249</f>
        <v>16772.439999999999</v>
      </c>
      <c r="N252" s="128">
        <f t="shared" si="101"/>
        <v>1328.89</v>
      </c>
      <c r="O252" s="128">
        <f t="shared" si="101"/>
        <v>0</v>
      </c>
      <c r="P252" s="128">
        <f t="shared" si="101"/>
        <v>0</v>
      </c>
      <c r="Q252" s="128">
        <v>0</v>
      </c>
      <c r="R252" s="229"/>
    </row>
    <row r="253" spans="1:21" ht="60" customHeight="1" x14ac:dyDescent="0.25">
      <c r="A253" s="251"/>
      <c r="B253" s="251"/>
      <c r="C253" s="251"/>
      <c r="D253" s="251"/>
      <c r="E253" s="251"/>
      <c r="F253" s="251"/>
      <c r="G253" s="251"/>
      <c r="H253" s="251"/>
      <c r="I253" s="251"/>
      <c r="J253" s="125" t="s">
        <v>11</v>
      </c>
      <c r="K253" s="128">
        <f>K250</f>
        <v>12321.060000000001</v>
      </c>
      <c r="L253" s="128">
        <f t="shared" ref="L253:P253" si="102">L250</f>
        <v>0</v>
      </c>
      <c r="M253" s="128">
        <f t="shared" si="102"/>
        <v>10653.45</v>
      </c>
      <c r="N253" s="128">
        <f t="shared" si="102"/>
        <v>1667.6100000000001</v>
      </c>
      <c r="O253" s="128">
        <f t="shared" si="102"/>
        <v>0</v>
      </c>
      <c r="P253" s="128">
        <f t="shared" si="102"/>
        <v>0</v>
      </c>
      <c r="Q253" s="128">
        <v>0</v>
      </c>
      <c r="R253" s="229"/>
    </row>
    <row r="254" spans="1:21" ht="25.5" customHeight="1" x14ac:dyDescent="0.25">
      <c r="A254" s="245" t="s">
        <v>434</v>
      </c>
      <c r="B254" s="245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</row>
    <row r="255" spans="1:21" ht="51" customHeight="1" x14ac:dyDescent="0.35">
      <c r="A255" s="229">
        <v>1</v>
      </c>
      <c r="B255" s="229" t="s">
        <v>462</v>
      </c>
      <c r="C255" s="229" t="s">
        <v>451</v>
      </c>
      <c r="D255" s="229" t="s">
        <v>373</v>
      </c>
      <c r="E255" s="229" t="s">
        <v>210</v>
      </c>
      <c r="F255" s="229" t="s">
        <v>461</v>
      </c>
      <c r="G255" s="247">
        <v>45945</v>
      </c>
      <c r="H255" s="233">
        <f>N255</f>
        <v>121513.29000000001</v>
      </c>
      <c r="I255" s="65">
        <v>0</v>
      </c>
      <c r="J255" s="125" t="s">
        <v>14</v>
      </c>
      <c r="K255" s="126">
        <f>K257+K256</f>
        <v>127588.95000000001</v>
      </c>
      <c r="L255" s="126">
        <f>L256+L257</f>
        <v>0</v>
      </c>
      <c r="M255" s="126">
        <f t="shared" ref="M255:O255" si="103">M256+M257</f>
        <v>6075.66</v>
      </c>
      <c r="N255" s="126">
        <f t="shared" si="103"/>
        <v>121513.29000000001</v>
      </c>
      <c r="O255" s="126">
        <f t="shared" si="103"/>
        <v>0</v>
      </c>
      <c r="P255" s="126">
        <f>P256+P257</f>
        <v>0</v>
      </c>
      <c r="Q255" s="126">
        <f>Q256+Q257</f>
        <v>0</v>
      </c>
      <c r="R255" s="229" t="s">
        <v>181</v>
      </c>
      <c r="S255" s="64"/>
    </row>
    <row r="256" spans="1:21" ht="39" customHeight="1" x14ac:dyDescent="0.4">
      <c r="A256" s="229"/>
      <c r="B256" s="229"/>
      <c r="C256" s="229"/>
      <c r="D256" s="229"/>
      <c r="E256" s="229"/>
      <c r="F256" s="229"/>
      <c r="G256" s="229"/>
      <c r="H256" s="233"/>
      <c r="I256" s="65">
        <v>0</v>
      </c>
      <c r="J256" s="125" t="s">
        <v>197</v>
      </c>
      <c r="K256" s="126">
        <f>SUM(L256:P256)</f>
        <v>78473.27</v>
      </c>
      <c r="L256" s="126">
        <v>0</v>
      </c>
      <c r="M256" s="126">
        <v>3791.21</v>
      </c>
      <c r="N256" s="126">
        <v>74682.06</v>
      </c>
      <c r="O256" s="126">
        <v>0</v>
      </c>
      <c r="P256" s="126">
        <v>0</v>
      </c>
      <c r="Q256" s="65">
        <v>0</v>
      </c>
      <c r="R256" s="229"/>
      <c r="S256" s="75"/>
      <c r="T256" s="74"/>
      <c r="U256" s="75"/>
    </row>
    <row r="257" spans="1:22" ht="63.75" customHeight="1" x14ac:dyDescent="0.4">
      <c r="A257" s="229"/>
      <c r="B257" s="229"/>
      <c r="C257" s="229"/>
      <c r="D257" s="229"/>
      <c r="E257" s="229"/>
      <c r="F257" s="229"/>
      <c r="G257" s="229"/>
      <c r="H257" s="233"/>
      <c r="I257" s="65">
        <v>0</v>
      </c>
      <c r="J257" s="125" t="s">
        <v>18</v>
      </c>
      <c r="K257" s="126">
        <f>SUM(L257:P257)</f>
        <v>49115.68</v>
      </c>
      <c r="L257" s="126">
        <v>0</v>
      </c>
      <c r="M257" s="126">
        <v>2284.4499999999998</v>
      </c>
      <c r="N257" s="126">
        <v>46831.23</v>
      </c>
      <c r="O257" s="126">
        <v>0</v>
      </c>
      <c r="P257" s="126">
        <v>0</v>
      </c>
      <c r="Q257" s="65">
        <v>0</v>
      </c>
      <c r="R257" s="229"/>
      <c r="S257" s="75"/>
      <c r="T257" s="76"/>
      <c r="U257" s="74"/>
    </row>
    <row r="258" spans="1:22" ht="51" customHeight="1" x14ac:dyDescent="0.25">
      <c r="A258" s="229">
        <v>2</v>
      </c>
      <c r="B258" s="229" t="s">
        <v>378</v>
      </c>
      <c r="C258" s="229" t="s">
        <v>452</v>
      </c>
      <c r="D258" s="229" t="s">
        <v>377</v>
      </c>
      <c r="E258" s="229" t="s">
        <v>210</v>
      </c>
      <c r="F258" s="229" t="s">
        <v>461</v>
      </c>
      <c r="G258" s="247">
        <v>45945</v>
      </c>
      <c r="H258" s="233">
        <f>N258</f>
        <v>258711.31</v>
      </c>
      <c r="I258" s="65">
        <v>0</v>
      </c>
      <c r="J258" s="125" t="s">
        <v>14</v>
      </c>
      <c r="K258" s="126">
        <f>K260+K259</f>
        <v>271646.87</v>
      </c>
      <c r="L258" s="126">
        <f>L259+L260</f>
        <v>0</v>
      </c>
      <c r="M258" s="126">
        <f t="shared" ref="M258:O258" si="104">M259+M260</f>
        <v>12935.560000000001</v>
      </c>
      <c r="N258" s="126">
        <f t="shared" si="104"/>
        <v>258711.31</v>
      </c>
      <c r="O258" s="126">
        <f t="shared" si="104"/>
        <v>0</v>
      </c>
      <c r="P258" s="126">
        <f>P259+P260</f>
        <v>0</v>
      </c>
      <c r="Q258" s="126">
        <f>Q259+Q260</f>
        <v>0</v>
      </c>
      <c r="R258" s="229" t="s">
        <v>181</v>
      </c>
    </row>
    <row r="259" spans="1:22" ht="39" customHeight="1" x14ac:dyDescent="0.4">
      <c r="A259" s="229"/>
      <c r="B259" s="229"/>
      <c r="C259" s="229"/>
      <c r="D259" s="229"/>
      <c r="E259" s="229"/>
      <c r="F259" s="229"/>
      <c r="G259" s="229"/>
      <c r="H259" s="233"/>
      <c r="I259" s="65">
        <v>0</v>
      </c>
      <c r="J259" s="125" t="s">
        <v>197</v>
      </c>
      <c r="K259" s="126">
        <f>SUM(L259:P259)</f>
        <v>167075.76</v>
      </c>
      <c r="L259" s="126">
        <v>0</v>
      </c>
      <c r="M259" s="126">
        <v>8071.79</v>
      </c>
      <c r="N259" s="126">
        <v>159003.97</v>
      </c>
      <c r="O259" s="126">
        <v>0</v>
      </c>
      <c r="P259" s="126">
        <v>0</v>
      </c>
      <c r="Q259" s="65">
        <v>0</v>
      </c>
      <c r="R259" s="229"/>
      <c r="S259" s="75"/>
      <c r="T259" s="74"/>
      <c r="U259" s="77"/>
      <c r="V259" s="74"/>
    </row>
    <row r="260" spans="1:22" ht="63.75" customHeight="1" x14ac:dyDescent="0.4">
      <c r="A260" s="229"/>
      <c r="B260" s="229"/>
      <c r="C260" s="229"/>
      <c r="D260" s="229"/>
      <c r="E260" s="229"/>
      <c r="F260" s="229"/>
      <c r="G260" s="229"/>
      <c r="H260" s="233"/>
      <c r="I260" s="65">
        <v>0</v>
      </c>
      <c r="J260" s="125" t="s">
        <v>18</v>
      </c>
      <c r="K260" s="126">
        <f>SUM(L260:P260)</f>
        <v>104571.11</v>
      </c>
      <c r="L260" s="126">
        <v>0</v>
      </c>
      <c r="M260" s="126">
        <v>4863.7700000000004</v>
      </c>
      <c r="N260" s="126">
        <v>99707.34</v>
      </c>
      <c r="O260" s="126">
        <v>0</v>
      </c>
      <c r="P260" s="126">
        <v>0</v>
      </c>
      <c r="Q260" s="65">
        <v>0</v>
      </c>
      <c r="R260" s="229"/>
      <c r="S260" s="75"/>
      <c r="T260" s="74"/>
      <c r="U260" s="77"/>
      <c r="V260" s="74"/>
    </row>
    <row r="261" spans="1:22" ht="27.75" customHeight="1" x14ac:dyDescent="0.25">
      <c r="A261" s="229">
        <v>3</v>
      </c>
      <c r="B261" s="229" t="s">
        <v>382</v>
      </c>
      <c r="C261" s="229" t="s">
        <v>453</v>
      </c>
      <c r="D261" s="230" t="s">
        <v>381</v>
      </c>
      <c r="E261" s="230" t="s">
        <v>210</v>
      </c>
      <c r="F261" s="229" t="s">
        <v>461</v>
      </c>
      <c r="G261" s="247">
        <v>45945</v>
      </c>
      <c r="H261" s="233">
        <f>N261</f>
        <v>24825.47</v>
      </c>
      <c r="I261" s="65">
        <v>0</v>
      </c>
      <c r="J261" s="125" t="s">
        <v>14</v>
      </c>
      <c r="K261" s="126">
        <f>K263+K262</f>
        <v>26066.739999999998</v>
      </c>
      <c r="L261" s="126">
        <f>L262+L263</f>
        <v>0</v>
      </c>
      <c r="M261" s="126">
        <f>M262+M263</f>
        <v>1241.27</v>
      </c>
      <c r="N261" s="126">
        <f>N262+N263</f>
        <v>24825.47</v>
      </c>
      <c r="O261" s="126">
        <f t="shared" ref="O261" si="105">O262+O263</f>
        <v>0</v>
      </c>
      <c r="P261" s="126">
        <f>P262+P263</f>
        <v>0</v>
      </c>
      <c r="Q261" s="126">
        <f>Q262+Q263</f>
        <v>0</v>
      </c>
      <c r="R261" s="229" t="s">
        <v>181</v>
      </c>
    </row>
    <row r="262" spans="1:22" ht="39" customHeight="1" x14ac:dyDescent="0.4">
      <c r="A262" s="229"/>
      <c r="B262" s="229"/>
      <c r="C262" s="229"/>
      <c r="D262" s="231"/>
      <c r="E262" s="231"/>
      <c r="F262" s="229"/>
      <c r="G262" s="229"/>
      <c r="H262" s="233"/>
      <c r="I262" s="65">
        <v>0</v>
      </c>
      <c r="J262" s="125" t="s">
        <v>197</v>
      </c>
      <c r="K262" s="126">
        <f>SUM(L262:P262)</f>
        <v>16032.279999999999</v>
      </c>
      <c r="L262" s="126">
        <v>0</v>
      </c>
      <c r="M262" s="126">
        <v>774.55</v>
      </c>
      <c r="N262" s="126">
        <v>15257.73</v>
      </c>
      <c r="O262" s="126">
        <v>0</v>
      </c>
      <c r="P262" s="126">
        <v>0</v>
      </c>
      <c r="Q262" s="65">
        <v>0</v>
      </c>
      <c r="R262" s="229"/>
      <c r="S262" s="75"/>
      <c r="T262" s="75"/>
      <c r="U262" s="75"/>
    </row>
    <row r="263" spans="1:22" ht="63.75" customHeight="1" x14ac:dyDescent="0.4">
      <c r="A263" s="229"/>
      <c r="B263" s="229"/>
      <c r="C263" s="229"/>
      <c r="D263" s="232"/>
      <c r="E263" s="232"/>
      <c r="F263" s="229"/>
      <c r="G263" s="229"/>
      <c r="H263" s="233"/>
      <c r="I263" s="65">
        <v>0</v>
      </c>
      <c r="J263" s="125" t="s">
        <v>18</v>
      </c>
      <c r="K263" s="126">
        <f>SUM(L263:P263)</f>
        <v>10034.459999999999</v>
      </c>
      <c r="L263" s="126">
        <v>0</v>
      </c>
      <c r="M263" s="126">
        <v>466.72</v>
      </c>
      <c r="N263" s="126">
        <v>9567.74</v>
      </c>
      <c r="O263" s="126">
        <v>0</v>
      </c>
      <c r="P263" s="126">
        <v>0</v>
      </c>
      <c r="Q263" s="65">
        <v>0</v>
      </c>
      <c r="R263" s="229"/>
      <c r="S263" s="75"/>
      <c r="T263" s="75"/>
      <c r="U263" s="75"/>
    </row>
    <row r="264" spans="1:22" ht="39.75" customHeight="1" x14ac:dyDescent="0.25">
      <c r="A264" s="229">
        <v>4</v>
      </c>
      <c r="B264" s="229" t="s">
        <v>463</v>
      </c>
      <c r="C264" s="229" t="s">
        <v>454</v>
      </c>
      <c r="D264" s="229" t="s">
        <v>384</v>
      </c>
      <c r="E264" s="229" t="s">
        <v>210</v>
      </c>
      <c r="F264" s="229" t="s">
        <v>461</v>
      </c>
      <c r="G264" s="247">
        <v>45945</v>
      </c>
      <c r="H264" s="233">
        <f>N264</f>
        <v>175874.25</v>
      </c>
      <c r="I264" s="65">
        <v>0</v>
      </c>
      <c r="J264" s="125" t="s">
        <v>14</v>
      </c>
      <c r="K264" s="126">
        <f>K266+K265</f>
        <v>184667.97</v>
      </c>
      <c r="L264" s="126">
        <f>L265+L266</f>
        <v>0</v>
      </c>
      <c r="M264" s="126">
        <f t="shared" ref="M264:O264" si="106">M265+M266</f>
        <v>8793.7199999999993</v>
      </c>
      <c r="N264" s="126">
        <f t="shared" si="106"/>
        <v>175874.25</v>
      </c>
      <c r="O264" s="126">
        <f t="shared" si="106"/>
        <v>0</v>
      </c>
      <c r="P264" s="126">
        <f>P265+P266</f>
        <v>0</v>
      </c>
      <c r="Q264" s="126">
        <f>Q265+Q266</f>
        <v>0</v>
      </c>
      <c r="R264" s="229" t="s">
        <v>181</v>
      </c>
    </row>
    <row r="265" spans="1:22" ht="39" customHeight="1" x14ac:dyDescent="0.25">
      <c r="A265" s="229"/>
      <c r="B265" s="229"/>
      <c r="C265" s="229"/>
      <c r="D265" s="229"/>
      <c r="E265" s="229"/>
      <c r="F265" s="229"/>
      <c r="G265" s="229"/>
      <c r="H265" s="233"/>
      <c r="I265" s="65">
        <v>0</v>
      </c>
      <c r="J265" s="125" t="s">
        <v>197</v>
      </c>
      <c r="K265" s="126">
        <f>SUM(L265:P265)</f>
        <v>113579.59</v>
      </c>
      <c r="L265" s="126">
        <v>0</v>
      </c>
      <c r="M265" s="126">
        <v>5487.28</v>
      </c>
      <c r="N265" s="126">
        <v>108092.31</v>
      </c>
      <c r="O265" s="126">
        <v>0</v>
      </c>
      <c r="P265" s="126">
        <v>0</v>
      </c>
      <c r="Q265" s="65">
        <v>0</v>
      </c>
      <c r="R265" s="229"/>
      <c r="S265" s="66"/>
    </row>
    <row r="266" spans="1:22" ht="63.75" customHeight="1" x14ac:dyDescent="0.35">
      <c r="A266" s="229"/>
      <c r="B266" s="229"/>
      <c r="C266" s="229"/>
      <c r="D266" s="229"/>
      <c r="E266" s="229"/>
      <c r="F266" s="229"/>
      <c r="G266" s="229"/>
      <c r="H266" s="233"/>
      <c r="I266" s="65">
        <v>0</v>
      </c>
      <c r="J266" s="125" t="s">
        <v>18</v>
      </c>
      <c r="K266" s="126">
        <f>SUM(L266:P266)</f>
        <v>71088.38</v>
      </c>
      <c r="L266" s="126">
        <v>0</v>
      </c>
      <c r="M266" s="126">
        <v>3306.44</v>
      </c>
      <c r="N266" s="126">
        <v>67781.94</v>
      </c>
      <c r="O266" s="126">
        <v>0</v>
      </c>
      <c r="P266" s="126">
        <v>0</v>
      </c>
      <c r="Q266" s="65">
        <v>0</v>
      </c>
      <c r="R266" s="229"/>
      <c r="S266" s="71"/>
    </row>
    <row r="267" spans="1:22" ht="27.75" customHeight="1" x14ac:dyDescent="0.25">
      <c r="A267" s="229">
        <v>5</v>
      </c>
      <c r="B267" s="229" t="s">
        <v>455</v>
      </c>
      <c r="C267" s="229" t="s">
        <v>456</v>
      </c>
      <c r="D267" s="229" t="s">
        <v>387</v>
      </c>
      <c r="E267" s="229" t="s">
        <v>210</v>
      </c>
      <c r="F267" s="229" t="s">
        <v>461</v>
      </c>
      <c r="G267" s="247">
        <v>45945</v>
      </c>
      <c r="H267" s="233">
        <f>K267</f>
        <v>101234.95999999999</v>
      </c>
      <c r="I267" s="65">
        <v>0</v>
      </c>
      <c r="J267" s="125" t="s">
        <v>14</v>
      </c>
      <c r="K267" s="126">
        <f>K269+K268</f>
        <v>101234.95999999999</v>
      </c>
      <c r="L267" s="126">
        <f>L268+L269</f>
        <v>0</v>
      </c>
      <c r="M267" s="126">
        <f t="shared" ref="M267:O267" si="107">M268+M269</f>
        <v>5061.75</v>
      </c>
      <c r="N267" s="126">
        <f t="shared" si="107"/>
        <v>96173.209999999992</v>
      </c>
      <c r="O267" s="126">
        <f t="shared" si="107"/>
        <v>0</v>
      </c>
      <c r="P267" s="126">
        <f>P268+P269</f>
        <v>0</v>
      </c>
      <c r="Q267" s="126">
        <f>Q268+Q269</f>
        <v>0</v>
      </c>
      <c r="R267" s="229" t="s">
        <v>181</v>
      </c>
    </row>
    <row r="268" spans="1:22" ht="39" customHeight="1" x14ac:dyDescent="0.25">
      <c r="A268" s="229"/>
      <c r="B268" s="229"/>
      <c r="C268" s="229"/>
      <c r="D268" s="229"/>
      <c r="E268" s="229"/>
      <c r="F268" s="229"/>
      <c r="G268" s="229"/>
      <c r="H268" s="233"/>
      <c r="I268" s="65">
        <v>0</v>
      </c>
      <c r="J268" s="125" t="s">
        <v>197</v>
      </c>
      <c r="K268" s="126">
        <f>SUM(L268:P268)</f>
        <v>63170.61</v>
      </c>
      <c r="L268" s="126">
        <v>0</v>
      </c>
      <c r="M268" s="126">
        <v>3158.53</v>
      </c>
      <c r="N268" s="126">
        <v>60012.08</v>
      </c>
      <c r="O268" s="126">
        <v>0</v>
      </c>
      <c r="P268" s="126">
        <v>0</v>
      </c>
      <c r="Q268" s="65">
        <v>0</v>
      </c>
      <c r="R268" s="229"/>
      <c r="S268" s="66"/>
    </row>
    <row r="269" spans="1:22" ht="63.75" customHeight="1" x14ac:dyDescent="0.35">
      <c r="A269" s="229"/>
      <c r="B269" s="229"/>
      <c r="C269" s="229"/>
      <c r="D269" s="229"/>
      <c r="E269" s="229"/>
      <c r="F269" s="229"/>
      <c r="G269" s="229"/>
      <c r="H269" s="233"/>
      <c r="I269" s="65">
        <v>0</v>
      </c>
      <c r="J269" s="125" t="s">
        <v>18</v>
      </c>
      <c r="K269" s="126">
        <f>SUM(L269:P269)</f>
        <v>38064.35</v>
      </c>
      <c r="L269" s="126">
        <v>0</v>
      </c>
      <c r="M269" s="126">
        <v>1903.22</v>
      </c>
      <c r="N269" s="126">
        <v>36161.129999999997</v>
      </c>
      <c r="O269" s="126">
        <v>0</v>
      </c>
      <c r="P269" s="126">
        <v>0</v>
      </c>
      <c r="Q269" s="65">
        <v>0</v>
      </c>
      <c r="R269" s="229"/>
      <c r="S269" s="71"/>
    </row>
    <row r="270" spans="1:22" ht="27.75" customHeight="1" x14ac:dyDescent="0.25">
      <c r="A270" s="229">
        <v>6</v>
      </c>
      <c r="B270" s="229" t="s">
        <v>464</v>
      </c>
      <c r="C270" s="229" t="s">
        <v>457</v>
      </c>
      <c r="D270" s="229" t="s">
        <v>389</v>
      </c>
      <c r="E270" s="229" t="s">
        <v>210</v>
      </c>
      <c r="F270" s="229" t="s">
        <v>461</v>
      </c>
      <c r="G270" s="247">
        <v>45945</v>
      </c>
      <c r="H270" s="233">
        <f>N270</f>
        <v>41596.879999999997</v>
      </c>
      <c r="I270" s="65">
        <v>0</v>
      </c>
      <c r="J270" s="125" t="s">
        <v>14</v>
      </c>
      <c r="K270" s="126">
        <f>K272+K271</f>
        <v>43676.72</v>
      </c>
      <c r="L270" s="126">
        <f>L271+L272</f>
        <v>0</v>
      </c>
      <c r="M270" s="126">
        <f t="shared" ref="M270:O270" si="108">M271+M272</f>
        <v>2079.84</v>
      </c>
      <c r="N270" s="126">
        <f t="shared" si="108"/>
        <v>41596.879999999997</v>
      </c>
      <c r="O270" s="126">
        <f t="shared" si="108"/>
        <v>0</v>
      </c>
      <c r="P270" s="126">
        <f>P271+P272</f>
        <v>0</v>
      </c>
      <c r="Q270" s="126">
        <f>Q271+Q272</f>
        <v>0</v>
      </c>
      <c r="R270" s="229" t="s">
        <v>181</v>
      </c>
    </row>
    <row r="271" spans="1:22" ht="39" customHeight="1" x14ac:dyDescent="0.25">
      <c r="A271" s="229"/>
      <c r="B271" s="229"/>
      <c r="C271" s="229"/>
      <c r="D271" s="229"/>
      <c r="E271" s="229"/>
      <c r="F271" s="229"/>
      <c r="G271" s="229"/>
      <c r="H271" s="233"/>
      <c r="I271" s="65">
        <v>0</v>
      </c>
      <c r="J271" s="125" t="s">
        <v>197</v>
      </c>
      <c r="K271" s="126">
        <f>SUM(L271:P271)</f>
        <v>26863.26</v>
      </c>
      <c r="L271" s="126">
        <v>0</v>
      </c>
      <c r="M271" s="126">
        <v>1297.82</v>
      </c>
      <c r="N271" s="126">
        <v>25565.439999999999</v>
      </c>
      <c r="O271" s="126">
        <v>0</v>
      </c>
      <c r="P271" s="126">
        <v>0</v>
      </c>
      <c r="Q271" s="65">
        <v>0</v>
      </c>
      <c r="R271" s="229"/>
      <c r="S271" s="66"/>
    </row>
    <row r="272" spans="1:22" ht="63.75" customHeight="1" x14ac:dyDescent="0.35">
      <c r="A272" s="229"/>
      <c r="B272" s="229"/>
      <c r="C272" s="229"/>
      <c r="D272" s="229"/>
      <c r="E272" s="229"/>
      <c r="F272" s="229"/>
      <c r="G272" s="229"/>
      <c r="H272" s="233"/>
      <c r="I272" s="65">
        <v>0</v>
      </c>
      <c r="J272" s="125" t="s">
        <v>18</v>
      </c>
      <c r="K272" s="126">
        <f>SUM(L272:P272)</f>
        <v>16813.46</v>
      </c>
      <c r="L272" s="126">
        <v>0</v>
      </c>
      <c r="M272" s="126">
        <v>782.02</v>
      </c>
      <c r="N272" s="126">
        <v>16031.44</v>
      </c>
      <c r="O272" s="126">
        <v>0</v>
      </c>
      <c r="P272" s="126">
        <v>0</v>
      </c>
      <c r="Q272" s="65">
        <v>0</v>
      </c>
      <c r="R272" s="229"/>
      <c r="S272" s="71"/>
    </row>
    <row r="273" spans="1:21" ht="27.75" customHeight="1" x14ac:dyDescent="0.25">
      <c r="A273" s="229">
        <v>7</v>
      </c>
      <c r="B273" s="229" t="s">
        <v>392</v>
      </c>
      <c r="C273" s="229" t="s">
        <v>458</v>
      </c>
      <c r="D273" s="229" t="s">
        <v>393</v>
      </c>
      <c r="E273" s="229" t="s">
        <v>210</v>
      </c>
      <c r="F273" s="229" t="s">
        <v>461</v>
      </c>
      <c r="G273" s="247">
        <v>45945</v>
      </c>
      <c r="H273" s="233">
        <f>K273</f>
        <v>89933.68</v>
      </c>
      <c r="I273" s="65">
        <v>0</v>
      </c>
      <c r="J273" s="125" t="s">
        <v>14</v>
      </c>
      <c r="K273" s="126">
        <f>K275+K274</f>
        <v>89933.68</v>
      </c>
      <c r="L273" s="126">
        <f>L274+L275</f>
        <v>0</v>
      </c>
      <c r="M273" s="126">
        <f t="shared" ref="M273:O273" si="109">M274+M275</f>
        <v>4496.68</v>
      </c>
      <c r="N273" s="126">
        <f t="shared" si="109"/>
        <v>85437</v>
      </c>
      <c r="O273" s="126">
        <f t="shared" si="109"/>
        <v>0</v>
      </c>
      <c r="P273" s="126">
        <f>P274+P275</f>
        <v>0</v>
      </c>
      <c r="Q273" s="126">
        <f>Q274+Q275</f>
        <v>0</v>
      </c>
      <c r="R273" s="229" t="s">
        <v>181</v>
      </c>
    </row>
    <row r="274" spans="1:21" ht="39" customHeight="1" x14ac:dyDescent="0.4">
      <c r="A274" s="229"/>
      <c r="B274" s="229"/>
      <c r="C274" s="229"/>
      <c r="D274" s="229"/>
      <c r="E274" s="229"/>
      <c r="F274" s="229"/>
      <c r="G274" s="229"/>
      <c r="H274" s="233"/>
      <c r="I274" s="65">
        <v>0</v>
      </c>
      <c r="J274" s="125" t="s">
        <v>197</v>
      </c>
      <c r="K274" s="126">
        <f>SUM(L274:P274)</f>
        <v>56118.62</v>
      </c>
      <c r="L274" s="126">
        <v>0</v>
      </c>
      <c r="M274" s="126">
        <v>2805.93</v>
      </c>
      <c r="N274" s="126">
        <v>53312.69</v>
      </c>
      <c r="O274" s="126">
        <v>0</v>
      </c>
      <c r="P274" s="126">
        <v>0</v>
      </c>
      <c r="Q274" s="65">
        <v>0</v>
      </c>
      <c r="R274" s="229"/>
      <c r="S274" s="76"/>
      <c r="T274" s="76"/>
      <c r="U274" s="76"/>
    </row>
    <row r="275" spans="1:21" ht="63.75" customHeight="1" x14ac:dyDescent="0.4">
      <c r="A275" s="229"/>
      <c r="B275" s="229"/>
      <c r="C275" s="229"/>
      <c r="D275" s="229"/>
      <c r="E275" s="229"/>
      <c r="F275" s="229"/>
      <c r="G275" s="229"/>
      <c r="H275" s="233"/>
      <c r="I275" s="65">
        <v>0</v>
      </c>
      <c r="J275" s="125" t="s">
        <v>18</v>
      </c>
      <c r="K275" s="126">
        <f>SUM(L275:P275)</f>
        <v>33815.06</v>
      </c>
      <c r="L275" s="126">
        <v>0</v>
      </c>
      <c r="M275" s="126">
        <v>1690.75</v>
      </c>
      <c r="N275" s="126">
        <v>32124.31</v>
      </c>
      <c r="O275" s="126">
        <v>0</v>
      </c>
      <c r="P275" s="126">
        <v>0</v>
      </c>
      <c r="Q275" s="65">
        <v>0</v>
      </c>
      <c r="R275" s="229"/>
      <c r="S275" s="76"/>
      <c r="T275" s="76"/>
      <c r="U275" s="76"/>
    </row>
    <row r="276" spans="1:21" ht="49.5" customHeight="1" x14ac:dyDescent="0.25">
      <c r="A276" s="229">
        <v>8</v>
      </c>
      <c r="B276" s="229" t="s">
        <v>397</v>
      </c>
      <c r="C276" s="229" t="s">
        <v>459</v>
      </c>
      <c r="D276" s="229" t="s">
        <v>396</v>
      </c>
      <c r="E276" s="229" t="s">
        <v>210</v>
      </c>
      <c r="F276" s="229" t="s">
        <v>461</v>
      </c>
      <c r="G276" s="247">
        <v>45945</v>
      </c>
      <c r="H276" s="233">
        <f>N276</f>
        <v>24508.800000000003</v>
      </c>
      <c r="I276" s="65">
        <v>0</v>
      </c>
      <c r="J276" s="125" t="s">
        <v>14</v>
      </c>
      <c r="K276" s="126">
        <f>K278+K277</f>
        <v>25734.240000000002</v>
      </c>
      <c r="L276" s="126">
        <f>L277+L278</f>
        <v>0</v>
      </c>
      <c r="M276" s="126">
        <f t="shared" ref="M276:O276" si="110">M277+M278</f>
        <v>1225.44</v>
      </c>
      <c r="N276" s="126">
        <f t="shared" si="110"/>
        <v>24508.800000000003</v>
      </c>
      <c r="O276" s="126">
        <f t="shared" si="110"/>
        <v>0</v>
      </c>
      <c r="P276" s="126">
        <f>P277+P278</f>
        <v>0</v>
      </c>
      <c r="Q276" s="126">
        <f>Q277+Q278</f>
        <v>0</v>
      </c>
      <c r="R276" s="229" t="s">
        <v>181</v>
      </c>
    </row>
    <row r="277" spans="1:21" ht="39" customHeight="1" x14ac:dyDescent="0.25">
      <c r="A277" s="229"/>
      <c r="B277" s="229"/>
      <c r="C277" s="229"/>
      <c r="D277" s="229"/>
      <c r="E277" s="229"/>
      <c r="F277" s="229"/>
      <c r="G277" s="229"/>
      <c r="H277" s="233"/>
      <c r="I277" s="65">
        <v>0</v>
      </c>
      <c r="J277" s="125" t="s">
        <v>197</v>
      </c>
      <c r="K277" s="126">
        <f>SUM(L277:P277)</f>
        <v>15827.77</v>
      </c>
      <c r="L277" s="126">
        <v>0</v>
      </c>
      <c r="M277" s="126">
        <v>764.67</v>
      </c>
      <c r="N277" s="126">
        <v>15063.1</v>
      </c>
      <c r="O277" s="126">
        <v>0</v>
      </c>
      <c r="P277" s="126">
        <v>0</v>
      </c>
      <c r="Q277" s="65">
        <v>0</v>
      </c>
      <c r="R277" s="229"/>
      <c r="S277" s="66"/>
    </row>
    <row r="278" spans="1:21" ht="63.75" customHeight="1" x14ac:dyDescent="0.35">
      <c r="A278" s="229"/>
      <c r="B278" s="229"/>
      <c r="C278" s="229"/>
      <c r="D278" s="229"/>
      <c r="E278" s="229"/>
      <c r="F278" s="229"/>
      <c r="G278" s="229"/>
      <c r="H278" s="233"/>
      <c r="I278" s="65">
        <v>0</v>
      </c>
      <c r="J278" s="125" t="s">
        <v>18</v>
      </c>
      <c r="K278" s="126">
        <f>SUM(L278:P278)</f>
        <v>9906.4700000000012</v>
      </c>
      <c r="L278" s="126">
        <v>0</v>
      </c>
      <c r="M278" s="126">
        <v>460.77</v>
      </c>
      <c r="N278" s="126">
        <v>9445.7000000000007</v>
      </c>
      <c r="O278" s="126">
        <v>0</v>
      </c>
      <c r="P278" s="126">
        <v>0</v>
      </c>
      <c r="Q278" s="65">
        <v>0</v>
      </c>
      <c r="R278" s="229"/>
      <c r="S278" s="71"/>
    </row>
    <row r="279" spans="1:21" ht="34.5" customHeight="1" x14ac:dyDescent="0.25">
      <c r="A279" s="229">
        <v>9</v>
      </c>
      <c r="B279" s="229" t="s">
        <v>398</v>
      </c>
      <c r="C279" s="229" t="s">
        <v>458</v>
      </c>
      <c r="D279" s="229" t="s">
        <v>354</v>
      </c>
      <c r="E279" s="229" t="s">
        <v>210</v>
      </c>
      <c r="F279" s="229" t="s">
        <v>461</v>
      </c>
      <c r="G279" s="247">
        <v>45945</v>
      </c>
      <c r="H279" s="233">
        <f>N279</f>
        <v>89230.64</v>
      </c>
      <c r="I279" s="65">
        <v>0</v>
      </c>
      <c r="J279" s="125" t="s">
        <v>14</v>
      </c>
      <c r="K279" s="126">
        <f>K281+K280</f>
        <v>93692.18</v>
      </c>
      <c r="L279" s="126">
        <f>L280+L281</f>
        <v>0</v>
      </c>
      <c r="M279" s="126">
        <f t="shared" ref="M279:O279" si="111">M280+M281</f>
        <v>4461.54</v>
      </c>
      <c r="N279" s="126">
        <f t="shared" si="111"/>
        <v>89230.64</v>
      </c>
      <c r="O279" s="126">
        <f t="shared" si="111"/>
        <v>0</v>
      </c>
      <c r="P279" s="126">
        <f>P280+P281</f>
        <v>0</v>
      </c>
      <c r="Q279" s="126">
        <f>Q280+Q281</f>
        <v>0</v>
      </c>
      <c r="R279" s="229" t="s">
        <v>181</v>
      </c>
    </row>
    <row r="280" spans="1:21" ht="39" customHeight="1" x14ac:dyDescent="0.25">
      <c r="A280" s="229"/>
      <c r="B280" s="229"/>
      <c r="C280" s="229"/>
      <c r="D280" s="229"/>
      <c r="E280" s="229"/>
      <c r="F280" s="229"/>
      <c r="G280" s="229"/>
      <c r="H280" s="233"/>
      <c r="I280" s="65">
        <v>0</v>
      </c>
      <c r="J280" s="125" t="s">
        <v>197</v>
      </c>
      <c r="K280" s="126">
        <f>SUM(L280:P280)</f>
        <v>57625.15</v>
      </c>
      <c r="L280" s="126">
        <v>0</v>
      </c>
      <c r="M280" s="126">
        <v>2784</v>
      </c>
      <c r="N280" s="126">
        <v>54841.15</v>
      </c>
      <c r="O280" s="126">
        <v>0</v>
      </c>
      <c r="P280" s="126">
        <v>0</v>
      </c>
      <c r="Q280" s="65">
        <v>0</v>
      </c>
      <c r="R280" s="229"/>
      <c r="S280" s="66"/>
    </row>
    <row r="281" spans="1:21" ht="63.75" customHeight="1" x14ac:dyDescent="0.35">
      <c r="A281" s="229"/>
      <c r="B281" s="229"/>
      <c r="C281" s="229"/>
      <c r="D281" s="229"/>
      <c r="E281" s="229"/>
      <c r="F281" s="229"/>
      <c r="G281" s="229"/>
      <c r="H281" s="233"/>
      <c r="I281" s="65">
        <v>0</v>
      </c>
      <c r="J281" s="125" t="s">
        <v>18</v>
      </c>
      <c r="K281" s="126">
        <f>SUM(L281:P281)</f>
        <v>36067.03</v>
      </c>
      <c r="L281" s="126">
        <v>0</v>
      </c>
      <c r="M281" s="126">
        <v>1677.54</v>
      </c>
      <c r="N281" s="126">
        <v>34389.49</v>
      </c>
      <c r="O281" s="126">
        <v>0</v>
      </c>
      <c r="P281" s="126">
        <v>0</v>
      </c>
      <c r="Q281" s="65">
        <v>0</v>
      </c>
      <c r="R281" s="229"/>
      <c r="S281" s="71"/>
    </row>
    <row r="282" spans="1:21" ht="27.75" customHeight="1" x14ac:dyDescent="0.25">
      <c r="A282" s="229">
        <v>10</v>
      </c>
      <c r="B282" s="229" t="s">
        <v>406</v>
      </c>
      <c r="C282" s="229" t="s">
        <v>460</v>
      </c>
      <c r="D282" s="229" t="s">
        <v>399</v>
      </c>
      <c r="E282" s="229" t="s">
        <v>210</v>
      </c>
      <c r="F282" s="229" t="s">
        <v>461</v>
      </c>
      <c r="G282" s="247">
        <v>45945</v>
      </c>
      <c r="H282" s="233">
        <f>N282</f>
        <v>228524.13</v>
      </c>
      <c r="I282" s="65">
        <v>0</v>
      </c>
      <c r="J282" s="125" t="s">
        <v>14</v>
      </c>
      <c r="K282" s="126">
        <f>K284+K283</f>
        <v>239950.33000000002</v>
      </c>
      <c r="L282" s="126">
        <f>L283+L284</f>
        <v>0</v>
      </c>
      <c r="M282" s="126">
        <f t="shared" ref="M282:O282" si="112">M283+M284</f>
        <v>11426.2</v>
      </c>
      <c r="N282" s="126">
        <f t="shared" si="112"/>
        <v>228524.13</v>
      </c>
      <c r="O282" s="126">
        <f t="shared" si="112"/>
        <v>0</v>
      </c>
      <c r="P282" s="126">
        <f>P283+P284</f>
        <v>0</v>
      </c>
      <c r="Q282" s="126">
        <f>Q283+Q284</f>
        <v>0</v>
      </c>
      <c r="R282" s="229" t="s">
        <v>181</v>
      </c>
    </row>
    <row r="283" spans="1:21" ht="39" customHeight="1" x14ac:dyDescent="0.25">
      <c r="A283" s="229"/>
      <c r="B283" s="229"/>
      <c r="C283" s="229"/>
      <c r="D283" s="229"/>
      <c r="E283" s="229"/>
      <c r="F283" s="229"/>
      <c r="G283" s="229"/>
      <c r="H283" s="233"/>
      <c r="I283" s="65">
        <v>0</v>
      </c>
      <c r="J283" s="125" t="s">
        <v>197</v>
      </c>
      <c r="K283" s="126">
        <f>SUM(L283:P283)</f>
        <v>147580.88</v>
      </c>
      <c r="L283" s="126">
        <v>0</v>
      </c>
      <c r="M283" s="126">
        <v>7129.95</v>
      </c>
      <c r="N283" s="126">
        <v>140450.93</v>
      </c>
      <c r="O283" s="126">
        <v>0</v>
      </c>
      <c r="P283" s="126">
        <v>0</v>
      </c>
      <c r="Q283" s="65">
        <v>0</v>
      </c>
      <c r="R283" s="229"/>
      <c r="S283" s="66"/>
    </row>
    <row r="284" spans="1:21" ht="63.75" customHeight="1" x14ac:dyDescent="0.35">
      <c r="A284" s="229"/>
      <c r="B284" s="229"/>
      <c r="C284" s="229"/>
      <c r="D284" s="229"/>
      <c r="E284" s="229"/>
      <c r="F284" s="229"/>
      <c r="G284" s="229"/>
      <c r="H284" s="233"/>
      <c r="I284" s="65">
        <v>0</v>
      </c>
      <c r="J284" s="125" t="s">
        <v>18</v>
      </c>
      <c r="K284" s="126">
        <f>SUM(L284:P284)</f>
        <v>92369.45</v>
      </c>
      <c r="L284" s="126">
        <v>0</v>
      </c>
      <c r="M284" s="126">
        <v>4296.25</v>
      </c>
      <c r="N284" s="126">
        <v>88073.2</v>
      </c>
      <c r="O284" s="126">
        <v>0</v>
      </c>
      <c r="P284" s="126">
        <v>0</v>
      </c>
      <c r="Q284" s="65">
        <v>0</v>
      </c>
      <c r="R284" s="229"/>
      <c r="S284" s="71"/>
    </row>
    <row r="285" spans="1:21" ht="30.75" customHeight="1" x14ac:dyDescent="0.25">
      <c r="A285" s="251" t="s">
        <v>433</v>
      </c>
      <c r="B285" s="251"/>
      <c r="C285" s="251"/>
      <c r="D285" s="251"/>
      <c r="E285" s="251"/>
      <c r="F285" s="251"/>
      <c r="G285" s="251"/>
      <c r="H285" s="251"/>
      <c r="I285" s="251"/>
      <c r="J285" s="125" t="s">
        <v>8</v>
      </c>
      <c r="K285" s="128">
        <f>K255+K258+K261+K264+K267+K270+K273+K276+K279+K282</f>
        <v>1204192.6399999999</v>
      </c>
      <c r="L285" s="128">
        <f t="shared" ref="L285:P285" si="113">L255+L258+L261+L264+L267+L270+L273+L276+L279+L282</f>
        <v>0</v>
      </c>
      <c r="M285" s="128">
        <f t="shared" si="113"/>
        <v>57797.66</v>
      </c>
      <c r="N285" s="128">
        <f t="shared" si="113"/>
        <v>1146394.98</v>
      </c>
      <c r="O285" s="128">
        <f t="shared" si="113"/>
        <v>0</v>
      </c>
      <c r="P285" s="128">
        <f t="shared" si="113"/>
        <v>0</v>
      </c>
      <c r="Q285" s="128">
        <v>0</v>
      </c>
      <c r="R285" s="229"/>
    </row>
    <row r="286" spans="1:21" ht="40.5" customHeight="1" x14ac:dyDescent="0.25">
      <c r="A286" s="251"/>
      <c r="B286" s="251"/>
      <c r="C286" s="251"/>
      <c r="D286" s="251"/>
      <c r="E286" s="251"/>
      <c r="F286" s="251"/>
      <c r="G286" s="251"/>
      <c r="H286" s="251"/>
      <c r="I286" s="251"/>
      <c r="J286" s="125" t="s">
        <v>10</v>
      </c>
      <c r="K286" s="128">
        <f t="shared" ref="K286:P287" si="114">K256+K259+K262+K265+K268+K271+K274+K277+K280+K283</f>
        <v>742347.19000000006</v>
      </c>
      <c r="L286" s="128">
        <f t="shared" si="114"/>
        <v>0</v>
      </c>
      <c r="M286" s="128">
        <f t="shared" si="114"/>
        <v>36065.729999999996</v>
      </c>
      <c r="N286" s="128">
        <f>N256+N259+N262+N265+N268+N271+N274+N277+N280+N283</f>
        <v>706281.46</v>
      </c>
      <c r="O286" s="128">
        <f t="shared" si="114"/>
        <v>0</v>
      </c>
      <c r="P286" s="128">
        <f t="shared" si="114"/>
        <v>0</v>
      </c>
      <c r="Q286" s="128">
        <v>0</v>
      </c>
      <c r="R286" s="229"/>
    </row>
    <row r="287" spans="1:21" ht="60" customHeight="1" x14ac:dyDescent="0.25">
      <c r="A287" s="251"/>
      <c r="B287" s="251"/>
      <c r="C287" s="251"/>
      <c r="D287" s="251"/>
      <c r="E287" s="251"/>
      <c r="F287" s="251"/>
      <c r="G287" s="251"/>
      <c r="H287" s="251"/>
      <c r="I287" s="251"/>
      <c r="J287" s="125" t="s">
        <v>11</v>
      </c>
      <c r="K287" s="128">
        <f t="shared" si="114"/>
        <v>461845.45</v>
      </c>
      <c r="L287" s="128">
        <f t="shared" si="114"/>
        <v>0</v>
      </c>
      <c r="M287" s="128">
        <f t="shared" si="114"/>
        <v>21731.93</v>
      </c>
      <c r="N287" s="128">
        <f t="shared" si="114"/>
        <v>440113.52</v>
      </c>
      <c r="O287" s="128">
        <f t="shared" si="114"/>
        <v>0</v>
      </c>
      <c r="P287" s="128">
        <f t="shared" si="114"/>
        <v>0</v>
      </c>
      <c r="Q287" s="128">
        <v>0</v>
      </c>
      <c r="R287" s="229"/>
    </row>
    <row r="288" spans="1:21" ht="25.5" customHeight="1" x14ac:dyDescent="0.25">
      <c r="A288" s="245" t="s">
        <v>423</v>
      </c>
      <c r="B288" s="245"/>
      <c r="C288" s="245"/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</row>
    <row r="289" spans="1:18" ht="30" customHeight="1" x14ac:dyDescent="0.25">
      <c r="A289" s="229">
        <v>1</v>
      </c>
      <c r="B289" s="229" t="s">
        <v>156</v>
      </c>
      <c r="C289" s="229" t="s">
        <v>245</v>
      </c>
      <c r="D289" s="229" t="s">
        <v>246</v>
      </c>
      <c r="E289" s="229" t="s">
        <v>210</v>
      </c>
      <c r="F289" s="229" t="s">
        <v>401</v>
      </c>
      <c r="G289" s="247">
        <v>45945</v>
      </c>
      <c r="H289" s="233">
        <f>N289</f>
        <v>235570.91999999998</v>
      </c>
      <c r="I289" s="65">
        <v>0</v>
      </c>
      <c r="J289" s="125" t="s">
        <v>14</v>
      </c>
      <c r="K289" s="126">
        <f>K290+K291</f>
        <v>448090.94999999995</v>
      </c>
      <c r="L289" s="126">
        <f t="shared" ref="L289:P289" si="115">L290+L291</f>
        <v>0</v>
      </c>
      <c r="M289" s="126">
        <f t="shared" si="115"/>
        <v>212520.03</v>
      </c>
      <c r="N289" s="126">
        <f t="shared" si="115"/>
        <v>235570.91999999998</v>
      </c>
      <c r="O289" s="126">
        <f t="shared" si="115"/>
        <v>0</v>
      </c>
      <c r="P289" s="126">
        <f t="shared" si="115"/>
        <v>0</v>
      </c>
      <c r="Q289" s="65">
        <v>0</v>
      </c>
      <c r="R289" s="229" t="s">
        <v>181</v>
      </c>
    </row>
    <row r="290" spans="1:18" ht="46.5" customHeight="1" x14ac:dyDescent="0.25">
      <c r="A290" s="229"/>
      <c r="B290" s="229"/>
      <c r="C290" s="229"/>
      <c r="D290" s="246"/>
      <c r="E290" s="229"/>
      <c r="F290" s="229"/>
      <c r="G290" s="247"/>
      <c r="H290" s="233"/>
      <c r="I290" s="65">
        <v>0</v>
      </c>
      <c r="J290" s="125" t="s">
        <v>197</v>
      </c>
      <c r="K290" s="126">
        <f>SUM(L290:P290)</f>
        <v>239654.99</v>
      </c>
      <c r="L290" s="126">
        <v>0</v>
      </c>
      <c r="M290" s="126">
        <v>132612.5</v>
      </c>
      <c r="N290" s="126">
        <v>107042.49</v>
      </c>
      <c r="O290" s="126">
        <v>0</v>
      </c>
      <c r="P290" s="126">
        <v>0</v>
      </c>
      <c r="Q290" s="65">
        <v>0</v>
      </c>
      <c r="R290" s="229"/>
    </row>
    <row r="291" spans="1:18" ht="63.75" customHeight="1" x14ac:dyDescent="0.25">
      <c r="A291" s="229"/>
      <c r="B291" s="229"/>
      <c r="C291" s="229"/>
      <c r="D291" s="246"/>
      <c r="E291" s="229"/>
      <c r="F291" s="229"/>
      <c r="G291" s="247"/>
      <c r="H291" s="233"/>
      <c r="I291" s="65">
        <v>0</v>
      </c>
      <c r="J291" s="125" t="s">
        <v>18</v>
      </c>
      <c r="K291" s="126">
        <f>SUM(L291:P291)</f>
        <v>208435.96</v>
      </c>
      <c r="L291" s="126">
        <v>0</v>
      </c>
      <c r="M291" s="126">
        <v>79907.53</v>
      </c>
      <c r="N291" s="126">
        <v>128528.43</v>
      </c>
      <c r="O291" s="126">
        <v>0</v>
      </c>
      <c r="P291" s="126">
        <v>0</v>
      </c>
      <c r="Q291" s="65">
        <v>0</v>
      </c>
      <c r="R291" s="229"/>
    </row>
    <row r="292" spans="1:18" ht="30.75" customHeight="1" x14ac:dyDescent="0.25">
      <c r="A292" s="236" t="s">
        <v>438</v>
      </c>
      <c r="B292" s="237"/>
      <c r="C292" s="237"/>
      <c r="D292" s="237"/>
      <c r="E292" s="237"/>
      <c r="F292" s="237"/>
      <c r="G292" s="237"/>
      <c r="H292" s="237"/>
      <c r="I292" s="238"/>
      <c r="J292" s="125" t="s">
        <v>8</v>
      </c>
      <c r="K292" s="128">
        <f>K289</f>
        <v>448090.94999999995</v>
      </c>
      <c r="L292" s="128">
        <f t="shared" ref="L292:P292" si="116">L289</f>
        <v>0</v>
      </c>
      <c r="M292" s="128">
        <f t="shared" si="116"/>
        <v>212520.03</v>
      </c>
      <c r="N292" s="128">
        <f t="shared" si="116"/>
        <v>235570.91999999998</v>
      </c>
      <c r="O292" s="128">
        <f t="shared" si="116"/>
        <v>0</v>
      </c>
      <c r="P292" s="128">
        <f t="shared" si="116"/>
        <v>0</v>
      </c>
      <c r="Q292" s="128">
        <v>0</v>
      </c>
      <c r="R292" s="230"/>
    </row>
    <row r="293" spans="1:18" ht="40.5" customHeight="1" x14ac:dyDescent="0.25">
      <c r="A293" s="239"/>
      <c r="B293" s="240"/>
      <c r="C293" s="240"/>
      <c r="D293" s="240"/>
      <c r="E293" s="240"/>
      <c r="F293" s="240"/>
      <c r="G293" s="240"/>
      <c r="H293" s="240"/>
      <c r="I293" s="241"/>
      <c r="J293" s="125" t="s">
        <v>10</v>
      </c>
      <c r="K293" s="128">
        <f t="shared" ref="K293:P294" si="117">K290</f>
        <v>239654.99</v>
      </c>
      <c r="L293" s="128">
        <f t="shared" si="117"/>
        <v>0</v>
      </c>
      <c r="M293" s="128">
        <f t="shared" si="117"/>
        <v>132612.5</v>
      </c>
      <c r="N293" s="128">
        <f t="shared" si="117"/>
        <v>107042.49</v>
      </c>
      <c r="O293" s="128">
        <f t="shared" si="117"/>
        <v>0</v>
      </c>
      <c r="P293" s="128">
        <f t="shared" si="117"/>
        <v>0</v>
      </c>
      <c r="Q293" s="128">
        <v>0</v>
      </c>
      <c r="R293" s="231"/>
    </row>
    <row r="294" spans="1:18" ht="60" customHeight="1" x14ac:dyDescent="0.25">
      <c r="A294" s="242"/>
      <c r="B294" s="243"/>
      <c r="C294" s="243"/>
      <c r="D294" s="243"/>
      <c r="E294" s="243"/>
      <c r="F294" s="243"/>
      <c r="G294" s="243"/>
      <c r="H294" s="243"/>
      <c r="I294" s="244"/>
      <c r="J294" s="125" t="s">
        <v>11</v>
      </c>
      <c r="K294" s="128">
        <f t="shared" si="117"/>
        <v>208435.96</v>
      </c>
      <c r="L294" s="128">
        <f t="shared" si="117"/>
        <v>0</v>
      </c>
      <c r="M294" s="128">
        <f t="shared" si="117"/>
        <v>79907.53</v>
      </c>
      <c r="N294" s="128">
        <f t="shared" si="117"/>
        <v>128528.43</v>
      </c>
      <c r="O294" s="128">
        <f t="shared" si="117"/>
        <v>0</v>
      </c>
      <c r="P294" s="128">
        <f t="shared" si="117"/>
        <v>0</v>
      </c>
      <c r="Q294" s="128">
        <v>0</v>
      </c>
      <c r="R294" s="232"/>
    </row>
    <row r="295" spans="1:18" ht="20.25" customHeight="1" x14ac:dyDescent="0.3">
      <c r="A295" s="78"/>
      <c r="B295" s="79"/>
      <c r="C295" s="80"/>
      <c r="D295" s="80"/>
      <c r="E295" s="80"/>
      <c r="F295" s="80"/>
      <c r="G295" s="80"/>
      <c r="H295" s="80">
        <f>SUM(H11:H291)</f>
        <v>22172209.385390002</v>
      </c>
      <c r="I295" s="80">
        <f>I63+I12+I15+I18+I21+I24+I27+I30+I97+I103+I113+I122+I130+I133+I136+I190+I196+I199+I202+I205+I208+I89+I223+I226+I33+I36+I39+I100+I139+I211+I214+I217+I220+I229+I232+I42+I146+I258+I177+I45+I48+I51+I54+I57+I60+I69+I76+I79</f>
        <v>253696.43887000001</v>
      </c>
      <c r="J295" s="127" t="s">
        <v>14</v>
      </c>
      <c r="K295" s="80">
        <f t="shared" ref="K295:P295" si="118">K190+K97+K12+K196+K199+K103+K63+K113+K122+K130+K133+K202+K205+K15+K18+K21+K24+K27+K30+K208+K136+K89+K211+K217+K220+K223+K226+K100+K33+K36+K39+K139+K214+K229+K232+K42+K248+K146+K162+K165+K168+K171+K289+K235+K238+K45+K174+K177+K255+K258+K261+K264+K267+K270+K273+K276+K279+K282+K180+K183+K48+K51+K54+K57+K60+K66+K69+K76+K79+K193+K241+K82+K106</f>
        <v>19024407.338520002</v>
      </c>
      <c r="L295" s="80">
        <f t="shared" si="118"/>
        <v>697380.40652000008</v>
      </c>
      <c r="M295" s="80">
        <f t="shared" si="118"/>
        <v>2441444.6520000002</v>
      </c>
      <c r="N295" s="80">
        <f t="shared" si="118"/>
        <v>5580397.0999999996</v>
      </c>
      <c r="O295" s="80">
        <f t="shared" si="118"/>
        <v>6284707.2299999995</v>
      </c>
      <c r="P295" s="80">
        <f t="shared" si="118"/>
        <v>4029907.9499999997</v>
      </c>
      <c r="Q295" s="80">
        <f>Q190+Q97+Q12+Q196+Q199+Q103+Q63+Q113+Q122+Q130+Q133+Q202+Q205+Q15+Q18+Q21+Q24+Q27+Q30+Q208+Q136+Q89+Q211+Q217+Q220+Q223+Q226+Q100+Q33+Q36+Q39+Q139+Q214+Q229+Q232+Q42+Q248+Q146+Q162+Q165+Q168+Q171+Q289+Q235+Q238+Q45+Q174+Q177+Q255+Q258+Q261+Q264+Q267+Q270+Q273+Q276+Q279+Q282+Q180+Q183+Q48+Q51+Q54+Q57+Q60+Q66+Q69+Q76+Q79+Q193+Q241</f>
        <v>0</v>
      </c>
      <c r="R295" s="81"/>
    </row>
    <row r="296" spans="1:18" ht="16.5" x14ac:dyDescent="0.25">
      <c r="A296" s="82"/>
      <c r="B296" s="83"/>
      <c r="C296" s="83"/>
      <c r="D296" s="83"/>
      <c r="E296" s="83"/>
      <c r="F296" s="83"/>
      <c r="G296" s="83"/>
      <c r="H296" s="83"/>
      <c r="Q296" s="85"/>
      <c r="R296" s="86"/>
    </row>
    <row r="297" spans="1:18" ht="16.5" x14ac:dyDescent="0.25">
      <c r="A297" s="82"/>
      <c r="B297" s="83"/>
      <c r="C297" s="83"/>
      <c r="D297" s="83"/>
      <c r="E297" s="83"/>
      <c r="F297" s="83"/>
      <c r="G297" s="83"/>
      <c r="H297" s="83"/>
      <c r="Q297" s="87" t="s">
        <v>157</v>
      </c>
      <c r="R297" s="86"/>
    </row>
    <row r="298" spans="1:18" ht="16.5" x14ac:dyDescent="0.25">
      <c r="A298" s="82"/>
      <c r="B298" s="83"/>
      <c r="C298" s="83"/>
      <c r="D298" s="83"/>
      <c r="E298" s="83"/>
      <c r="F298" s="83"/>
      <c r="G298" s="83"/>
      <c r="H298" s="83"/>
      <c r="Q298" s="85"/>
      <c r="R298" s="86"/>
    </row>
    <row r="299" spans="1:18" s="72" customFormat="1" ht="21" customHeight="1" x14ac:dyDescent="0.3">
      <c r="A299" s="88" t="s">
        <v>357</v>
      </c>
      <c r="B299" s="88"/>
      <c r="C299" s="89"/>
      <c r="D299" s="89"/>
      <c r="E299" s="89"/>
      <c r="F299" s="89"/>
      <c r="G299" s="89"/>
      <c r="H299" s="89"/>
      <c r="I299" s="90"/>
      <c r="J299" s="91"/>
      <c r="O299" s="92" t="s">
        <v>358</v>
      </c>
      <c r="P299" s="93"/>
      <c r="Q299" s="93"/>
    </row>
    <row r="300" spans="1:18" ht="18.75" customHeight="1" x14ac:dyDescent="0.25">
      <c r="B300" s="94"/>
      <c r="C300" s="95"/>
      <c r="D300" s="95"/>
      <c r="E300" s="95"/>
      <c r="F300" s="95"/>
      <c r="G300" s="95"/>
      <c r="H300" s="95"/>
      <c r="L300" s="96"/>
      <c r="O300" s="56"/>
    </row>
    <row r="301" spans="1:18" ht="18.75" x14ac:dyDescent="0.3">
      <c r="A301" s="97"/>
      <c r="B301" s="98"/>
      <c r="C301" s="96"/>
      <c r="D301" s="96"/>
      <c r="E301" s="96"/>
      <c r="F301" s="96"/>
      <c r="G301" s="96"/>
      <c r="H301" s="96"/>
      <c r="I301" s="98"/>
      <c r="J301" s="99"/>
      <c r="O301" s="97"/>
    </row>
    <row r="303" spans="1:18" ht="26.25" x14ac:dyDescent="0.4">
      <c r="K303" s="74"/>
      <c r="L303" s="100"/>
      <c r="M303" s="100"/>
      <c r="N303" s="100"/>
      <c r="O303" s="100"/>
      <c r="P303" s="100"/>
      <c r="Q303" s="74"/>
    </row>
    <row r="304" spans="1:18" ht="26.25" x14ac:dyDescent="0.4">
      <c r="K304" s="74"/>
      <c r="L304" s="100"/>
      <c r="M304" s="100"/>
      <c r="N304" s="100"/>
      <c r="O304" s="100"/>
      <c r="P304" s="100"/>
      <c r="Q304" s="74"/>
    </row>
    <row r="305" spans="11:17" ht="26.25" x14ac:dyDescent="0.4">
      <c r="K305" s="74"/>
      <c r="L305" s="100"/>
      <c r="M305" s="100"/>
      <c r="N305" s="100"/>
      <c r="O305" s="100"/>
      <c r="P305" s="100"/>
      <c r="Q305" s="74"/>
    </row>
    <row r="306" spans="11:17" ht="26.25" x14ac:dyDescent="0.4">
      <c r="K306" s="74"/>
      <c r="L306" s="100"/>
      <c r="M306" s="100"/>
      <c r="N306" s="100"/>
    </row>
    <row r="309" spans="11:17" x14ac:dyDescent="0.25">
      <c r="L309" s="62"/>
      <c r="M309" s="62"/>
      <c r="N309" s="62"/>
    </row>
    <row r="310" spans="11:17" x14ac:dyDescent="0.25">
      <c r="L310" s="62"/>
      <c r="M310" s="62"/>
      <c r="N310" s="62"/>
    </row>
    <row r="311" spans="11:17" x14ac:dyDescent="0.25">
      <c r="L311" s="62"/>
      <c r="M311" s="62"/>
      <c r="N311" s="62"/>
    </row>
    <row r="312" spans="11:17" x14ac:dyDescent="0.25">
      <c r="L312" s="62"/>
      <c r="M312" s="62"/>
      <c r="N312" s="62"/>
    </row>
  </sheetData>
  <mergeCells count="747">
    <mergeCell ref="S54:S56"/>
    <mergeCell ref="F51:F53"/>
    <mergeCell ref="G51:G53"/>
    <mergeCell ref="H51:H53"/>
    <mergeCell ref="R51:R53"/>
    <mergeCell ref="A48:A50"/>
    <mergeCell ref="B48:B50"/>
    <mergeCell ref="C48:C50"/>
    <mergeCell ref="D48:D50"/>
    <mergeCell ref="E48:E50"/>
    <mergeCell ref="F48:F50"/>
    <mergeCell ref="G48:G50"/>
    <mergeCell ref="H48:H50"/>
    <mergeCell ref="A285:I287"/>
    <mergeCell ref="R285:R287"/>
    <mergeCell ref="A255:A257"/>
    <mergeCell ref="B255:B257"/>
    <mergeCell ref="C255:C257"/>
    <mergeCell ref="D255:D257"/>
    <mergeCell ref="E255:E257"/>
    <mergeCell ref="F255:F257"/>
    <mergeCell ref="G255:G257"/>
    <mergeCell ref="H255:H257"/>
    <mergeCell ref="R255:R257"/>
    <mergeCell ref="A276:A278"/>
    <mergeCell ref="B276:B278"/>
    <mergeCell ref="C276:C278"/>
    <mergeCell ref="D276:D278"/>
    <mergeCell ref="E276:E278"/>
    <mergeCell ref="F276:F278"/>
    <mergeCell ref="D270:D272"/>
    <mergeCell ref="E270:E272"/>
    <mergeCell ref="A282:A284"/>
    <mergeCell ref="R282:R284"/>
    <mergeCell ref="G279:G281"/>
    <mergeCell ref="H279:H281"/>
    <mergeCell ref="R279:R281"/>
    <mergeCell ref="R276:R278"/>
    <mergeCell ref="B267:B269"/>
    <mergeCell ref="C267:C269"/>
    <mergeCell ref="D267:D269"/>
    <mergeCell ref="E267:E269"/>
    <mergeCell ref="F267:F269"/>
    <mergeCell ref="G267:G269"/>
    <mergeCell ref="H267:H269"/>
    <mergeCell ref="R273:R275"/>
    <mergeCell ref="R267:R269"/>
    <mergeCell ref="R270:R272"/>
    <mergeCell ref="H270:H272"/>
    <mergeCell ref="G270:G272"/>
    <mergeCell ref="A273:A275"/>
    <mergeCell ref="B279:B281"/>
    <mergeCell ref="C279:C281"/>
    <mergeCell ref="D279:D281"/>
    <mergeCell ref="E279:E281"/>
    <mergeCell ref="F279:F281"/>
    <mergeCell ref="G276:G278"/>
    <mergeCell ref="H276:H278"/>
    <mergeCell ref="A267:A269"/>
    <mergeCell ref="A270:A272"/>
    <mergeCell ref="F270:F272"/>
    <mergeCell ref="B270:B272"/>
    <mergeCell ref="C270:C272"/>
    <mergeCell ref="B282:B284"/>
    <mergeCell ref="C282:C284"/>
    <mergeCell ref="D282:D284"/>
    <mergeCell ref="E282:E284"/>
    <mergeCell ref="F282:F284"/>
    <mergeCell ref="G282:G284"/>
    <mergeCell ref="H282:H284"/>
    <mergeCell ref="G235:G237"/>
    <mergeCell ref="H235:H237"/>
    <mergeCell ref="B273:B275"/>
    <mergeCell ref="C273:C275"/>
    <mergeCell ref="D273:D275"/>
    <mergeCell ref="E273:E275"/>
    <mergeCell ref="F273:F275"/>
    <mergeCell ref="G273:G275"/>
    <mergeCell ref="H273:H275"/>
    <mergeCell ref="C261:C263"/>
    <mergeCell ref="D261:D263"/>
    <mergeCell ref="E261:E263"/>
    <mergeCell ref="F258:F260"/>
    <mergeCell ref="G258:G260"/>
    <mergeCell ref="G248:G250"/>
    <mergeCell ref="A251:I253"/>
    <mergeCell ref="A279:A281"/>
    <mergeCell ref="A171:A173"/>
    <mergeCell ref="R180:R182"/>
    <mergeCell ref="A183:A185"/>
    <mergeCell ref="R177:R179"/>
    <mergeCell ref="B171:B173"/>
    <mergeCell ref="C171:C173"/>
    <mergeCell ref="G168:G170"/>
    <mergeCell ref="F162:F164"/>
    <mergeCell ref="G162:G164"/>
    <mergeCell ref="R183:R185"/>
    <mergeCell ref="B177:B179"/>
    <mergeCell ref="H165:H167"/>
    <mergeCell ref="A180:A182"/>
    <mergeCell ref="B180:B182"/>
    <mergeCell ref="C180:C182"/>
    <mergeCell ref="D180:D182"/>
    <mergeCell ref="F183:F185"/>
    <mergeCell ref="H174:H176"/>
    <mergeCell ref="H180:H182"/>
    <mergeCell ref="E180:E182"/>
    <mergeCell ref="R165:R167"/>
    <mergeCell ref="E162:E164"/>
    <mergeCell ref="H162:H164"/>
    <mergeCell ref="C183:C185"/>
    <mergeCell ref="G264:G266"/>
    <mergeCell ref="H264:H266"/>
    <mergeCell ref="R264:R266"/>
    <mergeCell ref="F261:F263"/>
    <mergeCell ref="A254:R254"/>
    <mergeCell ref="B258:B260"/>
    <mergeCell ref="H248:H250"/>
    <mergeCell ref="A247:R247"/>
    <mergeCell ref="R261:R263"/>
    <mergeCell ref="A258:A260"/>
    <mergeCell ref="R258:R260"/>
    <mergeCell ref="G261:G263"/>
    <mergeCell ref="H261:H263"/>
    <mergeCell ref="A261:A263"/>
    <mergeCell ref="B261:B263"/>
    <mergeCell ref="E264:E266"/>
    <mergeCell ref="F264:F266"/>
    <mergeCell ref="C258:C260"/>
    <mergeCell ref="D258:D260"/>
    <mergeCell ref="A264:A266"/>
    <mergeCell ref="B264:B266"/>
    <mergeCell ref="C264:C266"/>
    <mergeCell ref="D264:D266"/>
    <mergeCell ref="E248:E250"/>
    <mergeCell ref="H205:H207"/>
    <mergeCell ref="R205:R207"/>
    <mergeCell ref="G220:G222"/>
    <mergeCell ref="H217:H219"/>
    <mergeCell ref="H211:H213"/>
    <mergeCell ref="G205:G207"/>
    <mergeCell ref="E241:E243"/>
    <mergeCell ref="F241:F243"/>
    <mergeCell ref="G241:G243"/>
    <mergeCell ref="H241:H243"/>
    <mergeCell ref="R241:R243"/>
    <mergeCell ref="R235:R237"/>
    <mergeCell ref="G223:G225"/>
    <mergeCell ref="G232:G234"/>
    <mergeCell ref="H232:H234"/>
    <mergeCell ref="R232:R234"/>
    <mergeCell ref="E238:E240"/>
    <mergeCell ref="F238:F240"/>
    <mergeCell ref="G238:G240"/>
    <mergeCell ref="H238:H240"/>
    <mergeCell ref="R238:R240"/>
    <mergeCell ref="F232:F234"/>
    <mergeCell ref="E235:E237"/>
    <mergeCell ref="F235:F237"/>
    <mergeCell ref="B232:B234"/>
    <mergeCell ref="C232:C234"/>
    <mergeCell ref="D232:D234"/>
    <mergeCell ref="F248:F250"/>
    <mergeCell ref="A232:A234"/>
    <mergeCell ref="A241:A243"/>
    <mergeCell ref="B241:B243"/>
    <mergeCell ref="C241:C243"/>
    <mergeCell ref="D241:D243"/>
    <mergeCell ref="A235:A237"/>
    <mergeCell ref="B235:B237"/>
    <mergeCell ref="C235:C237"/>
    <mergeCell ref="D235:D237"/>
    <mergeCell ref="A248:A250"/>
    <mergeCell ref="B248:B250"/>
    <mergeCell ref="C248:C250"/>
    <mergeCell ref="D248:D250"/>
    <mergeCell ref="R248:R250"/>
    <mergeCell ref="H258:H260"/>
    <mergeCell ref="E258:E260"/>
    <mergeCell ref="A238:A240"/>
    <mergeCell ref="B238:B240"/>
    <mergeCell ref="C238:C240"/>
    <mergeCell ref="D238:D240"/>
    <mergeCell ref="F217:F219"/>
    <mergeCell ref="E232:E234"/>
    <mergeCell ref="R217:R219"/>
    <mergeCell ref="R196:R198"/>
    <mergeCell ref="A193:A195"/>
    <mergeCell ref="A189:R189"/>
    <mergeCell ref="G193:G195"/>
    <mergeCell ref="H193:H195"/>
    <mergeCell ref="B196:B198"/>
    <mergeCell ref="R193:R195"/>
    <mergeCell ref="D193:D195"/>
    <mergeCell ref="E193:E195"/>
    <mergeCell ref="A196:A198"/>
    <mergeCell ref="G196:G198"/>
    <mergeCell ref="F196:F198"/>
    <mergeCell ref="H196:H198"/>
    <mergeCell ref="F193:F195"/>
    <mergeCell ref="B193:B195"/>
    <mergeCell ref="C196:C198"/>
    <mergeCell ref="B190:B192"/>
    <mergeCell ref="B223:B225"/>
    <mergeCell ref="A229:A231"/>
    <mergeCell ref="B229:B231"/>
    <mergeCell ref="C229:C231"/>
    <mergeCell ref="H106:H108"/>
    <mergeCell ref="R106:R108"/>
    <mergeCell ref="H168:H170"/>
    <mergeCell ref="F155:F157"/>
    <mergeCell ref="G155:G157"/>
    <mergeCell ref="H155:H157"/>
    <mergeCell ref="R162:R164"/>
    <mergeCell ref="H149:H151"/>
    <mergeCell ref="C149:C151"/>
    <mergeCell ref="D149:D151"/>
    <mergeCell ref="G136:G138"/>
    <mergeCell ref="R113:R116"/>
    <mergeCell ref="R146:R148"/>
    <mergeCell ref="A145:R145"/>
    <mergeCell ref="A149:A151"/>
    <mergeCell ref="B149:B151"/>
    <mergeCell ref="C155:C157"/>
    <mergeCell ref="D155:D157"/>
    <mergeCell ref="E155:E157"/>
    <mergeCell ref="R133:R135"/>
    <mergeCell ref="H139:H141"/>
    <mergeCell ref="D133:D135"/>
    <mergeCell ref="E133:E135"/>
    <mergeCell ref="H136:H138"/>
    <mergeCell ref="R79:R81"/>
    <mergeCell ref="A82:A84"/>
    <mergeCell ref="B82:B84"/>
    <mergeCell ref="C82:C84"/>
    <mergeCell ref="D82:D84"/>
    <mergeCell ref="E82:E84"/>
    <mergeCell ref="F82:F84"/>
    <mergeCell ref="G82:G84"/>
    <mergeCell ref="H82:H84"/>
    <mergeCell ref="R82:R84"/>
    <mergeCell ref="B79:B81"/>
    <mergeCell ref="H113:H116"/>
    <mergeCell ref="D139:D141"/>
    <mergeCell ref="A128:R128"/>
    <mergeCell ref="H133:H135"/>
    <mergeCell ref="A129:R129"/>
    <mergeCell ref="A130:A132"/>
    <mergeCell ref="B130:B132"/>
    <mergeCell ref="A125:I127"/>
    <mergeCell ref="A139:A141"/>
    <mergeCell ref="B136:B138"/>
    <mergeCell ref="R139:R141"/>
    <mergeCell ref="C139:C141"/>
    <mergeCell ref="C24:C26"/>
    <mergeCell ref="D24:D26"/>
    <mergeCell ref="A36:A38"/>
    <mergeCell ref="B36:B38"/>
    <mergeCell ref="B76:B78"/>
    <mergeCell ref="C76:C78"/>
    <mergeCell ref="D76:D78"/>
    <mergeCell ref="B30:B32"/>
    <mergeCell ref="B33:B35"/>
    <mergeCell ref="A69:A71"/>
    <mergeCell ref="B69:B71"/>
    <mergeCell ref="C69:C71"/>
    <mergeCell ref="D69:D71"/>
    <mergeCell ref="A57:A59"/>
    <mergeCell ref="B57:B59"/>
    <mergeCell ref="A76:A78"/>
    <mergeCell ref="A60:A62"/>
    <mergeCell ref="B60:B62"/>
    <mergeCell ref="C60:C62"/>
    <mergeCell ref="A30:A32"/>
    <mergeCell ref="A54:A56"/>
    <mergeCell ref="B54:B56"/>
    <mergeCell ref="C54:C56"/>
    <mergeCell ref="D54:D56"/>
    <mergeCell ref="C223:C225"/>
    <mergeCell ref="E223:E225"/>
    <mergeCell ref="A226:A228"/>
    <mergeCell ref="A133:A135"/>
    <mergeCell ref="B152:B154"/>
    <mergeCell ref="A158:I160"/>
    <mergeCell ref="G177:G179"/>
    <mergeCell ref="H177:H179"/>
    <mergeCell ref="C193:C195"/>
    <mergeCell ref="A152:A154"/>
    <mergeCell ref="E146:E148"/>
    <mergeCell ref="F146:F148"/>
    <mergeCell ref="G146:G148"/>
    <mergeCell ref="A146:A148"/>
    <mergeCell ref="B146:B148"/>
    <mergeCell ref="G149:G151"/>
    <mergeCell ref="F152:F154"/>
    <mergeCell ref="F190:F192"/>
    <mergeCell ref="C190:C192"/>
    <mergeCell ref="A136:A138"/>
    <mergeCell ref="G139:G141"/>
    <mergeCell ref="C136:C138"/>
    <mergeCell ref="D136:D138"/>
    <mergeCell ref="B183:B185"/>
    <mergeCell ref="D196:D198"/>
    <mergeCell ref="A186:I188"/>
    <mergeCell ref="B205:B207"/>
    <mergeCell ref="F139:F141"/>
    <mergeCell ref="A190:A192"/>
    <mergeCell ref="E183:E185"/>
    <mergeCell ref="E196:E198"/>
    <mergeCell ref="C168:C170"/>
    <mergeCell ref="D168:D170"/>
    <mergeCell ref="E168:E170"/>
    <mergeCell ref="F168:F170"/>
    <mergeCell ref="E149:E151"/>
    <mergeCell ref="A161:R161"/>
    <mergeCell ref="A162:A164"/>
    <mergeCell ref="B162:B164"/>
    <mergeCell ref="D190:D192"/>
    <mergeCell ref="E190:E192"/>
    <mergeCell ref="R158:R160"/>
    <mergeCell ref="H183:H185"/>
    <mergeCell ref="G180:G182"/>
    <mergeCell ref="F180:F182"/>
    <mergeCell ref="G171:G173"/>
    <mergeCell ref="C177:C179"/>
    <mergeCell ref="A174:A176"/>
    <mergeCell ref="D97:D99"/>
    <mergeCell ref="R122:R124"/>
    <mergeCell ref="R103:R105"/>
    <mergeCell ref="A113:A116"/>
    <mergeCell ref="B113:B116"/>
    <mergeCell ref="D113:D116"/>
    <mergeCell ref="B155:B157"/>
    <mergeCell ref="D171:D173"/>
    <mergeCell ref="E130:E132"/>
    <mergeCell ref="C130:C132"/>
    <mergeCell ref="D130:D132"/>
    <mergeCell ref="G103:G105"/>
    <mergeCell ref="F103:F105"/>
    <mergeCell ref="E113:E116"/>
    <mergeCell ref="F113:F116"/>
    <mergeCell ref="G113:G116"/>
    <mergeCell ref="E106:E108"/>
    <mergeCell ref="E100:E102"/>
    <mergeCell ref="G97:G99"/>
    <mergeCell ref="H97:H99"/>
    <mergeCell ref="R125:R127"/>
    <mergeCell ref="R109:R111"/>
    <mergeCell ref="R136:R138"/>
    <mergeCell ref="R97:R99"/>
    <mergeCell ref="B15:B17"/>
    <mergeCell ref="D12:D14"/>
    <mergeCell ref="E12:E14"/>
    <mergeCell ref="A21:A23"/>
    <mergeCell ref="B21:B23"/>
    <mergeCell ref="A63:A65"/>
    <mergeCell ref="B63:B65"/>
    <mergeCell ref="C63:C65"/>
    <mergeCell ref="D63:D65"/>
    <mergeCell ref="E63:E65"/>
    <mergeCell ref="A27:A29"/>
    <mergeCell ref="B27:B29"/>
    <mergeCell ref="C27:C29"/>
    <mergeCell ref="D27:D29"/>
    <mergeCell ref="E27:E29"/>
    <mergeCell ref="E18:E20"/>
    <mergeCell ref="C18:C20"/>
    <mergeCell ref="D18:D20"/>
    <mergeCell ref="D21:D23"/>
    <mergeCell ref="C36:C38"/>
    <mergeCell ref="D36:D38"/>
    <mergeCell ref="A24:A26"/>
    <mergeCell ref="D33:D35"/>
    <mergeCell ref="B24:B26"/>
    <mergeCell ref="R30:R32"/>
    <mergeCell ref="G36:G38"/>
    <mergeCell ref="H33:H35"/>
    <mergeCell ref="R33:R35"/>
    <mergeCell ref="C33:C35"/>
    <mergeCell ref="F33:F35"/>
    <mergeCell ref="G33:G35"/>
    <mergeCell ref="E33:E35"/>
    <mergeCell ref="F60:F62"/>
    <mergeCell ref="G60:G62"/>
    <mergeCell ref="E45:E47"/>
    <mergeCell ref="C57:C59"/>
    <mergeCell ref="D57:D59"/>
    <mergeCell ref="H36:H38"/>
    <mergeCell ref="H57:H59"/>
    <mergeCell ref="R39:R41"/>
    <mergeCell ref="G30:G32"/>
    <mergeCell ref="E30:E32"/>
    <mergeCell ref="E57:E59"/>
    <mergeCell ref="F57:F59"/>
    <mergeCell ref="G57:G59"/>
    <mergeCell ref="E36:E38"/>
    <mergeCell ref="F36:F38"/>
    <mergeCell ref="F30:F32"/>
    <mergeCell ref="C12:C14"/>
    <mergeCell ref="C146:C148"/>
    <mergeCell ref="D146:D148"/>
    <mergeCell ref="C15:C17"/>
    <mergeCell ref="D15:D17"/>
    <mergeCell ref="A100:A102"/>
    <mergeCell ref="C89:C91"/>
    <mergeCell ref="B100:B102"/>
    <mergeCell ref="A97:A99"/>
    <mergeCell ref="A142:I144"/>
    <mergeCell ref="H146:H148"/>
    <mergeCell ref="A15:A17"/>
    <mergeCell ref="C21:C23"/>
    <mergeCell ref="H18:H20"/>
    <mergeCell ref="G63:G65"/>
    <mergeCell ref="H63:H65"/>
    <mergeCell ref="F63:F65"/>
    <mergeCell ref="C30:C32"/>
    <mergeCell ref="D30:D32"/>
    <mergeCell ref="G42:G44"/>
    <mergeCell ref="H30:H32"/>
    <mergeCell ref="E24:E26"/>
    <mergeCell ref="A18:A20"/>
    <mergeCell ref="B18:B20"/>
    <mergeCell ref="E15:E17"/>
    <mergeCell ref="F149:F151"/>
    <mergeCell ref="F171:F173"/>
    <mergeCell ref="E21:E23"/>
    <mergeCell ref="F27:F29"/>
    <mergeCell ref="F24:F26"/>
    <mergeCell ref="E152:E154"/>
    <mergeCell ref="C165:C167"/>
    <mergeCell ref="D165:D167"/>
    <mergeCell ref="E165:E167"/>
    <mergeCell ref="A85:I87"/>
    <mergeCell ref="F133:F135"/>
    <mergeCell ref="E97:E99"/>
    <mergeCell ref="F122:F124"/>
    <mergeCell ref="H103:H105"/>
    <mergeCell ref="H122:H124"/>
    <mergeCell ref="A121:R121"/>
    <mergeCell ref="A122:A124"/>
    <mergeCell ref="B122:B124"/>
    <mergeCell ref="E103:E105"/>
    <mergeCell ref="R100:R102"/>
    <mergeCell ref="F100:F102"/>
    <mergeCell ref="G100:G102"/>
    <mergeCell ref="H100:H102"/>
    <mergeCell ref="R12:R14"/>
    <mergeCell ref="F12:F14"/>
    <mergeCell ref="G12:G14"/>
    <mergeCell ref="H12:H14"/>
    <mergeCell ref="F18:F20"/>
    <mergeCell ref="G18:G20"/>
    <mergeCell ref="F15:F17"/>
    <mergeCell ref="H27:H29"/>
    <mergeCell ref="R27:R29"/>
    <mergeCell ref="R21:R23"/>
    <mergeCell ref="H15:H17"/>
    <mergeCell ref="R15:R17"/>
    <mergeCell ref="F21:F23"/>
    <mergeCell ref="G21:G23"/>
    <mergeCell ref="H21:H23"/>
    <mergeCell ref="G15:G17"/>
    <mergeCell ref="R24:R26"/>
    <mergeCell ref="G24:G26"/>
    <mergeCell ref="H24:H26"/>
    <mergeCell ref="R18:R20"/>
    <mergeCell ref="G27:G29"/>
    <mergeCell ref="P4:R4"/>
    <mergeCell ref="C5:O5"/>
    <mergeCell ref="A10:R10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K7:P7"/>
    <mergeCell ref="F7:F8"/>
    <mergeCell ref="Q7:Q8"/>
    <mergeCell ref="R7:R8"/>
    <mergeCell ref="A11:R11"/>
    <mergeCell ref="A12:A14"/>
    <mergeCell ref="B12:B14"/>
    <mergeCell ref="C162:C164"/>
    <mergeCell ref="R149:R151"/>
    <mergeCell ref="G152:G154"/>
    <mergeCell ref="E171:E173"/>
    <mergeCell ref="B168:B170"/>
    <mergeCell ref="C152:C154"/>
    <mergeCell ref="D152:D154"/>
    <mergeCell ref="A165:A167"/>
    <mergeCell ref="B165:B167"/>
    <mergeCell ref="F165:F167"/>
    <mergeCell ref="G165:G167"/>
    <mergeCell ref="H66:H68"/>
    <mergeCell ref="B133:B135"/>
    <mergeCell ref="D122:D124"/>
    <mergeCell ref="E122:E124"/>
    <mergeCell ref="E136:E138"/>
    <mergeCell ref="F136:F138"/>
    <mergeCell ref="G130:G132"/>
    <mergeCell ref="H130:H132"/>
    <mergeCell ref="G133:G135"/>
    <mergeCell ref="C133:C135"/>
    <mergeCell ref="P1:R1"/>
    <mergeCell ref="P2:R2"/>
    <mergeCell ref="D217:D219"/>
    <mergeCell ref="E217:E219"/>
    <mergeCell ref="G190:G192"/>
    <mergeCell ref="H190:H192"/>
    <mergeCell ref="R214:R216"/>
    <mergeCell ref="R130:R132"/>
    <mergeCell ref="F130:F132"/>
    <mergeCell ref="R117:R120"/>
    <mergeCell ref="A112:R112"/>
    <mergeCell ref="H42:H44"/>
    <mergeCell ref="R42:R44"/>
    <mergeCell ref="A72:I74"/>
    <mergeCell ref="A88:R88"/>
    <mergeCell ref="H89:H91"/>
    <mergeCell ref="R89:R91"/>
    <mergeCell ref="B139:B141"/>
    <mergeCell ref="E139:E141"/>
    <mergeCell ref="G122:G124"/>
    <mergeCell ref="R36:R38"/>
    <mergeCell ref="A33:A35"/>
    <mergeCell ref="A214:A216"/>
    <mergeCell ref="B89:B91"/>
    <mergeCell ref="S42:S44"/>
    <mergeCell ref="A42:A44"/>
    <mergeCell ref="B42:B44"/>
    <mergeCell ref="C42:C44"/>
    <mergeCell ref="D42:D44"/>
    <mergeCell ref="E42:E44"/>
    <mergeCell ref="F42:F44"/>
    <mergeCell ref="E89:E91"/>
    <mergeCell ref="A103:A105"/>
    <mergeCell ref="B103:B105"/>
    <mergeCell ref="R76:R78"/>
    <mergeCell ref="F45:F47"/>
    <mergeCell ref="G45:G47"/>
    <mergeCell ref="R69:R71"/>
    <mergeCell ref="R57:R59"/>
    <mergeCell ref="R48:R50"/>
    <mergeCell ref="H76:H78"/>
    <mergeCell ref="G66:G68"/>
    <mergeCell ref="H60:H62"/>
    <mergeCell ref="R60:R62"/>
    <mergeCell ref="R45:R47"/>
    <mergeCell ref="R72:R74"/>
    <mergeCell ref="R66:R68"/>
    <mergeCell ref="F69:F71"/>
    <mergeCell ref="A79:A81"/>
    <mergeCell ref="A39:A41"/>
    <mergeCell ref="B39:B41"/>
    <mergeCell ref="C39:C41"/>
    <mergeCell ref="D39:D41"/>
    <mergeCell ref="E39:E41"/>
    <mergeCell ref="F39:F41"/>
    <mergeCell ref="G39:G41"/>
    <mergeCell ref="H39:H41"/>
    <mergeCell ref="G69:G71"/>
    <mergeCell ref="H69:H71"/>
    <mergeCell ref="A45:A47"/>
    <mergeCell ref="B45:B47"/>
    <mergeCell ref="C45:C47"/>
    <mergeCell ref="D45:D47"/>
    <mergeCell ref="C79:C81"/>
    <mergeCell ref="D79:D81"/>
    <mergeCell ref="E79:E81"/>
    <mergeCell ref="F79:F81"/>
    <mergeCell ref="G79:G81"/>
    <mergeCell ref="H79:H81"/>
    <mergeCell ref="A51:A53"/>
    <mergeCell ref="B51:B53"/>
    <mergeCell ref="C51:C53"/>
    <mergeCell ref="D89:D91"/>
    <mergeCell ref="A92:I94"/>
    <mergeCell ref="A95:R95"/>
    <mergeCell ref="R92:R94"/>
    <mergeCell ref="A89:A91"/>
    <mergeCell ref="F89:F91"/>
    <mergeCell ref="G89:G91"/>
    <mergeCell ref="R85:R87"/>
    <mergeCell ref="A96:R96"/>
    <mergeCell ref="S45:S47"/>
    <mergeCell ref="D60:D62"/>
    <mergeCell ref="E60:E62"/>
    <mergeCell ref="G76:G78"/>
    <mergeCell ref="A66:A68"/>
    <mergeCell ref="B66:B68"/>
    <mergeCell ref="C66:C68"/>
    <mergeCell ref="D66:D68"/>
    <mergeCell ref="E66:E68"/>
    <mergeCell ref="F66:F68"/>
    <mergeCell ref="E76:E78"/>
    <mergeCell ref="F76:F78"/>
    <mergeCell ref="E69:E71"/>
    <mergeCell ref="H45:H47"/>
    <mergeCell ref="E54:E56"/>
    <mergeCell ref="F54:F56"/>
    <mergeCell ref="G54:G56"/>
    <mergeCell ref="H54:H56"/>
    <mergeCell ref="R54:R56"/>
    <mergeCell ref="R63:R65"/>
    <mergeCell ref="A75:R75"/>
    <mergeCell ref="S48:S50"/>
    <mergeCell ref="D51:D53"/>
    <mergeCell ref="E51:E53"/>
    <mergeCell ref="B174:B176"/>
    <mergeCell ref="C174:C176"/>
    <mergeCell ref="D177:D179"/>
    <mergeCell ref="A155:A157"/>
    <mergeCell ref="A177:A179"/>
    <mergeCell ref="F177:F179"/>
    <mergeCell ref="A168:A170"/>
    <mergeCell ref="B97:B99"/>
    <mergeCell ref="C97:C99"/>
    <mergeCell ref="C103:C105"/>
    <mergeCell ref="D103:D105"/>
    <mergeCell ref="A106:A108"/>
    <mergeCell ref="B106:B108"/>
    <mergeCell ref="C113:C116"/>
    <mergeCell ref="C106:C108"/>
    <mergeCell ref="D106:D108"/>
    <mergeCell ref="C122:C124"/>
    <mergeCell ref="A117:I120"/>
    <mergeCell ref="C100:C102"/>
    <mergeCell ref="D100:D102"/>
    <mergeCell ref="A109:I111"/>
    <mergeCell ref="F106:F108"/>
    <mergeCell ref="G106:G108"/>
    <mergeCell ref="F97:F99"/>
    <mergeCell ref="R251:R253"/>
    <mergeCell ref="R229:R231"/>
    <mergeCell ref="F229:F231"/>
    <mergeCell ref="G229:G231"/>
    <mergeCell ref="H229:H231"/>
    <mergeCell ref="R220:R222"/>
    <mergeCell ref="R226:R228"/>
    <mergeCell ref="D223:D225"/>
    <mergeCell ref="D220:D222"/>
    <mergeCell ref="R223:R225"/>
    <mergeCell ref="F226:F228"/>
    <mergeCell ref="G226:G228"/>
    <mergeCell ref="H226:H228"/>
    <mergeCell ref="H223:H225"/>
    <mergeCell ref="D229:D231"/>
    <mergeCell ref="E229:E231"/>
    <mergeCell ref="E226:E228"/>
    <mergeCell ref="F223:F225"/>
    <mergeCell ref="B226:B228"/>
    <mergeCell ref="C226:C228"/>
    <mergeCell ref="D226:D228"/>
    <mergeCell ref="A244:I246"/>
    <mergeCell ref="R244:R246"/>
    <mergeCell ref="B202:B204"/>
    <mergeCell ref="A220:A222"/>
    <mergeCell ref="B214:B216"/>
    <mergeCell ref="G211:G213"/>
    <mergeCell ref="A205:A207"/>
    <mergeCell ref="A208:A210"/>
    <mergeCell ref="C202:C204"/>
    <mergeCell ref="D202:D204"/>
    <mergeCell ref="E214:E216"/>
    <mergeCell ref="F214:F216"/>
    <mergeCell ref="A217:A219"/>
    <mergeCell ref="R208:R210"/>
    <mergeCell ref="R202:R204"/>
    <mergeCell ref="B217:B219"/>
    <mergeCell ref="C214:C216"/>
    <mergeCell ref="H214:H216"/>
    <mergeCell ref="G202:G204"/>
    <mergeCell ref="G214:G216"/>
    <mergeCell ref="A223:A225"/>
    <mergeCell ref="D199:D201"/>
    <mergeCell ref="A199:A201"/>
    <mergeCell ref="E199:E201"/>
    <mergeCell ref="F202:F204"/>
    <mergeCell ref="B199:B201"/>
    <mergeCell ref="D208:D210"/>
    <mergeCell ref="B208:B210"/>
    <mergeCell ref="F199:F201"/>
    <mergeCell ref="B211:B213"/>
    <mergeCell ref="D211:D213"/>
    <mergeCell ref="C211:C213"/>
    <mergeCell ref="A202:A204"/>
    <mergeCell ref="A211:A213"/>
    <mergeCell ref="E205:E207"/>
    <mergeCell ref="F205:F207"/>
    <mergeCell ref="G199:G201"/>
    <mergeCell ref="C199:C201"/>
    <mergeCell ref="E220:E222"/>
    <mergeCell ref="R211:R213"/>
    <mergeCell ref="E208:E210"/>
    <mergeCell ref="F208:F210"/>
    <mergeCell ref="B220:B222"/>
    <mergeCell ref="R199:R201"/>
    <mergeCell ref="C217:C219"/>
    <mergeCell ref="H199:H201"/>
    <mergeCell ref="E202:E204"/>
    <mergeCell ref="H202:H204"/>
    <mergeCell ref="C205:C207"/>
    <mergeCell ref="D205:D207"/>
    <mergeCell ref="C220:C222"/>
    <mergeCell ref="H220:H222"/>
    <mergeCell ref="F220:F222"/>
    <mergeCell ref="C208:C210"/>
    <mergeCell ref="G208:G210"/>
    <mergeCell ref="G217:G219"/>
    <mergeCell ref="H208:H210"/>
    <mergeCell ref="E211:E213"/>
    <mergeCell ref="F211:F213"/>
    <mergeCell ref="D214:D216"/>
    <mergeCell ref="A292:I294"/>
    <mergeCell ref="R292:R294"/>
    <mergeCell ref="A288:R288"/>
    <mergeCell ref="A289:A291"/>
    <mergeCell ref="B289:B291"/>
    <mergeCell ref="C289:C291"/>
    <mergeCell ref="D289:D291"/>
    <mergeCell ref="E289:E291"/>
    <mergeCell ref="F289:F291"/>
    <mergeCell ref="G289:G291"/>
    <mergeCell ref="H289:H291"/>
    <mergeCell ref="R289:R291"/>
    <mergeCell ref="R190:R192"/>
    <mergeCell ref="R142:R144"/>
    <mergeCell ref="D162:D164"/>
    <mergeCell ref="H152:H154"/>
    <mergeCell ref="R152:R154"/>
    <mergeCell ref="D174:D176"/>
    <mergeCell ref="E174:E176"/>
    <mergeCell ref="F174:F176"/>
    <mergeCell ref="G174:G176"/>
    <mergeCell ref="R174:R176"/>
    <mergeCell ref="R168:R170"/>
    <mergeCell ref="H171:H173"/>
    <mergeCell ref="R171:R173"/>
    <mergeCell ref="R155:R157"/>
    <mergeCell ref="E177:E179"/>
    <mergeCell ref="R186:R188"/>
    <mergeCell ref="D183:D185"/>
    <mergeCell ref="G183:G185"/>
  </mergeCells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headerFooter differentFirst="1">
    <oddHeader>&amp;C&amp;P</oddHeader>
  </headerFooter>
  <rowBreaks count="10" manualBreakCount="10">
    <brk id="29" max="17" man="1"/>
    <brk id="56" max="17" man="1"/>
    <brk id="81" max="17" man="1"/>
    <brk id="105" max="17" man="1"/>
    <brk id="135" max="17" man="1"/>
    <brk id="164" max="17" man="1"/>
    <brk id="192" max="17" man="1"/>
    <brk id="219" max="17" man="1"/>
    <brk id="240" max="17" man="1"/>
    <brk id="26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59"/>
  <sheetViews>
    <sheetView view="pageBreakPreview" zoomScale="70" zoomScaleNormal="70" zoomScaleSheetLayoutView="70" zoomScalePageLayoutView="60" workbookViewId="0">
      <selection activeCell="A3" sqref="A3:K3"/>
    </sheetView>
  </sheetViews>
  <sheetFormatPr defaultColWidth="8.85546875" defaultRowHeight="17.25" x14ac:dyDescent="0.3"/>
  <cols>
    <col min="1" max="1" width="14.140625" style="6" customWidth="1"/>
    <col min="2" max="2" width="43" style="4" customWidth="1"/>
    <col min="3" max="3" width="18" style="4" customWidth="1"/>
    <col min="4" max="4" width="37.5703125" style="4" customWidth="1"/>
    <col min="5" max="5" width="18.28515625" style="4" customWidth="1"/>
    <col min="6" max="6" width="18.140625" style="4" customWidth="1"/>
    <col min="7" max="7" width="18.42578125" style="4" customWidth="1"/>
    <col min="8" max="8" width="18.140625" style="4" customWidth="1"/>
    <col min="9" max="9" width="19.5703125" style="4" customWidth="1"/>
    <col min="10" max="10" width="19.42578125" style="4" customWidth="1"/>
    <col min="11" max="11" width="34" style="4" customWidth="1"/>
    <col min="12" max="12" width="17.5703125" style="4" bestFit="1" customWidth="1"/>
    <col min="13" max="13" width="11.42578125" style="4" bestFit="1" customWidth="1"/>
    <col min="14" max="14" width="16.140625" style="4" bestFit="1" customWidth="1"/>
    <col min="15" max="16" width="8.85546875" style="4"/>
    <col min="17" max="17" width="12.140625" style="4" bestFit="1" customWidth="1"/>
    <col min="18" max="16384" width="8.85546875" style="4"/>
  </cols>
  <sheetData>
    <row r="1" spans="1:14" ht="21.75" customHeight="1" x14ac:dyDescent="0.3">
      <c r="A1" s="1"/>
      <c r="B1" s="1"/>
      <c r="C1" s="1"/>
      <c r="D1" s="3"/>
      <c r="E1" s="3"/>
      <c r="F1" s="3"/>
      <c r="G1" s="3"/>
      <c r="K1" s="8" t="s">
        <v>587</v>
      </c>
    </row>
    <row r="2" spans="1:14" ht="50.25" customHeight="1" x14ac:dyDescent="0.3">
      <c r="A2" s="1"/>
      <c r="B2" s="1"/>
      <c r="C2" s="1"/>
      <c r="D2" s="3"/>
      <c r="E2" s="295"/>
      <c r="F2" s="295"/>
      <c r="G2" s="3"/>
      <c r="J2" s="298" t="s">
        <v>579</v>
      </c>
      <c r="K2" s="298"/>
    </row>
    <row r="3" spans="1:14" ht="57" customHeight="1" x14ac:dyDescent="0.3">
      <c r="A3" s="299" t="s">
        <v>160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</row>
    <row r="4" spans="1:14" ht="15" customHeight="1" x14ac:dyDescent="0.3">
      <c r="A4" s="5"/>
      <c r="B4" s="2"/>
      <c r="C4" s="2"/>
      <c r="D4" s="2"/>
      <c r="E4" s="2"/>
      <c r="F4" s="2"/>
      <c r="G4" s="2"/>
    </row>
    <row r="5" spans="1:14" ht="53.25" customHeight="1" x14ac:dyDescent="0.3">
      <c r="A5" s="300" t="s">
        <v>159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</row>
    <row r="6" spans="1:14" ht="15" customHeight="1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</row>
    <row r="7" spans="1:14" ht="33" customHeight="1" x14ac:dyDescent="0.3">
      <c r="A7" s="296" t="s">
        <v>0</v>
      </c>
      <c r="B7" s="297" t="s">
        <v>56</v>
      </c>
      <c r="C7" s="297" t="s">
        <v>1</v>
      </c>
      <c r="D7" s="297" t="s">
        <v>2</v>
      </c>
      <c r="E7" s="297" t="s">
        <v>3</v>
      </c>
      <c r="F7" s="296" t="s">
        <v>4</v>
      </c>
      <c r="G7" s="296"/>
      <c r="H7" s="296"/>
      <c r="I7" s="296"/>
      <c r="J7" s="296"/>
      <c r="K7" s="297" t="s">
        <v>5</v>
      </c>
    </row>
    <row r="8" spans="1:14" ht="33" customHeight="1" x14ac:dyDescent="0.3">
      <c r="A8" s="296"/>
      <c r="B8" s="297"/>
      <c r="C8" s="297"/>
      <c r="D8" s="297"/>
      <c r="E8" s="297"/>
      <c r="F8" s="13">
        <v>2023</v>
      </c>
      <c r="G8" s="133">
        <v>2024</v>
      </c>
      <c r="H8" s="133">
        <v>2025</v>
      </c>
      <c r="I8" s="133">
        <v>2026</v>
      </c>
      <c r="J8" s="133">
        <v>2027</v>
      </c>
      <c r="K8" s="297"/>
    </row>
    <row r="9" spans="1:14" ht="24.75" customHeight="1" x14ac:dyDescent="0.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</row>
    <row r="10" spans="1:14" ht="24.75" customHeight="1" x14ac:dyDescent="0.3">
      <c r="A10" s="288" t="s">
        <v>581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90"/>
    </row>
    <row r="11" spans="1:14" ht="32.25" customHeight="1" x14ac:dyDescent="0.3">
      <c r="A11" s="288" t="s">
        <v>582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90"/>
    </row>
    <row r="12" spans="1:14" s="3" customFormat="1" ht="36" customHeight="1" x14ac:dyDescent="0.25">
      <c r="A12" s="291"/>
      <c r="B12" s="190" t="s">
        <v>158</v>
      </c>
      <c r="C12" s="151" t="s">
        <v>67</v>
      </c>
      <c r="D12" s="9" t="s">
        <v>14</v>
      </c>
      <c r="E12" s="106">
        <f>E14</f>
        <v>19200</v>
      </c>
      <c r="F12" s="106">
        <f t="shared" ref="F12:J12" si="0">F14</f>
        <v>0</v>
      </c>
      <c r="G12" s="106">
        <f t="shared" si="0"/>
        <v>0</v>
      </c>
      <c r="H12" s="106">
        <f t="shared" si="0"/>
        <v>19200</v>
      </c>
      <c r="I12" s="106">
        <f t="shared" si="0"/>
        <v>0</v>
      </c>
      <c r="J12" s="106">
        <f t="shared" si="0"/>
        <v>0</v>
      </c>
      <c r="K12" s="285" t="s">
        <v>17</v>
      </c>
    </row>
    <row r="13" spans="1:14" s="3" customFormat="1" ht="36" customHeight="1" x14ac:dyDescent="0.25">
      <c r="A13" s="291"/>
      <c r="B13" s="190"/>
      <c r="C13" s="151"/>
      <c r="D13" s="9" t="s">
        <v>18</v>
      </c>
      <c r="E13" s="106">
        <f>E15</f>
        <v>19200</v>
      </c>
      <c r="F13" s="106">
        <f t="shared" ref="F13:J13" si="1">F15</f>
        <v>0</v>
      </c>
      <c r="G13" s="106">
        <f t="shared" si="1"/>
        <v>0</v>
      </c>
      <c r="H13" s="106">
        <f t="shared" si="1"/>
        <v>19200</v>
      </c>
      <c r="I13" s="106">
        <f t="shared" si="1"/>
        <v>0</v>
      </c>
      <c r="J13" s="106">
        <f t="shared" si="1"/>
        <v>0</v>
      </c>
      <c r="K13" s="286"/>
    </row>
    <row r="14" spans="1:14" s="3" customFormat="1" ht="36" customHeight="1" x14ac:dyDescent="0.25">
      <c r="A14" s="283">
        <v>1</v>
      </c>
      <c r="B14" s="141" t="s">
        <v>583</v>
      </c>
      <c r="C14" s="158" t="s">
        <v>67</v>
      </c>
      <c r="D14" s="9" t="s">
        <v>14</v>
      </c>
      <c r="E14" s="106">
        <f>E15</f>
        <v>19200</v>
      </c>
      <c r="F14" s="106">
        <f t="shared" ref="F14:J14" si="2">F15</f>
        <v>0</v>
      </c>
      <c r="G14" s="106">
        <f t="shared" si="2"/>
        <v>0</v>
      </c>
      <c r="H14" s="106">
        <f t="shared" si="2"/>
        <v>19200</v>
      </c>
      <c r="I14" s="106">
        <f t="shared" si="2"/>
        <v>0</v>
      </c>
      <c r="J14" s="106">
        <f t="shared" si="2"/>
        <v>0</v>
      </c>
      <c r="K14" s="286"/>
    </row>
    <row r="15" spans="1:14" s="3" customFormat="1" ht="38.25" customHeight="1" x14ac:dyDescent="0.25">
      <c r="A15" s="284"/>
      <c r="B15" s="142"/>
      <c r="C15" s="160"/>
      <c r="D15" s="9" t="s">
        <v>18</v>
      </c>
      <c r="E15" s="106">
        <f>F15+G15+H15+I15+J15</f>
        <v>19200</v>
      </c>
      <c r="F15" s="106">
        <v>0</v>
      </c>
      <c r="G15" s="106">
        <v>0</v>
      </c>
      <c r="H15" s="106">
        <v>19200</v>
      </c>
      <c r="I15" s="106">
        <v>0</v>
      </c>
      <c r="J15" s="106">
        <v>0</v>
      </c>
      <c r="K15" s="287"/>
      <c r="L15" s="11"/>
      <c r="N15" s="12"/>
    </row>
    <row r="16" spans="1:14" ht="24.75" customHeight="1" x14ac:dyDescent="0.3">
      <c r="A16" s="288" t="s">
        <v>134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4" ht="32.25" customHeight="1" x14ac:dyDescent="0.3">
      <c r="A17" s="288" t="s">
        <v>367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90"/>
    </row>
    <row r="18" spans="1:14" s="3" customFormat="1" ht="36" customHeight="1" x14ac:dyDescent="0.25">
      <c r="A18" s="291"/>
      <c r="B18" s="190" t="s">
        <v>158</v>
      </c>
      <c r="C18" s="151" t="s">
        <v>67</v>
      </c>
      <c r="D18" s="9" t="s">
        <v>14</v>
      </c>
      <c r="E18" s="106">
        <f>E19+E20</f>
        <v>13096.5</v>
      </c>
      <c r="F18" s="106">
        <f t="shared" ref="F18:J18" si="3">F19+F20</f>
        <v>0</v>
      </c>
      <c r="G18" s="106">
        <f t="shared" si="3"/>
        <v>13096.5</v>
      </c>
      <c r="H18" s="106">
        <f t="shared" si="3"/>
        <v>0</v>
      </c>
      <c r="I18" s="106">
        <f t="shared" si="3"/>
        <v>0</v>
      </c>
      <c r="J18" s="106">
        <f t="shared" si="3"/>
        <v>0</v>
      </c>
      <c r="K18" s="293"/>
    </row>
    <row r="19" spans="1:14" s="3" customFormat="1" ht="36" customHeight="1" x14ac:dyDescent="0.25">
      <c r="A19" s="291"/>
      <c r="B19" s="190"/>
      <c r="C19" s="151"/>
      <c r="D19" s="9" t="s">
        <v>10</v>
      </c>
      <c r="E19" s="106">
        <f>E22</f>
        <v>8172.22</v>
      </c>
      <c r="F19" s="106">
        <f t="shared" ref="F19:J19" si="4">F22</f>
        <v>0</v>
      </c>
      <c r="G19" s="106">
        <f t="shared" si="4"/>
        <v>8172.22</v>
      </c>
      <c r="H19" s="106">
        <f t="shared" si="4"/>
        <v>0</v>
      </c>
      <c r="I19" s="106">
        <f t="shared" si="4"/>
        <v>0</v>
      </c>
      <c r="J19" s="106">
        <f t="shared" si="4"/>
        <v>0</v>
      </c>
      <c r="K19" s="293"/>
    </row>
    <row r="20" spans="1:14" s="3" customFormat="1" ht="36" customHeight="1" x14ac:dyDescent="0.25">
      <c r="A20" s="291"/>
      <c r="B20" s="190"/>
      <c r="C20" s="151"/>
      <c r="D20" s="9" t="s">
        <v>18</v>
      </c>
      <c r="E20" s="106">
        <f>E23</f>
        <v>4924.28</v>
      </c>
      <c r="F20" s="106">
        <f t="shared" ref="F20:J20" si="5">F23</f>
        <v>0</v>
      </c>
      <c r="G20" s="106">
        <f t="shared" si="5"/>
        <v>4924.28</v>
      </c>
      <c r="H20" s="106">
        <f t="shared" si="5"/>
        <v>0</v>
      </c>
      <c r="I20" s="106">
        <f t="shared" si="5"/>
        <v>0</v>
      </c>
      <c r="J20" s="106">
        <f t="shared" si="5"/>
        <v>0</v>
      </c>
      <c r="K20" s="293"/>
    </row>
    <row r="21" spans="1:14" s="3" customFormat="1" ht="36" customHeight="1" x14ac:dyDescent="0.25">
      <c r="A21" s="291">
        <v>1</v>
      </c>
      <c r="B21" s="152" t="s">
        <v>435</v>
      </c>
      <c r="C21" s="151" t="s">
        <v>67</v>
      </c>
      <c r="D21" s="9" t="s">
        <v>14</v>
      </c>
      <c r="E21" s="106">
        <f>F21+G21+H21+I21+J21</f>
        <v>13096.5</v>
      </c>
      <c r="F21" s="106">
        <f>F22+F23</f>
        <v>0</v>
      </c>
      <c r="G21" s="106">
        <f>G22+G23</f>
        <v>13096.5</v>
      </c>
      <c r="H21" s="106">
        <f t="shared" ref="H21:J21" si="6">H22+H23</f>
        <v>0</v>
      </c>
      <c r="I21" s="106">
        <f t="shared" si="6"/>
        <v>0</v>
      </c>
      <c r="J21" s="106">
        <f t="shared" si="6"/>
        <v>0</v>
      </c>
      <c r="K21" s="293" t="s">
        <v>17</v>
      </c>
    </row>
    <row r="22" spans="1:14" s="3" customFormat="1" ht="36" customHeight="1" x14ac:dyDescent="0.25">
      <c r="A22" s="291"/>
      <c r="B22" s="152"/>
      <c r="C22" s="151"/>
      <c r="D22" s="9" t="s">
        <v>10</v>
      </c>
      <c r="E22" s="106">
        <f>F22+G22+H22+I22+J22</f>
        <v>8172.22</v>
      </c>
      <c r="F22" s="106">
        <v>0</v>
      </c>
      <c r="G22" s="106">
        <v>8172.22</v>
      </c>
      <c r="H22" s="106">
        <v>0</v>
      </c>
      <c r="I22" s="106">
        <v>0</v>
      </c>
      <c r="J22" s="106">
        <v>0</v>
      </c>
      <c r="K22" s="293"/>
      <c r="L22" s="11"/>
      <c r="N22" s="12"/>
    </row>
    <row r="23" spans="1:14" s="3" customFormat="1" ht="36" customHeight="1" x14ac:dyDescent="0.25">
      <c r="A23" s="291"/>
      <c r="B23" s="152"/>
      <c r="C23" s="151"/>
      <c r="D23" s="9" t="s">
        <v>18</v>
      </c>
      <c r="E23" s="106">
        <f>F23+G23+H23+I23+J23</f>
        <v>4924.28</v>
      </c>
      <c r="F23" s="106">
        <v>0</v>
      </c>
      <c r="G23" s="106">
        <v>4924.28</v>
      </c>
      <c r="H23" s="106">
        <v>0</v>
      </c>
      <c r="I23" s="106">
        <v>0</v>
      </c>
      <c r="J23" s="106">
        <v>0</v>
      </c>
      <c r="K23" s="293"/>
      <c r="L23" s="11"/>
      <c r="N23" s="12"/>
    </row>
    <row r="24" spans="1:14" ht="32.25" customHeight="1" x14ac:dyDescent="0.3">
      <c r="A24" s="288" t="s">
        <v>506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90"/>
    </row>
    <row r="25" spans="1:14" s="3" customFormat="1" ht="36" customHeight="1" x14ac:dyDescent="0.25">
      <c r="A25" s="291"/>
      <c r="B25" s="190" t="s">
        <v>158</v>
      </c>
      <c r="C25" s="151" t="s">
        <v>67</v>
      </c>
      <c r="D25" s="9" t="s">
        <v>14</v>
      </c>
      <c r="E25" s="106">
        <f>E26+E27</f>
        <v>52559.31</v>
      </c>
      <c r="F25" s="106">
        <f t="shared" ref="F25:J25" si="7">F26+F27</f>
        <v>0</v>
      </c>
      <c r="G25" s="106">
        <f>G26+G27</f>
        <v>21332.68</v>
      </c>
      <c r="H25" s="106">
        <f>H26+H27</f>
        <v>31226.630000000005</v>
      </c>
      <c r="I25" s="106">
        <f t="shared" si="7"/>
        <v>0</v>
      </c>
      <c r="J25" s="106">
        <f t="shared" si="7"/>
        <v>0</v>
      </c>
      <c r="K25" s="293"/>
    </row>
    <row r="26" spans="1:14" s="3" customFormat="1" ht="36" customHeight="1" x14ac:dyDescent="0.25">
      <c r="A26" s="291"/>
      <c r="B26" s="190"/>
      <c r="C26" s="151"/>
      <c r="D26" s="9" t="s">
        <v>10</v>
      </c>
      <c r="E26" s="106">
        <f>E38+E29+E32+E35</f>
        <v>28786.43</v>
      </c>
      <c r="F26" s="106">
        <f t="shared" ref="F26:J27" si="8">F38</f>
        <v>0</v>
      </c>
      <c r="G26" s="106">
        <f>G38+G29+G32+G35</f>
        <v>13311.579999999998</v>
      </c>
      <c r="H26" s="106">
        <f>H38+H29+H32+H35</f>
        <v>15474.850000000002</v>
      </c>
      <c r="I26" s="106">
        <f t="shared" si="8"/>
        <v>0</v>
      </c>
      <c r="J26" s="106">
        <f t="shared" si="8"/>
        <v>0</v>
      </c>
      <c r="K26" s="293"/>
    </row>
    <row r="27" spans="1:14" s="3" customFormat="1" ht="36" customHeight="1" x14ac:dyDescent="0.25">
      <c r="A27" s="291"/>
      <c r="B27" s="190"/>
      <c r="C27" s="151"/>
      <c r="D27" s="9" t="s">
        <v>18</v>
      </c>
      <c r="E27" s="106">
        <f>E39+E30+E33+E36</f>
        <v>23772.879999999997</v>
      </c>
      <c r="F27" s="106">
        <f t="shared" si="8"/>
        <v>0</v>
      </c>
      <c r="G27" s="106">
        <f>G39+G30+G33+G36</f>
        <v>8021.1</v>
      </c>
      <c r="H27" s="106">
        <f>H39+H30+H33+H36</f>
        <v>15751.78</v>
      </c>
      <c r="I27" s="106">
        <f t="shared" si="8"/>
        <v>0</v>
      </c>
      <c r="J27" s="106">
        <f t="shared" si="8"/>
        <v>0</v>
      </c>
      <c r="K27" s="293"/>
    </row>
    <row r="28" spans="1:14" s="3" customFormat="1" ht="36" customHeight="1" x14ac:dyDescent="0.25">
      <c r="A28" s="291">
        <v>1</v>
      </c>
      <c r="B28" s="152" t="s">
        <v>507</v>
      </c>
      <c r="C28" s="151" t="s">
        <v>67</v>
      </c>
      <c r="D28" s="9" t="s">
        <v>14</v>
      </c>
      <c r="E28" s="106">
        <f t="shared" ref="E28:E39" si="9">F28+G28+H28+I28+J28</f>
        <v>4490.1899999999996</v>
      </c>
      <c r="F28" s="106">
        <f>F29+F30</f>
        <v>0</v>
      </c>
      <c r="G28" s="106">
        <f>G29+G30</f>
        <v>1282.9099999999999</v>
      </c>
      <c r="H28" s="106">
        <f t="shared" ref="H28:J28" si="10">H29+H30</f>
        <v>3207.2799999999997</v>
      </c>
      <c r="I28" s="106">
        <f t="shared" si="10"/>
        <v>0</v>
      </c>
      <c r="J28" s="106">
        <f t="shared" si="10"/>
        <v>0</v>
      </c>
      <c r="K28" s="293" t="s">
        <v>17</v>
      </c>
      <c r="M28" s="7"/>
    </row>
    <row r="29" spans="1:14" s="3" customFormat="1" ht="36" customHeight="1" x14ac:dyDescent="0.25">
      <c r="A29" s="291"/>
      <c r="B29" s="152"/>
      <c r="C29" s="151"/>
      <c r="D29" s="9" t="s">
        <v>10</v>
      </c>
      <c r="E29" s="106">
        <f t="shared" si="9"/>
        <v>2560.6999999999998</v>
      </c>
      <c r="F29" s="106">
        <v>0</v>
      </c>
      <c r="G29" s="106">
        <v>800.54</v>
      </c>
      <c r="H29" s="106">
        <v>1760.16</v>
      </c>
      <c r="I29" s="106">
        <v>0</v>
      </c>
      <c r="J29" s="106">
        <v>0</v>
      </c>
      <c r="K29" s="293"/>
      <c r="L29" s="11"/>
      <c r="M29" s="7"/>
      <c r="N29" s="12"/>
    </row>
    <row r="30" spans="1:14" s="3" customFormat="1" ht="36" customHeight="1" x14ac:dyDescent="0.25">
      <c r="A30" s="291"/>
      <c r="B30" s="152"/>
      <c r="C30" s="151"/>
      <c r="D30" s="9" t="s">
        <v>18</v>
      </c>
      <c r="E30" s="106">
        <f t="shared" si="9"/>
        <v>1929.4899999999998</v>
      </c>
      <c r="F30" s="106">
        <v>0</v>
      </c>
      <c r="G30" s="106">
        <v>482.37</v>
      </c>
      <c r="H30" s="106">
        <v>1447.12</v>
      </c>
      <c r="I30" s="106">
        <v>0</v>
      </c>
      <c r="J30" s="106">
        <v>0</v>
      </c>
      <c r="K30" s="293"/>
      <c r="L30" s="11"/>
      <c r="M30" s="7"/>
      <c r="N30" s="12"/>
    </row>
    <row r="31" spans="1:14" s="3" customFormat="1" ht="36" customHeight="1" x14ac:dyDescent="0.25">
      <c r="A31" s="291">
        <v>2</v>
      </c>
      <c r="B31" s="152" t="s">
        <v>508</v>
      </c>
      <c r="C31" s="151" t="s">
        <v>67</v>
      </c>
      <c r="D31" s="9" t="s">
        <v>14</v>
      </c>
      <c r="E31" s="106">
        <f t="shared" si="9"/>
        <v>3233.5499999999997</v>
      </c>
      <c r="F31" s="106">
        <f>F32+F33</f>
        <v>0</v>
      </c>
      <c r="G31" s="106">
        <f>G32+G33</f>
        <v>122.85000000000001</v>
      </c>
      <c r="H31" s="106">
        <f t="shared" ref="H31:J31" si="11">H32+H33</f>
        <v>3110.7</v>
      </c>
      <c r="I31" s="106">
        <f t="shared" si="11"/>
        <v>0</v>
      </c>
      <c r="J31" s="106">
        <f t="shared" si="11"/>
        <v>0</v>
      </c>
      <c r="K31" s="293" t="s">
        <v>17</v>
      </c>
      <c r="M31" s="7"/>
    </row>
    <row r="32" spans="1:14" s="3" customFormat="1" ht="36" customHeight="1" x14ac:dyDescent="0.25">
      <c r="A32" s="291"/>
      <c r="B32" s="152"/>
      <c r="C32" s="151"/>
      <c r="D32" s="9" t="s">
        <v>10</v>
      </c>
      <c r="E32" s="106">
        <f t="shared" si="9"/>
        <v>1994.6200000000001</v>
      </c>
      <c r="F32" s="106">
        <v>0</v>
      </c>
      <c r="G32" s="106">
        <v>76.650000000000006</v>
      </c>
      <c r="H32" s="106">
        <v>1917.97</v>
      </c>
      <c r="I32" s="106">
        <v>0</v>
      </c>
      <c r="J32" s="106">
        <v>0</v>
      </c>
      <c r="K32" s="293"/>
      <c r="L32" s="11"/>
      <c r="M32" s="7"/>
      <c r="N32" s="12"/>
    </row>
    <row r="33" spans="1:14" s="3" customFormat="1" ht="36" customHeight="1" x14ac:dyDescent="0.25">
      <c r="A33" s="291"/>
      <c r="B33" s="152"/>
      <c r="C33" s="151"/>
      <c r="D33" s="9" t="s">
        <v>18</v>
      </c>
      <c r="E33" s="106">
        <f t="shared" si="9"/>
        <v>1238.93</v>
      </c>
      <c r="F33" s="106">
        <v>0</v>
      </c>
      <c r="G33" s="106">
        <v>46.2</v>
      </c>
      <c r="H33" s="106">
        <v>1192.73</v>
      </c>
      <c r="I33" s="106">
        <v>0</v>
      </c>
      <c r="J33" s="106">
        <v>0</v>
      </c>
      <c r="K33" s="293"/>
      <c r="L33" s="11"/>
      <c r="M33" s="7"/>
      <c r="N33" s="12"/>
    </row>
    <row r="34" spans="1:14" s="3" customFormat="1" ht="36" customHeight="1" x14ac:dyDescent="0.25">
      <c r="A34" s="291">
        <v>3</v>
      </c>
      <c r="B34" s="152" t="s">
        <v>509</v>
      </c>
      <c r="C34" s="151" t="s">
        <v>67</v>
      </c>
      <c r="D34" s="9" t="s">
        <v>14</v>
      </c>
      <c r="E34" s="106">
        <f t="shared" si="9"/>
        <v>32439.22</v>
      </c>
      <c r="F34" s="106">
        <f>F35+F36</f>
        <v>0</v>
      </c>
      <c r="G34" s="106">
        <f>G35+G36</f>
        <v>14417.43</v>
      </c>
      <c r="H34" s="106">
        <f t="shared" ref="H34:J34" si="12">H35+H36</f>
        <v>18021.79</v>
      </c>
      <c r="I34" s="106">
        <f t="shared" si="12"/>
        <v>0</v>
      </c>
      <c r="J34" s="106">
        <f t="shared" si="12"/>
        <v>0</v>
      </c>
      <c r="K34" s="293" t="s">
        <v>17</v>
      </c>
      <c r="M34" s="7"/>
    </row>
    <row r="35" spans="1:14" s="3" customFormat="1" ht="36" customHeight="1" x14ac:dyDescent="0.25">
      <c r="A35" s="291"/>
      <c r="B35" s="152"/>
      <c r="C35" s="151"/>
      <c r="D35" s="9" t="s">
        <v>10</v>
      </c>
      <c r="E35" s="106">
        <f t="shared" si="9"/>
        <v>17531.580000000002</v>
      </c>
      <c r="F35" s="106">
        <v>0</v>
      </c>
      <c r="G35" s="106">
        <v>8996.4699999999993</v>
      </c>
      <c r="H35" s="106">
        <v>8535.11</v>
      </c>
      <c r="I35" s="106">
        <v>0</v>
      </c>
      <c r="J35" s="106">
        <v>0</v>
      </c>
      <c r="K35" s="293"/>
      <c r="L35" s="11"/>
      <c r="M35" s="7"/>
      <c r="N35" s="12"/>
    </row>
    <row r="36" spans="1:14" s="3" customFormat="1" ht="36" customHeight="1" x14ac:dyDescent="0.25">
      <c r="A36" s="291"/>
      <c r="B36" s="152"/>
      <c r="C36" s="151"/>
      <c r="D36" s="9" t="s">
        <v>18</v>
      </c>
      <c r="E36" s="106">
        <f t="shared" si="9"/>
        <v>14907.64</v>
      </c>
      <c r="F36" s="106">
        <v>0</v>
      </c>
      <c r="G36" s="106">
        <v>5420.96</v>
      </c>
      <c r="H36" s="106">
        <v>9486.68</v>
      </c>
      <c r="I36" s="106">
        <v>0</v>
      </c>
      <c r="J36" s="106">
        <v>0</v>
      </c>
      <c r="K36" s="293"/>
      <c r="L36" s="11"/>
      <c r="M36" s="7"/>
      <c r="N36" s="12"/>
    </row>
    <row r="37" spans="1:14" s="3" customFormat="1" ht="36" customHeight="1" x14ac:dyDescent="0.25">
      <c r="A37" s="291">
        <v>4</v>
      </c>
      <c r="B37" s="152" t="s">
        <v>510</v>
      </c>
      <c r="C37" s="151" t="s">
        <v>67</v>
      </c>
      <c r="D37" s="9" t="s">
        <v>14</v>
      </c>
      <c r="E37" s="106">
        <f t="shared" si="9"/>
        <v>12396.35</v>
      </c>
      <c r="F37" s="106">
        <f>F38+F39</f>
        <v>0</v>
      </c>
      <c r="G37" s="106">
        <f>G38+G39</f>
        <v>5509.49</v>
      </c>
      <c r="H37" s="106">
        <f t="shared" ref="H37:J37" si="13">H38+H39</f>
        <v>6886.8600000000006</v>
      </c>
      <c r="I37" s="106">
        <f t="shared" si="13"/>
        <v>0</v>
      </c>
      <c r="J37" s="106">
        <f t="shared" si="13"/>
        <v>0</v>
      </c>
      <c r="K37" s="293" t="s">
        <v>17</v>
      </c>
      <c r="M37" s="7"/>
    </row>
    <row r="38" spans="1:14" s="3" customFormat="1" ht="36" customHeight="1" x14ac:dyDescent="0.25">
      <c r="A38" s="291"/>
      <c r="B38" s="152"/>
      <c r="C38" s="151"/>
      <c r="D38" s="9" t="s">
        <v>10</v>
      </c>
      <c r="E38" s="106">
        <f t="shared" si="9"/>
        <v>6699.5300000000007</v>
      </c>
      <c r="F38" s="106">
        <v>0</v>
      </c>
      <c r="G38" s="106">
        <v>3437.92</v>
      </c>
      <c r="H38" s="106">
        <v>3261.61</v>
      </c>
      <c r="I38" s="106">
        <v>0</v>
      </c>
      <c r="J38" s="106">
        <v>0</v>
      </c>
      <c r="K38" s="293"/>
      <c r="L38" s="11"/>
      <c r="M38" s="7"/>
      <c r="N38" s="12"/>
    </row>
    <row r="39" spans="1:14" s="3" customFormat="1" ht="36" customHeight="1" x14ac:dyDescent="0.25">
      <c r="A39" s="291"/>
      <c r="B39" s="152"/>
      <c r="C39" s="151"/>
      <c r="D39" s="9" t="s">
        <v>18</v>
      </c>
      <c r="E39" s="106">
        <f t="shared" si="9"/>
        <v>5696.82</v>
      </c>
      <c r="F39" s="106">
        <v>0</v>
      </c>
      <c r="G39" s="106">
        <v>2071.5700000000002</v>
      </c>
      <c r="H39" s="106">
        <v>3625.25</v>
      </c>
      <c r="I39" s="106">
        <v>0</v>
      </c>
      <c r="J39" s="106">
        <v>0</v>
      </c>
      <c r="K39" s="293"/>
      <c r="L39" s="11"/>
      <c r="M39" s="7"/>
      <c r="N39" s="12"/>
    </row>
    <row r="40" spans="1:14" ht="24.75" customHeight="1" x14ac:dyDescent="0.3">
      <c r="A40" s="288" t="s">
        <v>522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90"/>
    </row>
    <row r="41" spans="1:14" s="3" customFormat="1" ht="36" customHeight="1" x14ac:dyDescent="0.25">
      <c r="A41" s="291"/>
      <c r="B41" s="190" t="s">
        <v>158</v>
      </c>
      <c r="C41" s="151" t="s">
        <v>67</v>
      </c>
      <c r="D41" s="9" t="s">
        <v>14</v>
      </c>
      <c r="E41" s="106">
        <f>E48+E52+E56+E60+E64+E68+E72+E76+E45</f>
        <v>417703.05999999994</v>
      </c>
      <c r="F41" s="106">
        <f>F48+F52+F56+F60+F64+F68+F72+F76+F45</f>
        <v>25500</v>
      </c>
      <c r="G41" s="106">
        <f t="shared" ref="G41:J41" si="14">G48+G52+G56+G60+G64+G68+G72+G76+G45</f>
        <v>108381.82999999999</v>
      </c>
      <c r="H41" s="106">
        <f t="shared" si="14"/>
        <v>283821.23</v>
      </c>
      <c r="I41" s="106">
        <f t="shared" si="14"/>
        <v>0</v>
      </c>
      <c r="J41" s="106">
        <f t="shared" si="14"/>
        <v>0</v>
      </c>
      <c r="K41" s="293"/>
    </row>
    <row r="42" spans="1:14" s="3" customFormat="1" ht="36" customHeight="1" x14ac:dyDescent="0.25">
      <c r="A42" s="291"/>
      <c r="B42" s="190"/>
      <c r="C42" s="151"/>
      <c r="D42" s="9" t="s">
        <v>10</v>
      </c>
      <c r="E42" s="106">
        <f t="shared" ref="E42:J43" si="15">E49+E53+E57+E61+E65+E69+E73+E77+E46</f>
        <v>194375.43999999994</v>
      </c>
      <c r="F42" s="106">
        <f t="shared" si="15"/>
        <v>15606</v>
      </c>
      <c r="G42" s="106">
        <f t="shared" si="15"/>
        <v>1665.03</v>
      </c>
      <c r="H42" s="106">
        <f t="shared" si="15"/>
        <v>177104.40999999995</v>
      </c>
      <c r="I42" s="106">
        <f t="shared" si="15"/>
        <v>0</v>
      </c>
      <c r="J42" s="106">
        <f t="shared" si="15"/>
        <v>0</v>
      </c>
      <c r="K42" s="293"/>
    </row>
    <row r="43" spans="1:14" s="3" customFormat="1" ht="36" customHeight="1" x14ac:dyDescent="0.25">
      <c r="A43" s="291"/>
      <c r="B43" s="190"/>
      <c r="C43" s="151"/>
      <c r="D43" s="9" t="s">
        <v>18</v>
      </c>
      <c r="E43" s="106">
        <f t="shared" si="15"/>
        <v>223327.62</v>
      </c>
      <c r="F43" s="106">
        <f t="shared" si="15"/>
        <v>9894</v>
      </c>
      <c r="G43" s="106">
        <f t="shared" si="15"/>
        <v>106716.79999999999</v>
      </c>
      <c r="H43" s="106">
        <f t="shared" si="15"/>
        <v>106716.81999999999</v>
      </c>
      <c r="I43" s="106">
        <f t="shared" si="15"/>
        <v>0</v>
      </c>
      <c r="J43" s="106">
        <f t="shared" si="15"/>
        <v>0</v>
      </c>
      <c r="K43" s="293"/>
    </row>
    <row r="44" spans="1:14" s="3" customFormat="1" ht="26.25" customHeight="1" x14ac:dyDescent="0.25">
      <c r="A44" s="291"/>
      <c r="B44" s="190"/>
      <c r="C44" s="151"/>
      <c r="D44" s="9" t="s">
        <v>12</v>
      </c>
      <c r="E44" s="106">
        <f t="shared" ref="E44:J44" si="16">E51+E55+E59+E63+E67+E71+E75+E79</f>
        <v>0</v>
      </c>
      <c r="F44" s="106">
        <f t="shared" si="16"/>
        <v>0</v>
      </c>
      <c r="G44" s="106">
        <f t="shared" si="16"/>
        <v>0</v>
      </c>
      <c r="H44" s="106">
        <f t="shared" si="16"/>
        <v>0</v>
      </c>
      <c r="I44" s="106">
        <f t="shared" si="16"/>
        <v>0</v>
      </c>
      <c r="J44" s="106">
        <f t="shared" si="16"/>
        <v>0</v>
      </c>
      <c r="K44" s="293"/>
    </row>
    <row r="45" spans="1:14" s="3" customFormat="1" ht="36" customHeight="1" x14ac:dyDescent="0.25">
      <c r="A45" s="291">
        <v>1</v>
      </c>
      <c r="B45" s="152" t="s">
        <v>272</v>
      </c>
      <c r="C45" s="151" t="s">
        <v>67</v>
      </c>
      <c r="D45" s="9" t="s">
        <v>14</v>
      </c>
      <c r="E45" s="106">
        <f>F45+G45+H45+I45+J45</f>
        <v>25500</v>
      </c>
      <c r="F45" s="106">
        <f>F46+F47</f>
        <v>25500</v>
      </c>
      <c r="G45" s="106">
        <v>0</v>
      </c>
      <c r="H45" s="106">
        <f t="shared" ref="H45:J45" si="17">H46+H47</f>
        <v>0</v>
      </c>
      <c r="I45" s="106">
        <f t="shared" si="17"/>
        <v>0</v>
      </c>
      <c r="J45" s="106">
        <f t="shared" si="17"/>
        <v>0</v>
      </c>
      <c r="K45" s="293" t="s">
        <v>17</v>
      </c>
    </row>
    <row r="46" spans="1:14" s="3" customFormat="1" ht="36" customHeight="1" x14ac:dyDescent="0.25">
      <c r="A46" s="291"/>
      <c r="B46" s="152"/>
      <c r="C46" s="151"/>
      <c r="D46" s="9" t="s">
        <v>10</v>
      </c>
      <c r="E46" s="106">
        <f>F46+G46+H46+I46+J46</f>
        <v>15606</v>
      </c>
      <c r="F46" s="106">
        <v>15606</v>
      </c>
      <c r="G46" s="106">
        <v>0</v>
      </c>
      <c r="H46" s="106">
        <v>0</v>
      </c>
      <c r="I46" s="106">
        <v>0</v>
      </c>
      <c r="J46" s="106">
        <v>0</v>
      </c>
      <c r="K46" s="293"/>
      <c r="L46" s="11"/>
      <c r="N46" s="12"/>
    </row>
    <row r="47" spans="1:14" s="3" customFormat="1" ht="36" customHeight="1" x14ac:dyDescent="0.25">
      <c r="A47" s="291"/>
      <c r="B47" s="152"/>
      <c r="C47" s="151"/>
      <c r="D47" s="9" t="s">
        <v>18</v>
      </c>
      <c r="E47" s="106">
        <f>F47+G47+H47+I47+J47</f>
        <v>9894</v>
      </c>
      <c r="F47" s="106">
        <f>9894</f>
        <v>9894</v>
      </c>
      <c r="G47" s="106">
        <v>0</v>
      </c>
      <c r="H47" s="106">
        <v>0</v>
      </c>
      <c r="I47" s="106">
        <v>0</v>
      </c>
      <c r="J47" s="106">
        <v>0</v>
      </c>
      <c r="K47" s="293"/>
      <c r="L47" s="11"/>
      <c r="N47" s="12"/>
    </row>
    <row r="48" spans="1:14" ht="30" customHeight="1" x14ac:dyDescent="0.3">
      <c r="A48" s="291">
        <v>2</v>
      </c>
      <c r="B48" s="152" t="s">
        <v>139</v>
      </c>
      <c r="C48" s="151" t="s">
        <v>67</v>
      </c>
      <c r="D48" s="9" t="s">
        <v>14</v>
      </c>
      <c r="E48" s="10">
        <f>E49+E50+E51</f>
        <v>235218.05</v>
      </c>
      <c r="F48" s="10">
        <f>F49+F50+F51</f>
        <v>0</v>
      </c>
      <c r="G48" s="10">
        <f>G49+G50+G51</f>
        <v>64274.7</v>
      </c>
      <c r="H48" s="10">
        <f t="shared" ref="H48:J48" si="18">H49+H50+H51</f>
        <v>170943.34999999998</v>
      </c>
      <c r="I48" s="10">
        <f t="shared" si="18"/>
        <v>0</v>
      </c>
      <c r="J48" s="10">
        <f t="shared" si="18"/>
        <v>0</v>
      </c>
      <c r="K48" s="293" t="s">
        <v>17</v>
      </c>
    </row>
    <row r="49" spans="1:14" ht="32.25" customHeight="1" x14ac:dyDescent="0.3">
      <c r="A49" s="291"/>
      <c r="B49" s="152"/>
      <c r="C49" s="151"/>
      <c r="D49" s="9" t="s">
        <v>10</v>
      </c>
      <c r="E49" s="106">
        <f>F49+G49+H49+I49+J49</f>
        <v>106668.65</v>
      </c>
      <c r="F49" s="10">
        <v>0</v>
      </c>
      <c r="G49" s="10">
        <v>0</v>
      </c>
      <c r="H49" s="10">
        <v>106668.65</v>
      </c>
      <c r="I49" s="10">
        <v>0</v>
      </c>
      <c r="J49" s="10">
        <v>0</v>
      </c>
      <c r="K49" s="293"/>
    </row>
    <row r="50" spans="1:14" s="3" customFormat="1" ht="34.5" customHeight="1" x14ac:dyDescent="0.25">
      <c r="A50" s="291"/>
      <c r="B50" s="152"/>
      <c r="C50" s="151"/>
      <c r="D50" s="9" t="s">
        <v>18</v>
      </c>
      <c r="E50" s="106">
        <f>F50+G50+H50+I50+J50</f>
        <v>128549.4</v>
      </c>
      <c r="F50" s="106">
        <v>0</v>
      </c>
      <c r="G50" s="106">
        <v>64274.7</v>
      </c>
      <c r="H50" s="106">
        <v>64274.7</v>
      </c>
      <c r="I50" s="106">
        <v>0</v>
      </c>
      <c r="J50" s="106">
        <v>0</v>
      </c>
      <c r="K50" s="293"/>
    </row>
    <row r="51" spans="1:14" s="3" customFormat="1" ht="34.5" customHeight="1" x14ac:dyDescent="0.25">
      <c r="A51" s="291"/>
      <c r="B51" s="152"/>
      <c r="C51" s="151"/>
      <c r="D51" s="9" t="s">
        <v>12</v>
      </c>
      <c r="E51" s="106">
        <f>F51+G51+H51+I51+J51</f>
        <v>0</v>
      </c>
      <c r="F51" s="106">
        <v>0</v>
      </c>
      <c r="G51" s="106">
        <v>0</v>
      </c>
      <c r="H51" s="106">
        <v>0</v>
      </c>
      <c r="I51" s="106">
        <v>0</v>
      </c>
      <c r="J51" s="106">
        <v>0</v>
      </c>
      <c r="K51" s="293"/>
    </row>
    <row r="52" spans="1:14" ht="30" customHeight="1" x14ac:dyDescent="0.3">
      <c r="A52" s="291">
        <v>3</v>
      </c>
      <c r="B52" s="152" t="s">
        <v>140</v>
      </c>
      <c r="C52" s="151" t="s">
        <v>67</v>
      </c>
      <c r="D52" s="9" t="s">
        <v>14</v>
      </c>
      <c r="E52" s="10">
        <f>E53+E54+E55</f>
        <v>39512.449999999997</v>
      </c>
      <c r="F52" s="10">
        <f>F53+F54+F55</f>
        <v>0</v>
      </c>
      <c r="G52" s="10">
        <f>G53+G54+G55</f>
        <v>10797.01</v>
      </c>
      <c r="H52" s="10">
        <f t="shared" ref="H52:J52" si="19">H53+H54+H55</f>
        <v>28715.440000000002</v>
      </c>
      <c r="I52" s="10">
        <f t="shared" si="19"/>
        <v>0</v>
      </c>
      <c r="J52" s="10">
        <f t="shared" si="19"/>
        <v>0</v>
      </c>
      <c r="K52" s="293" t="s">
        <v>17</v>
      </c>
    </row>
    <row r="53" spans="1:14" ht="32.25" customHeight="1" x14ac:dyDescent="0.3">
      <c r="A53" s="291"/>
      <c r="B53" s="152"/>
      <c r="C53" s="151"/>
      <c r="D53" s="9" t="s">
        <v>10</v>
      </c>
      <c r="E53" s="106">
        <f>F53+G53+H53+I53+J53</f>
        <v>17918.43</v>
      </c>
      <c r="F53" s="10">
        <v>0</v>
      </c>
      <c r="G53" s="10">
        <v>0</v>
      </c>
      <c r="H53" s="10">
        <v>17918.43</v>
      </c>
      <c r="I53" s="10">
        <v>0</v>
      </c>
      <c r="J53" s="10">
        <v>0</v>
      </c>
      <c r="K53" s="293"/>
    </row>
    <row r="54" spans="1:14" s="3" customFormat="1" ht="34.5" customHeight="1" x14ac:dyDescent="0.25">
      <c r="A54" s="291"/>
      <c r="B54" s="152"/>
      <c r="C54" s="151"/>
      <c r="D54" s="9" t="s">
        <v>18</v>
      </c>
      <c r="E54" s="106">
        <f>F54+G54+H54+I54+J54</f>
        <v>21594.02</v>
      </c>
      <c r="F54" s="106">
        <v>0</v>
      </c>
      <c r="G54" s="106">
        <v>10797.01</v>
      </c>
      <c r="H54" s="106">
        <v>10797.01</v>
      </c>
      <c r="I54" s="106">
        <v>0</v>
      </c>
      <c r="J54" s="106">
        <v>0</v>
      </c>
      <c r="K54" s="293"/>
    </row>
    <row r="55" spans="1:14" s="3" customFormat="1" ht="34.5" customHeight="1" x14ac:dyDescent="0.25">
      <c r="A55" s="291"/>
      <c r="B55" s="152"/>
      <c r="C55" s="151"/>
      <c r="D55" s="9" t="s">
        <v>12</v>
      </c>
      <c r="E55" s="106">
        <f>F55+G55+H55+I55+J55</f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293"/>
    </row>
    <row r="56" spans="1:14" ht="30" customHeight="1" x14ac:dyDescent="0.3">
      <c r="A56" s="291">
        <v>4</v>
      </c>
      <c r="B56" s="152" t="s">
        <v>141</v>
      </c>
      <c r="C56" s="151" t="s">
        <v>67</v>
      </c>
      <c r="D56" s="9" t="s">
        <v>14</v>
      </c>
      <c r="E56" s="10">
        <f>E57+E58+E59</f>
        <v>34430.800000000003</v>
      </c>
      <c r="F56" s="10">
        <f>F57+F58+F59</f>
        <v>0</v>
      </c>
      <c r="G56" s="10">
        <f>G57+G58+G59</f>
        <v>9408.42</v>
      </c>
      <c r="H56" s="10">
        <f t="shared" ref="H56:J56" si="20">H57+H58+H59</f>
        <v>25022.379999999997</v>
      </c>
      <c r="I56" s="10">
        <f t="shared" si="20"/>
        <v>0</v>
      </c>
      <c r="J56" s="10">
        <f t="shared" si="20"/>
        <v>0</v>
      </c>
      <c r="K56" s="293" t="s">
        <v>17</v>
      </c>
    </row>
    <row r="57" spans="1:14" ht="32.25" customHeight="1" x14ac:dyDescent="0.3">
      <c r="A57" s="291"/>
      <c r="B57" s="152"/>
      <c r="C57" s="151"/>
      <c r="D57" s="9" t="s">
        <v>10</v>
      </c>
      <c r="E57" s="106">
        <f>F57+G57+H57+I57+J57</f>
        <v>15613.96</v>
      </c>
      <c r="F57" s="10">
        <v>0</v>
      </c>
      <c r="G57" s="10">
        <v>0</v>
      </c>
      <c r="H57" s="10">
        <v>15613.96</v>
      </c>
      <c r="I57" s="10">
        <v>0</v>
      </c>
      <c r="J57" s="10">
        <v>0</v>
      </c>
      <c r="K57" s="293"/>
    </row>
    <row r="58" spans="1:14" s="3" customFormat="1" ht="34.5" customHeight="1" x14ac:dyDescent="0.25">
      <c r="A58" s="291"/>
      <c r="B58" s="152"/>
      <c r="C58" s="151"/>
      <c r="D58" s="9" t="s">
        <v>18</v>
      </c>
      <c r="E58" s="106">
        <f>F58+G58+H58+I58+J58</f>
        <v>18816.84</v>
      </c>
      <c r="F58" s="106">
        <v>0</v>
      </c>
      <c r="G58" s="106">
        <v>9408.42</v>
      </c>
      <c r="H58" s="106">
        <v>9408.42</v>
      </c>
      <c r="I58" s="106">
        <v>0</v>
      </c>
      <c r="J58" s="106">
        <v>0</v>
      </c>
      <c r="K58" s="293"/>
    </row>
    <row r="59" spans="1:14" s="3" customFormat="1" ht="34.5" customHeight="1" x14ac:dyDescent="0.25">
      <c r="A59" s="291"/>
      <c r="B59" s="152"/>
      <c r="C59" s="151"/>
      <c r="D59" s="9" t="s">
        <v>12</v>
      </c>
      <c r="E59" s="106">
        <f>F59+G59+H59+I59+J59</f>
        <v>0</v>
      </c>
      <c r="F59" s="106">
        <v>0</v>
      </c>
      <c r="G59" s="106">
        <v>0</v>
      </c>
      <c r="H59" s="106">
        <v>0</v>
      </c>
      <c r="I59" s="106">
        <v>0</v>
      </c>
      <c r="J59" s="106">
        <v>0</v>
      </c>
      <c r="K59" s="293"/>
    </row>
    <row r="60" spans="1:14" ht="30" customHeight="1" x14ac:dyDescent="0.3">
      <c r="A60" s="291">
        <v>5</v>
      </c>
      <c r="B60" s="152" t="s">
        <v>142</v>
      </c>
      <c r="C60" s="151" t="s">
        <v>67</v>
      </c>
      <c r="D60" s="9" t="s">
        <v>14</v>
      </c>
      <c r="E60" s="10">
        <f>E61+E62+E63</f>
        <v>16472.099999999999</v>
      </c>
      <c r="F60" s="10">
        <f>F61+F62+F63</f>
        <v>0</v>
      </c>
      <c r="G60" s="10">
        <f>G61+G62+G63</f>
        <v>4501.1000000000004</v>
      </c>
      <c r="H60" s="10">
        <f t="shared" ref="H60:J60" si="21">H61+H62+H63</f>
        <v>11971</v>
      </c>
      <c r="I60" s="10">
        <f t="shared" si="21"/>
        <v>0</v>
      </c>
      <c r="J60" s="10">
        <f t="shared" si="21"/>
        <v>0</v>
      </c>
      <c r="K60" s="293" t="s">
        <v>17</v>
      </c>
      <c r="L60" s="43"/>
      <c r="N60" s="42"/>
    </row>
    <row r="61" spans="1:14" ht="32.25" customHeight="1" x14ac:dyDescent="0.3">
      <c r="A61" s="291"/>
      <c r="B61" s="152"/>
      <c r="C61" s="151"/>
      <c r="D61" s="9" t="s">
        <v>10</v>
      </c>
      <c r="E61" s="106">
        <f>F61+G61+H61+I61+J61</f>
        <v>7469.9</v>
      </c>
      <c r="F61" s="10">
        <v>0</v>
      </c>
      <c r="G61" s="10">
        <v>0</v>
      </c>
      <c r="H61" s="10">
        <v>7469.9</v>
      </c>
      <c r="I61" s="10">
        <v>0</v>
      </c>
      <c r="J61" s="10">
        <v>0</v>
      </c>
      <c r="K61" s="293"/>
      <c r="M61" s="43"/>
      <c r="N61" s="42"/>
    </row>
    <row r="62" spans="1:14" s="3" customFormat="1" ht="34.5" customHeight="1" x14ac:dyDescent="0.25">
      <c r="A62" s="291"/>
      <c r="B62" s="152"/>
      <c r="C62" s="151"/>
      <c r="D62" s="9" t="s">
        <v>18</v>
      </c>
      <c r="E62" s="106">
        <f>F62+G62+H62+I62+J62</f>
        <v>9002.2000000000007</v>
      </c>
      <c r="F62" s="106">
        <v>0</v>
      </c>
      <c r="G62" s="106">
        <v>4501.1000000000004</v>
      </c>
      <c r="H62" s="106">
        <v>4501.1000000000004</v>
      </c>
      <c r="I62" s="106">
        <v>0</v>
      </c>
      <c r="J62" s="106">
        <v>0</v>
      </c>
      <c r="K62" s="293"/>
      <c r="M62" s="44"/>
      <c r="N62" s="7"/>
    </row>
    <row r="63" spans="1:14" s="3" customFormat="1" ht="34.5" customHeight="1" x14ac:dyDescent="0.25">
      <c r="A63" s="291"/>
      <c r="B63" s="152"/>
      <c r="C63" s="151"/>
      <c r="D63" s="9" t="s">
        <v>12</v>
      </c>
      <c r="E63" s="106">
        <f>F63+G63+H63+I63+J63</f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293"/>
    </row>
    <row r="64" spans="1:14" ht="30" customHeight="1" x14ac:dyDescent="0.3">
      <c r="A64" s="291">
        <v>6</v>
      </c>
      <c r="B64" s="152" t="s">
        <v>143</v>
      </c>
      <c r="C64" s="151" t="s">
        <v>67</v>
      </c>
      <c r="D64" s="9" t="s">
        <v>14</v>
      </c>
      <c r="E64" s="10">
        <f>E65+E66+E67</f>
        <v>29372.989999999998</v>
      </c>
      <c r="F64" s="10">
        <f>F65+F66+F67</f>
        <v>0</v>
      </c>
      <c r="G64" s="10">
        <f>G65+G66+G67</f>
        <v>8026.34</v>
      </c>
      <c r="H64" s="10">
        <f t="shared" ref="H64:J64" si="22">H65+H66+H67</f>
        <v>21346.65</v>
      </c>
      <c r="I64" s="10">
        <f t="shared" si="22"/>
        <v>0</v>
      </c>
      <c r="J64" s="10">
        <f t="shared" si="22"/>
        <v>0</v>
      </c>
      <c r="K64" s="293" t="s">
        <v>17</v>
      </c>
    </row>
    <row r="65" spans="1:17" ht="32.25" customHeight="1" x14ac:dyDescent="0.3">
      <c r="A65" s="291"/>
      <c r="B65" s="152"/>
      <c r="C65" s="151"/>
      <c r="D65" s="9" t="s">
        <v>10</v>
      </c>
      <c r="E65" s="106">
        <f>F65+G65+H65+I65+J65</f>
        <v>13320.3</v>
      </c>
      <c r="F65" s="10">
        <v>0</v>
      </c>
      <c r="G65" s="10">
        <v>0</v>
      </c>
      <c r="H65" s="10">
        <v>13320.3</v>
      </c>
      <c r="I65" s="10">
        <v>0</v>
      </c>
      <c r="J65" s="10">
        <v>0</v>
      </c>
      <c r="K65" s="293"/>
    </row>
    <row r="66" spans="1:17" s="3" customFormat="1" ht="34.5" customHeight="1" x14ac:dyDescent="0.25">
      <c r="A66" s="291"/>
      <c r="B66" s="152"/>
      <c r="C66" s="151"/>
      <c r="D66" s="9" t="s">
        <v>18</v>
      </c>
      <c r="E66" s="106">
        <f>F66+G66+H66+I66+J66</f>
        <v>16052.69</v>
      </c>
      <c r="F66" s="106">
        <v>0</v>
      </c>
      <c r="G66" s="106">
        <v>8026.34</v>
      </c>
      <c r="H66" s="106">
        <v>8026.35</v>
      </c>
      <c r="I66" s="106">
        <v>0</v>
      </c>
      <c r="J66" s="106">
        <v>0</v>
      </c>
      <c r="K66" s="293"/>
    </row>
    <row r="67" spans="1:17" s="3" customFormat="1" ht="34.5" customHeight="1" x14ac:dyDescent="0.25">
      <c r="A67" s="291"/>
      <c r="B67" s="152"/>
      <c r="C67" s="151"/>
      <c r="D67" s="9" t="s">
        <v>12</v>
      </c>
      <c r="E67" s="106">
        <f>F67+G67+H67+I67+J67</f>
        <v>0</v>
      </c>
      <c r="F67" s="106">
        <v>0</v>
      </c>
      <c r="G67" s="106">
        <v>0</v>
      </c>
      <c r="H67" s="106">
        <v>0</v>
      </c>
      <c r="I67" s="106">
        <v>0</v>
      </c>
      <c r="J67" s="106">
        <v>0</v>
      </c>
      <c r="K67" s="293"/>
    </row>
    <row r="68" spans="1:17" ht="30" customHeight="1" x14ac:dyDescent="0.3">
      <c r="A68" s="291">
        <v>7</v>
      </c>
      <c r="B68" s="152" t="s">
        <v>144</v>
      </c>
      <c r="C68" s="151" t="s">
        <v>67</v>
      </c>
      <c r="D68" s="9" t="s">
        <v>14</v>
      </c>
      <c r="E68" s="10">
        <f>E69+E70+E71</f>
        <v>22292.190000000002</v>
      </c>
      <c r="F68" s="10">
        <f>F69+F70+F71</f>
        <v>0</v>
      </c>
      <c r="G68" s="10">
        <f>G69+G70+G71</f>
        <v>6091.47</v>
      </c>
      <c r="H68" s="10">
        <f t="shared" ref="H68:J68" si="23">H69+H70+H71</f>
        <v>16200.72</v>
      </c>
      <c r="I68" s="10">
        <f t="shared" si="23"/>
        <v>0</v>
      </c>
      <c r="J68" s="10">
        <f t="shared" si="23"/>
        <v>0</v>
      </c>
      <c r="K68" s="293" t="s">
        <v>17</v>
      </c>
      <c r="L68" s="43"/>
      <c r="Q68" s="43"/>
    </row>
    <row r="69" spans="1:17" ht="32.25" customHeight="1" x14ac:dyDescent="0.3">
      <c r="A69" s="291"/>
      <c r="B69" s="152"/>
      <c r="C69" s="151"/>
      <c r="D69" s="9" t="s">
        <v>10</v>
      </c>
      <c r="E69" s="106">
        <f>F69+G69+H69+I69+J69</f>
        <v>10109.24</v>
      </c>
      <c r="F69" s="10">
        <v>0</v>
      </c>
      <c r="G69" s="10">
        <v>0</v>
      </c>
      <c r="H69" s="10">
        <v>10109.24</v>
      </c>
      <c r="I69" s="10">
        <v>0</v>
      </c>
      <c r="J69" s="10">
        <v>0</v>
      </c>
      <c r="K69" s="293"/>
      <c r="N69" s="43"/>
      <c r="Q69" s="43"/>
    </row>
    <row r="70" spans="1:17" s="3" customFormat="1" ht="34.5" customHeight="1" x14ac:dyDescent="0.25">
      <c r="A70" s="291"/>
      <c r="B70" s="152"/>
      <c r="C70" s="151"/>
      <c r="D70" s="9" t="s">
        <v>18</v>
      </c>
      <c r="E70" s="106">
        <f>F70+G70+H70+I70+J70</f>
        <v>12182.95</v>
      </c>
      <c r="F70" s="106">
        <v>0</v>
      </c>
      <c r="G70" s="106">
        <v>6091.47</v>
      </c>
      <c r="H70" s="106">
        <v>6091.48</v>
      </c>
      <c r="I70" s="106">
        <v>0</v>
      </c>
      <c r="J70" s="106">
        <v>0</v>
      </c>
      <c r="K70" s="293"/>
      <c r="N70" s="44"/>
      <c r="Q70" s="44"/>
    </row>
    <row r="71" spans="1:17" s="3" customFormat="1" ht="34.5" customHeight="1" x14ac:dyDescent="0.25">
      <c r="A71" s="291"/>
      <c r="B71" s="152"/>
      <c r="C71" s="151"/>
      <c r="D71" s="9" t="s">
        <v>12</v>
      </c>
      <c r="E71" s="106">
        <f>F71+G71+H71+I71+J71</f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293"/>
    </row>
    <row r="72" spans="1:17" ht="30" customHeight="1" x14ac:dyDescent="0.3">
      <c r="A72" s="291">
        <v>8</v>
      </c>
      <c r="B72" s="152" t="s">
        <v>145</v>
      </c>
      <c r="C72" s="151" t="s">
        <v>67</v>
      </c>
      <c r="D72" s="9" t="s">
        <v>14</v>
      </c>
      <c r="E72" s="10">
        <f>E73+E74+E75</f>
        <v>14904.48</v>
      </c>
      <c r="F72" s="10">
        <f>F73+F74+F75</f>
        <v>0</v>
      </c>
      <c r="G72" s="10">
        <f>G73+G74+G75</f>
        <v>5282.79</v>
      </c>
      <c r="H72" s="10">
        <f t="shared" ref="H72:J72" si="24">H73+H74+H75</f>
        <v>9621.69</v>
      </c>
      <c r="I72" s="10">
        <f t="shared" si="24"/>
        <v>0</v>
      </c>
      <c r="J72" s="10">
        <f t="shared" si="24"/>
        <v>0</v>
      </c>
      <c r="K72" s="293" t="s">
        <v>17</v>
      </c>
    </row>
    <row r="73" spans="1:17" ht="32.25" customHeight="1" x14ac:dyDescent="0.3">
      <c r="A73" s="291"/>
      <c r="B73" s="152"/>
      <c r="C73" s="151"/>
      <c r="D73" s="9" t="s">
        <v>10</v>
      </c>
      <c r="E73" s="106">
        <f>F73+G73+H73+I73+J73</f>
        <v>7668.96</v>
      </c>
      <c r="F73" s="10">
        <v>0</v>
      </c>
      <c r="G73" s="10">
        <v>1665.03</v>
      </c>
      <c r="H73" s="10">
        <v>6003.93</v>
      </c>
      <c r="I73" s="10">
        <v>0</v>
      </c>
      <c r="J73" s="10">
        <v>0</v>
      </c>
      <c r="K73" s="293"/>
    </row>
    <row r="74" spans="1:17" s="3" customFormat="1" ht="34.5" customHeight="1" x14ac:dyDescent="0.25">
      <c r="A74" s="291"/>
      <c r="B74" s="152"/>
      <c r="C74" s="151"/>
      <c r="D74" s="9" t="s">
        <v>18</v>
      </c>
      <c r="E74" s="106">
        <f>F74+G74+H74+I74+J74</f>
        <v>7235.52</v>
      </c>
      <c r="F74" s="106">
        <v>0</v>
      </c>
      <c r="G74" s="106">
        <v>3617.76</v>
      </c>
      <c r="H74" s="106">
        <v>3617.76</v>
      </c>
      <c r="I74" s="106">
        <v>0</v>
      </c>
      <c r="J74" s="106">
        <v>0</v>
      </c>
      <c r="K74" s="293"/>
    </row>
    <row r="75" spans="1:17" s="3" customFormat="1" ht="34.5" customHeight="1" x14ac:dyDescent="0.25">
      <c r="A75" s="291"/>
      <c r="B75" s="152"/>
      <c r="C75" s="151"/>
      <c r="D75" s="9" t="s">
        <v>12</v>
      </c>
      <c r="E75" s="106">
        <f>F75+G75+H75+I75+J75</f>
        <v>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293"/>
    </row>
    <row r="76" spans="1:17" ht="30" customHeight="1" x14ac:dyDescent="0.3">
      <c r="A76" s="291">
        <v>9</v>
      </c>
      <c r="B76" s="152" t="s">
        <v>146</v>
      </c>
      <c r="C76" s="151" t="s">
        <v>67</v>
      </c>
      <c r="D76" s="9" t="s">
        <v>14</v>
      </c>
      <c r="E76" s="10">
        <f>E77+E78+E79</f>
        <v>0</v>
      </c>
      <c r="F76" s="10">
        <f>F77+F78+F79</f>
        <v>0</v>
      </c>
      <c r="G76" s="10">
        <f>G77+G78+G79</f>
        <v>0</v>
      </c>
      <c r="H76" s="10">
        <f t="shared" ref="H76:J76" si="25">H77+H78+H79</f>
        <v>0</v>
      </c>
      <c r="I76" s="10">
        <f t="shared" si="25"/>
        <v>0</v>
      </c>
      <c r="J76" s="10">
        <f t="shared" si="25"/>
        <v>0</v>
      </c>
      <c r="K76" s="293" t="s">
        <v>17</v>
      </c>
    </row>
    <row r="77" spans="1:17" ht="32.25" customHeight="1" x14ac:dyDescent="0.3">
      <c r="A77" s="291"/>
      <c r="B77" s="152"/>
      <c r="C77" s="151"/>
      <c r="D77" s="9" t="s">
        <v>10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293"/>
    </row>
    <row r="78" spans="1:17" s="3" customFormat="1" ht="34.5" customHeight="1" x14ac:dyDescent="0.25">
      <c r="A78" s="291"/>
      <c r="B78" s="152"/>
      <c r="C78" s="151"/>
      <c r="D78" s="9" t="s">
        <v>18</v>
      </c>
      <c r="E78" s="106">
        <f>F78+G78+H78+I78+J78</f>
        <v>0</v>
      </c>
      <c r="F78" s="106">
        <v>0</v>
      </c>
      <c r="G78" s="106">
        <v>0</v>
      </c>
      <c r="H78" s="106">
        <v>0</v>
      </c>
      <c r="I78" s="106">
        <v>0</v>
      </c>
      <c r="J78" s="106">
        <v>0</v>
      </c>
      <c r="K78" s="293"/>
    </row>
    <row r="79" spans="1:17" s="3" customFormat="1" ht="34.5" customHeight="1" x14ac:dyDescent="0.25">
      <c r="A79" s="291"/>
      <c r="B79" s="152"/>
      <c r="C79" s="151"/>
      <c r="D79" s="9" t="s">
        <v>12</v>
      </c>
      <c r="E79" s="106">
        <f>F79+G79+H79+I79+J79</f>
        <v>0</v>
      </c>
      <c r="F79" s="106">
        <v>0</v>
      </c>
      <c r="G79" s="106">
        <v>0</v>
      </c>
      <c r="H79" s="106">
        <v>0</v>
      </c>
      <c r="I79" s="106">
        <v>0</v>
      </c>
      <c r="J79" s="106">
        <v>0</v>
      </c>
      <c r="K79" s="293"/>
    </row>
    <row r="80" spans="1:17" ht="24.75" customHeight="1" x14ac:dyDescent="0.3">
      <c r="A80" s="288" t="s">
        <v>471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90"/>
    </row>
    <row r="81" spans="1:14" s="3" customFormat="1" ht="36" customHeight="1" x14ac:dyDescent="0.25">
      <c r="A81" s="283"/>
      <c r="B81" s="217" t="s">
        <v>158</v>
      </c>
      <c r="C81" s="158" t="s">
        <v>67</v>
      </c>
      <c r="D81" s="9" t="s">
        <v>14</v>
      </c>
      <c r="E81" s="106">
        <f>E82+E83</f>
        <v>176194.24</v>
      </c>
      <c r="F81" s="106">
        <f>F85+F88+F92+F96+F100+F104+F108+F112+F116+F120+F124+F128+F132+F136+F140</f>
        <v>0</v>
      </c>
      <c r="G81" s="106">
        <f>G82+G83</f>
        <v>8809.7099999999991</v>
      </c>
      <c r="H81" s="106">
        <f>H82+H83</f>
        <v>167384.53</v>
      </c>
      <c r="I81" s="106">
        <f t="shared" ref="I81:J83" si="26">I85+I88+I92+I96+I100+I104+I108+I112+I116+I120+I124+I128+I132+I136+I140</f>
        <v>0</v>
      </c>
      <c r="J81" s="106">
        <f t="shared" si="26"/>
        <v>0</v>
      </c>
      <c r="K81" s="285"/>
    </row>
    <row r="82" spans="1:14" s="3" customFormat="1" ht="36" customHeight="1" x14ac:dyDescent="0.25">
      <c r="A82" s="292"/>
      <c r="B82" s="294"/>
      <c r="C82" s="159"/>
      <c r="D82" s="9" t="s">
        <v>10</v>
      </c>
      <c r="E82" s="106">
        <f>E86</f>
        <v>109945.20999999999</v>
      </c>
      <c r="F82" s="106">
        <f>F86+F89+F93+F97+F101+F105+F109+F113+F117+F121+F125+F129+F133+F137+F141</f>
        <v>0</v>
      </c>
      <c r="G82" s="106">
        <f>G86</f>
        <v>5497.26</v>
      </c>
      <c r="H82" s="106">
        <f>H86</f>
        <v>104447.95</v>
      </c>
      <c r="I82" s="106">
        <f t="shared" si="26"/>
        <v>0</v>
      </c>
      <c r="J82" s="106">
        <f t="shared" si="26"/>
        <v>0</v>
      </c>
      <c r="K82" s="286"/>
    </row>
    <row r="83" spans="1:14" s="3" customFormat="1" ht="36" customHeight="1" x14ac:dyDescent="0.25">
      <c r="A83" s="292"/>
      <c r="B83" s="294"/>
      <c r="C83" s="159"/>
      <c r="D83" s="9" t="s">
        <v>18</v>
      </c>
      <c r="E83" s="106">
        <f>E87</f>
        <v>66249.03</v>
      </c>
      <c r="F83" s="106">
        <f>F87+F90+F94+F98+F102+F106+F110+F114+F118+F122+F126+F130+F134+F138+F142</f>
        <v>0</v>
      </c>
      <c r="G83" s="106">
        <f>G87</f>
        <v>3312.45</v>
      </c>
      <c r="H83" s="106">
        <f>H87</f>
        <v>62936.58</v>
      </c>
      <c r="I83" s="106">
        <f t="shared" si="26"/>
        <v>0</v>
      </c>
      <c r="J83" s="106">
        <f t="shared" si="26"/>
        <v>0</v>
      </c>
      <c r="K83" s="286"/>
    </row>
    <row r="84" spans="1:14" s="3" customFormat="1" ht="26.25" customHeight="1" x14ac:dyDescent="0.25">
      <c r="A84" s="284"/>
      <c r="B84" s="218"/>
      <c r="C84" s="160"/>
      <c r="D84" s="9" t="s">
        <v>12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287"/>
    </row>
    <row r="85" spans="1:14" s="3" customFormat="1" ht="36" customHeight="1" x14ac:dyDescent="0.25">
      <c r="A85" s="291">
        <v>1</v>
      </c>
      <c r="B85" s="152" t="s">
        <v>465</v>
      </c>
      <c r="C85" s="151" t="s">
        <v>67</v>
      </c>
      <c r="D85" s="9" t="s">
        <v>14</v>
      </c>
      <c r="E85" s="106">
        <f>F85+G85+H85+I85+J85</f>
        <v>176194.24</v>
      </c>
      <c r="F85" s="106">
        <f>F86+F87</f>
        <v>0</v>
      </c>
      <c r="G85" s="106">
        <f>G86+G87</f>
        <v>8809.7099999999991</v>
      </c>
      <c r="H85" s="106">
        <f t="shared" ref="H85:J85" si="27">H86+H87</f>
        <v>167384.53</v>
      </c>
      <c r="I85" s="106">
        <f t="shared" si="27"/>
        <v>0</v>
      </c>
      <c r="J85" s="106">
        <f t="shared" si="27"/>
        <v>0</v>
      </c>
      <c r="K85" s="293" t="s">
        <v>17</v>
      </c>
    </row>
    <row r="86" spans="1:14" s="3" customFormat="1" ht="36" customHeight="1" x14ac:dyDescent="0.25">
      <c r="A86" s="291"/>
      <c r="B86" s="152"/>
      <c r="C86" s="151"/>
      <c r="D86" s="9" t="s">
        <v>10</v>
      </c>
      <c r="E86" s="106">
        <f>F86+G86+H86+I86+J86</f>
        <v>109945.20999999999</v>
      </c>
      <c r="F86" s="106">
        <v>0</v>
      </c>
      <c r="G86" s="106">
        <v>5497.26</v>
      </c>
      <c r="H86" s="106">
        <v>104447.95</v>
      </c>
      <c r="I86" s="106">
        <v>0</v>
      </c>
      <c r="J86" s="106">
        <v>0</v>
      </c>
      <c r="K86" s="293"/>
      <c r="L86" s="11"/>
      <c r="N86" s="12"/>
    </row>
    <row r="87" spans="1:14" s="3" customFormat="1" ht="36" customHeight="1" x14ac:dyDescent="0.25">
      <c r="A87" s="291"/>
      <c r="B87" s="152"/>
      <c r="C87" s="151"/>
      <c r="D87" s="9" t="s">
        <v>18</v>
      </c>
      <c r="E87" s="106">
        <f>F87+G87+H87+I87+J87</f>
        <v>66249.03</v>
      </c>
      <c r="F87" s="106">
        <v>0</v>
      </c>
      <c r="G87" s="106">
        <v>3312.45</v>
      </c>
      <c r="H87" s="106">
        <v>62936.58</v>
      </c>
      <c r="I87" s="106">
        <v>0</v>
      </c>
      <c r="J87" s="106">
        <v>0</v>
      </c>
      <c r="K87" s="293"/>
      <c r="L87" s="11"/>
      <c r="N87" s="12"/>
    </row>
    <row r="88" spans="1:14" ht="24.75" customHeight="1" x14ac:dyDescent="0.3">
      <c r="A88" s="288" t="s">
        <v>419</v>
      </c>
      <c r="B88" s="289"/>
      <c r="C88" s="289"/>
      <c r="D88" s="289"/>
      <c r="E88" s="289"/>
      <c r="F88" s="289"/>
      <c r="G88" s="289"/>
      <c r="H88" s="289"/>
      <c r="I88" s="289"/>
      <c r="J88" s="289"/>
      <c r="K88" s="290"/>
    </row>
    <row r="89" spans="1:14" s="3" customFormat="1" ht="36" customHeight="1" x14ac:dyDescent="0.25">
      <c r="A89" s="291"/>
      <c r="B89" s="190" t="s">
        <v>158</v>
      </c>
      <c r="C89" s="151" t="s">
        <v>67</v>
      </c>
      <c r="D89" s="9" t="s">
        <v>14</v>
      </c>
      <c r="E89" s="106">
        <f>E93+E96+E100+E104+E108+E112+E116+E120+E124+E128+E132+E136+E140+E144+E148</f>
        <v>472929.72</v>
      </c>
      <c r="F89" s="106">
        <f t="shared" ref="F89:J89" si="28">F93+F96+F100+F104+F108+F112+F116+F120+F124+F128+F132+F136+F140+F144+F148</f>
        <v>0</v>
      </c>
      <c r="G89" s="106">
        <f>G93+G96+G100+G104+G108+G112+G116+G120+G124+G128+G132+G136+G140+G144+G148</f>
        <v>397727.51</v>
      </c>
      <c r="H89" s="106">
        <f t="shared" si="28"/>
        <v>75202.209999999992</v>
      </c>
      <c r="I89" s="106">
        <f t="shared" si="28"/>
        <v>0</v>
      </c>
      <c r="J89" s="106">
        <f t="shared" si="28"/>
        <v>0</v>
      </c>
      <c r="K89" s="293"/>
    </row>
    <row r="90" spans="1:14" s="3" customFormat="1" ht="36" customHeight="1" x14ac:dyDescent="0.25">
      <c r="A90" s="291"/>
      <c r="B90" s="190"/>
      <c r="C90" s="151"/>
      <c r="D90" s="9" t="s">
        <v>10</v>
      </c>
      <c r="E90" s="106">
        <f>E94+E97+E101+E105+E109+E113+E117+E121+E125+E129+E133+E137+E141+E145+E149</f>
        <v>290187.93</v>
      </c>
      <c r="F90" s="106">
        <f t="shared" ref="F90:J90" si="29">F94+F97+F101+F105+F109+F113+F117+F121+F125+F129+F133+F137+F141+F145+F149</f>
        <v>0</v>
      </c>
      <c r="G90" s="106">
        <f>G94+G97+G101+G105+G109+G113+G117+G121+G125+G129+G133+G137+G141+G145+G149</f>
        <v>248182.03000000003</v>
      </c>
      <c r="H90" s="106">
        <f>H94+H97+H101+H105+H109+H113+H117+H121+H125+H129+H133+H137+H141+H145+H149</f>
        <v>42005.9</v>
      </c>
      <c r="I90" s="106">
        <f t="shared" si="29"/>
        <v>0</v>
      </c>
      <c r="J90" s="106">
        <f t="shared" si="29"/>
        <v>0</v>
      </c>
      <c r="K90" s="293"/>
    </row>
    <row r="91" spans="1:14" s="3" customFormat="1" ht="36" customHeight="1" x14ac:dyDescent="0.25">
      <c r="A91" s="291"/>
      <c r="B91" s="190"/>
      <c r="C91" s="151"/>
      <c r="D91" s="9" t="s">
        <v>18</v>
      </c>
      <c r="E91" s="106">
        <f>E95+E98+E102+E106+E110+E114+E118+E122+E126+E130+E134+E138+E142+E146+E150</f>
        <v>182741.78999999998</v>
      </c>
      <c r="F91" s="106">
        <f t="shared" ref="F91:J91" si="30">F95+F98+F102+F106+F110+F114+F118+F122+F126+F130+F134+F138+F142+F146+F150</f>
        <v>0</v>
      </c>
      <c r="G91" s="106">
        <f>G95+G98+G102+G106+G110+G114+G118+G122+G126+G130+G134+G138+G142+G146+G150</f>
        <v>149545.47999999998</v>
      </c>
      <c r="H91" s="106">
        <f>H95+H98+H102+H106+H110+H114+H118+H122+H126+H130+H134+H138+H142+H146+H150</f>
        <v>33196.31</v>
      </c>
      <c r="I91" s="106">
        <f t="shared" si="30"/>
        <v>0</v>
      </c>
      <c r="J91" s="106">
        <f t="shared" si="30"/>
        <v>0</v>
      </c>
      <c r="K91" s="293"/>
    </row>
    <row r="92" spans="1:14" s="3" customFormat="1" ht="26.25" customHeight="1" x14ac:dyDescent="0.25">
      <c r="A92" s="291"/>
      <c r="B92" s="190"/>
      <c r="C92" s="151"/>
      <c r="D92" s="9" t="s">
        <v>12</v>
      </c>
      <c r="E92" s="106">
        <v>0</v>
      </c>
      <c r="F92" s="106">
        <v>0</v>
      </c>
      <c r="G92" s="106">
        <v>0</v>
      </c>
      <c r="H92" s="106">
        <v>0</v>
      </c>
      <c r="I92" s="106">
        <v>0</v>
      </c>
      <c r="J92" s="106">
        <v>0</v>
      </c>
      <c r="K92" s="293"/>
    </row>
    <row r="93" spans="1:14" s="3" customFormat="1" ht="36" customHeight="1" x14ac:dyDescent="0.25">
      <c r="A93" s="291">
        <v>1</v>
      </c>
      <c r="B93" s="152" t="s">
        <v>272</v>
      </c>
      <c r="C93" s="151" t="s">
        <v>67</v>
      </c>
      <c r="D93" s="9" t="s">
        <v>14</v>
      </c>
      <c r="E93" s="106">
        <f>F93+G93+H93+I93+J93</f>
        <v>52372.17</v>
      </c>
      <c r="F93" s="106">
        <f>F94+F95</f>
        <v>0</v>
      </c>
      <c r="G93" s="106">
        <f t="shared" ref="G93:J93" si="31">G94+G95</f>
        <v>48683.369999999995</v>
      </c>
      <c r="H93" s="106">
        <f>H94+H95</f>
        <v>3688.8</v>
      </c>
      <c r="I93" s="106">
        <f t="shared" si="31"/>
        <v>0</v>
      </c>
      <c r="J93" s="106">
        <f t="shared" si="31"/>
        <v>0</v>
      </c>
      <c r="K93" s="293" t="s">
        <v>17</v>
      </c>
    </row>
    <row r="94" spans="1:14" s="3" customFormat="1" ht="36" customHeight="1" x14ac:dyDescent="0.25">
      <c r="A94" s="291"/>
      <c r="B94" s="152"/>
      <c r="C94" s="151"/>
      <c r="D94" s="9" t="s">
        <v>10</v>
      </c>
      <c r="E94" s="106">
        <f>F94+G94+H94+I94+J94</f>
        <v>32680.23</v>
      </c>
      <c r="F94" s="106">
        <v>0</v>
      </c>
      <c r="G94" s="106">
        <v>30378.42</v>
      </c>
      <c r="H94" s="106">
        <v>2301.81</v>
      </c>
      <c r="I94" s="106">
        <v>0</v>
      </c>
      <c r="J94" s="106">
        <v>0</v>
      </c>
      <c r="K94" s="293"/>
      <c r="L94" s="11"/>
      <c r="N94" s="12"/>
    </row>
    <row r="95" spans="1:14" s="3" customFormat="1" ht="36" customHeight="1" x14ac:dyDescent="0.25">
      <c r="A95" s="291"/>
      <c r="B95" s="152"/>
      <c r="C95" s="151"/>
      <c r="D95" s="9" t="s">
        <v>18</v>
      </c>
      <c r="E95" s="106">
        <f>F95+G95+H95+I95+J95</f>
        <v>19691.940000000002</v>
      </c>
      <c r="F95" s="106">
        <v>0</v>
      </c>
      <c r="G95" s="106">
        <v>18304.95</v>
      </c>
      <c r="H95" s="106">
        <v>1386.99</v>
      </c>
      <c r="I95" s="106">
        <v>0</v>
      </c>
      <c r="J95" s="106">
        <v>0</v>
      </c>
      <c r="K95" s="293"/>
      <c r="L95" s="11"/>
      <c r="N95" s="12"/>
    </row>
    <row r="96" spans="1:14" ht="25.5" customHeight="1" x14ac:dyDescent="0.3">
      <c r="A96" s="291">
        <v>2</v>
      </c>
      <c r="B96" s="152" t="s">
        <v>147</v>
      </c>
      <c r="C96" s="151" t="s">
        <v>67</v>
      </c>
      <c r="D96" s="9" t="s">
        <v>14</v>
      </c>
      <c r="E96" s="10">
        <f>E97+E98+E99</f>
        <v>0</v>
      </c>
      <c r="F96" s="10">
        <f>F97+F98+F99</f>
        <v>0</v>
      </c>
      <c r="G96" s="10">
        <f>G97+G98+G99</f>
        <v>0</v>
      </c>
      <c r="H96" s="10">
        <f t="shared" ref="H96:J96" si="32">H97+H98+H99</f>
        <v>0</v>
      </c>
      <c r="I96" s="10">
        <f t="shared" si="32"/>
        <v>0</v>
      </c>
      <c r="J96" s="10">
        <f t="shared" si="32"/>
        <v>0</v>
      </c>
      <c r="K96" s="293" t="s">
        <v>17</v>
      </c>
    </row>
    <row r="97" spans="1:11" ht="32.25" customHeight="1" x14ac:dyDescent="0.3">
      <c r="A97" s="291"/>
      <c r="B97" s="152"/>
      <c r="C97" s="151"/>
      <c r="D97" s="9" t="s">
        <v>10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293"/>
    </row>
    <row r="98" spans="1:11" s="3" customFormat="1" ht="34.5" customHeight="1" x14ac:dyDescent="0.25">
      <c r="A98" s="291"/>
      <c r="B98" s="152"/>
      <c r="C98" s="151"/>
      <c r="D98" s="9" t="s">
        <v>18</v>
      </c>
      <c r="E98" s="106">
        <f>F98+G98+H98+I98+J98</f>
        <v>0</v>
      </c>
      <c r="F98" s="106">
        <v>0</v>
      </c>
      <c r="G98" s="106">
        <v>0</v>
      </c>
      <c r="H98" s="106">
        <v>0</v>
      </c>
      <c r="I98" s="106">
        <v>0</v>
      </c>
      <c r="J98" s="106">
        <v>0</v>
      </c>
      <c r="K98" s="293"/>
    </row>
    <row r="99" spans="1:11" s="3" customFormat="1" ht="26.25" customHeight="1" x14ac:dyDescent="0.25">
      <c r="A99" s="291"/>
      <c r="B99" s="152"/>
      <c r="C99" s="151"/>
      <c r="D99" s="9" t="s">
        <v>12</v>
      </c>
      <c r="E99" s="106">
        <f>F99+G99+H99+I99+J99</f>
        <v>0</v>
      </c>
      <c r="F99" s="106">
        <v>0</v>
      </c>
      <c r="G99" s="106">
        <v>0</v>
      </c>
      <c r="H99" s="106">
        <v>0</v>
      </c>
      <c r="I99" s="106">
        <v>0</v>
      </c>
      <c r="J99" s="106">
        <v>0</v>
      </c>
      <c r="K99" s="293"/>
    </row>
    <row r="100" spans="1:11" ht="32.25" customHeight="1" x14ac:dyDescent="0.3">
      <c r="A100" s="291">
        <v>3</v>
      </c>
      <c r="B100" s="152" t="s">
        <v>349</v>
      </c>
      <c r="C100" s="151" t="s">
        <v>67</v>
      </c>
      <c r="D100" s="9" t="s">
        <v>14</v>
      </c>
      <c r="E100" s="10">
        <f>E101+E102+E103</f>
        <v>68655.899999999994</v>
      </c>
      <c r="F100" s="10">
        <f>F101+F102+F103</f>
        <v>0</v>
      </c>
      <c r="G100" s="10">
        <v>68655.899999999994</v>
      </c>
      <c r="H100" s="10">
        <f t="shared" ref="H100:J100" si="33">H101+H102+H103</f>
        <v>0</v>
      </c>
      <c r="I100" s="10">
        <f t="shared" si="33"/>
        <v>0</v>
      </c>
      <c r="J100" s="10">
        <f t="shared" si="33"/>
        <v>0</v>
      </c>
      <c r="K100" s="293" t="s">
        <v>17</v>
      </c>
    </row>
    <row r="101" spans="1:11" ht="32.25" customHeight="1" x14ac:dyDescent="0.3">
      <c r="A101" s="291"/>
      <c r="B101" s="152"/>
      <c r="C101" s="151"/>
      <c r="D101" s="9" t="s">
        <v>10</v>
      </c>
      <c r="E101" s="106">
        <f>F101+G101+H101+I101+J101</f>
        <v>42841.29</v>
      </c>
      <c r="F101" s="10">
        <v>0</v>
      </c>
      <c r="G101" s="10">
        <v>42841.29</v>
      </c>
      <c r="H101" s="10">
        <v>0</v>
      </c>
      <c r="I101" s="10">
        <v>0</v>
      </c>
      <c r="J101" s="10">
        <v>0</v>
      </c>
      <c r="K101" s="293"/>
    </row>
    <row r="102" spans="1:11" s="3" customFormat="1" ht="38.25" customHeight="1" x14ac:dyDescent="0.25">
      <c r="A102" s="291"/>
      <c r="B102" s="152"/>
      <c r="C102" s="151"/>
      <c r="D102" s="9" t="s">
        <v>18</v>
      </c>
      <c r="E102" s="106">
        <f>F102+G102+H102+I102+J102</f>
        <v>25814.61</v>
      </c>
      <c r="F102" s="106">
        <v>0</v>
      </c>
      <c r="G102" s="106">
        <v>25814.61</v>
      </c>
      <c r="H102" s="106">
        <v>0</v>
      </c>
      <c r="I102" s="106">
        <v>0</v>
      </c>
      <c r="J102" s="106">
        <v>0</v>
      </c>
      <c r="K102" s="293"/>
    </row>
    <row r="103" spans="1:11" s="3" customFormat="1" ht="30.75" customHeight="1" x14ac:dyDescent="0.25">
      <c r="A103" s="291"/>
      <c r="B103" s="152"/>
      <c r="C103" s="151"/>
      <c r="D103" s="9" t="s">
        <v>12</v>
      </c>
      <c r="E103" s="106">
        <f>F103+G103+H103+I103+J103</f>
        <v>0</v>
      </c>
      <c r="F103" s="106">
        <v>0</v>
      </c>
      <c r="G103" s="106">
        <v>0</v>
      </c>
      <c r="H103" s="106">
        <v>0</v>
      </c>
      <c r="I103" s="106">
        <v>0</v>
      </c>
      <c r="J103" s="106">
        <v>0</v>
      </c>
      <c r="K103" s="293"/>
    </row>
    <row r="104" spans="1:11" ht="32.25" customHeight="1" x14ac:dyDescent="0.3">
      <c r="A104" s="291">
        <v>4</v>
      </c>
      <c r="B104" s="152" t="s">
        <v>148</v>
      </c>
      <c r="C104" s="151" t="s">
        <v>67</v>
      </c>
      <c r="D104" s="9" t="s">
        <v>14</v>
      </c>
      <c r="E104" s="10">
        <f>E105+E106+E107</f>
        <v>0</v>
      </c>
      <c r="F104" s="10">
        <f>F105+F106+F107</f>
        <v>0</v>
      </c>
      <c r="G104" s="10">
        <v>0</v>
      </c>
      <c r="H104" s="10">
        <v>0</v>
      </c>
      <c r="I104" s="10">
        <v>0</v>
      </c>
      <c r="J104" s="10">
        <v>0</v>
      </c>
      <c r="K104" s="293" t="s">
        <v>17</v>
      </c>
    </row>
    <row r="105" spans="1:11" ht="32.25" customHeight="1" x14ac:dyDescent="0.3">
      <c r="A105" s="291"/>
      <c r="B105" s="152"/>
      <c r="C105" s="151"/>
      <c r="D105" s="9" t="s">
        <v>10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293"/>
    </row>
    <row r="106" spans="1:11" s="3" customFormat="1" ht="37.5" customHeight="1" x14ac:dyDescent="0.25">
      <c r="A106" s="291"/>
      <c r="B106" s="152"/>
      <c r="C106" s="151"/>
      <c r="D106" s="9" t="s">
        <v>18</v>
      </c>
      <c r="E106" s="106">
        <f>F106+G106+H106+I106+J106</f>
        <v>0</v>
      </c>
      <c r="F106" s="106">
        <v>0</v>
      </c>
      <c r="G106" s="106">
        <v>0</v>
      </c>
      <c r="H106" s="106">
        <v>0</v>
      </c>
      <c r="I106" s="106">
        <v>0</v>
      </c>
      <c r="J106" s="106">
        <v>0</v>
      </c>
      <c r="K106" s="293"/>
    </row>
    <row r="107" spans="1:11" s="3" customFormat="1" ht="37.5" customHeight="1" x14ac:dyDescent="0.25">
      <c r="A107" s="291"/>
      <c r="B107" s="152"/>
      <c r="C107" s="151"/>
      <c r="D107" s="9" t="s">
        <v>12</v>
      </c>
      <c r="E107" s="106">
        <f>F107+G107+H107+I107+J107</f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293"/>
    </row>
    <row r="108" spans="1:11" ht="27.75" customHeight="1" x14ac:dyDescent="0.3">
      <c r="A108" s="291">
        <v>5</v>
      </c>
      <c r="B108" s="152" t="s">
        <v>149</v>
      </c>
      <c r="C108" s="151" t="s">
        <v>67</v>
      </c>
      <c r="D108" s="9" t="s">
        <v>14</v>
      </c>
      <c r="E108" s="10">
        <f>E109+E110+E111</f>
        <v>28562.78</v>
      </c>
      <c r="F108" s="10">
        <f>F109+F110+F111</f>
        <v>0</v>
      </c>
      <c r="G108" s="10">
        <v>22075.57</v>
      </c>
      <c r="H108" s="10">
        <f>H109+H110+H111</f>
        <v>6487.2099999999991</v>
      </c>
      <c r="I108" s="10">
        <f t="shared" ref="I108:J108" si="34">I109+I110+I111</f>
        <v>0</v>
      </c>
      <c r="J108" s="10">
        <f t="shared" si="34"/>
        <v>0</v>
      </c>
      <c r="K108" s="293" t="s">
        <v>17</v>
      </c>
    </row>
    <row r="109" spans="1:11" ht="32.25" customHeight="1" x14ac:dyDescent="0.3">
      <c r="A109" s="291"/>
      <c r="B109" s="152"/>
      <c r="C109" s="151"/>
      <c r="D109" s="9" t="s">
        <v>10</v>
      </c>
      <c r="E109" s="106">
        <f>F109+G109+H109+I109+J109</f>
        <v>16742.3</v>
      </c>
      <c r="F109" s="10">
        <v>0</v>
      </c>
      <c r="G109" s="10">
        <v>13775.16</v>
      </c>
      <c r="H109" s="10">
        <v>2967.14</v>
      </c>
      <c r="I109" s="10">
        <v>0</v>
      </c>
      <c r="J109" s="10">
        <v>0</v>
      </c>
      <c r="K109" s="293"/>
    </row>
    <row r="110" spans="1:11" s="3" customFormat="1" ht="33.75" customHeight="1" x14ac:dyDescent="0.25">
      <c r="A110" s="291"/>
      <c r="B110" s="152"/>
      <c r="C110" s="151"/>
      <c r="D110" s="9" t="s">
        <v>18</v>
      </c>
      <c r="E110" s="106">
        <f>F110+G110+H110+I110+J110</f>
        <v>11820.48</v>
      </c>
      <c r="F110" s="106">
        <v>0</v>
      </c>
      <c r="G110" s="106">
        <v>8300.41</v>
      </c>
      <c r="H110" s="106">
        <f>277.49+3242.58</f>
        <v>3520.0699999999997</v>
      </c>
      <c r="I110" s="106">
        <v>0</v>
      </c>
      <c r="J110" s="106">
        <v>0</v>
      </c>
      <c r="K110" s="293"/>
    </row>
    <row r="111" spans="1:11" s="3" customFormat="1" ht="33.75" customHeight="1" x14ac:dyDescent="0.25">
      <c r="A111" s="291"/>
      <c r="B111" s="152"/>
      <c r="C111" s="151"/>
      <c r="D111" s="9" t="s">
        <v>12</v>
      </c>
      <c r="E111" s="106">
        <f>F111+G111+H111+I111+J111</f>
        <v>0</v>
      </c>
      <c r="F111" s="106">
        <v>0</v>
      </c>
      <c r="G111" s="106">
        <v>0</v>
      </c>
      <c r="H111" s="106">
        <v>0</v>
      </c>
      <c r="I111" s="106">
        <v>0</v>
      </c>
      <c r="J111" s="106">
        <v>0</v>
      </c>
      <c r="K111" s="293"/>
    </row>
    <row r="112" spans="1:11" ht="32.25" customHeight="1" x14ac:dyDescent="0.3">
      <c r="A112" s="291">
        <v>6</v>
      </c>
      <c r="B112" s="152" t="s">
        <v>344</v>
      </c>
      <c r="C112" s="151" t="s">
        <v>67</v>
      </c>
      <c r="D112" s="9" t="s">
        <v>14</v>
      </c>
      <c r="E112" s="10">
        <f>E113+E114+E115</f>
        <v>11797.86</v>
      </c>
      <c r="F112" s="10">
        <f t="shared" ref="F112" si="35">F113+F114+F115</f>
        <v>0</v>
      </c>
      <c r="G112" s="10">
        <v>10065.67</v>
      </c>
      <c r="H112" s="10">
        <f>H113+H114+H115</f>
        <v>1732.19</v>
      </c>
      <c r="I112" s="10">
        <f t="shared" ref="I112:J112" si="36">I113+I114+I115</f>
        <v>0</v>
      </c>
      <c r="J112" s="10">
        <f t="shared" si="36"/>
        <v>0</v>
      </c>
      <c r="K112" s="293" t="s">
        <v>17</v>
      </c>
    </row>
    <row r="113" spans="1:11" ht="32.25" customHeight="1" x14ac:dyDescent="0.3">
      <c r="A113" s="291"/>
      <c r="B113" s="152"/>
      <c r="C113" s="151"/>
      <c r="D113" s="9" t="s">
        <v>10</v>
      </c>
      <c r="E113" s="106">
        <f>F113+G113+H113+I113+J113</f>
        <v>7097.32</v>
      </c>
      <c r="F113" s="10">
        <v>0</v>
      </c>
      <c r="G113" s="10">
        <v>6280.98</v>
      </c>
      <c r="H113" s="10">
        <v>816.34</v>
      </c>
      <c r="I113" s="10">
        <v>0</v>
      </c>
      <c r="J113" s="10">
        <v>0</v>
      </c>
      <c r="K113" s="293"/>
    </row>
    <row r="114" spans="1:11" s="3" customFormat="1" ht="35.25" customHeight="1" x14ac:dyDescent="0.25">
      <c r="A114" s="291"/>
      <c r="B114" s="152"/>
      <c r="C114" s="151"/>
      <c r="D114" s="9" t="s">
        <v>18</v>
      </c>
      <c r="E114" s="106">
        <f>F114+G114+H114+I114+J114</f>
        <v>4700.54</v>
      </c>
      <c r="F114" s="106">
        <v>0</v>
      </c>
      <c r="G114" s="106">
        <v>3784.69</v>
      </c>
      <c r="H114" s="106">
        <f>122.2+793.65</f>
        <v>915.85</v>
      </c>
      <c r="I114" s="106">
        <v>0</v>
      </c>
      <c r="J114" s="106">
        <v>0</v>
      </c>
      <c r="K114" s="293"/>
    </row>
    <row r="115" spans="1:11" s="3" customFormat="1" ht="35.25" customHeight="1" x14ac:dyDescent="0.25">
      <c r="A115" s="291"/>
      <c r="B115" s="152"/>
      <c r="C115" s="151"/>
      <c r="D115" s="9" t="s">
        <v>12</v>
      </c>
      <c r="E115" s="106">
        <f>F115+G115+H115+I115+J115</f>
        <v>0</v>
      </c>
      <c r="F115" s="106">
        <v>0</v>
      </c>
      <c r="G115" s="106">
        <v>0</v>
      </c>
      <c r="H115" s="106">
        <v>0</v>
      </c>
      <c r="I115" s="106">
        <v>0</v>
      </c>
      <c r="J115" s="106">
        <v>0</v>
      </c>
      <c r="K115" s="293"/>
    </row>
    <row r="116" spans="1:11" ht="32.25" customHeight="1" x14ac:dyDescent="0.3">
      <c r="A116" s="291">
        <v>7</v>
      </c>
      <c r="B116" s="152" t="s">
        <v>346</v>
      </c>
      <c r="C116" s="151" t="s">
        <v>67</v>
      </c>
      <c r="D116" s="9" t="s">
        <v>14</v>
      </c>
      <c r="E116" s="10">
        <f>E117+E118+E119</f>
        <v>54894.61</v>
      </c>
      <c r="F116" s="10">
        <f>F117+F118+F119</f>
        <v>0</v>
      </c>
      <c r="G116" s="10">
        <v>39088.33</v>
      </c>
      <c r="H116" s="10">
        <f>H117+H118+H119</f>
        <v>15806.28</v>
      </c>
      <c r="I116" s="10">
        <f t="shared" ref="I116:J116" si="37">I117+I118+I119</f>
        <v>0</v>
      </c>
      <c r="J116" s="10">
        <f t="shared" si="37"/>
        <v>0</v>
      </c>
      <c r="K116" s="293" t="s">
        <v>17</v>
      </c>
    </row>
    <row r="117" spans="1:11" ht="32.25" customHeight="1" x14ac:dyDescent="0.3">
      <c r="A117" s="291"/>
      <c r="B117" s="152"/>
      <c r="C117" s="151"/>
      <c r="D117" s="9" t="s">
        <v>10</v>
      </c>
      <c r="E117" s="106">
        <f>F117+G117+H117+I117+J117</f>
        <v>31460.879999999997</v>
      </c>
      <c r="F117" s="10">
        <v>0</v>
      </c>
      <c r="G117" s="10">
        <v>24391.119999999999</v>
      </c>
      <c r="H117" s="10">
        <v>7069.76</v>
      </c>
      <c r="I117" s="10">
        <v>0</v>
      </c>
      <c r="J117" s="10">
        <v>0</v>
      </c>
      <c r="K117" s="293"/>
    </row>
    <row r="118" spans="1:11" s="3" customFormat="1" ht="33.75" customHeight="1" x14ac:dyDescent="0.25">
      <c r="A118" s="291"/>
      <c r="B118" s="152"/>
      <c r="C118" s="151"/>
      <c r="D118" s="9" t="s">
        <v>18</v>
      </c>
      <c r="E118" s="106">
        <f>F118+G118+H118+I118+J118</f>
        <v>23433.73</v>
      </c>
      <c r="F118" s="106">
        <v>0</v>
      </c>
      <c r="G118" s="106">
        <v>14697.21</v>
      </c>
      <c r="H118" s="106">
        <f>356.45+8380.07</f>
        <v>8736.52</v>
      </c>
      <c r="I118" s="106">
        <v>0</v>
      </c>
      <c r="J118" s="106">
        <v>0</v>
      </c>
      <c r="K118" s="293"/>
    </row>
    <row r="119" spans="1:11" s="3" customFormat="1" ht="33.75" customHeight="1" x14ac:dyDescent="0.25">
      <c r="A119" s="291"/>
      <c r="B119" s="152"/>
      <c r="C119" s="151"/>
      <c r="D119" s="9" t="s">
        <v>12</v>
      </c>
      <c r="E119" s="106">
        <f>F119+G119+H119+I119+J119</f>
        <v>0</v>
      </c>
      <c r="F119" s="106">
        <v>0</v>
      </c>
      <c r="G119" s="106">
        <v>0</v>
      </c>
      <c r="H119" s="106">
        <v>0</v>
      </c>
      <c r="I119" s="106">
        <v>0</v>
      </c>
      <c r="J119" s="106">
        <v>0</v>
      </c>
      <c r="K119" s="293"/>
    </row>
    <row r="120" spans="1:11" ht="32.25" customHeight="1" x14ac:dyDescent="0.3">
      <c r="A120" s="291">
        <v>8</v>
      </c>
      <c r="B120" s="152" t="s">
        <v>348</v>
      </c>
      <c r="C120" s="151" t="s">
        <v>67</v>
      </c>
      <c r="D120" s="9" t="s">
        <v>14</v>
      </c>
      <c r="E120" s="10">
        <f>E121+E122+E123</f>
        <v>15068.59</v>
      </c>
      <c r="F120" s="10">
        <f>F121+F122+F123</f>
        <v>0</v>
      </c>
      <c r="G120" s="10">
        <v>15068.59</v>
      </c>
      <c r="H120" s="10">
        <f t="shared" ref="H120:J120" si="38">H121+H122+H123</f>
        <v>0</v>
      </c>
      <c r="I120" s="10">
        <f t="shared" si="38"/>
        <v>0</v>
      </c>
      <c r="J120" s="10">
        <f t="shared" si="38"/>
        <v>0</v>
      </c>
      <c r="K120" s="293" t="s">
        <v>17</v>
      </c>
    </row>
    <row r="121" spans="1:11" ht="32.25" customHeight="1" x14ac:dyDescent="0.3">
      <c r="A121" s="291"/>
      <c r="B121" s="152"/>
      <c r="C121" s="151"/>
      <c r="D121" s="9" t="s">
        <v>10</v>
      </c>
      <c r="E121" s="106">
        <f>F121+G121+H121+I121+J121</f>
        <v>9402.7999999999993</v>
      </c>
      <c r="F121" s="10">
        <v>0</v>
      </c>
      <c r="G121" s="10">
        <v>9402.7999999999993</v>
      </c>
      <c r="H121" s="10">
        <v>0</v>
      </c>
      <c r="I121" s="10">
        <v>0</v>
      </c>
      <c r="J121" s="10">
        <v>0</v>
      </c>
      <c r="K121" s="293"/>
    </row>
    <row r="122" spans="1:11" s="3" customFormat="1" ht="33.75" customHeight="1" x14ac:dyDescent="0.25">
      <c r="A122" s="291"/>
      <c r="B122" s="152"/>
      <c r="C122" s="151"/>
      <c r="D122" s="9" t="s">
        <v>18</v>
      </c>
      <c r="E122" s="106">
        <f>F122+G122+H122+I122+J122</f>
        <v>5665.79</v>
      </c>
      <c r="F122" s="106">
        <v>0</v>
      </c>
      <c r="G122" s="106">
        <v>5665.79</v>
      </c>
      <c r="H122" s="106">
        <v>0</v>
      </c>
      <c r="I122" s="106">
        <v>0</v>
      </c>
      <c r="J122" s="106">
        <v>0</v>
      </c>
      <c r="K122" s="293"/>
    </row>
    <row r="123" spans="1:11" s="3" customFormat="1" ht="33.75" customHeight="1" x14ac:dyDescent="0.25">
      <c r="A123" s="291"/>
      <c r="B123" s="152"/>
      <c r="C123" s="151"/>
      <c r="D123" s="9" t="s">
        <v>12</v>
      </c>
      <c r="E123" s="106">
        <f>F123+G123+H123+I123+J123</f>
        <v>0</v>
      </c>
      <c r="F123" s="106">
        <v>0</v>
      </c>
      <c r="G123" s="106">
        <v>0</v>
      </c>
      <c r="H123" s="106">
        <v>0</v>
      </c>
      <c r="I123" s="106">
        <v>0</v>
      </c>
      <c r="J123" s="106">
        <v>0</v>
      </c>
      <c r="K123" s="293"/>
    </row>
    <row r="124" spans="1:11" ht="32.25" customHeight="1" x14ac:dyDescent="0.3">
      <c r="A124" s="291">
        <v>9</v>
      </c>
      <c r="B124" s="152" t="s">
        <v>345</v>
      </c>
      <c r="C124" s="151" t="s">
        <v>67</v>
      </c>
      <c r="D124" s="9" t="s">
        <v>14</v>
      </c>
      <c r="E124" s="10">
        <f>E125+E126+E127</f>
        <v>23623.91</v>
      </c>
      <c r="F124" s="10">
        <f>F125+F126+F127</f>
        <v>0</v>
      </c>
      <c r="G124" s="10">
        <v>23623.91</v>
      </c>
      <c r="H124" s="10">
        <f>H125+H126+H127</f>
        <v>0</v>
      </c>
      <c r="I124" s="10">
        <f t="shared" ref="I124:J124" si="39">I125+I126+I127</f>
        <v>0</v>
      </c>
      <c r="J124" s="10">
        <f t="shared" si="39"/>
        <v>0</v>
      </c>
      <c r="K124" s="293" t="s">
        <v>17</v>
      </c>
    </row>
    <row r="125" spans="1:11" ht="32.25" customHeight="1" x14ac:dyDescent="0.3">
      <c r="A125" s="291"/>
      <c r="B125" s="152"/>
      <c r="C125" s="151"/>
      <c r="D125" s="9" t="s">
        <v>10</v>
      </c>
      <c r="E125" s="106">
        <f>F125+G125+H125+I125+J125</f>
        <v>14741.32</v>
      </c>
      <c r="F125" s="10">
        <v>0</v>
      </c>
      <c r="G125" s="10">
        <v>14741.32</v>
      </c>
      <c r="H125" s="10">
        <v>0</v>
      </c>
      <c r="I125" s="10">
        <v>0</v>
      </c>
      <c r="J125" s="10">
        <v>0</v>
      </c>
      <c r="K125" s="293"/>
    </row>
    <row r="126" spans="1:11" s="3" customFormat="1" ht="34.5" customHeight="1" x14ac:dyDescent="0.25">
      <c r="A126" s="291"/>
      <c r="B126" s="152"/>
      <c r="C126" s="151"/>
      <c r="D126" s="9" t="s">
        <v>18</v>
      </c>
      <c r="E126" s="106">
        <f>F126+G126+H126+I126+J126</f>
        <v>8882.59</v>
      </c>
      <c r="F126" s="106">
        <v>0</v>
      </c>
      <c r="G126" s="106">
        <v>8882.59</v>
      </c>
      <c r="H126" s="106">
        <v>0</v>
      </c>
      <c r="I126" s="106">
        <v>0</v>
      </c>
      <c r="J126" s="106">
        <v>0</v>
      </c>
      <c r="K126" s="293"/>
    </row>
    <row r="127" spans="1:11" s="3" customFormat="1" ht="34.5" customHeight="1" x14ac:dyDescent="0.25">
      <c r="A127" s="291"/>
      <c r="B127" s="152"/>
      <c r="C127" s="151"/>
      <c r="D127" s="9" t="s">
        <v>12</v>
      </c>
      <c r="E127" s="106">
        <f>F127+G127+H127+I127+J127</f>
        <v>0</v>
      </c>
      <c r="F127" s="106">
        <v>0</v>
      </c>
      <c r="G127" s="106">
        <v>0</v>
      </c>
      <c r="H127" s="106">
        <v>0</v>
      </c>
      <c r="I127" s="106">
        <v>0</v>
      </c>
      <c r="J127" s="106">
        <v>0</v>
      </c>
      <c r="K127" s="293"/>
    </row>
    <row r="128" spans="1:11" ht="32.25" customHeight="1" x14ac:dyDescent="0.3">
      <c r="A128" s="291">
        <v>10</v>
      </c>
      <c r="B128" s="152" t="s">
        <v>150</v>
      </c>
      <c r="C128" s="151" t="s">
        <v>67</v>
      </c>
      <c r="D128" s="9" t="s">
        <v>14</v>
      </c>
      <c r="E128" s="10">
        <f>E129+E130+E131</f>
        <v>0</v>
      </c>
      <c r="F128" s="10">
        <f>F129+F130+F131</f>
        <v>0</v>
      </c>
      <c r="G128" s="10">
        <f>G129+G130+G131</f>
        <v>0</v>
      </c>
      <c r="H128" s="10">
        <f t="shared" ref="H128:J128" si="40">H129+H130+H131</f>
        <v>0</v>
      </c>
      <c r="I128" s="10">
        <f t="shared" si="40"/>
        <v>0</v>
      </c>
      <c r="J128" s="10">
        <f t="shared" si="40"/>
        <v>0</v>
      </c>
      <c r="K128" s="293" t="s">
        <v>17</v>
      </c>
    </row>
    <row r="129" spans="1:11" ht="32.25" customHeight="1" x14ac:dyDescent="0.3">
      <c r="A129" s="291"/>
      <c r="B129" s="152"/>
      <c r="C129" s="151"/>
      <c r="D129" s="9" t="s">
        <v>10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293"/>
    </row>
    <row r="130" spans="1:11" s="3" customFormat="1" ht="33" customHeight="1" x14ac:dyDescent="0.25">
      <c r="A130" s="291"/>
      <c r="B130" s="152"/>
      <c r="C130" s="151"/>
      <c r="D130" s="9" t="s">
        <v>18</v>
      </c>
      <c r="E130" s="106">
        <f>F130+G130+H130+I130+J130</f>
        <v>0</v>
      </c>
      <c r="F130" s="106">
        <v>0</v>
      </c>
      <c r="G130" s="106">
        <v>0</v>
      </c>
      <c r="H130" s="106">
        <v>0</v>
      </c>
      <c r="I130" s="106">
        <v>0</v>
      </c>
      <c r="J130" s="106">
        <v>0</v>
      </c>
      <c r="K130" s="293"/>
    </row>
    <row r="131" spans="1:11" s="3" customFormat="1" ht="33" customHeight="1" x14ac:dyDescent="0.25">
      <c r="A131" s="291"/>
      <c r="B131" s="152"/>
      <c r="C131" s="151"/>
      <c r="D131" s="9" t="s">
        <v>12</v>
      </c>
      <c r="E131" s="106">
        <f>F131+G131+H131+I131+J131</f>
        <v>0</v>
      </c>
      <c r="F131" s="106">
        <v>0</v>
      </c>
      <c r="G131" s="106">
        <v>0</v>
      </c>
      <c r="H131" s="106">
        <v>0</v>
      </c>
      <c r="I131" s="106">
        <v>0</v>
      </c>
      <c r="J131" s="106">
        <v>0</v>
      </c>
      <c r="K131" s="293"/>
    </row>
    <row r="132" spans="1:11" ht="32.25" customHeight="1" x14ac:dyDescent="0.3">
      <c r="A132" s="291">
        <v>11</v>
      </c>
      <c r="B132" s="152" t="s">
        <v>151</v>
      </c>
      <c r="C132" s="151" t="s">
        <v>67</v>
      </c>
      <c r="D132" s="9" t="s">
        <v>14</v>
      </c>
      <c r="E132" s="10">
        <f>E133+E134+E135</f>
        <v>40296.479999999996</v>
      </c>
      <c r="F132" s="10">
        <f>F133+F134+F135</f>
        <v>0</v>
      </c>
      <c r="G132" s="10">
        <v>40296.480000000003</v>
      </c>
      <c r="H132" s="10">
        <f t="shared" ref="H132:J132" si="41">H133+H134+H135</f>
        <v>0</v>
      </c>
      <c r="I132" s="10">
        <f t="shared" si="41"/>
        <v>0</v>
      </c>
      <c r="J132" s="10">
        <f t="shared" si="41"/>
        <v>0</v>
      </c>
      <c r="K132" s="293" t="s">
        <v>17</v>
      </c>
    </row>
    <row r="133" spans="1:11" ht="32.25" customHeight="1" x14ac:dyDescent="0.3">
      <c r="A133" s="291"/>
      <c r="B133" s="152"/>
      <c r="C133" s="151"/>
      <c r="D133" s="9" t="s">
        <v>10</v>
      </c>
      <c r="E133" s="106">
        <f>F133+G133+H133+I133+J133</f>
        <v>25145</v>
      </c>
      <c r="F133" s="10">
        <v>0</v>
      </c>
      <c r="G133" s="10">
        <v>25145</v>
      </c>
      <c r="H133" s="10">
        <v>0</v>
      </c>
      <c r="I133" s="10">
        <v>0</v>
      </c>
      <c r="J133" s="10">
        <v>0</v>
      </c>
      <c r="K133" s="293"/>
    </row>
    <row r="134" spans="1:11" s="3" customFormat="1" ht="32.25" customHeight="1" x14ac:dyDescent="0.25">
      <c r="A134" s="291"/>
      <c r="B134" s="152"/>
      <c r="C134" s="151"/>
      <c r="D134" s="9" t="s">
        <v>18</v>
      </c>
      <c r="E134" s="106">
        <f>F134+G134+H134+I134+J134</f>
        <v>15151.48</v>
      </c>
      <c r="F134" s="106">
        <v>0</v>
      </c>
      <c r="G134" s="106">
        <v>15151.48</v>
      </c>
      <c r="H134" s="106">
        <v>0</v>
      </c>
      <c r="I134" s="106">
        <v>0</v>
      </c>
      <c r="J134" s="106">
        <v>0</v>
      </c>
      <c r="K134" s="293"/>
    </row>
    <row r="135" spans="1:11" s="3" customFormat="1" ht="32.25" customHeight="1" x14ac:dyDescent="0.25">
      <c r="A135" s="291"/>
      <c r="B135" s="152"/>
      <c r="C135" s="151"/>
      <c r="D135" s="9" t="s">
        <v>12</v>
      </c>
      <c r="E135" s="106">
        <f>F135+G135+H135+I135+J135</f>
        <v>0</v>
      </c>
      <c r="F135" s="106">
        <v>0</v>
      </c>
      <c r="G135" s="106">
        <v>0</v>
      </c>
      <c r="H135" s="106">
        <v>0</v>
      </c>
      <c r="I135" s="106">
        <v>0</v>
      </c>
      <c r="J135" s="106">
        <v>0</v>
      </c>
      <c r="K135" s="293"/>
    </row>
    <row r="136" spans="1:11" ht="32.25" customHeight="1" x14ac:dyDescent="0.3">
      <c r="A136" s="291">
        <v>12</v>
      </c>
      <c r="B136" s="152" t="s">
        <v>152</v>
      </c>
      <c r="C136" s="151" t="s">
        <v>67</v>
      </c>
      <c r="D136" s="9" t="s">
        <v>14</v>
      </c>
      <c r="E136" s="10">
        <f>E137+E138+E139</f>
        <v>0</v>
      </c>
      <c r="F136" s="10">
        <f>F137+F138+F139</f>
        <v>0</v>
      </c>
      <c r="G136" s="10">
        <f>G137+G138+G139</f>
        <v>0</v>
      </c>
      <c r="H136" s="10">
        <f t="shared" ref="H136:J136" si="42">H137+H138+H139</f>
        <v>0</v>
      </c>
      <c r="I136" s="10">
        <f t="shared" si="42"/>
        <v>0</v>
      </c>
      <c r="J136" s="10">
        <f t="shared" si="42"/>
        <v>0</v>
      </c>
      <c r="K136" s="293" t="s">
        <v>17</v>
      </c>
    </row>
    <row r="137" spans="1:11" ht="32.25" customHeight="1" x14ac:dyDescent="0.3">
      <c r="A137" s="291"/>
      <c r="B137" s="152"/>
      <c r="C137" s="151"/>
      <c r="D137" s="9" t="s">
        <v>10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293"/>
    </row>
    <row r="138" spans="1:11" s="3" customFormat="1" ht="36" customHeight="1" x14ac:dyDescent="0.25">
      <c r="A138" s="291"/>
      <c r="B138" s="152"/>
      <c r="C138" s="151"/>
      <c r="D138" s="9" t="s">
        <v>18</v>
      </c>
      <c r="E138" s="106">
        <f>F138+G138+H138+I138+J138</f>
        <v>0</v>
      </c>
      <c r="F138" s="106">
        <v>0</v>
      </c>
      <c r="G138" s="106">
        <v>0</v>
      </c>
      <c r="H138" s="106">
        <v>0</v>
      </c>
      <c r="I138" s="106">
        <v>0</v>
      </c>
      <c r="J138" s="106">
        <v>0</v>
      </c>
      <c r="K138" s="293"/>
    </row>
    <row r="139" spans="1:11" s="3" customFormat="1" ht="36" customHeight="1" x14ac:dyDescent="0.25">
      <c r="A139" s="291"/>
      <c r="B139" s="152"/>
      <c r="C139" s="151"/>
      <c r="D139" s="9" t="s">
        <v>12</v>
      </c>
      <c r="E139" s="106">
        <f>F139+G139+H139+I139+J139</f>
        <v>0</v>
      </c>
      <c r="F139" s="106">
        <v>0</v>
      </c>
      <c r="G139" s="106">
        <v>0</v>
      </c>
      <c r="H139" s="106">
        <v>0</v>
      </c>
      <c r="I139" s="106">
        <v>0</v>
      </c>
      <c r="J139" s="106">
        <v>0</v>
      </c>
      <c r="K139" s="293"/>
    </row>
    <row r="140" spans="1:11" ht="30" customHeight="1" x14ac:dyDescent="0.3">
      <c r="A140" s="291">
        <v>13</v>
      </c>
      <c r="B140" s="152" t="s">
        <v>347</v>
      </c>
      <c r="C140" s="151" t="s">
        <v>67</v>
      </c>
      <c r="D140" s="9" t="s">
        <v>14</v>
      </c>
      <c r="E140" s="10">
        <f>E141+E142+E143</f>
        <v>56409.27</v>
      </c>
      <c r="F140" s="10">
        <f>F141+F142+F143</f>
        <v>0</v>
      </c>
      <c r="G140" s="10">
        <v>51971.869999999995</v>
      </c>
      <c r="H140" s="10">
        <f>H141+H142+H143</f>
        <v>4437.3999999999996</v>
      </c>
      <c r="I140" s="10">
        <f t="shared" ref="I140:J140" si="43">I141+I142+I143</f>
        <v>0</v>
      </c>
      <c r="J140" s="10">
        <f t="shared" si="43"/>
        <v>0</v>
      </c>
      <c r="K140" s="293" t="s">
        <v>17</v>
      </c>
    </row>
    <row r="141" spans="1:11" ht="32.25" customHeight="1" x14ac:dyDescent="0.3">
      <c r="A141" s="291"/>
      <c r="B141" s="152"/>
      <c r="C141" s="151"/>
      <c r="D141" s="9" t="s">
        <v>10</v>
      </c>
      <c r="E141" s="106">
        <f>F141+G141+H141+I141+J141</f>
        <v>34417.89</v>
      </c>
      <c r="F141" s="10">
        <v>0</v>
      </c>
      <c r="G141" s="10">
        <v>32430.45</v>
      </c>
      <c r="H141" s="10">
        <v>1987.44</v>
      </c>
      <c r="I141" s="10">
        <v>0</v>
      </c>
      <c r="J141" s="10">
        <v>0</v>
      </c>
      <c r="K141" s="293"/>
    </row>
    <row r="142" spans="1:11" s="3" customFormat="1" ht="34.5" customHeight="1" x14ac:dyDescent="0.25">
      <c r="A142" s="291"/>
      <c r="B142" s="152"/>
      <c r="C142" s="151"/>
      <c r="D142" s="9" t="s">
        <v>18</v>
      </c>
      <c r="E142" s="106">
        <f>F142+G142+H142+I142+J142</f>
        <v>21991.379999999997</v>
      </c>
      <c r="F142" s="106">
        <v>0</v>
      </c>
      <c r="G142" s="106">
        <v>19541.419999999998</v>
      </c>
      <c r="H142" s="106">
        <f>105.47+2344.49</f>
        <v>2449.9599999999996</v>
      </c>
      <c r="I142" s="106">
        <v>0</v>
      </c>
      <c r="J142" s="106">
        <v>0</v>
      </c>
      <c r="K142" s="293"/>
    </row>
    <row r="143" spans="1:11" s="3" customFormat="1" ht="34.5" customHeight="1" x14ac:dyDescent="0.25">
      <c r="A143" s="291"/>
      <c r="B143" s="152"/>
      <c r="C143" s="151"/>
      <c r="D143" s="9" t="s">
        <v>12</v>
      </c>
      <c r="E143" s="106">
        <f>F143+G143+H143+I143+J143</f>
        <v>0</v>
      </c>
      <c r="F143" s="106">
        <v>0</v>
      </c>
      <c r="G143" s="106">
        <v>0</v>
      </c>
      <c r="H143" s="106">
        <v>0</v>
      </c>
      <c r="I143" s="106">
        <v>0</v>
      </c>
      <c r="J143" s="106">
        <v>0</v>
      </c>
      <c r="K143" s="293"/>
    </row>
    <row r="144" spans="1:11" ht="30" customHeight="1" x14ac:dyDescent="0.3">
      <c r="A144" s="291">
        <v>14</v>
      </c>
      <c r="B144" s="152" t="s">
        <v>155</v>
      </c>
      <c r="C144" s="151" t="s">
        <v>67</v>
      </c>
      <c r="D144" s="9" t="s">
        <v>14</v>
      </c>
      <c r="E144" s="10">
        <f>E145+E146+E147</f>
        <v>77343.820000000007</v>
      </c>
      <c r="F144" s="10">
        <f>F145+F146+F147</f>
        <v>0</v>
      </c>
      <c r="G144" s="10">
        <v>77343.820000000007</v>
      </c>
      <c r="H144" s="10">
        <f t="shared" ref="H144:J144" si="44">H145+H146+H147</f>
        <v>0</v>
      </c>
      <c r="I144" s="10">
        <f t="shared" si="44"/>
        <v>0</v>
      </c>
      <c r="J144" s="10">
        <f t="shared" si="44"/>
        <v>0</v>
      </c>
      <c r="K144" s="293" t="s">
        <v>17</v>
      </c>
    </row>
    <row r="145" spans="1:11" ht="32.25" customHeight="1" x14ac:dyDescent="0.3">
      <c r="A145" s="291"/>
      <c r="B145" s="152"/>
      <c r="C145" s="151"/>
      <c r="D145" s="9" t="s">
        <v>10</v>
      </c>
      <c r="E145" s="106">
        <f>F145+G145+H145+I145+J145</f>
        <v>48262.54</v>
      </c>
      <c r="F145" s="10">
        <v>0</v>
      </c>
      <c r="G145" s="10">
        <v>48262.54</v>
      </c>
      <c r="H145" s="10">
        <v>0</v>
      </c>
      <c r="I145" s="10">
        <v>0</v>
      </c>
      <c r="J145" s="10">
        <v>0</v>
      </c>
      <c r="K145" s="293"/>
    </row>
    <row r="146" spans="1:11" s="3" customFormat="1" ht="34.5" customHeight="1" x14ac:dyDescent="0.25">
      <c r="A146" s="291"/>
      <c r="B146" s="152"/>
      <c r="C146" s="151"/>
      <c r="D146" s="9" t="s">
        <v>18</v>
      </c>
      <c r="E146" s="106">
        <f>F146+G146+H146+I146+J146</f>
        <v>29081.279999999999</v>
      </c>
      <c r="F146" s="106">
        <v>0</v>
      </c>
      <c r="G146" s="106">
        <v>29081.279999999999</v>
      </c>
      <c r="H146" s="106">
        <v>0</v>
      </c>
      <c r="I146" s="106">
        <v>0</v>
      </c>
      <c r="J146" s="106">
        <v>0</v>
      </c>
      <c r="K146" s="293"/>
    </row>
    <row r="147" spans="1:11" s="3" customFormat="1" ht="34.5" customHeight="1" x14ac:dyDescent="0.25">
      <c r="A147" s="291"/>
      <c r="B147" s="152"/>
      <c r="C147" s="151"/>
      <c r="D147" s="9" t="s">
        <v>12</v>
      </c>
      <c r="E147" s="106">
        <f>F147+G147+H147+I147+J147</f>
        <v>0</v>
      </c>
      <c r="F147" s="106">
        <v>0</v>
      </c>
      <c r="G147" s="106">
        <v>0</v>
      </c>
      <c r="H147" s="106">
        <v>0</v>
      </c>
      <c r="I147" s="106">
        <v>0</v>
      </c>
      <c r="J147" s="106">
        <v>0</v>
      </c>
      <c r="K147" s="293"/>
    </row>
    <row r="148" spans="1:11" ht="30" customHeight="1" x14ac:dyDescent="0.3">
      <c r="A148" s="291">
        <v>15</v>
      </c>
      <c r="B148" s="152" t="s">
        <v>437</v>
      </c>
      <c r="C148" s="151" t="s">
        <v>67</v>
      </c>
      <c r="D148" s="9" t="s">
        <v>14</v>
      </c>
      <c r="E148" s="10">
        <f>E149+E150+E151</f>
        <v>43904.33</v>
      </c>
      <c r="F148" s="10">
        <f>F149+F150+F151</f>
        <v>0</v>
      </c>
      <c r="G148" s="10">
        <v>854</v>
      </c>
      <c r="H148" s="10">
        <f>H149+H150</f>
        <v>43050.33</v>
      </c>
      <c r="I148" s="10">
        <f t="shared" ref="I148:J148" si="45">I149+I150+I151</f>
        <v>0</v>
      </c>
      <c r="J148" s="10">
        <f t="shared" si="45"/>
        <v>0</v>
      </c>
      <c r="K148" s="293" t="s">
        <v>17</v>
      </c>
    </row>
    <row r="149" spans="1:11" ht="32.25" customHeight="1" x14ac:dyDescent="0.3">
      <c r="A149" s="291"/>
      <c r="B149" s="152"/>
      <c r="C149" s="151"/>
      <c r="D149" s="9" t="s">
        <v>10</v>
      </c>
      <c r="E149" s="106">
        <f>F149+G149+H149+I149+J149</f>
        <v>27396.36</v>
      </c>
      <c r="F149" s="10">
        <v>0</v>
      </c>
      <c r="G149" s="10">
        <v>532.95000000000005</v>
      </c>
      <c r="H149" s="10">
        <v>26863.41</v>
      </c>
      <c r="I149" s="10">
        <v>0</v>
      </c>
      <c r="J149" s="10">
        <v>0</v>
      </c>
      <c r="K149" s="293"/>
    </row>
    <row r="150" spans="1:11" s="3" customFormat="1" ht="34.5" customHeight="1" x14ac:dyDescent="0.25">
      <c r="A150" s="291"/>
      <c r="B150" s="152"/>
      <c r="C150" s="151"/>
      <c r="D150" s="9" t="s">
        <v>18</v>
      </c>
      <c r="E150" s="106">
        <f>F150+G150+H150+I150+J150</f>
        <v>16507.97</v>
      </c>
      <c r="F150" s="106">
        <v>0</v>
      </c>
      <c r="G150" s="106">
        <v>321.05</v>
      </c>
      <c r="H150" s="106">
        <f>9556.77+6630.15</f>
        <v>16186.92</v>
      </c>
      <c r="I150" s="106">
        <v>0</v>
      </c>
      <c r="J150" s="106">
        <v>0</v>
      </c>
      <c r="K150" s="293"/>
    </row>
    <row r="151" spans="1:11" s="3" customFormat="1" ht="34.5" customHeight="1" x14ac:dyDescent="0.25">
      <c r="A151" s="291"/>
      <c r="B151" s="152"/>
      <c r="C151" s="151"/>
      <c r="D151" s="9" t="s">
        <v>12</v>
      </c>
      <c r="E151" s="106">
        <f>F151+G151+H151+I151+J151</f>
        <v>0</v>
      </c>
      <c r="F151" s="106">
        <v>0</v>
      </c>
      <c r="G151" s="106">
        <v>0</v>
      </c>
      <c r="H151" s="106">
        <v>0</v>
      </c>
      <c r="I151" s="106">
        <v>0</v>
      </c>
      <c r="J151" s="106">
        <v>0</v>
      </c>
      <c r="K151" s="293"/>
    </row>
    <row r="152" spans="1:11" ht="21" customHeight="1" x14ac:dyDescent="0.3">
      <c r="B152" s="3"/>
      <c r="C152" s="3"/>
      <c r="D152" s="3"/>
      <c r="E152" s="3"/>
      <c r="F152" s="7"/>
      <c r="G152" s="15"/>
      <c r="H152" s="3"/>
      <c r="I152" s="3"/>
      <c r="J152" s="3"/>
      <c r="K152" s="3" t="s">
        <v>157</v>
      </c>
    </row>
    <row r="153" spans="1:11" ht="21" customHeight="1" x14ac:dyDescent="0.3">
      <c r="C153" s="3"/>
    </row>
    <row r="154" spans="1:11" ht="21" customHeight="1" x14ac:dyDescent="0.3">
      <c r="B154" s="3" t="s">
        <v>357</v>
      </c>
      <c r="C154" s="3"/>
      <c r="D154" s="3"/>
      <c r="E154" s="3"/>
      <c r="F154" s="7"/>
      <c r="G154" s="15"/>
      <c r="H154" s="7"/>
      <c r="I154" s="7"/>
      <c r="J154" s="7"/>
      <c r="K154" s="3" t="s">
        <v>358</v>
      </c>
    </row>
    <row r="157" spans="1:11" x14ac:dyDescent="0.3">
      <c r="F157" s="42"/>
      <c r="G157" s="42"/>
      <c r="H157" s="42"/>
    </row>
    <row r="158" spans="1:11" x14ac:dyDescent="0.3">
      <c r="F158" s="42"/>
      <c r="G158" s="42"/>
      <c r="H158" s="42"/>
    </row>
    <row r="159" spans="1:11" x14ac:dyDescent="0.3">
      <c r="F159" s="42"/>
      <c r="G159" s="42"/>
      <c r="H159" s="42"/>
    </row>
  </sheetData>
  <mergeCells count="167">
    <mergeCell ref="A31:A33"/>
    <mergeCell ref="B31:B33"/>
    <mergeCell ref="C31:C33"/>
    <mergeCell ref="K31:K33"/>
    <mergeCell ref="A34:A36"/>
    <mergeCell ref="B34:B36"/>
    <mergeCell ref="C34:C36"/>
    <mergeCell ref="K34:K36"/>
    <mergeCell ref="A37:A39"/>
    <mergeCell ref="B37:B39"/>
    <mergeCell ref="C37:C39"/>
    <mergeCell ref="K37:K39"/>
    <mergeCell ref="A18:A20"/>
    <mergeCell ref="B18:B20"/>
    <mergeCell ref="C18:C20"/>
    <mergeCell ref="K18:K20"/>
    <mergeCell ref="A21:A23"/>
    <mergeCell ref="B21:B23"/>
    <mergeCell ref="B52:B55"/>
    <mergeCell ref="C52:C55"/>
    <mergeCell ref="K52:K55"/>
    <mergeCell ref="A52:A55"/>
    <mergeCell ref="K48:K51"/>
    <mergeCell ref="A48:A51"/>
    <mergeCell ref="B48:B51"/>
    <mergeCell ref="C48:C51"/>
    <mergeCell ref="K21:K23"/>
    <mergeCell ref="A24:K24"/>
    <mergeCell ref="A25:A27"/>
    <mergeCell ref="B25:B27"/>
    <mergeCell ref="C25:C27"/>
    <mergeCell ref="K25:K27"/>
    <mergeCell ref="A28:A30"/>
    <mergeCell ref="B28:B30"/>
    <mergeCell ref="C28:C30"/>
    <mergeCell ref="K28:K30"/>
    <mergeCell ref="A60:A63"/>
    <mergeCell ref="B60:B63"/>
    <mergeCell ref="C60:C63"/>
    <mergeCell ref="K60:K63"/>
    <mergeCell ref="E2:F2"/>
    <mergeCell ref="F7:J7"/>
    <mergeCell ref="K7:K8"/>
    <mergeCell ref="J2:K2"/>
    <mergeCell ref="A3:K3"/>
    <mergeCell ref="A5:K5"/>
    <mergeCell ref="A6:K6"/>
    <mergeCell ref="A7:A8"/>
    <mergeCell ref="B7:B8"/>
    <mergeCell ref="C7:C8"/>
    <mergeCell ref="D7:D8"/>
    <mergeCell ref="E7:E8"/>
    <mergeCell ref="C21:C23"/>
    <mergeCell ref="K41:K44"/>
    <mergeCell ref="A41:A44"/>
    <mergeCell ref="B41:B44"/>
    <mergeCell ref="C41:C44"/>
    <mergeCell ref="A16:K16"/>
    <mergeCell ref="A40:K40"/>
    <mergeCell ref="A17:K17"/>
    <mergeCell ref="A88:K88"/>
    <mergeCell ref="A89:A92"/>
    <mergeCell ref="B89:B92"/>
    <mergeCell ref="C89:C92"/>
    <mergeCell ref="K89:K92"/>
    <mergeCell ref="K68:K71"/>
    <mergeCell ref="A68:A71"/>
    <mergeCell ref="B68:B71"/>
    <mergeCell ref="A72:A75"/>
    <mergeCell ref="B72:B75"/>
    <mergeCell ref="C72:C75"/>
    <mergeCell ref="A76:A79"/>
    <mergeCell ref="B76:B79"/>
    <mergeCell ref="C76:C79"/>
    <mergeCell ref="K76:K79"/>
    <mergeCell ref="K72:K75"/>
    <mergeCell ref="C68:C71"/>
    <mergeCell ref="A80:K80"/>
    <mergeCell ref="A85:A87"/>
    <mergeCell ref="B85:B87"/>
    <mergeCell ref="C85:C87"/>
    <mergeCell ref="K85:K87"/>
    <mergeCell ref="C81:C84"/>
    <mergeCell ref="B81:B84"/>
    <mergeCell ref="A100:A103"/>
    <mergeCell ref="B100:B103"/>
    <mergeCell ref="C100:C103"/>
    <mergeCell ref="K100:K103"/>
    <mergeCell ref="A93:A95"/>
    <mergeCell ref="B93:B95"/>
    <mergeCell ref="C93:C95"/>
    <mergeCell ref="K93:K95"/>
    <mergeCell ref="A45:A47"/>
    <mergeCell ref="B45:B47"/>
    <mergeCell ref="C45:C47"/>
    <mergeCell ref="K45:K47"/>
    <mergeCell ref="A56:A59"/>
    <mergeCell ref="B56:B59"/>
    <mergeCell ref="C56:C59"/>
    <mergeCell ref="K56:K59"/>
    <mergeCell ref="A96:A99"/>
    <mergeCell ref="B96:B99"/>
    <mergeCell ref="C96:C99"/>
    <mergeCell ref="K96:K99"/>
    <mergeCell ref="A64:A67"/>
    <mergeCell ref="B64:B67"/>
    <mergeCell ref="C64:C67"/>
    <mergeCell ref="K64:K67"/>
    <mergeCell ref="A108:A111"/>
    <mergeCell ref="B108:B111"/>
    <mergeCell ref="C108:C111"/>
    <mergeCell ref="K108:K111"/>
    <mergeCell ref="A112:A115"/>
    <mergeCell ref="B112:B115"/>
    <mergeCell ref="C112:C115"/>
    <mergeCell ref="K112:K115"/>
    <mergeCell ref="A104:A107"/>
    <mergeCell ref="B104:B107"/>
    <mergeCell ref="C104:C107"/>
    <mergeCell ref="K104:K107"/>
    <mergeCell ref="C136:C139"/>
    <mergeCell ref="K136:K139"/>
    <mergeCell ref="A116:A119"/>
    <mergeCell ref="B116:B119"/>
    <mergeCell ref="C116:C119"/>
    <mergeCell ref="K116:K119"/>
    <mergeCell ref="A120:A123"/>
    <mergeCell ref="B120:B123"/>
    <mergeCell ref="C120:C123"/>
    <mergeCell ref="K120:K123"/>
    <mergeCell ref="A124:A127"/>
    <mergeCell ref="B124:B127"/>
    <mergeCell ref="C124:C127"/>
    <mergeCell ref="K124:K127"/>
    <mergeCell ref="A81:A84"/>
    <mergeCell ref="K81:K84"/>
    <mergeCell ref="A148:A151"/>
    <mergeCell ref="B148:B151"/>
    <mergeCell ref="C148:C151"/>
    <mergeCell ref="K148:K151"/>
    <mergeCell ref="A140:A143"/>
    <mergeCell ref="B140:B143"/>
    <mergeCell ref="C140:C143"/>
    <mergeCell ref="K140:K143"/>
    <mergeCell ref="A144:A147"/>
    <mergeCell ref="B144:B147"/>
    <mergeCell ref="C144:C147"/>
    <mergeCell ref="K144:K147"/>
    <mergeCell ref="A128:A131"/>
    <mergeCell ref="B128:B131"/>
    <mergeCell ref="C128:C131"/>
    <mergeCell ref="K128:K131"/>
    <mergeCell ref="A132:A135"/>
    <mergeCell ref="B132:B135"/>
    <mergeCell ref="C132:C135"/>
    <mergeCell ref="K132:K135"/>
    <mergeCell ref="A136:A139"/>
    <mergeCell ref="B136:B139"/>
    <mergeCell ref="A14:A15"/>
    <mergeCell ref="B14:B15"/>
    <mergeCell ref="C14:C15"/>
    <mergeCell ref="K12:K15"/>
    <mergeCell ref="A10:K10"/>
    <mergeCell ref="A11:K11"/>
    <mergeCell ref="A12:A13"/>
    <mergeCell ref="B12:B13"/>
    <mergeCell ref="C12:C13"/>
  </mergeCells>
  <pageMargins left="0.25" right="0.25" top="0.75" bottom="0.75" header="0.3" footer="0.3"/>
  <pageSetup paperSize="9" scale="55" fitToHeight="0" orientation="landscape" r:id="rId1"/>
  <headerFooter differentFirst="1">
    <oddHeader>&amp;C&amp;P</oddHeader>
    <firstHeader xml:space="preserve">&amp;C
</firstHeader>
  </headerFooter>
  <rowBreaks count="6" manualBreakCount="6">
    <brk id="23" max="10" man="1"/>
    <brk id="44" max="10" man="1"/>
    <brk id="67" max="10" man="1"/>
    <brk id="92" max="10" man="1"/>
    <brk id="115" max="10" man="1"/>
    <brk id="1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Строительство и реконструкция</vt:lpstr>
      <vt:lpstr>Капитальный ремонт</vt:lpstr>
      <vt:lpstr>'Капитальный ремонт'!Заголовки_для_печати</vt:lpstr>
      <vt:lpstr>'Приложение 1'!Заголовки_для_печати</vt:lpstr>
      <vt:lpstr>'Строительство и реконструкция'!Заголовки_для_печати</vt:lpstr>
      <vt:lpstr>'Капитальный ремонт'!Область_печати</vt:lpstr>
      <vt:lpstr>'Приложение 1'!Область_печати</vt:lpstr>
      <vt:lpstr>'Строительство и реконструкция'!Область_печати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Ирина Анатольевна</dc:creator>
  <cp:lastModifiedBy>Кравченко Ирина Анатольевна</cp:lastModifiedBy>
  <cp:lastPrinted>2025-09-09T13:39:07Z</cp:lastPrinted>
  <dcterms:created xsi:type="dcterms:W3CDTF">2020-12-02T11:51:27Z</dcterms:created>
  <dcterms:modified xsi:type="dcterms:W3CDTF">2025-09-09T13:39:07Z</dcterms:modified>
</cp:coreProperties>
</file>