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192.168.74.130\e$\Share\_Общее\Муниципальная программа Развитие инженерной инфраструктуры, энергоэффективности и отрасли обращения с отходами 2023-2027\Версия 26 проект к РСД от 12.09.2025\"/>
    </mc:Choice>
  </mc:AlternateContent>
  <bookViews>
    <workbookView xWindow="0" yWindow="0" windowWidth="28800" windowHeight="12300"/>
  </bookViews>
  <sheets>
    <sheet name="Приложение 1" sheetId="1" r:id="rId1"/>
    <sheet name="Строительство и реконструкция" sheetId="3" r:id="rId2"/>
    <sheet name="Капитальный ремонт" sheetId="2" r:id="rId3"/>
  </sheets>
  <definedNames>
    <definedName name="_xlnm._FilterDatabase" localSheetId="0" hidden="1">'Приложение 1'!$A$8:$O$474</definedName>
    <definedName name="_xlnm.Print_Titles" localSheetId="2">'Капитальный ремонт'!$7:$9</definedName>
    <definedName name="_xlnm.Print_Titles" localSheetId="0">'Приложение 1'!$8:$9</definedName>
    <definedName name="_xlnm.Print_Titles" localSheetId="1">'Строительство и реконструкция'!$7:$9</definedName>
    <definedName name="_xlnm.Print_Area" localSheetId="2">'Капитальный ремонт'!$A$1:$K$155</definedName>
    <definedName name="_xlnm.Print_Area" localSheetId="0">'Приложение 1'!$A$1:$O$480</definedName>
    <definedName name="_xlnm.Print_Area" localSheetId="1">'Строительство и реконструкция'!$A$1:$R$300</definedName>
  </definedNames>
  <calcPr calcId="162913"/>
</workbook>
</file>

<file path=xl/calcChain.xml><?xml version="1.0" encoding="utf-8"?>
<calcChain xmlns="http://schemas.openxmlformats.org/spreadsheetml/2006/main">
  <c r="N138" i="3" l="1"/>
  <c r="N137" i="3"/>
  <c r="E424" i="1"/>
  <c r="H421" i="1"/>
  <c r="E413" i="1"/>
  <c r="H413" i="1"/>
  <c r="H409" i="1"/>
  <c r="M50" i="1" l="1"/>
  <c r="H50" i="1"/>
  <c r="E63" i="1"/>
  <c r="E62" i="1" s="1"/>
  <c r="N62" i="1"/>
  <c r="M62" i="1"/>
  <c r="H62" i="1"/>
  <c r="G62" i="1"/>
  <c r="F62" i="1"/>
  <c r="H239" i="1"/>
  <c r="H247" i="1"/>
  <c r="H426" i="1" l="1"/>
  <c r="H425" i="1" s="1"/>
  <c r="H433" i="1"/>
  <c r="E433" i="1" s="1"/>
  <c r="E430" i="1"/>
  <c r="H415" i="1"/>
  <c r="E421" i="1"/>
  <c r="H282" i="3" l="1"/>
  <c r="H289" i="3"/>
  <c r="H370" i="1" l="1"/>
  <c r="E58" i="1" l="1"/>
  <c r="E57" i="1" s="1"/>
  <c r="F14" i="2"/>
  <c r="F12" i="2" s="1"/>
  <c r="G14" i="2"/>
  <c r="G12" i="2" s="1"/>
  <c r="H14" i="2"/>
  <c r="H12" i="2" s="1"/>
  <c r="I14" i="2"/>
  <c r="J14" i="2"/>
  <c r="E14" i="2"/>
  <c r="E12" i="2" s="1"/>
  <c r="I12" i="2"/>
  <c r="J12" i="2"/>
  <c r="N57" i="1"/>
  <c r="M57" i="1"/>
  <c r="F57" i="1"/>
  <c r="G57" i="1"/>
  <c r="H58" i="1"/>
  <c r="H57" i="1" s="1"/>
  <c r="E15" i="2"/>
  <c r="E13" i="2" s="1"/>
  <c r="J13" i="2"/>
  <c r="I13" i="2"/>
  <c r="H13" i="2"/>
  <c r="G13" i="2"/>
  <c r="F13" i="2"/>
  <c r="N143" i="3"/>
  <c r="P99" i="3"/>
  <c r="P98" i="3"/>
  <c r="P97" i="3" s="1"/>
  <c r="N147" i="3" l="1"/>
  <c r="N148" i="3"/>
  <c r="H424" i="1" l="1"/>
  <c r="H414" i="1"/>
  <c r="E420" i="1"/>
  <c r="H385" i="1"/>
  <c r="H150" i="2" l="1"/>
  <c r="H142" i="2"/>
  <c r="H114" i="2"/>
  <c r="H118" i="2"/>
  <c r="H110" i="2"/>
  <c r="N183" i="3" l="1"/>
  <c r="O165" i="3"/>
  <c r="N165" i="3"/>
  <c r="H165" i="3" s="1"/>
  <c r="N250" i="3" l="1"/>
  <c r="K108" i="3" l="1"/>
  <c r="K107" i="3"/>
  <c r="K237" i="3"/>
  <c r="K236" i="3"/>
  <c r="K233" i="3"/>
  <c r="K243" i="3"/>
  <c r="K242" i="3"/>
  <c r="K240" i="3"/>
  <c r="K239" i="3"/>
  <c r="K234" i="3"/>
  <c r="K231" i="3"/>
  <c r="K230" i="3"/>
  <c r="K192" i="3"/>
  <c r="K191" i="3"/>
  <c r="K198" i="3"/>
  <c r="K197" i="3"/>
  <c r="P208" i="3"/>
  <c r="O208" i="3"/>
  <c r="K208" i="3" s="1"/>
  <c r="K210" i="3"/>
  <c r="K209" i="3"/>
  <c r="K235" i="3" l="1"/>
  <c r="H384" i="1"/>
  <c r="N195" i="3"/>
  <c r="H243" i="1"/>
  <c r="H407" i="1"/>
  <c r="H405" i="1" s="1"/>
  <c r="N246" i="3" l="1"/>
  <c r="N245" i="3"/>
  <c r="N97" i="3" l="1"/>
  <c r="N286" i="3" l="1"/>
  <c r="O73" i="3" l="1"/>
  <c r="O48" i="3"/>
  <c r="O74" i="3" l="1"/>
  <c r="N54" i="3" l="1"/>
  <c r="H108" i="2"/>
  <c r="H112" i="2"/>
  <c r="H116" i="2"/>
  <c r="H124" i="2"/>
  <c r="H140" i="2"/>
  <c r="H148" i="2"/>
  <c r="H91" i="2"/>
  <c r="H90" i="2"/>
  <c r="H93" i="2"/>
  <c r="O127" i="3" l="1"/>
  <c r="O126" i="3"/>
  <c r="N42" i="3"/>
  <c r="N60" i="3"/>
  <c r="H208" i="3" l="1"/>
  <c r="P122" i="3" l="1"/>
  <c r="O122" i="3"/>
  <c r="N122" i="3"/>
  <c r="P125" i="3" l="1"/>
  <c r="O125" i="3"/>
  <c r="N125" i="3"/>
  <c r="K124" i="3"/>
  <c r="K123" i="3"/>
  <c r="K122" i="3"/>
  <c r="P54" i="3" l="1"/>
  <c r="O54" i="3"/>
  <c r="N396" i="1" l="1"/>
  <c r="N395" i="1" s="1"/>
  <c r="E177" i="1"/>
  <c r="G175" i="1"/>
  <c r="E175" i="1" s="1"/>
  <c r="F396" i="1" l="1"/>
  <c r="G396" i="1"/>
  <c r="L276" i="1"/>
  <c r="K276" i="1"/>
  <c r="J276" i="1"/>
  <c r="I276" i="1"/>
  <c r="E448" i="1"/>
  <c r="E447" i="1"/>
  <c r="N446" i="1"/>
  <c r="M446" i="1"/>
  <c r="H446" i="1"/>
  <c r="G446" i="1"/>
  <c r="F446" i="1"/>
  <c r="E268" i="1"/>
  <c r="E259" i="1"/>
  <c r="E255" i="1"/>
  <c r="N254" i="1"/>
  <c r="N251" i="1" s="1"/>
  <c r="M254" i="1"/>
  <c r="M251" i="1" s="1"/>
  <c r="H254" i="1"/>
  <c r="H251" i="1" s="1"/>
  <c r="G254" i="1"/>
  <c r="G251" i="1" s="1"/>
  <c r="F254" i="1"/>
  <c r="F251" i="1" s="1"/>
  <c r="E253" i="1"/>
  <c r="E220" i="1"/>
  <c r="F222" i="1"/>
  <c r="H222" i="1"/>
  <c r="M222" i="1"/>
  <c r="F223" i="1"/>
  <c r="G223" i="1"/>
  <c r="G221" i="1" s="1"/>
  <c r="H223" i="1"/>
  <c r="M223" i="1"/>
  <c r="F224" i="1"/>
  <c r="G224" i="1"/>
  <c r="H224" i="1"/>
  <c r="M224" i="1"/>
  <c r="N224" i="1"/>
  <c r="E226" i="1"/>
  <c r="E106" i="1"/>
  <c r="E105" i="1"/>
  <c r="E104" i="1"/>
  <c r="N103" i="1"/>
  <c r="M103" i="1"/>
  <c r="H103" i="1"/>
  <c r="G103" i="1"/>
  <c r="F103" i="1"/>
  <c r="E102" i="1"/>
  <c r="E101" i="1"/>
  <c r="E100" i="1"/>
  <c r="N99" i="1"/>
  <c r="M99" i="1"/>
  <c r="H99" i="1"/>
  <c r="G99" i="1"/>
  <c r="F99" i="1"/>
  <c r="E446" i="1" l="1"/>
  <c r="E103" i="1"/>
  <c r="E99" i="1"/>
  <c r="E254" i="1"/>
  <c r="E251" i="1" s="1"/>
  <c r="E224" i="1"/>
  <c r="M221" i="1"/>
  <c r="H221" i="1"/>
  <c r="E223" i="1"/>
  <c r="F221" i="1"/>
  <c r="E222" i="1"/>
  <c r="E221" i="1" l="1"/>
  <c r="N115" i="3"/>
  <c r="N116" i="3"/>
  <c r="O103" i="3" l="1"/>
  <c r="H201" i="1" l="1"/>
  <c r="H202" i="1"/>
  <c r="E213" i="1" l="1"/>
  <c r="M111" i="3" l="1"/>
  <c r="N111" i="3"/>
  <c r="O111" i="3"/>
  <c r="P111" i="3"/>
  <c r="L110" i="3"/>
  <c r="M110" i="3"/>
  <c r="N110" i="3"/>
  <c r="O110" i="3"/>
  <c r="P110" i="3"/>
  <c r="P106" i="3"/>
  <c r="O106" i="3"/>
  <c r="N106" i="3"/>
  <c r="M106" i="3"/>
  <c r="L106" i="3"/>
  <c r="M53" i="1" l="1"/>
  <c r="M52" i="1"/>
  <c r="K106" i="3"/>
  <c r="N152" i="1"/>
  <c r="N153" i="1"/>
  <c r="H27" i="2"/>
  <c r="H153" i="1" s="1"/>
  <c r="H26" i="2"/>
  <c r="E35" i="2"/>
  <c r="E30" i="2"/>
  <c r="E29" i="2"/>
  <c r="K137" i="3"/>
  <c r="N136" i="3"/>
  <c r="N295" i="3" s="1"/>
  <c r="K134" i="3"/>
  <c r="K131" i="3"/>
  <c r="H25" i="2" l="1"/>
  <c r="H151" i="1" s="1"/>
  <c r="H152" i="1"/>
  <c r="K241" i="3"/>
  <c r="H241" i="3" s="1"/>
  <c r="Q74" i="3"/>
  <c r="P74" i="3"/>
  <c r="N74" i="3"/>
  <c r="L74" i="3"/>
  <c r="L73" i="3"/>
  <c r="M73" i="3"/>
  <c r="N73" i="3"/>
  <c r="H17" i="1" s="1"/>
  <c r="P73" i="3"/>
  <c r="Q73" i="3"/>
  <c r="Q72" i="3"/>
  <c r="P86" i="3"/>
  <c r="P87" i="3"/>
  <c r="K84" i="3"/>
  <c r="K83" i="3"/>
  <c r="P82" i="3"/>
  <c r="O82" i="3"/>
  <c r="N82" i="3"/>
  <c r="M82" i="3"/>
  <c r="L82" i="3"/>
  <c r="I82" i="3"/>
  <c r="G426" i="1"/>
  <c r="E429" i="1"/>
  <c r="E419" i="1"/>
  <c r="E410" i="1"/>
  <c r="G409" i="1"/>
  <c r="G407" i="1" s="1"/>
  <c r="G385" i="1"/>
  <c r="E156" i="1"/>
  <c r="G153" i="1"/>
  <c r="F153" i="1"/>
  <c r="G152" i="1"/>
  <c r="F152" i="1"/>
  <c r="E39" i="2"/>
  <c r="E38" i="2"/>
  <c r="J37" i="2"/>
  <c r="I37" i="2"/>
  <c r="H37" i="2"/>
  <c r="G37" i="2"/>
  <c r="F37" i="2"/>
  <c r="E36" i="2"/>
  <c r="J34" i="2"/>
  <c r="I34" i="2"/>
  <c r="H34" i="2"/>
  <c r="G34" i="2"/>
  <c r="F34" i="2"/>
  <c r="E33" i="2"/>
  <c r="E32" i="2"/>
  <c r="J31" i="2"/>
  <c r="I31" i="2"/>
  <c r="H31" i="2"/>
  <c r="G31" i="2"/>
  <c r="F31" i="2"/>
  <c r="J28" i="2"/>
  <c r="I28" i="2"/>
  <c r="H28" i="2"/>
  <c r="G28" i="2"/>
  <c r="F28" i="2"/>
  <c r="J27" i="2"/>
  <c r="J25" i="2" s="1"/>
  <c r="I27" i="2"/>
  <c r="G27" i="2"/>
  <c r="F27" i="2"/>
  <c r="J26" i="2"/>
  <c r="I26" i="2"/>
  <c r="G26" i="2"/>
  <c r="G25" i="2" s="1"/>
  <c r="G151" i="1" s="1"/>
  <c r="F26" i="2"/>
  <c r="F25" i="2" s="1"/>
  <c r="I25" i="2"/>
  <c r="M293" i="3"/>
  <c r="M294" i="3"/>
  <c r="L287" i="3"/>
  <c r="M287" i="3"/>
  <c r="N287" i="3"/>
  <c r="O287" i="3"/>
  <c r="P287" i="3"/>
  <c r="P286" i="3"/>
  <c r="L286" i="3"/>
  <c r="M286" i="3"/>
  <c r="O286" i="3"/>
  <c r="N177" i="3"/>
  <c r="N146" i="3"/>
  <c r="H146" i="3" s="1"/>
  <c r="M136" i="3"/>
  <c r="M133" i="3"/>
  <c r="M132" i="3"/>
  <c r="N130" i="3"/>
  <c r="O130" i="3"/>
  <c r="P130" i="3"/>
  <c r="Q130" i="3"/>
  <c r="N133" i="3"/>
  <c r="O133" i="3"/>
  <c r="P133" i="3"/>
  <c r="O136" i="3"/>
  <c r="P136" i="3"/>
  <c r="K127" i="3"/>
  <c r="K125" i="3"/>
  <c r="M125" i="3"/>
  <c r="M127" i="3"/>
  <c r="E31" i="2" l="1"/>
  <c r="E34" i="2"/>
  <c r="E37" i="2"/>
  <c r="E28" i="2"/>
  <c r="M130" i="3"/>
  <c r="K132" i="3"/>
  <c r="K130" i="3" s="1"/>
  <c r="H130" i="3" s="1"/>
  <c r="E27" i="2"/>
  <c r="E153" i="1" s="1"/>
  <c r="E26" i="2"/>
  <c r="K82" i="3"/>
  <c r="H82" i="3" s="1"/>
  <c r="O241" i="3"/>
  <c r="E152" i="1" l="1"/>
  <c r="E25" i="2"/>
  <c r="E151" i="1" s="1"/>
  <c r="M238" i="1"/>
  <c r="N238" i="1"/>
  <c r="H238" i="1"/>
  <c r="N24" i="1"/>
  <c r="N23" i="1"/>
  <c r="P76" i="3"/>
  <c r="O76" i="3"/>
  <c r="O79" i="3"/>
  <c r="P79" i="3"/>
  <c r="Q111" i="3"/>
  <c r="Q110" i="3"/>
  <c r="Q109" i="3"/>
  <c r="Q94" i="3"/>
  <c r="Q93" i="3"/>
  <c r="Q86" i="3"/>
  <c r="Q87" i="3"/>
  <c r="Q85" i="3"/>
  <c r="P85" i="3" l="1"/>
  <c r="N22" i="1" s="1"/>
  <c r="N18" i="1"/>
  <c r="P51" i="3"/>
  <c r="K51" i="3" s="1"/>
  <c r="O60" i="3"/>
  <c r="P60" i="3"/>
  <c r="K71" i="3" l="1"/>
  <c r="K70" i="3"/>
  <c r="P69" i="3"/>
  <c r="K69" i="3" s="1"/>
  <c r="E40" i="1"/>
  <c r="E37" i="1"/>
  <c r="E454" i="1" l="1"/>
  <c r="E453" i="1"/>
  <c r="N452" i="1"/>
  <c r="M452" i="1"/>
  <c r="H452" i="1"/>
  <c r="G452" i="1"/>
  <c r="F452" i="1"/>
  <c r="E442" i="1"/>
  <c r="E441" i="1"/>
  <c r="N440" i="1"/>
  <c r="M440" i="1"/>
  <c r="M396" i="1" s="1"/>
  <c r="M395" i="1" s="1"/>
  <c r="H440" i="1"/>
  <c r="G440" i="1"/>
  <c r="F440" i="1"/>
  <c r="H368" i="1"/>
  <c r="O245" i="3"/>
  <c r="O246" i="3"/>
  <c r="Q241" i="3"/>
  <c r="P241" i="3"/>
  <c r="N241" i="3"/>
  <c r="M241" i="3"/>
  <c r="L241" i="3"/>
  <c r="H396" i="1" l="1"/>
  <c r="E452" i="1"/>
  <c r="E440" i="1"/>
  <c r="K67" i="3"/>
  <c r="P66" i="3"/>
  <c r="K66" i="3" s="1"/>
  <c r="K68" i="3"/>
  <c r="K62" i="3"/>
  <c r="K61" i="3"/>
  <c r="K59" i="3"/>
  <c r="K58" i="3"/>
  <c r="K57" i="3"/>
  <c r="K60" i="3" l="1"/>
  <c r="K56" i="3"/>
  <c r="K55" i="3"/>
  <c r="M54" i="3"/>
  <c r="L54" i="3"/>
  <c r="I54" i="3"/>
  <c r="K53" i="3"/>
  <c r="K52" i="3"/>
  <c r="K50" i="3"/>
  <c r="K49" i="3"/>
  <c r="P48" i="3"/>
  <c r="N48" i="3"/>
  <c r="M48" i="3"/>
  <c r="L48" i="3"/>
  <c r="I48" i="3"/>
  <c r="K48" i="3" l="1"/>
  <c r="K54" i="3"/>
  <c r="N86" i="3"/>
  <c r="H23" i="1" s="1"/>
  <c r="H13" i="1" s="1"/>
  <c r="H43" i="1" s="1"/>
  <c r="O86" i="3"/>
  <c r="M23" i="1" s="1"/>
  <c r="N87" i="3"/>
  <c r="H24" i="1" s="1"/>
  <c r="O87" i="3"/>
  <c r="M24" i="1" s="1"/>
  <c r="K80" i="3"/>
  <c r="K81" i="3"/>
  <c r="N79" i="3"/>
  <c r="M79" i="3"/>
  <c r="L79" i="3"/>
  <c r="I79" i="3"/>
  <c r="M87" i="3"/>
  <c r="L87" i="3"/>
  <c r="M86" i="3"/>
  <c r="L86" i="3"/>
  <c r="K78" i="3"/>
  <c r="K77" i="3"/>
  <c r="N76" i="3"/>
  <c r="M76" i="3"/>
  <c r="M85" i="3" s="1"/>
  <c r="L76" i="3"/>
  <c r="I76" i="3"/>
  <c r="K86" i="3" l="1"/>
  <c r="K87" i="3"/>
  <c r="E24" i="1" s="1"/>
  <c r="E23" i="1"/>
  <c r="O85" i="3"/>
  <c r="M22" i="1" s="1"/>
  <c r="N85" i="3"/>
  <c r="H22" i="1" s="1"/>
  <c r="K79" i="3"/>
  <c r="H79" i="3" s="1"/>
  <c r="K76" i="3"/>
  <c r="H76" i="3" s="1"/>
  <c r="L85" i="3"/>
  <c r="K85" i="3" l="1"/>
  <c r="E22" i="1"/>
  <c r="N193" i="3" l="1"/>
  <c r="G386" i="1" l="1"/>
  <c r="G384" i="1" l="1"/>
  <c r="Q246" i="3" l="1"/>
  <c r="P246" i="3"/>
  <c r="M246" i="3"/>
  <c r="L245" i="3"/>
  <c r="M245" i="3"/>
  <c r="P245" i="3"/>
  <c r="Q245" i="3"/>
  <c r="Q244" i="3"/>
  <c r="E390" i="1"/>
  <c r="G90" i="2" l="1"/>
  <c r="G91" i="2"/>
  <c r="M67" i="1"/>
  <c r="O120" i="3"/>
  <c r="K195" i="3" l="1"/>
  <c r="K194" i="3"/>
  <c r="P193" i="3"/>
  <c r="O193" i="3"/>
  <c r="M193" i="3"/>
  <c r="L193" i="3"/>
  <c r="K193" i="3" l="1"/>
  <c r="H193" i="3" s="1"/>
  <c r="E199" i="1" l="1"/>
  <c r="N196" i="1"/>
  <c r="M196" i="1"/>
  <c r="H196" i="1"/>
  <c r="N194" i="1"/>
  <c r="M194" i="1"/>
  <c r="F194" i="1"/>
  <c r="N193" i="1"/>
  <c r="M193" i="1"/>
  <c r="F193" i="1"/>
  <c r="E83" i="2"/>
  <c r="E195" i="1" s="1"/>
  <c r="H83" i="2"/>
  <c r="H195" i="1" s="1"/>
  <c r="H82" i="2"/>
  <c r="H194" i="1" s="1"/>
  <c r="G83" i="2"/>
  <c r="G195" i="1" s="1"/>
  <c r="G82" i="2"/>
  <c r="G81" i="2" s="1"/>
  <c r="G193" i="1" s="1"/>
  <c r="G85" i="2"/>
  <c r="E87" i="2"/>
  <c r="E86" i="2"/>
  <c r="E82" i="2" s="1"/>
  <c r="E194" i="1" s="1"/>
  <c r="J85" i="2"/>
  <c r="I85" i="2"/>
  <c r="H85" i="2"/>
  <c r="F85" i="2"/>
  <c r="G194" i="1" l="1"/>
  <c r="H81" i="2"/>
  <c r="H193" i="1" s="1"/>
  <c r="E81" i="2"/>
  <c r="E193" i="1" s="1"/>
  <c r="E85" i="2"/>
  <c r="N113" i="3"/>
  <c r="F91" i="2" l="1"/>
  <c r="I91" i="2"/>
  <c r="J91" i="2"/>
  <c r="F90" i="2"/>
  <c r="F83" i="2" s="1"/>
  <c r="I90" i="2"/>
  <c r="I83" i="2" s="1"/>
  <c r="J90" i="2"/>
  <c r="J83" i="2" s="1"/>
  <c r="M426" i="1" l="1"/>
  <c r="M425" i="1" s="1"/>
  <c r="N426" i="1"/>
  <c r="N425" i="1" s="1"/>
  <c r="G425" i="1"/>
  <c r="F426" i="1"/>
  <c r="F425" i="1"/>
  <c r="M415" i="1"/>
  <c r="M414" i="1" s="1"/>
  <c r="N415" i="1"/>
  <c r="N414" i="1" s="1"/>
  <c r="F415" i="1"/>
  <c r="F414" i="1"/>
  <c r="E418" i="1"/>
  <c r="G417" i="1"/>
  <c r="M407" i="1"/>
  <c r="M406" i="1" s="1"/>
  <c r="N407" i="1"/>
  <c r="N406" i="1" s="1"/>
  <c r="H406" i="1"/>
  <c r="E409" i="1"/>
  <c r="E417" i="1" l="1"/>
  <c r="G415" i="1"/>
  <c r="G405" i="1" s="1"/>
  <c r="G397" i="1" s="1"/>
  <c r="H397" i="1"/>
  <c r="M405" i="1"/>
  <c r="N405" i="1"/>
  <c r="G414" i="1"/>
  <c r="E428" i="1"/>
  <c r="G406" i="1" l="1"/>
  <c r="N187" i="3"/>
  <c r="M187" i="3"/>
  <c r="M188" i="3" l="1"/>
  <c r="M186" i="3" s="1"/>
  <c r="M261" i="3" l="1"/>
  <c r="N261" i="3" l="1"/>
  <c r="H261" i="3" s="1"/>
  <c r="L188" i="3" l="1"/>
  <c r="N188" i="3"/>
  <c r="O188" i="3"/>
  <c r="L187" i="3"/>
  <c r="O187" i="3"/>
  <c r="P187" i="3"/>
  <c r="K185" i="3"/>
  <c r="K184" i="3"/>
  <c r="Q183" i="3"/>
  <c r="P183" i="3"/>
  <c r="N151" i="1" s="1"/>
  <c r="O183" i="3"/>
  <c r="M183" i="3"/>
  <c r="L183" i="3"/>
  <c r="F151" i="1" s="1"/>
  <c r="K182" i="3"/>
  <c r="K181" i="3"/>
  <c r="Q180" i="3"/>
  <c r="P180" i="3"/>
  <c r="O180" i="3"/>
  <c r="N180" i="3"/>
  <c r="H180" i="3" s="1"/>
  <c r="M180" i="3"/>
  <c r="L180" i="3"/>
  <c r="H183" i="3" l="1"/>
  <c r="K183" i="3"/>
  <c r="K180" i="3"/>
  <c r="L294" i="3" l="1"/>
  <c r="N294" i="3"/>
  <c r="O294" i="3"/>
  <c r="P294" i="3"/>
  <c r="L293" i="3"/>
  <c r="N293" i="3"/>
  <c r="O293" i="3"/>
  <c r="P293" i="3"/>
  <c r="E151" i="2"/>
  <c r="E150" i="2"/>
  <c r="E149" i="2"/>
  <c r="J148" i="2"/>
  <c r="I148" i="2"/>
  <c r="F148" i="2"/>
  <c r="E148" i="2" l="1"/>
  <c r="G188" i="1"/>
  <c r="H188" i="1"/>
  <c r="G187" i="1"/>
  <c r="H187" i="1"/>
  <c r="E189" i="1" l="1"/>
  <c r="F188" i="1"/>
  <c r="F187" i="1"/>
  <c r="K257" i="3"/>
  <c r="K256" i="3"/>
  <c r="Q255" i="3"/>
  <c r="P255" i="3"/>
  <c r="O255" i="3"/>
  <c r="N255" i="3"/>
  <c r="H255" i="3" s="1"/>
  <c r="M255" i="3"/>
  <c r="L255" i="3"/>
  <c r="F186" i="1" l="1"/>
  <c r="K255" i="3"/>
  <c r="E49" i="2"/>
  <c r="G48" i="2"/>
  <c r="E167" i="1" l="1"/>
  <c r="K176" i="3" l="1"/>
  <c r="K175" i="3"/>
  <c r="G145" i="1" l="1"/>
  <c r="K174" i="3"/>
  <c r="G247" i="1"/>
  <c r="G239" i="1"/>
  <c r="E247" i="1" l="1"/>
  <c r="M174" i="3" l="1"/>
  <c r="N174" i="3"/>
  <c r="H174" i="3" s="1"/>
  <c r="Q174" i="3"/>
  <c r="P174" i="3"/>
  <c r="O174" i="3"/>
  <c r="L174" i="3"/>
  <c r="M94" i="3" l="1"/>
  <c r="Q235" i="3"/>
  <c r="P235" i="3"/>
  <c r="O235" i="3"/>
  <c r="N235" i="3"/>
  <c r="M235" i="3"/>
  <c r="L235" i="3"/>
  <c r="Q238" i="3"/>
  <c r="P238" i="3"/>
  <c r="O238" i="3"/>
  <c r="N238" i="3"/>
  <c r="M238" i="3"/>
  <c r="L238" i="3"/>
  <c r="K47" i="3"/>
  <c r="K46" i="3"/>
  <c r="P45" i="3"/>
  <c r="O45" i="3"/>
  <c r="N45" i="3"/>
  <c r="M45" i="3"/>
  <c r="L45" i="3"/>
  <c r="I45" i="3"/>
  <c r="K238" i="3" l="1"/>
  <c r="K45" i="3"/>
  <c r="M202" i="1"/>
  <c r="N202" i="1"/>
  <c r="M201" i="1"/>
  <c r="N201" i="1"/>
  <c r="M200" i="1"/>
  <c r="N200" i="1"/>
  <c r="F202" i="1"/>
  <c r="G202" i="1"/>
  <c r="F201" i="1"/>
  <c r="G201" i="1"/>
  <c r="K291" i="3"/>
  <c r="K294" i="3" s="1"/>
  <c r="K290" i="3"/>
  <c r="K293" i="3" s="1"/>
  <c r="P289" i="3"/>
  <c r="P292" i="3" s="1"/>
  <c r="O289" i="3"/>
  <c r="O292" i="3" s="1"/>
  <c r="N289" i="3"/>
  <c r="M289" i="3"/>
  <c r="M292" i="3" s="1"/>
  <c r="L289" i="3"/>
  <c r="L292" i="3" s="1"/>
  <c r="M210" i="1"/>
  <c r="N210" i="1"/>
  <c r="H210" i="1"/>
  <c r="G208" i="1"/>
  <c r="G209" i="1"/>
  <c r="F209" i="1"/>
  <c r="F208" i="1"/>
  <c r="E182" i="1"/>
  <c r="G43" i="2"/>
  <c r="H43" i="2"/>
  <c r="I43" i="2"/>
  <c r="J43" i="2"/>
  <c r="F42" i="2"/>
  <c r="G42" i="2"/>
  <c r="H42" i="2"/>
  <c r="I42" i="2"/>
  <c r="J42" i="2"/>
  <c r="F47" i="2"/>
  <c r="F43" i="2" s="1"/>
  <c r="E46" i="2"/>
  <c r="J45" i="2"/>
  <c r="I45" i="2"/>
  <c r="H45" i="2"/>
  <c r="H208" i="1"/>
  <c r="F44" i="2"/>
  <c r="G44" i="2"/>
  <c r="H44" i="2"/>
  <c r="I44" i="2"/>
  <c r="J44" i="2"/>
  <c r="E147" i="2"/>
  <c r="E146" i="2"/>
  <c r="E145" i="2"/>
  <c r="J144" i="2"/>
  <c r="I144" i="2"/>
  <c r="H144" i="2"/>
  <c r="F144" i="2"/>
  <c r="E143" i="2"/>
  <c r="E142" i="2"/>
  <c r="E141" i="2"/>
  <c r="J140" i="2"/>
  <c r="I140" i="2"/>
  <c r="F140" i="2"/>
  <c r="E139" i="2"/>
  <c r="E138" i="2"/>
  <c r="J136" i="2"/>
  <c r="I136" i="2"/>
  <c r="H136" i="2"/>
  <c r="G136" i="2"/>
  <c r="F136" i="2"/>
  <c r="E135" i="2"/>
  <c r="E134" i="2"/>
  <c r="E133" i="2"/>
  <c r="E132" i="2" s="1"/>
  <c r="J132" i="2"/>
  <c r="I132" i="2"/>
  <c r="H132" i="2"/>
  <c r="F132" i="2"/>
  <c r="E131" i="2"/>
  <c r="E130" i="2"/>
  <c r="E128" i="2" s="1"/>
  <c r="J128" i="2"/>
  <c r="I128" i="2"/>
  <c r="H128" i="2"/>
  <c r="G128" i="2"/>
  <c r="F128" i="2"/>
  <c r="E127" i="2"/>
  <c r="E126" i="2"/>
  <c r="E125" i="2"/>
  <c r="J124" i="2"/>
  <c r="I124" i="2"/>
  <c r="F124" i="2"/>
  <c r="E123" i="2"/>
  <c r="E122" i="2"/>
  <c r="E121" i="2"/>
  <c r="J120" i="2"/>
  <c r="I120" i="2"/>
  <c r="H120" i="2"/>
  <c r="F120" i="2"/>
  <c r="E119" i="2"/>
  <c r="E118" i="2"/>
  <c r="E117" i="2"/>
  <c r="J116" i="2"/>
  <c r="I116" i="2"/>
  <c r="F116" i="2"/>
  <c r="E115" i="2"/>
  <c r="E114" i="2"/>
  <c r="E113" i="2"/>
  <c r="J112" i="2"/>
  <c r="I112" i="2"/>
  <c r="F112" i="2"/>
  <c r="E111" i="2"/>
  <c r="E110" i="2"/>
  <c r="E109" i="2"/>
  <c r="J108" i="2"/>
  <c r="I108" i="2"/>
  <c r="F108" i="2"/>
  <c r="E107" i="2"/>
  <c r="E106" i="2"/>
  <c r="F104" i="2"/>
  <c r="E103" i="2"/>
  <c r="E102" i="2"/>
  <c r="E101" i="2"/>
  <c r="J100" i="2"/>
  <c r="I100" i="2"/>
  <c r="H100" i="2"/>
  <c r="F100" i="2"/>
  <c r="E99" i="2"/>
  <c r="E98" i="2"/>
  <c r="E96" i="2" s="1"/>
  <c r="J96" i="2"/>
  <c r="I96" i="2"/>
  <c r="H96" i="2"/>
  <c r="G96" i="2"/>
  <c r="F96" i="2"/>
  <c r="E95" i="2"/>
  <c r="E94" i="2"/>
  <c r="J93" i="2"/>
  <c r="I93" i="2"/>
  <c r="G93" i="2"/>
  <c r="F93" i="2"/>
  <c r="F89" i="2" l="1"/>
  <c r="F82" i="2" s="1"/>
  <c r="G89" i="2"/>
  <c r="N292" i="3"/>
  <c r="H200" i="1"/>
  <c r="E112" i="2"/>
  <c r="I81" i="2"/>
  <c r="F81" i="2"/>
  <c r="J81" i="2"/>
  <c r="H89" i="2"/>
  <c r="J89" i="2"/>
  <c r="J82" i="2" s="1"/>
  <c r="E144" i="2"/>
  <c r="I89" i="2"/>
  <c r="I82" i="2" s="1"/>
  <c r="E91" i="2"/>
  <c r="E209" i="1" s="1"/>
  <c r="E100" i="2"/>
  <c r="E90" i="2"/>
  <c r="E208" i="1" s="1"/>
  <c r="N208" i="1"/>
  <c r="E47" i="2"/>
  <c r="M208" i="1"/>
  <c r="N209" i="1"/>
  <c r="M209" i="1"/>
  <c r="F45" i="2"/>
  <c r="E45" i="2" s="1"/>
  <c r="E124" i="2"/>
  <c r="E108" i="2"/>
  <c r="E120" i="2"/>
  <c r="H209" i="1"/>
  <c r="E140" i="2"/>
  <c r="E93" i="2"/>
  <c r="F207" i="1"/>
  <c r="E201" i="1"/>
  <c r="G200" i="1"/>
  <c r="F200" i="1"/>
  <c r="K289" i="3"/>
  <c r="E202" i="1"/>
  <c r="E104" i="2"/>
  <c r="E116" i="2"/>
  <c r="E136" i="2"/>
  <c r="M207" i="1" l="1"/>
  <c r="N207" i="1"/>
  <c r="K292" i="3"/>
  <c r="G207" i="1"/>
  <c r="H207" i="1"/>
  <c r="E89" i="2"/>
  <c r="E200" i="1"/>
  <c r="E207" i="1" l="1"/>
  <c r="F147" i="1"/>
  <c r="H147" i="1"/>
  <c r="M147" i="1"/>
  <c r="P188" i="3"/>
  <c r="N147" i="1" s="1"/>
  <c r="F146" i="1"/>
  <c r="G146" i="1"/>
  <c r="H146" i="1"/>
  <c r="M146" i="1"/>
  <c r="L160" i="3"/>
  <c r="M160" i="3"/>
  <c r="N160" i="3"/>
  <c r="O160" i="3"/>
  <c r="P160" i="3"/>
  <c r="L159" i="3"/>
  <c r="M159" i="3"/>
  <c r="N159" i="3"/>
  <c r="O159" i="3"/>
  <c r="K173" i="3"/>
  <c r="K172" i="3"/>
  <c r="Q171" i="3"/>
  <c r="P171" i="3"/>
  <c r="O171" i="3"/>
  <c r="N171" i="3"/>
  <c r="H171" i="3" s="1"/>
  <c r="M171" i="3"/>
  <c r="L171" i="3"/>
  <c r="K170" i="3"/>
  <c r="K169" i="3"/>
  <c r="Q168" i="3"/>
  <c r="P168" i="3"/>
  <c r="O168" i="3"/>
  <c r="N168" i="3"/>
  <c r="H168" i="3" s="1"/>
  <c r="M168" i="3"/>
  <c r="L168" i="3"/>
  <c r="K167" i="3"/>
  <c r="K166" i="3"/>
  <c r="Q165" i="3"/>
  <c r="P165" i="3"/>
  <c r="M165" i="3"/>
  <c r="L165" i="3"/>
  <c r="K164" i="3"/>
  <c r="K163" i="3"/>
  <c r="Q162" i="3"/>
  <c r="P162" i="3"/>
  <c r="O162" i="3"/>
  <c r="N162" i="3"/>
  <c r="H162" i="3" s="1"/>
  <c r="M162" i="3"/>
  <c r="L162" i="3"/>
  <c r="E150" i="1"/>
  <c r="K162" i="3" l="1"/>
  <c r="N186" i="3"/>
  <c r="H145" i="1" s="1"/>
  <c r="K171" i="3"/>
  <c r="M158" i="3"/>
  <c r="P186" i="3"/>
  <c r="N145" i="1" s="1"/>
  <c r="N146" i="1"/>
  <c r="G147" i="1"/>
  <c r="O186" i="3"/>
  <c r="M145" i="1" s="1"/>
  <c r="L186" i="3"/>
  <c r="F145" i="1" s="1"/>
  <c r="K168" i="3"/>
  <c r="K165" i="3"/>
  <c r="E144" i="1"/>
  <c r="G141" i="1"/>
  <c r="N158" i="3"/>
  <c r="H139" i="1" s="1"/>
  <c r="O158" i="3"/>
  <c r="G140" i="1"/>
  <c r="M146" i="3"/>
  <c r="H141" i="1"/>
  <c r="M139" i="1" l="1"/>
  <c r="M141" i="1"/>
  <c r="M140" i="1"/>
  <c r="G139" i="1"/>
  <c r="H140" i="1"/>
  <c r="H89" i="3"/>
  <c r="E427" i="1" l="1"/>
  <c r="E416" i="1"/>
  <c r="F408" i="1"/>
  <c r="E414" i="1" l="1"/>
  <c r="E415" i="1"/>
  <c r="E425" i="1"/>
  <c r="E426" i="1"/>
  <c r="E408" i="1"/>
  <c r="E407" i="1" s="1"/>
  <c r="F407" i="1"/>
  <c r="K281" i="3"/>
  <c r="K280" i="3"/>
  <c r="Q279" i="3"/>
  <c r="P279" i="3"/>
  <c r="O279" i="3"/>
  <c r="N279" i="3"/>
  <c r="H279" i="3" s="1"/>
  <c r="M279" i="3"/>
  <c r="L279" i="3"/>
  <c r="K284" i="3"/>
  <c r="K283" i="3"/>
  <c r="Q282" i="3"/>
  <c r="P282" i="3"/>
  <c r="O282" i="3"/>
  <c r="N282" i="3"/>
  <c r="M282" i="3"/>
  <c r="L282" i="3"/>
  <c r="K278" i="3"/>
  <c r="K277" i="3"/>
  <c r="Q276" i="3"/>
  <c r="P276" i="3"/>
  <c r="O276" i="3"/>
  <c r="N276" i="3"/>
  <c r="H276" i="3" s="1"/>
  <c r="M276" i="3"/>
  <c r="L276" i="3"/>
  <c r="K157" i="3"/>
  <c r="K156" i="3"/>
  <c r="Q155" i="3"/>
  <c r="P155" i="3"/>
  <c r="O155" i="3"/>
  <c r="N155" i="3"/>
  <c r="M155" i="3"/>
  <c r="L155" i="3"/>
  <c r="K272" i="3"/>
  <c r="K271" i="3"/>
  <c r="Q270" i="3"/>
  <c r="P270" i="3"/>
  <c r="O270" i="3"/>
  <c r="N270" i="3"/>
  <c r="H270" i="3" s="1"/>
  <c r="M270" i="3"/>
  <c r="L270" i="3"/>
  <c r="K269" i="3"/>
  <c r="K268" i="3"/>
  <c r="Q267" i="3"/>
  <c r="P267" i="3"/>
  <c r="O267" i="3"/>
  <c r="N267" i="3"/>
  <c r="M267" i="3"/>
  <c r="L267" i="3"/>
  <c r="K275" i="3"/>
  <c r="K274" i="3"/>
  <c r="Q273" i="3"/>
  <c r="P273" i="3"/>
  <c r="O273" i="3"/>
  <c r="N273" i="3"/>
  <c r="M273" i="3"/>
  <c r="L273" i="3"/>
  <c r="F406" i="1" l="1"/>
  <c r="E406" i="1" s="1"/>
  <c r="F405" i="1"/>
  <c r="F397" i="1" s="1"/>
  <c r="E405" i="1"/>
  <c r="K279" i="3"/>
  <c r="K282" i="3"/>
  <c r="K276" i="3"/>
  <c r="K267" i="3"/>
  <c r="H267" i="3" s="1"/>
  <c r="K155" i="3"/>
  <c r="H155" i="3" s="1"/>
  <c r="K273" i="3"/>
  <c r="H273" i="3" s="1"/>
  <c r="K270" i="3"/>
  <c r="K154" i="3" l="1"/>
  <c r="K153" i="3"/>
  <c r="Q152" i="3"/>
  <c r="Q188" i="3" s="1"/>
  <c r="Q186" i="3" s="1"/>
  <c r="P152" i="3"/>
  <c r="O152" i="3"/>
  <c r="N152" i="3"/>
  <c r="M152" i="3"/>
  <c r="L152" i="3"/>
  <c r="K266" i="3"/>
  <c r="K265" i="3"/>
  <c r="Q264" i="3"/>
  <c r="P264" i="3"/>
  <c r="O264" i="3"/>
  <c r="N264" i="3"/>
  <c r="H264" i="3" s="1"/>
  <c r="M264" i="3"/>
  <c r="L264" i="3"/>
  <c r="K151" i="3"/>
  <c r="K150" i="3"/>
  <c r="Q149" i="3"/>
  <c r="P149" i="3"/>
  <c r="O149" i="3"/>
  <c r="N149" i="3"/>
  <c r="M149" i="3"/>
  <c r="L149" i="3"/>
  <c r="K263" i="3"/>
  <c r="K262" i="3"/>
  <c r="Q261" i="3"/>
  <c r="P261" i="3"/>
  <c r="O261" i="3"/>
  <c r="L261" i="3"/>
  <c r="K179" i="3"/>
  <c r="K188" i="3" s="1"/>
  <c r="E147" i="1" s="1"/>
  <c r="K178" i="3"/>
  <c r="K187" i="3" s="1"/>
  <c r="Q177" i="3"/>
  <c r="P177" i="3"/>
  <c r="O177" i="3"/>
  <c r="H177" i="3" s="1"/>
  <c r="M177" i="3"/>
  <c r="L177" i="3"/>
  <c r="K260" i="3"/>
  <c r="K259" i="3"/>
  <c r="Q258" i="3"/>
  <c r="P258" i="3"/>
  <c r="O258" i="3"/>
  <c r="O285" i="3" s="1"/>
  <c r="N258" i="3"/>
  <c r="M258" i="3"/>
  <c r="M285" i="3" s="1"/>
  <c r="L258" i="3"/>
  <c r="L285" i="3" s="1"/>
  <c r="N285" i="3" l="1"/>
  <c r="H258" i="3"/>
  <c r="P285" i="3"/>
  <c r="K286" i="3"/>
  <c r="K287" i="3"/>
  <c r="G186" i="1"/>
  <c r="K186" i="3"/>
  <c r="E145" i="1" s="1"/>
  <c r="E146" i="1"/>
  <c r="H186" i="1"/>
  <c r="E188" i="1"/>
  <c r="E187" i="1"/>
  <c r="K152" i="3"/>
  <c r="H152" i="3" s="1"/>
  <c r="K264" i="3"/>
  <c r="K177" i="3"/>
  <c r="K258" i="3"/>
  <c r="K261" i="3"/>
  <c r="K149" i="3"/>
  <c r="H149" i="3" s="1"/>
  <c r="G21" i="2"/>
  <c r="K285" i="3" l="1"/>
  <c r="E186" i="1"/>
  <c r="N190" i="3"/>
  <c r="Q160" i="3" l="1"/>
  <c r="P159" i="3"/>
  <c r="F20" i="2"/>
  <c r="F135" i="1" s="1"/>
  <c r="G20" i="2"/>
  <c r="G135" i="1" s="1"/>
  <c r="H20" i="2"/>
  <c r="H135" i="1" s="1"/>
  <c r="I20" i="2"/>
  <c r="M135" i="1" s="1"/>
  <c r="J20" i="2"/>
  <c r="N135" i="1" s="1"/>
  <c r="F19" i="2"/>
  <c r="F18" i="2" s="1"/>
  <c r="F133" i="1" s="1"/>
  <c r="G19" i="2"/>
  <c r="G134" i="1" s="1"/>
  <c r="H19" i="2"/>
  <c r="H18" i="2" s="1"/>
  <c r="H133" i="1" s="1"/>
  <c r="I19" i="2"/>
  <c r="M134" i="1" s="1"/>
  <c r="J19" i="2"/>
  <c r="E23" i="2"/>
  <c r="E20" i="2" s="1"/>
  <c r="E135" i="1" s="1"/>
  <c r="E22" i="2"/>
  <c r="E19" i="2" s="1"/>
  <c r="J21" i="2"/>
  <c r="I21" i="2"/>
  <c r="H21" i="2"/>
  <c r="F21" i="2"/>
  <c r="F141" i="1"/>
  <c r="K148" i="3"/>
  <c r="K160" i="3" s="1"/>
  <c r="K147" i="3"/>
  <c r="K159" i="3" s="1"/>
  <c r="Q146" i="3"/>
  <c r="P146" i="3"/>
  <c r="O146" i="3"/>
  <c r="L146" i="3"/>
  <c r="J18" i="2" l="1"/>
  <c r="N133" i="1" s="1"/>
  <c r="F134" i="1"/>
  <c r="N134" i="1"/>
  <c r="H134" i="1"/>
  <c r="E134" i="1"/>
  <c r="E18" i="2"/>
  <c r="E133" i="1" s="1"/>
  <c r="I18" i="2"/>
  <c r="M133" i="1" s="1"/>
  <c r="G18" i="2"/>
  <c r="G133" i="1" s="1"/>
  <c r="K158" i="3"/>
  <c r="E139" i="1" s="1"/>
  <c r="P158" i="3"/>
  <c r="N140" i="1"/>
  <c r="N141" i="1"/>
  <c r="L158" i="3"/>
  <c r="F139" i="1" s="1"/>
  <c r="Q158" i="3"/>
  <c r="E140" i="1"/>
  <c r="F140" i="1"/>
  <c r="E21" i="2"/>
  <c r="K146" i="3"/>
  <c r="E389" i="1"/>
  <c r="E141" i="1" l="1"/>
  <c r="N139" i="1"/>
  <c r="G180" i="1"/>
  <c r="G181" i="1"/>
  <c r="F180" i="1"/>
  <c r="F181" i="1"/>
  <c r="M252" i="3"/>
  <c r="P253" i="3"/>
  <c r="O253" i="3"/>
  <c r="N253" i="3"/>
  <c r="H181" i="1" s="1"/>
  <c r="M253" i="3"/>
  <c r="L253" i="3"/>
  <c r="P252" i="3"/>
  <c r="O252" i="3"/>
  <c r="N252" i="3"/>
  <c r="H180" i="1" s="1"/>
  <c r="L252" i="3"/>
  <c r="G162" i="1"/>
  <c r="K250" i="3"/>
  <c r="E181" i="1" s="1"/>
  <c r="K249" i="3"/>
  <c r="P248" i="3"/>
  <c r="P251" i="3" s="1"/>
  <c r="O248" i="3"/>
  <c r="O251" i="3" s="1"/>
  <c r="N248" i="3"/>
  <c r="M248" i="3"/>
  <c r="M251" i="3" s="1"/>
  <c r="L248" i="3"/>
  <c r="L251" i="3" s="1"/>
  <c r="I248" i="3"/>
  <c r="N251" i="3" l="1"/>
  <c r="H179" i="1" s="1"/>
  <c r="K248" i="3"/>
  <c r="K253" i="3"/>
  <c r="K251" i="3"/>
  <c r="F179" i="1"/>
  <c r="E180" i="1"/>
  <c r="G179" i="1"/>
  <c r="K252" i="3"/>
  <c r="E179" i="1" l="1"/>
  <c r="H248" i="3"/>
  <c r="M214" i="3"/>
  <c r="K213" i="3" l="1"/>
  <c r="K211" i="3" s="1"/>
  <c r="H211" i="3" s="1"/>
  <c r="E436" i="1" l="1"/>
  <c r="E435" i="1"/>
  <c r="E434" i="1" s="1"/>
  <c r="N434" i="1"/>
  <c r="M434" i="1"/>
  <c r="H434" i="1"/>
  <c r="G434" i="1"/>
  <c r="F434" i="1"/>
  <c r="K229" i="3" l="1"/>
  <c r="F238" i="1" l="1"/>
  <c r="E206" i="1"/>
  <c r="E21" i="1" l="1"/>
  <c r="L105" i="3" l="1"/>
  <c r="L135" i="3"/>
  <c r="K135" i="3" s="1"/>
  <c r="K133" i="3" s="1"/>
  <c r="H133" i="3" s="1"/>
  <c r="L138" i="3"/>
  <c r="K138" i="3" s="1"/>
  <c r="K136" i="3" s="1"/>
  <c r="H136" i="3" l="1"/>
  <c r="K295" i="3"/>
  <c r="L111" i="3"/>
  <c r="N120" i="3"/>
  <c r="M118" i="3" l="1"/>
  <c r="N118" i="3"/>
  <c r="E65" i="2"/>
  <c r="E53" i="2"/>
  <c r="E73" i="2"/>
  <c r="E61" i="2"/>
  <c r="E57" i="2"/>
  <c r="E69" i="2"/>
  <c r="E42" i="2" l="1"/>
  <c r="K126" i="3"/>
  <c r="K44" i="3"/>
  <c r="K43" i="3"/>
  <c r="P42" i="3"/>
  <c r="O42" i="3"/>
  <c r="M42" i="3"/>
  <c r="L42" i="3"/>
  <c r="I42" i="3"/>
  <c r="K42" i="3" l="1"/>
  <c r="M14" i="3"/>
  <c r="M74" i="3" l="1"/>
  <c r="G18" i="1" s="1"/>
  <c r="F460" i="1"/>
  <c r="F462" i="1"/>
  <c r="K13" i="3" l="1"/>
  <c r="N127" i="3" l="1"/>
  <c r="P127" i="3"/>
  <c r="Q127" i="3"/>
  <c r="M126" i="3"/>
  <c r="N126" i="3"/>
  <c r="P126" i="3"/>
  <c r="Q126" i="3"/>
  <c r="L127" i="3"/>
  <c r="L126" i="3"/>
  <c r="L125" i="3"/>
  <c r="M144" i="3" l="1"/>
  <c r="Q142" i="3" l="1"/>
  <c r="L103" i="3"/>
  <c r="K104" i="3"/>
  <c r="N144" i="3"/>
  <c r="O144" i="3"/>
  <c r="P144" i="3"/>
  <c r="Q144" i="3"/>
  <c r="O143" i="3"/>
  <c r="P143" i="3"/>
  <c r="Q143" i="3"/>
  <c r="Q122" i="3"/>
  <c r="Q295" i="3" s="1"/>
  <c r="Q125" i="3" l="1"/>
  <c r="K41" i="3"/>
  <c r="K40" i="3"/>
  <c r="K39" i="3"/>
  <c r="K35" i="3"/>
  <c r="K34" i="3"/>
  <c r="K33" i="3"/>
  <c r="K38" i="3"/>
  <c r="K37" i="3"/>
  <c r="K36" i="3"/>
  <c r="E370" i="1" l="1"/>
  <c r="E388" i="1" l="1"/>
  <c r="E80" i="1" l="1"/>
  <c r="P229" i="3" l="1"/>
  <c r="M229" i="3"/>
  <c r="L229" i="3"/>
  <c r="I229" i="3"/>
  <c r="H229" i="3" s="1"/>
  <c r="P232" i="3"/>
  <c r="M232" i="3"/>
  <c r="L232" i="3"/>
  <c r="I232" i="3"/>
  <c r="K232" i="3" l="1"/>
  <c r="H232" i="3" s="1"/>
  <c r="N196" i="3" l="1"/>
  <c r="K196" i="3" l="1"/>
  <c r="L196" i="3"/>
  <c r="O196" i="3"/>
  <c r="P196" i="3"/>
  <c r="K15" i="3" l="1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14" i="3"/>
  <c r="K63" i="3"/>
  <c r="K64" i="3"/>
  <c r="K65" i="3"/>
  <c r="K74" i="3" l="1"/>
  <c r="K73" i="3"/>
  <c r="F386" i="1" l="1"/>
  <c r="K219" i="3" l="1"/>
  <c r="H236" i="1" l="1"/>
  <c r="G238" i="1"/>
  <c r="G236" i="1" s="1"/>
  <c r="E237" i="1"/>
  <c r="N236" i="1"/>
  <c r="M236" i="1"/>
  <c r="E238" i="1" l="1"/>
  <c r="E236" i="1" s="1"/>
  <c r="F236" i="1"/>
  <c r="H15" i="1" l="1"/>
  <c r="M15" i="1"/>
  <c r="N15" i="1"/>
  <c r="G15" i="1"/>
  <c r="F15" i="1"/>
  <c r="I226" i="3" l="1"/>
  <c r="I223" i="3"/>
  <c r="F53" i="1" l="1"/>
  <c r="K102" i="3"/>
  <c r="K101" i="3"/>
  <c r="P100" i="3"/>
  <c r="O100" i="3"/>
  <c r="N100" i="3"/>
  <c r="L100" i="3"/>
  <c r="K100" i="3" l="1"/>
  <c r="H100" i="3" s="1"/>
  <c r="M100" i="3"/>
  <c r="F162" i="1" l="1"/>
  <c r="H162" i="1"/>
  <c r="M162" i="1"/>
  <c r="N162" i="1"/>
  <c r="G163" i="1"/>
  <c r="H163" i="1"/>
  <c r="M163" i="1"/>
  <c r="N163" i="1"/>
  <c r="L226" i="3" l="1"/>
  <c r="P226" i="3"/>
  <c r="O226" i="3"/>
  <c r="N226" i="3"/>
  <c r="M226" i="3"/>
  <c r="K228" i="3" l="1"/>
  <c r="K226" i="3" s="1"/>
  <c r="H226" i="3" s="1"/>
  <c r="L225" i="3" l="1"/>
  <c r="L246" i="3" s="1"/>
  <c r="K222" i="3"/>
  <c r="K220" i="3" s="1"/>
  <c r="H220" i="3" s="1"/>
  <c r="P220" i="3"/>
  <c r="O220" i="3"/>
  <c r="N220" i="3"/>
  <c r="M220" i="3"/>
  <c r="L220" i="3"/>
  <c r="P223" i="3"/>
  <c r="O223" i="3"/>
  <c r="N223" i="3"/>
  <c r="M223" i="3"/>
  <c r="K225" i="3" l="1"/>
  <c r="K223" i="3" s="1"/>
  <c r="H223" i="3" s="1"/>
  <c r="F163" i="1"/>
  <c r="L223" i="3"/>
  <c r="F343" i="1" l="1"/>
  <c r="K216" i="3" l="1"/>
  <c r="K214" i="3" s="1"/>
  <c r="H214" i="3" s="1"/>
  <c r="P214" i="3"/>
  <c r="O214" i="3"/>
  <c r="N214" i="3"/>
  <c r="L214" i="3"/>
  <c r="N121" i="1"/>
  <c r="N117" i="1" s="1"/>
  <c r="N122" i="1"/>
  <c r="N118" i="1" s="1"/>
  <c r="M121" i="1"/>
  <c r="M117" i="1" s="1"/>
  <c r="M122" i="1"/>
  <c r="M118" i="1" s="1"/>
  <c r="H121" i="1"/>
  <c r="H117" i="1" s="1"/>
  <c r="H122" i="1"/>
  <c r="H118" i="1" s="1"/>
  <c r="M143" i="3"/>
  <c r="G121" i="1" s="1"/>
  <c r="G117" i="1" s="1"/>
  <c r="G122" i="1"/>
  <c r="G118" i="1" s="1"/>
  <c r="L143" i="3"/>
  <c r="F121" i="1" s="1"/>
  <c r="F117" i="1" s="1"/>
  <c r="L144" i="3"/>
  <c r="F122" i="1" s="1"/>
  <c r="F118" i="1" s="1"/>
  <c r="K141" i="3"/>
  <c r="K140" i="3"/>
  <c r="P139" i="3"/>
  <c r="O139" i="3"/>
  <c r="N139" i="3"/>
  <c r="N142" i="3" s="1"/>
  <c r="M139" i="3"/>
  <c r="L139" i="3"/>
  <c r="M76" i="1"/>
  <c r="M77" i="1"/>
  <c r="H76" i="1"/>
  <c r="H77" i="1"/>
  <c r="G76" i="1"/>
  <c r="G77" i="1"/>
  <c r="F76" i="1"/>
  <c r="F77" i="1"/>
  <c r="F75" i="1"/>
  <c r="G75" i="1"/>
  <c r="H75" i="1"/>
  <c r="M75" i="1"/>
  <c r="N75" i="1"/>
  <c r="E76" i="1"/>
  <c r="E77" i="1"/>
  <c r="E75" i="1"/>
  <c r="N77" i="1"/>
  <c r="N65" i="1"/>
  <c r="N66" i="1"/>
  <c r="N67" i="1"/>
  <c r="M65" i="1"/>
  <c r="M66" i="1"/>
  <c r="H65" i="1"/>
  <c r="H66" i="1"/>
  <c r="H67" i="1"/>
  <c r="P118" i="3"/>
  <c r="P119" i="3"/>
  <c r="P120" i="3"/>
  <c r="O118" i="3"/>
  <c r="O119" i="3"/>
  <c r="N119" i="3"/>
  <c r="G65" i="1"/>
  <c r="M119" i="3"/>
  <c r="G66" i="1" s="1"/>
  <c r="M120" i="3"/>
  <c r="G67" i="1" s="1"/>
  <c r="L118" i="3"/>
  <c r="F65" i="1" s="1"/>
  <c r="L119" i="3"/>
  <c r="F66" i="1" s="1"/>
  <c r="L120" i="3"/>
  <c r="F67" i="1" s="1"/>
  <c r="F50" i="1" s="1"/>
  <c r="H53" i="1"/>
  <c r="N53" i="1"/>
  <c r="N50" i="1" s="1"/>
  <c r="F52" i="1"/>
  <c r="G52" i="1"/>
  <c r="H52" i="1"/>
  <c r="N52" i="1"/>
  <c r="N51" i="1" l="1"/>
  <c r="M49" i="1"/>
  <c r="N76" i="1"/>
  <c r="K139" i="3"/>
  <c r="F51" i="1"/>
  <c r="P93" i="3"/>
  <c r="P94" i="3"/>
  <c r="N31" i="1" s="1"/>
  <c r="N14" i="1" s="1"/>
  <c r="N44" i="1" s="1"/>
  <c r="O93" i="3"/>
  <c r="O94" i="3"/>
  <c r="M31" i="1" s="1"/>
  <c r="N93" i="3"/>
  <c r="N94" i="3"/>
  <c r="H31" i="1" s="1"/>
  <c r="M93" i="3"/>
  <c r="G31" i="1"/>
  <c r="L93" i="3"/>
  <c r="L94" i="3"/>
  <c r="F31" i="1" s="1"/>
  <c r="Q92" i="3"/>
  <c r="K217" i="3"/>
  <c r="P217" i="3"/>
  <c r="O217" i="3"/>
  <c r="N217" i="3"/>
  <c r="M217" i="3"/>
  <c r="L217" i="3"/>
  <c r="P211" i="3"/>
  <c r="O211" i="3"/>
  <c r="N211" i="3"/>
  <c r="M211" i="3"/>
  <c r="L211" i="3"/>
  <c r="K207" i="3"/>
  <c r="K206" i="3"/>
  <c r="P205" i="3"/>
  <c r="O205" i="3"/>
  <c r="N205" i="3"/>
  <c r="M205" i="3"/>
  <c r="L205" i="3"/>
  <c r="K204" i="3"/>
  <c r="K203" i="3"/>
  <c r="P202" i="3"/>
  <c r="O202" i="3"/>
  <c r="N202" i="3"/>
  <c r="M202" i="3"/>
  <c r="L202" i="3"/>
  <c r="K201" i="3"/>
  <c r="K200" i="3"/>
  <c r="P199" i="3"/>
  <c r="O199" i="3"/>
  <c r="N199" i="3"/>
  <c r="M199" i="3"/>
  <c r="L199" i="3"/>
  <c r="P190" i="3"/>
  <c r="O190" i="3"/>
  <c r="M190" i="3"/>
  <c r="L190" i="3"/>
  <c r="L136" i="3"/>
  <c r="L133" i="3"/>
  <c r="L130" i="3"/>
  <c r="K116" i="3"/>
  <c r="K120" i="3" s="1"/>
  <c r="E67" i="1" s="1"/>
  <c r="K115" i="3"/>
  <c r="K119" i="3" s="1"/>
  <c r="K114" i="3"/>
  <c r="K118" i="3" s="1"/>
  <c r="E65" i="1" s="1"/>
  <c r="P113" i="3"/>
  <c r="O113" i="3"/>
  <c r="M113" i="3"/>
  <c r="L113" i="3"/>
  <c r="L117" i="3" s="1"/>
  <c r="F64" i="1" s="1"/>
  <c r="K105" i="3"/>
  <c r="P103" i="3"/>
  <c r="N103" i="3"/>
  <c r="M103" i="3"/>
  <c r="K98" i="3"/>
  <c r="K110" i="3" s="1"/>
  <c r="O97" i="3"/>
  <c r="O109" i="3" s="1"/>
  <c r="L97" i="3"/>
  <c r="L109" i="3" s="1"/>
  <c r="K91" i="3"/>
  <c r="K94" i="3" s="1"/>
  <c r="K90" i="3"/>
  <c r="K93" i="3" s="1"/>
  <c r="P89" i="3"/>
  <c r="P92" i="3" s="1"/>
  <c r="N29" i="1" s="1"/>
  <c r="O89" i="3"/>
  <c r="O92" i="3" s="1"/>
  <c r="M29" i="1" s="1"/>
  <c r="N89" i="3"/>
  <c r="N92" i="3" s="1"/>
  <c r="H29" i="1" s="1"/>
  <c r="M89" i="3"/>
  <c r="M92" i="3" s="1"/>
  <c r="L89" i="3"/>
  <c r="L92" i="3" s="1"/>
  <c r="F29" i="1" s="1"/>
  <c r="I89" i="3"/>
  <c r="I295" i="3" s="1"/>
  <c r="P12" i="3"/>
  <c r="P72" i="3" s="1"/>
  <c r="O12" i="3"/>
  <c r="O72" i="3" s="1"/>
  <c r="N12" i="3"/>
  <c r="L12" i="3"/>
  <c r="N72" i="3" l="1"/>
  <c r="H16" i="1" s="1"/>
  <c r="L72" i="3"/>
  <c r="L295" i="3"/>
  <c r="O244" i="3"/>
  <c r="O295" i="3"/>
  <c r="E52" i="1"/>
  <c r="N244" i="3"/>
  <c r="H161" i="1" s="1"/>
  <c r="P109" i="3"/>
  <c r="P295" i="3"/>
  <c r="N109" i="3"/>
  <c r="M51" i="1"/>
  <c r="K245" i="3"/>
  <c r="E162" i="1" s="1"/>
  <c r="M161" i="1"/>
  <c r="K246" i="3"/>
  <c r="E163" i="1" s="1"/>
  <c r="N16" i="1"/>
  <c r="L244" i="3"/>
  <c r="F161" i="1" s="1"/>
  <c r="M244" i="3"/>
  <c r="G161" i="1" s="1"/>
  <c r="P244" i="3"/>
  <c r="N161" i="1" s="1"/>
  <c r="N117" i="3"/>
  <c r="M142" i="3"/>
  <c r="G120" i="1" s="1"/>
  <c r="K144" i="3"/>
  <c r="E122" i="1" s="1"/>
  <c r="H120" i="1"/>
  <c r="H139" i="3"/>
  <c r="E31" i="1"/>
  <c r="G29" i="1"/>
  <c r="H217" i="3"/>
  <c r="O142" i="3"/>
  <c r="P142" i="3"/>
  <c r="K103" i="3"/>
  <c r="G53" i="1"/>
  <c r="K205" i="3"/>
  <c r="L142" i="3"/>
  <c r="F120" i="1" s="1"/>
  <c r="M97" i="3"/>
  <c r="M109" i="3" s="1"/>
  <c r="K143" i="3"/>
  <c r="E121" i="1" s="1"/>
  <c r="K99" i="3"/>
  <c r="K111" i="3" s="1"/>
  <c r="E53" i="1" s="1"/>
  <c r="K113" i="3"/>
  <c r="M117" i="3"/>
  <c r="G64" i="1" s="1"/>
  <c r="H64" i="1"/>
  <c r="O117" i="3"/>
  <c r="M64" i="1"/>
  <c r="K202" i="3"/>
  <c r="N64" i="1"/>
  <c r="P117" i="3"/>
  <c r="Q117" i="3"/>
  <c r="E66" i="1"/>
  <c r="F30" i="1"/>
  <c r="H18" i="1"/>
  <c r="H14" i="1" s="1"/>
  <c r="G30" i="1"/>
  <c r="M18" i="1"/>
  <c r="M14" i="1" s="1"/>
  <c r="M44" i="1" s="1"/>
  <c r="E30" i="1"/>
  <c r="M17" i="1"/>
  <c r="M13" i="1" s="1"/>
  <c r="M43" i="1" s="1"/>
  <c r="H30" i="1"/>
  <c r="G17" i="1"/>
  <c r="N17" i="1"/>
  <c r="N13" i="1" s="1"/>
  <c r="N43" i="1" s="1"/>
  <c r="M30" i="1"/>
  <c r="F18" i="1"/>
  <c r="N30" i="1"/>
  <c r="F17" i="1"/>
  <c r="M12" i="3"/>
  <c r="M295" i="3" s="1"/>
  <c r="K89" i="3"/>
  <c r="K92" i="3" s="1"/>
  <c r="F16" i="1"/>
  <c r="E18" i="1"/>
  <c r="E17" i="1"/>
  <c r="M16" i="1"/>
  <c r="K190" i="3"/>
  <c r="K199" i="3"/>
  <c r="M72" i="3" l="1"/>
  <c r="H190" i="3"/>
  <c r="G51" i="1"/>
  <c r="G50" i="1"/>
  <c r="E50" i="1" s="1"/>
  <c r="K244" i="3"/>
  <c r="E161" i="1" s="1"/>
  <c r="H12" i="1"/>
  <c r="H44" i="1"/>
  <c r="G16" i="1"/>
  <c r="M12" i="1"/>
  <c r="N12" i="1"/>
  <c r="K142" i="3"/>
  <c r="E120" i="1" s="1"/>
  <c r="N120" i="1"/>
  <c r="M120" i="1"/>
  <c r="H113" i="3"/>
  <c r="E29" i="1"/>
  <c r="H199" i="3"/>
  <c r="K12" i="3"/>
  <c r="H12" i="3" s="1"/>
  <c r="K97" i="3"/>
  <c r="H202" i="3"/>
  <c r="H205" i="3"/>
  <c r="Q120" i="3"/>
  <c r="K117" i="3"/>
  <c r="E64" i="1" s="1"/>
  <c r="Q119" i="3"/>
  <c r="Q118" i="3"/>
  <c r="E399" i="1"/>
  <c r="E398" i="1" s="1"/>
  <c r="N398" i="1"/>
  <c r="M398" i="1"/>
  <c r="H398" i="1"/>
  <c r="G398" i="1"/>
  <c r="F398" i="1"/>
  <c r="K109" i="3" l="1"/>
  <c r="K72" i="3"/>
  <c r="E16" i="1" s="1"/>
  <c r="F385" i="1"/>
  <c r="F384" i="1" s="1"/>
  <c r="E51" i="1" l="1"/>
  <c r="H295" i="3"/>
  <c r="E79" i="2"/>
  <c r="E78" i="2"/>
  <c r="J76" i="2"/>
  <c r="N195" i="1" s="1"/>
  <c r="I76" i="2"/>
  <c r="M195" i="1" s="1"/>
  <c r="H76" i="2"/>
  <c r="G76" i="2"/>
  <c r="F76" i="2"/>
  <c r="F195" i="1" s="1"/>
  <c r="E75" i="2"/>
  <c r="E74" i="2"/>
  <c r="J72" i="2"/>
  <c r="I72" i="2"/>
  <c r="H72" i="2"/>
  <c r="G72" i="2"/>
  <c r="F72" i="2"/>
  <c r="E71" i="2"/>
  <c r="E70" i="2"/>
  <c r="E68" i="2" s="1"/>
  <c r="J68" i="2"/>
  <c r="I68" i="2"/>
  <c r="H68" i="2"/>
  <c r="G68" i="2"/>
  <c r="F68" i="2"/>
  <c r="E67" i="2"/>
  <c r="E66" i="2"/>
  <c r="J64" i="2"/>
  <c r="I64" i="2"/>
  <c r="H64" i="2"/>
  <c r="G64" i="2"/>
  <c r="F64" i="2"/>
  <c r="E63" i="2"/>
  <c r="E62" i="2"/>
  <c r="J60" i="2"/>
  <c r="I60" i="2"/>
  <c r="H60" i="2"/>
  <c r="G60" i="2"/>
  <c r="F60" i="2"/>
  <c r="E59" i="2"/>
  <c r="E58" i="2"/>
  <c r="J56" i="2"/>
  <c r="I56" i="2"/>
  <c r="H56" i="2"/>
  <c r="G56" i="2"/>
  <c r="F56" i="2"/>
  <c r="E55" i="2"/>
  <c r="E54" i="2"/>
  <c r="J52" i="2"/>
  <c r="I52" i="2"/>
  <c r="H52" i="2"/>
  <c r="G52" i="2"/>
  <c r="F52" i="2"/>
  <c r="E51" i="2"/>
  <c r="E50" i="2"/>
  <c r="J48" i="2"/>
  <c r="I48" i="2"/>
  <c r="H48" i="2"/>
  <c r="F48" i="2"/>
  <c r="N170" i="1"/>
  <c r="M170" i="1"/>
  <c r="H170" i="1"/>
  <c r="G170" i="1"/>
  <c r="G159" i="1" s="1"/>
  <c r="G275" i="1" s="1"/>
  <c r="F170" i="1"/>
  <c r="F159" i="1" s="1"/>
  <c r="F275" i="1" s="1"/>
  <c r="N169" i="1"/>
  <c r="M169" i="1"/>
  <c r="H169" i="1"/>
  <c r="H158" i="1" s="1"/>
  <c r="H274" i="1" s="1"/>
  <c r="G169" i="1"/>
  <c r="G158" i="1" s="1"/>
  <c r="G274" i="1" s="1"/>
  <c r="F169" i="1"/>
  <c r="F158" i="1" s="1"/>
  <c r="F274" i="1" s="1"/>
  <c r="H159" i="1" l="1"/>
  <c r="H275" i="1" s="1"/>
  <c r="G41" i="2"/>
  <c r="F41" i="2"/>
  <c r="J41" i="2"/>
  <c r="I41" i="2"/>
  <c r="E44" i="2"/>
  <c r="H41" i="2"/>
  <c r="E43" i="2"/>
  <c r="F168" i="1"/>
  <c r="G171" i="1"/>
  <c r="H168" i="1"/>
  <c r="H157" i="1" s="1"/>
  <c r="M168" i="1"/>
  <c r="M171" i="1"/>
  <c r="M175" i="1"/>
  <c r="H171" i="1"/>
  <c r="H175" i="1"/>
  <c r="N171" i="1"/>
  <c r="N175" i="1"/>
  <c r="F171" i="1"/>
  <c r="F175" i="1"/>
  <c r="G168" i="1"/>
  <c r="G157" i="1" s="1"/>
  <c r="E72" i="2"/>
  <c r="E169" i="1"/>
  <c r="E158" i="1" s="1"/>
  <c r="E170" i="1"/>
  <c r="E159" i="1" s="1"/>
  <c r="E52" i="2"/>
  <c r="E48" i="2"/>
  <c r="E64" i="2"/>
  <c r="E60" i="2"/>
  <c r="E56" i="2"/>
  <c r="E76" i="2"/>
  <c r="F157" i="1" l="1"/>
  <c r="E41" i="2"/>
  <c r="N168" i="1"/>
  <c r="E168" i="1" s="1"/>
  <c r="E157" i="1" s="1"/>
  <c r="E174" i="1"/>
  <c r="E126" i="1"/>
  <c r="E56" i="1"/>
  <c r="F160" i="1" l="1"/>
  <c r="F276" i="1" s="1"/>
  <c r="G160" i="1"/>
  <c r="G276" i="1" s="1"/>
  <c r="E171" i="1"/>
  <c r="E164" i="1"/>
  <c r="H160" i="1"/>
  <c r="H276" i="1" s="1"/>
  <c r="H272" i="1" s="1"/>
  <c r="M160" i="1"/>
  <c r="M276" i="1" s="1"/>
  <c r="N160" i="1"/>
  <c r="N276" i="1" s="1"/>
  <c r="E160" i="1" l="1"/>
  <c r="H48" i="1" l="1"/>
  <c r="M48" i="1"/>
  <c r="M47" i="1" s="1"/>
  <c r="N48" i="1"/>
  <c r="F49" i="1"/>
  <c r="F48" i="1"/>
  <c r="G48" i="1" l="1"/>
  <c r="G111" i="1" s="1"/>
  <c r="F47" i="1" l="1"/>
  <c r="H111" i="1"/>
  <c r="M111" i="1"/>
  <c r="N111" i="1"/>
  <c r="F111" i="1"/>
  <c r="E111" i="1" s="1"/>
  <c r="E48" i="1" l="1"/>
  <c r="E386" i="1"/>
  <c r="F350" i="1" l="1"/>
  <c r="F341" i="1" s="1"/>
  <c r="E341" i="1" s="1"/>
  <c r="G350" i="1"/>
  <c r="H350" i="1"/>
  <c r="M350" i="1"/>
  <c r="N350" i="1"/>
  <c r="E352" i="1"/>
  <c r="E350" i="1" s="1"/>
  <c r="G403" i="1" l="1"/>
  <c r="H403" i="1" l="1"/>
  <c r="N403" i="1"/>
  <c r="M403" i="1"/>
  <c r="E404" i="1"/>
  <c r="F403" i="1"/>
  <c r="N92" i="1"/>
  <c r="M92" i="1"/>
  <c r="H92" i="1"/>
  <c r="G92" i="1"/>
  <c r="F92" i="1"/>
  <c r="G88" i="1"/>
  <c r="H88" i="1"/>
  <c r="M88" i="1"/>
  <c r="N88" i="1"/>
  <c r="F88" i="1"/>
  <c r="E82" i="1"/>
  <c r="E83" i="1"/>
  <c r="E84" i="1"/>
  <c r="E89" i="1"/>
  <c r="E90" i="1"/>
  <c r="E91" i="1"/>
  <c r="E93" i="1"/>
  <c r="E94" i="1"/>
  <c r="E95" i="1"/>
  <c r="E403" i="1" l="1"/>
  <c r="E92" i="1"/>
  <c r="E88" i="1"/>
  <c r="G49" i="1"/>
  <c r="H49" i="1"/>
  <c r="G47" i="1" l="1"/>
  <c r="H47" i="1"/>
  <c r="E285" i="1"/>
  <c r="E284" i="1"/>
  <c r="E283" i="1"/>
  <c r="F282" i="1"/>
  <c r="G282" i="1"/>
  <c r="H282" i="1"/>
  <c r="M282" i="1"/>
  <c r="N282" i="1"/>
  <c r="G281" i="1"/>
  <c r="G292" i="1" s="1"/>
  <c r="H281" i="1"/>
  <c r="H292" i="1" s="1"/>
  <c r="M281" i="1"/>
  <c r="M292" i="1" s="1"/>
  <c r="N281" i="1"/>
  <c r="N292" i="1" s="1"/>
  <c r="F281" i="1"/>
  <c r="F292" i="1" s="1"/>
  <c r="G280" i="1"/>
  <c r="G291" i="1" s="1"/>
  <c r="H280" i="1"/>
  <c r="H291" i="1" s="1"/>
  <c r="M280" i="1"/>
  <c r="N280" i="1"/>
  <c r="N291" i="1" s="1"/>
  <c r="F280" i="1"/>
  <c r="F291" i="1" s="1"/>
  <c r="G279" i="1"/>
  <c r="G290" i="1" s="1"/>
  <c r="H279" i="1"/>
  <c r="M279" i="1"/>
  <c r="M290" i="1" s="1"/>
  <c r="N279" i="1"/>
  <c r="N290" i="1" s="1"/>
  <c r="F279" i="1"/>
  <c r="F290" i="1" s="1"/>
  <c r="G469" i="1"/>
  <c r="M469" i="1"/>
  <c r="F469" i="1"/>
  <c r="E396" i="1"/>
  <c r="G459" i="1"/>
  <c r="G468" i="1" s="1"/>
  <c r="H459" i="1"/>
  <c r="H458" i="1" s="1"/>
  <c r="M459" i="1"/>
  <c r="M458" i="1" s="1"/>
  <c r="N459" i="1"/>
  <c r="F459" i="1"/>
  <c r="F458" i="1" s="1"/>
  <c r="E460" i="1"/>
  <c r="F461" i="1"/>
  <c r="G461" i="1"/>
  <c r="H461" i="1"/>
  <c r="M461" i="1"/>
  <c r="N461" i="1"/>
  <c r="E463" i="1"/>
  <c r="G378" i="1"/>
  <c r="H378" i="1"/>
  <c r="M378" i="1"/>
  <c r="N378" i="1"/>
  <c r="F378" i="1"/>
  <c r="E462" i="1"/>
  <c r="E383" i="1"/>
  <c r="H469" i="1" l="1"/>
  <c r="E397" i="1"/>
  <c r="E395" i="1" s="1"/>
  <c r="E461" i="1"/>
  <c r="G467" i="1"/>
  <c r="H395" i="1"/>
  <c r="G289" i="1"/>
  <c r="H278" i="1"/>
  <c r="E280" i="1"/>
  <c r="H468" i="1"/>
  <c r="H467" i="1" s="1"/>
  <c r="E459" i="1"/>
  <c r="E458" i="1" s="1"/>
  <c r="G458" i="1"/>
  <c r="N458" i="1"/>
  <c r="M468" i="1"/>
  <c r="M467" i="1" s="1"/>
  <c r="G278" i="1"/>
  <c r="F289" i="1"/>
  <c r="N468" i="1"/>
  <c r="E292" i="1"/>
  <c r="G395" i="1"/>
  <c r="H290" i="1"/>
  <c r="F468" i="1"/>
  <c r="F467" i="1" s="1"/>
  <c r="M291" i="1"/>
  <c r="N289" i="1"/>
  <c r="N278" i="1"/>
  <c r="E281" i="1"/>
  <c r="E282" i="1"/>
  <c r="M278" i="1"/>
  <c r="E279" i="1"/>
  <c r="F278" i="1"/>
  <c r="N469" i="1"/>
  <c r="E469" i="1" s="1"/>
  <c r="F395" i="1"/>
  <c r="M289" i="1" l="1"/>
  <c r="E290" i="1"/>
  <c r="E278" i="1"/>
  <c r="E468" i="1"/>
  <c r="E467" i="1" s="1"/>
  <c r="N467" i="1"/>
  <c r="H289" i="1"/>
  <c r="E291" i="1"/>
  <c r="F119" i="1"/>
  <c r="G119" i="1"/>
  <c r="H119" i="1"/>
  <c r="M119" i="1"/>
  <c r="N119" i="1"/>
  <c r="E123" i="1"/>
  <c r="E129" i="1"/>
  <c r="E118" i="1" s="1"/>
  <c r="E128" i="1"/>
  <c r="E117" i="1" s="1"/>
  <c r="F127" i="1"/>
  <c r="F116" i="1" s="1"/>
  <c r="G127" i="1"/>
  <c r="G116" i="1" s="1"/>
  <c r="H127" i="1"/>
  <c r="H116" i="1" s="1"/>
  <c r="M127" i="1"/>
  <c r="M116" i="1" s="1"/>
  <c r="N127" i="1"/>
  <c r="N116" i="1" s="1"/>
  <c r="M159" i="1"/>
  <c r="M275" i="1" s="1"/>
  <c r="N159" i="1"/>
  <c r="N275" i="1" s="1"/>
  <c r="M158" i="1"/>
  <c r="M274" i="1" s="1"/>
  <c r="N158" i="1"/>
  <c r="N274" i="1" s="1"/>
  <c r="E289" i="1" l="1"/>
  <c r="M157" i="1"/>
  <c r="E119" i="1"/>
  <c r="E127" i="1"/>
  <c r="E116" i="1" s="1"/>
  <c r="N157" i="1"/>
  <c r="E36" i="1" l="1"/>
  <c r="E35" i="1" s="1"/>
  <c r="G35" i="1"/>
  <c r="H35" i="1"/>
  <c r="F35" i="1" l="1"/>
  <c r="F14" i="1"/>
  <c r="F44" i="1" s="1"/>
  <c r="G14" i="1"/>
  <c r="G44" i="1" s="1"/>
  <c r="N35" i="1"/>
  <c r="M35" i="1"/>
  <c r="E14" i="1" l="1"/>
  <c r="H471" i="1"/>
  <c r="F471" i="1"/>
  <c r="G471" i="1"/>
  <c r="M471" i="1"/>
  <c r="N471" i="1" l="1"/>
  <c r="N41" i="1"/>
  <c r="E351" i="1"/>
  <c r="E349" i="1"/>
  <c r="F348" i="1"/>
  <c r="G348" i="1"/>
  <c r="H348" i="1"/>
  <c r="M348" i="1"/>
  <c r="N348" i="1"/>
  <c r="M384" i="1" l="1"/>
  <c r="M379" i="1" s="1"/>
  <c r="N384" i="1"/>
  <c r="N379" i="1" s="1"/>
  <c r="G379" i="1"/>
  <c r="E384" i="1" l="1"/>
  <c r="H379" i="1"/>
  <c r="G295" i="1" l="1"/>
  <c r="H295" i="1"/>
  <c r="M295" i="1"/>
  <c r="N295" i="1"/>
  <c r="F295" i="1"/>
  <c r="G72" i="1"/>
  <c r="G112" i="1" s="1"/>
  <c r="H72" i="1"/>
  <c r="H112" i="1" s="1"/>
  <c r="M72" i="1"/>
  <c r="M112" i="1" s="1"/>
  <c r="N72" i="1"/>
  <c r="N112" i="1" s="1"/>
  <c r="F72" i="1"/>
  <c r="F112" i="1" s="1"/>
  <c r="G73" i="1"/>
  <c r="G113" i="1" s="1"/>
  <c r="H73" i="1"/>
  <c r="H113" i="1" s="1"/>
  <c r="M73" i="1"/>
  <c r="M113" i="1" s="1"/>
  <c r="N73" i="1"/>
  <c r="F73" i="1"/>
  <c r="F113" i="1" s="1"/>
  <c r="N49" i="1"/>
  <c r="E112" i="1" l="1"/>
  <c r="E49" i="1"/>
  <c r="H71" i="1"/>
  <c r="G71" i="1"/>
  <c r="M71" i="1"/>
  <c r="N71" i="1"/>
  <c r="M341" i="1" l="1"/>
  <c r="M364" i="1" s="1"/>
  <c r="N341" i="1"/>
  <c r="N364" i="1" s="1"/>
  <c r="H341" i="1"/>
  <c r="H364" i="1" s="1"/>
  <c r="E344" i="1"/>
  <c r="E348" i="1"/>
  <c r="M81" i="1" l="1"/>
  <c r="H51" i="1" l="1"/>
  <c r="E239" i="1" l="1"/>
  <c r="N113" i="1" l="1"/>
  <c r="N47" i="1" l="1"/>
  <c r="E47" i="1"/>
  <c r="E243" i="1"/>
  <c r="H81" i="1" l="1"/>
  <c r="F13" i="1"/>
  <c r="F43" i="1" s="1"/>
  <c r="F12" i="1" l="1"/>
  <c r="E45" i="1"/>
  <c r="G272" i="1" l="1"/>
  <c r="G368" i="1" l="1"/>
  <c r="N368" i="1" l="1"/>
  <c r="M368" i="1"/>
  <c r="F368" i="1"/>
  <c r="E382" i="1" l="1"/>
  <c r="M340" i="1" l="1"/>
  <c r="N380" i="1" l="1"/>
  <c r="M380" i="1"/>
  <c r="H380" i="1"/>
  <c r="G380" i="1"/>
  <c r="N393" i="1"/>
  <c r="M393" i="1"/>
  <c r="H393" i="1"/>
  <c r="G393" i="1"/>
  <c r="N392" i="1"/>
  <c r="N472" i="1" s="1"/>
  <c r="H392" i="1"/>
  <c r="G392" i="1"/>
  <c r="E368" i="1"/>
  <c r="N375" i="1"/>
  <c r="N374" i="1" s="1"/>
  <c r="M375" i="1"/>
  <c r="H375" i="1"/>
  <c r="H374" i="1" s="1"/>
  <c r="G375" i="1"/>
  <c r="G374" i="1" s="1"/>
  <c r="F375" i="1"/>
  <c r="F374" i="1" s="1"/>
  <c r="N365" i="1"/>
  <c r="M365" i="1"/>
  <c r="H365" i="1"/>
  <c r="G365" i="1"/>
  <c r="F365" i="1"/>
  <c r="E357" i="1"/>
  <c r="E356" i="1" s="1"/>
  <c r="G356" i="1"/>
  <c r="E343" i="1"/>
  <c r="N340" i="1"/>
  <c r="H340" i="1"/>
  <c r="G341" i="1"/>
  <c r="G364" i="1" s="1"/>
  <c r="F364" i="1"/>
  <c r="E296" i="1"/>
  <c r="H294" i="1"/>
  <c r="G294" i="1"/>
  <c r="F294" i="1"/>
  <c r="N294" i="1"/>
  <c r="M294" i="1"/>
  <c r="F272" i="1"/>
  <c r="N114" i="1"/>
  <c r="N110" i="1" s="1"/>
  <c r="M114" i="1"/>
  <c r="M110" i="1" s="1"/>
  <c r="H114" i="1"/>
  <c r="H110" i="1" s="1"/>
  <c r="G114" i="1"/>
  <c r="G110" i="1" s="1"/>
  <c r="F114" i="1"/>
  <c r="N81" i="1"/>
  <c r="F110" i="1" l="1"/>
  <c r="G473" i="1"/>
  <c r="M392" i="1"/>
  <c r="M391" i="1" s="1"/>
  <c r="M377" i="1"/>
  <c r="E367" i="1"/>
  <c r="F380" i="1"/>
  <c r="E380" i="1" s="1"/>
  <c r="H362" i="1"/>
  <c r="F340" i="1"/>
  <c r="H367" i="1"/>
  <c r="N362" i="1"/>
  <c r="M374" i="1"/>
  <c r="G340" i="1"/>
  <c r="G377" i="1"/>
  <c r="N377" i="1"/>
  <c r="G367" i="1"/>
  <c r="E15" i="1"/>
  <c r="G81" i="1"/>
  <c r="E114" i="1"/>
  <c r="F474" i="1"/>
  <c r="N474" i="1"/>
  <c r="G362" i="1"/>
  <c r="E73" i="1"/>
  <c r="F71" i="1"/>
  <c r="M474" i="1"/>
  <c r="E295" i="1"/>
  <c r="E294" i="1" s="1"/>
  <c r="F367" i="1"/>
  <c r="N367" i="1"/>
  <c r="E365" i="1"/>
  <c r="E363" i="1" s="1"/>
  <c r="H474" i="1"/>
  <c r="F362" i="1"/>
  <c r="M362" i="1"/>
  <c r="M367" i="1"/>
  <c r="H377" i="1"/>
  <c r="G391" i="1"/>
  <c r="E381" i="1"/>
  <c r="H391" i="1"/>
  <c r="G13" i="1"/>
  <c r="G43" i="1" s="1"/>
  <c r="E72" i="1"/>
  <c r="E364" i="1"/>
  <c r="N391" i="1"/>
  <c r="E13" i="1" l="1"/>
  <c r="G12" i="1"/>
  <c r="E12" i="1" s="1"/>
  <c r="G472" i="1"/>
  <c r="H472" i="1"/>
  <c r="H473" i="1"/>
  <c r="M473" i="1"/>
  <c r="N473" i="1"/>
  <c r="M472" i="1"/>
  <c r="F392" i="1"/>
  <c r="E378" i="1"/>
  <c r="E392" i="1" s="1"/>
  <c r="N272" i="1"/>
  <c r="H41" i="1"/>
  <c r="M41" i="1"/>
  <c r="E43" i="1"/>
  <c r="E471" i="1"/>
  <c r="E375" i="1"/>
  <c r="E374" i="1" s="1"/>
  <c r="E340" i="1"/>
  <c r="E362" i="1"/>
  <c r="E71" i="1"/>
  <c r="F81" i="1"/>
  <c r="E81" i="1" s="1"/>
  <c r="H470" i="1" l="1"/>
  <c r="M470" i="1"/>
  <c r="F472" i="1"/>
  <c r="E472" i="1" s="1"/>
  <c r="G41" i="1"/>
  <c r="E42" i="1"/>
  <c r="E275" i="1"/>
  <c r="M272" i="1"/>
  <c r="E274" i="1"/>
  <c r="G474" i="1"/>
  <c r="E474" i="1" s="1"/>
  <c r="E276" i="1"/>
  <c r="E113" i="1"/>
  <c r="E110" i="1" s="1"/>
  <c r="N470" i="1" l="1"/>
  <c r="E44" i="1"/>
  <c r="E41" i="1" s="1"/>
  <c r="F41" i="1"/>
  <c r="E272" i="1"/>
  <c r="G470" i="1"/>
  <c r="E385" i="1"/>
  <c r="F379" i="1" l="1"/>
  <c r="F393" i="1" s="1"/>
  <c r="F391" i="1" s="1"/>
  <c r="F377" i="1" l="1"/>
  <c r="E379" i="1"/>
  <c r="E393" i="1" s="1"/>
  <c r="E391" i="1" s="1"/>
  <c r="F473" i="1"/>
  <c r="F470" i="1" l="1"/>
  <c r="E377" i="1"/>
  <c r="E473" i="1"/>
  <c r="E470" i="1" s="1"/>
</calcChain>
</file>

<file path=xl/sharedStrings.xml><?xml version="1.0" encoding="utf-8"?>
<sst xmlns="http://schemas.openxmlformats.org/spreadsheetml/2006/main" count="2475" uniqueCount="594">
  <si>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</si>
  <si>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</si>
  <si>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</si>
  <si>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</si>
  <si>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</si>
  <si>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</si>
  <si>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</si>
  <si>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</si>
  <si>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</si>
  <si>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</si>
  <si>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</si>
  <si>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</si>
  <si>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</si>
  <si>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</si>
  <si>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</si>
  <si>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</si>
  <si>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</si>
  <si>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</si>
  <si>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</si>
  <si>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</si>
  <si>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</si>
  <si>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1.2.1.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</si>
  <si>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</si>
  <si>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</si>
  <si>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</si>
  <si>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</si>
  <si>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</si>
  <si>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</si>
  <si>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</si>
  <si>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</si>
  <si>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</si>
  <si>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4.</t>
  </si>
  <si>
    <t>4.1.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</si>
  <si>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</si>
  <si>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</si>
  <si>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</si>
  <si>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</si>
  <si>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</si>
  <si>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</si>
  <si>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</si>
  <si>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</si>
  <si>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03.01. Проведение первоочередных мероприятий по восстановлению объектов социальной и инженерной инфраструктуры военных городков на территории Московской области, переданных из федеральной собственности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</si>
  <si>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</si>
  <si>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</si>
  <si>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</si>
  <si>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</si>
  <si>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</si>
  <si>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</si>
  <si>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</si>
  <si>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</si>
  <si>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</si>
  <si>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</si>
  <si>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</si>
  <si>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</si>
  <si>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</si>
  <si>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</si>
  <si>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</si>
  <si>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</si>
  <si>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</si>
  <si>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</si>
  <si>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</si>
  <si>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</si>
  <si>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</si>
  <si>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</si>
  <si>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</si>
  <si>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</si>
  <si>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</si>
  <si>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</si>
  <si>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 xml:space="preserve">"Развитие инженерной инфраструктуры, энергоэффективности и отрасли обращения с отходами" 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</si>
  <si>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</si>
  <si>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</si>
  <si>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Количество построенных и реконструированных (модернизированных) объектов питьевого водоснабжения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</si>
  <si>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</si>
  <si>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</si>
  <si>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03. Реализация проектов по строительству, реконструкции, модернизации объектов  очистки сточных вод с использованием финансовых инструментов «Инфраструктурного меню»</t>
  </si>
  <si>
    <t>Министерство жилищно-коммунального хозяйства Московской области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</si>
  <si>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</si>
  <si>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</si>
  <si>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</si>
  <si>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2.3.</t>
  </si>
  <si>
    <t>Основное мероприятие 03. Создание производственных мощностей в отрасли обращения с отходами</t>
  </si>
  <si>
    <t xml:space="preserve">Мероприятие 03.01 - 
Строительство и реконструкция объектов инженерной инфраструктуры для комплексов по переработке и размещению отходов (КПО) на территории муниципальных образований Московской области
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</si>
  <si>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</si>
  <si>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</si>
  <si>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</si>
  <si>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Мероприятие 01.03. Организация в границах городского округа электро-, тепло-, газо- и водоснабжения населения, водоотведения, снабжения населения топливом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</si>
  <si>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</si>
  <si>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Основное мероприятие 02 - Финансовое обеспечение расходов, направленных на осуществление полномочий в сфере жилищно-коммунального хозяйства</t>
  </si>
  <si>
    <t xml:space="preserve">Мероприятие 02.05 -
Осуществление переданных органам местного самоуправления полномочий по региональному государственному жилищному контролю (надзору) за соблюдением гражданами требований Правил пользования газом
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</si>
  <si>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</si>
  <si>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Мероприятие 01.02. Выполнение отдельных мероприятий муниципальных программ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</si>
  <si>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</si>
  <si>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</si>
  <si>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</si>
  <si>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</si>
  <si>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Субсидии на возмещение затрат по установке автоматизированных систем контроля за газовой безопасностью в жилых помещениях (квартирах) многоквартирных домов</t>
  </si>
  <si>
    <t>Управление жилищно-коммунального хозяйства, Управляющие компании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</si>
  <si>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</si>
  <si>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</si>
  <si>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Субсидия АО "Одинцовская теплосеть" в качестве вклада в имущество общества, не увеличивающего его уставный капитал, в целях возмещения планируемых недополученных доходов в связи с производством и оказанием коммунальных услуг в 2022-2023 годах и уменьшения планового непокрытого убытка, в том числе для расчетов за поставленные энергоносители</t>
  </si>
  <si>
    <t>Мероприятие 02.05. Строительство и реконструкция (модернизация) объектов питьевого водоснабжения за счет средств местного бюджета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</si>
  <si>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</si>
  <si>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</si>
  <si>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</si>
  <si>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</si>
  <si>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</si>
  <si>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2026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</si>
  <si>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</si>
  <si>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</si>
  <si>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</si>
  <si>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</si>
  <si>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</si>
  <si>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</si>
  <si>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</si>
  <si>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</si>
  <si>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</si>
  <si>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</si>
  <si>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</si>
  <si>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</si>
  <si>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</si>
  <si>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 руб.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</si>
  <si>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</si>
  <si>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</si>
  <si>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</si>
  <si>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Кредиторская задолженность за 2022 год по строительству блочно-модульных очистных сооружений с. Каринское Одинцовский г.о. (в т.ч. ПИР)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</si>
  <si>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</si>
  <si>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</si>
  <si>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</si>
  <si>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</si>
  <si>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6 "Развитие газификации, топливнозаправочного 
комплекса и электроэнергетики"</t>
  </si>
  <si>
    <t>Подпрограмма 7 "Обеспечивающая подпрограмма"</t>
  </si>
  <si>
    <t>Подпрограмма 8 «Реализация полномочий в сфере жилищно-коммунального хозяйства»</t>
  </si>
  <si>
    <t>Подпрограмма 1 "Чистая вода"</t>
  </si>
  <si>
    <t>Подпрограмма 2 "Системы водоотведения"</t>
  </si>
  <si>
    <t>Подпрограмма 3 «Объекты теплоснабжения, инженерные коммуникации»</t>
  </si>
  <si>
    <t>Подпрограмма 4 "Обращение с отходами"</t>
  </si>
  <si>
    <t>Подпрограмма  5 "Энергосбережение и повышение энергетической эффективности"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</si>
  <si>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тыс.руб.</t>
  </si>
  <si>
    <t>Реконструкция ВЗУ д. Дунино Одинцовский городской округ</t>
  </si>
  <si>
    <t>Капитальный ремонт сетей водоотведения от КНС 3 до КНС 12, п. Горки 10 (в т.ч. ПИР)</t>
  </si>
  <si>
    <t>Капитальный ремонт сетей водоснабжения по ул. Московская д. Немчиновка (в т.ч. ПИР)</t>
  </si>
  <si>
    <t>Капитальный ремонт сетей водоснабжения п. Лесной городок (в т.ч. ПИР)</t>
  </si>
  <si>
    <t>Капитальный ремонт сетей водоснабжения  п. Гарь-Покровское (в т.ч. ПИР)</t>
  </si>
  <si>
    <t>Капитальный ремонт сетей водоотведения п. Гарь-Покровское (в т.ч. ПИР)</t>
  </si>
  <si>
    <t>Капитальный ремонт сетей водоснабжения  п. Жуковка (в т.ч. ПИР)</t>
  </si>
  <si>
    <t>Капитальный ремонт сетей водоснабжения п. Покровский городок (в т.ч. ПИР)</t>
  </si>
  <si>
    <t>Капитальный ремонт сетей водоотведения п. Покровский городок (в т.ч. ПИР)</t>
  </si>
  <si>
    <t xml:space="preserve">Капитальный ремонт сети теплоснабжения  р.п. Большие Вяземы, ул. Городок 17: ТК-2 -ВШ №3; ТК-1 ж.д.21  (в т.ч. ПИР) </t>
  </si>
  <si>
    <t xml:space="preserve">Капитальный ремонт сети теплоснабжения г. Одинцово, ул. Ново-Спортивная (в т.ч. ПИР) </t>
  </si>
  <si>
    <t xml:space="preserve">Капитальный ремонт сети теплоснабжения  г. Одинцово, б-р М. Крылова (в т.ч. ПИР) </t>
  </si>
  <si>
    <t xml:space="preserve">Капитальный ремонт сети теплоснабжения  п. Кубинка-1,  в/г 5/1 (в т.ч. ПИР) </t>
  </si>
  <si>
    <t xml:space="preserve">Капитальный ремонт сети теплоснабжения  г. Одинцово, Микрорайон № 3: ЦТП № 5/6, ул. Жукова д.47 и ул. Жукова д.37; ул. Жукова д.47  - ТК-10,  (в т.ч. ПИР) </t>
  </si>
  <si>
    <t>Капитальный ремонт  тепловой сети Микрорайон № 4; г. Одинцово;  ТК-3  - ТК-4; ТК-4  - ТК-7 (в т.ч. ПИР)</t>
  </si>
  <si>
    <t xml:space="preserve">Реконструкция системы теплоснабжения в районе ЦТП №7  г. Одинцово, мкр.  № 8  (в т.ч. ПИР) </t>
  </si>
  <si>
    <t xml:space="preserve">Реконструкция системы теплоснабжения в районе ЦТП п. Жуковка-1  (в т.ч. ПИР) </t>
  </si>
  <si>
    <t xml:space="preserve">Капитальный ремонт сетей теплоснабжения п. Гарь- Покровское (в т.ч. ПИР) </t>
  </si>
  <si>
    <t xml:space="preserve">Реконструкция тепловых сетей и сетей  ГВС п. Покровский городок (в т.ч. ПИР) </t>
  </si>
  <si>
    <t>".</t>
  </si>
  <si>
    <t>Итого по мероприятияю: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</si>
  <si>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"Развитие инженерной инфраструктуры, энергоэффективности и отрасли обращения с отходами" </t>
  </si>
  <si>
    <t>"Приложение 6 к муниципальной программе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</si>
  <si>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</si>
  <si>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</si>
  <si>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к муниципальной программе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</si>
  <si>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"Развитие инженерной инфраструктуры, энергоэффективности и отрасли обращения с отходами"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</si>
  <si>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</si>
  <si>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</si>
  <si>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</si>
  <si>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</si>
  <si>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</si>
  <si>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</si>
  <si>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</si>
  <si>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</si>
  <si>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Профинансировано на 01.01.2023, тыс.руб.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</si>
  <si>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</si>
  <si>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</si>
  <si>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</si>
  <si>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</si>
  <si>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</si>
  <si>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</si>
  <si>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</si>
  <si>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</si>
  <si>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</si>
  <si>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</si>
  <si>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</si>
  <si>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</si>
  <si>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</si>
  <si>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>Строительство и реконструкция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</si>
  <si>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</si>
  <si>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</si>
  <si>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</si>
  <si>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</si>
  <si>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</si>
  <si>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</si>
  <si>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</si>
  <si>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</si>
  <si>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20.01.2022-30.11.2024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</si>
  <si>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</si>
  <si>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</si>
  <si>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</si>
  <si>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</si>
  <si>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</si>
  <si>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</si>
  <si>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</si>
  <si>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</si>
  <si>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</si>
  <si>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</si>
  <si>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насосной станции 2-ого подъема, расположенной по адресу: Одинцовский г.о., п. ВНИИССОК, ул. Дружбы, строение 1/1 (ПИР)</t>
  </si>
  <si>
    <t>1,4 тыс.куб.м/сутки</t>
  </si>
  <si>
    <t>Московская область, Одинцовский г.о., п. ВНИИССОК, ул. Дружбы, строение 1/1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</si>
  <si>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</si>
  <si>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</si>
  <si>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</si>
  <si>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</si>
  <si>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</si>
  <si>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</si>
  <si>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</si>
  <si>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</si>
  <si>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13 Гкал/час</t>
  </si>
  <si>
    <t xml:space="preserve">Московская область, Одинцовский г.о.,п. д/х "Жуковка",  Жуковка-1 </t>
  </si>
  <si>
    <t>Московская область, Одинцовский г.о., п. д/х "Жуковка", Жуковка-2</t>
  </si>
  <si>
    <t>1,5 Гкал/ч</t>
  </si>
  <si>
    <t>Московская область, Одинцовский г.о.,п. д/х "Жуковка",  Жуковка-2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</si>
  <si>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</si>
  <si>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</si>
  <si>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</si>
  <si>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</si>
  <si>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</si>
  <si>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</si>
  <si>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</si>
  <si>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</si>
  <si>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</si>
  <si>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</si>
  <si>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</si>
  <si>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</si>
  <si>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</si>
  <si>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</si>
  <si>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1500 п.м.</t>
  </si>
  <si>
    <t>Московская область,в районе с. Успенское</t>
  </si>
  <si>
    <t>1400 п.м., 
2100 п.м.</t>
  </si>
  <si>
    <t xml:space="preserve">Московская область, д.п. Лесной городок </t>
  </si>
  <si>
    <t>Итого по мероприятию 02.01.</t>
  </si>
  <si>
    <t>Итого по мероприятию 02.05.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</si>
  <si>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</si>
  <si>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</si>
  <si>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</si>
  <si>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</si>
  <si>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0,42 км.</t>
  </si>
  <si>
    <t>Московская область, г. Одинцово.</t>
  </si>
  <si>
    <t>0,20 км.</t>
  </si>
  <si>
    <t>Московская область, Одинцовский г.о.,п. Жуковка-1</t>
  </si>
  <si>
    <t>01.05.2023-31.12.2024</t>
  </si>
  <si>
    <t xml:space="preserve">Присоединение энергопринимающих устройств к электрическим сетям канализационной насосной станции на земельном участке, расположенном по адресу: Московская область, Одинцовский городской округ, д. Раздоры, ул. Круговая </t>
  </si>
  <si>
    <t>"Приложение 5</t>
  </si>
  <si>
    <t>"Приложение 1 к муниципальной программе</t>
  </si>
  <si>
    <t>Комплекс работ по выполнению проектно-изыскательских и строительно-монтажных работ в рамках мероприятия по технологическому присоединению к электрическим сетям 10 кВ, включая КРУН и трансформаторную подстанцию ТП пр. для дальнейшего содержания и эксплуатации полигона твердых коммунальных отходов «Часцы»</t>
  </si>
  <si>
    <t>Комплекс работ по организация централизованного водоснабжения и водоотведения д. Палицы и д. Грязь Одинцовского городского округа</t>
  </si>
  <si>
    <t>Московская область,д. Палицы и д. Грязь</t>
  </si>
  <si>
    <t>10 кВ</t>
  </si>
  <si>
    <t xml:space="preserve">Московская область, п. Часцы </t>
  </si>
  <si>
    <t>13.08.2022-31.12.2023</t>
  </si>
  <si>
    <t>Московская область, д. Раздоры</t>
  </si>
  <si>
    <t>02.12.2022-31.12.2023</t>
  </si>
  <si>
    <t>0,07 км.</t>
  </si>
  <si>
    <t>Управление жилищно-коммунального хозяйства (приложение 5 
к муниципальной программе)</t>
  </si>
  <si>
    <t>Управление жилищно-коммунального хозяйства, Территориальные управления Одинцовского городского округа 
(приложение 5 
к муниципальной программе)</t>
  </si>
  <si>
    <t>Управление жилищно-коммунального хозяйства
(приложение 5
к муниципальной программе)</t>
  </si>
  <si>
    <t>Управление жилищно-коммунального хозяйства (приложение 5
к муниципальной программе)</t>
  </si>
  <si>
    <t>Управление жилищно-коммунального хозяйства, Управление благоустройства (приложение 5
к муниципальной программе)</t>
  </si>
  <si>
    <t>Управление жилищно-коммунального хозяйства 
(приложение 6 
к муниципальной программе)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</si>
  <si>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городских округов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</si>
  <si>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</si>
  <si>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Капитальный ремонт тепловой 
сети, расположенной по адресу: 
Московская область, Одинцовский г.о., п. д/х "Жуковка", Жуковка-2 (в т.ч. 
ПИР)</t>
  </si>
  <si>
    <t>Реконструкция ЦТП, расположенного по адресу: Московская область, Одинцовский г.о., п. д/х "Жуковка", Жуковка-1 (в т.ч. ПИР)</t>
  </si>
  <si>
    <t>5 Гкал/час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</si>
  <si>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</si>
  <si>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</si>
  <si>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</si>
  <si>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</si>
  <si>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</si>
  <si>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</si>
  <si>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</si>
  <si>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</si>
  <si>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</si>
  <si>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</si>
  <si>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</si>
  <si>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</si>
  <si>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20.01.2022-29.11.2025</t>
  </si>
  <si>
    <t>20.01.2024-29.11.2026</t>
  </si>
  <si>
    <t>Субсидия МУП ЖКХ «Назарьево»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</t>
  </si>
  <si>
    <t xml:space="preserve">Субсидия МП «Звенигородские инженерные сети»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 </t>
  </si>
  <si>
    <t>1.2.2.</t>
  </si>
  <si>
    <t>1.2.3.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</si>
  <si>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</si>
  <si>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</si>
  <si>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</si>
  <si>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</si>
  <si>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</si>
  <si>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</si>
  <si>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</si>
  <si>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Приобретено и введено в эксплуатацию, капитально отремонтировано объекты очистки сточных вод, ед.</t>
  </si>
  <si>
    <t>Количество завершенных объектов капитального строительства инфраструктуры, ед.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</si>
  <si>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</si>
  <si>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</si>
  <si>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</si>
  <si>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>Приобретено и введено в эксплуатацию, капитально отремонтированы канализационные коллектора и канализационные насосные станции, ед.</t>
  </si>
  <si>
    <t>Мероприятие 03.05 –  Финансовое обеспечение затрат муниципальных образований Московской области, связанных с возвратом займов, выданных Фондом развития территорий</t>
  </si>
  <si>
    <t>Проекты муниципальной собственности, по которым произведено погашение займа в соответствии с графиком погашения в сфере водоотведения, ед.</t>
  </si>
  <si>
    <t>ИТОГО по подпрограмме 1 "Чистая вода"</t>
  </si>
  <si>
    <t xml:space="preserve">ИТОГО </t>
  </si>
  <si>
    <t>ИТОГО по подпрограмме 2 "Системы водоотведения"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</si>
  <si>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</si>
  <si>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</si>
  <si>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Основное мероприятие 02 – Строительство, реконструкция, капитальный ремонт сетей водоснабжения, водоотведения, теплоснабжения на территории муниципальных образований Московской области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</si>
  <si>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</si>
  <si>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Капитально отремонтированы объекты коммунальной инфраструктуры на территории военных городков,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</si>
  <si>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</si>
  <si>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</si>
  <si>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</si>
  <si>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>Введены в эксплуатацию объекты инженерной инфраструктуры для комплексов по переработке и размещению отходов (КПО), ед.</t>
  </si>
  <si>
    <t>ИТОГО по подпрограмме 4 "Обращение с отходами"</t>
  </si>
  <si>
    <t>ИТОГО по подпрограмме 7 "Обеспечивающая подпрограмма"</t>
  </si>
  <si>
    <t>ИТОГО по подпрограмме 8 "Реализация полномочий в сфере жилищно-коммунального хозяйства"</t>
  </si>
  <si>
    <t>Осуществлено профилактических и контрольных (надзорных) мероприятий при поступлении в ОМСУ информации о несоблюдении гражданами требований Правил пользования газом, %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</si>
  <si>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</si>
  <si>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</si>
  <si>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ИТОГО по подпрограмме 5 "Энергосбережение и повышение энергетической эффективности"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</si>
  <si>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</si>
  <si>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</si>
  <si>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</si>
  <si>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</si>
  <si>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</si>
  <si>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</si>
  <si>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</si>
  <si>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</si>
  <si>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</si>
  <si>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</si>
  <si>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</si>
  <si>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</si>
  <si>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>20.01.2024-14.10.2024</t>
  </si>
  <si>
    <t>Мероприятие 02.02. Выполнение работ по установке автоматизированных систем контроля за газовой безопасностью в жилых помещениях (квартирах) многоквартирных домов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</si>
  <si>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</si>
  <si>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</si>
  <si>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Управление жилищно-коммунального хозяйства 
(приложение 5
к муниципальной программе)</t>
  </si>
  <si>
    <t>Капитальный ремонт сети теплоснабжения г. Одинцово, Можайское шоссе (в т.ч. ПИР)</t>
  </si>
  <si>
    <t>Капитальный ремонт сети теплоснабжения пос. Шарапово, ТК-5 - ж.д. 23 (в т.ч. ПИР)</t>
  </si>
  <si>
    <t>Капитальный ремонт сети теплоснабжения г. Одинцово,мкр. № 7: т.вр. 3 - ТК-4а; т.вр. 3 - ТК-4. (в т.ч. ПИР)</t>
  </si>
  <si>
    <t xml:space="preserve">Капитальный ремонт сети теплоснабжения г. Одинцово, микрорайон № 1 (в т.ч. ПИР) </t>
  </si>
  <si>
    <t>Капитальный ремонт сети теплоснабжения г. Одинцово, мкр. № 8: Союзная 32 а - ЦТП № 3; ТК-4 - ЦТП № 4. (в т.ч. ПИР)</t>
  </si>
  <si>
    <t>Капитальный ремонт сети теплоснабжения г. Одинцово, Микрорайон № 4; ТК-4 - ТК-6; ЦТП № 9 - ЦТП № 4 (ППУ из.) (в т.ч. ПИР)</t>
  </si>
  <si>
    <t>5.1.</t>
  </si>
  <si>
    <t>5.2.</t>
  </si>
  <si>
    <t>5.3.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</si>
  <si>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</si>
  <si>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</si>
  <si>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</si>
  <si>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</si>
  <si>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</si>
  <si>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</si>
  <si>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</si>
  <si>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</si>
  <si>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</si>
  <si>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</si>
  <si>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</si>
  <si>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31.12.2023</t>
  </si>
  <si>
    <t>Субсидия АО "Одинцовская теплосеть" в качестве вклада в имущество общества, не увеличивающего его уставный капитал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</si>
  <si>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</si>
  <si>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</si>
  <si>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Строительство БМК на 1,5 МВт по адресу: Московская область, Одинцовский г.о., Санаторий "Поречье" (в т.ч. ПИР)</t>
  </si>
  <si>
    <t>Итого по мероприятию 01.06.</t>
  </si>
  <si>
    <t>Московская область, Одинцовский г.о. г. Звенигород, п. Поречье</t>
  </si>
  <si>
    <t xml:space="preserve"> 1,5 МВт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</si>
  <si>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</si>
  <si>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</si>
  <si>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</si>
  <si>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</si>
  <si>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</si>
  <si>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 Московская область, Одинцовский г.о., г. Звенигород, ул. Нахабинское шоссе д.2 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</si>
  <si>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</si>
  <si>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</si>
  <si>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</si>
  <si>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</si>
  <si>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</si>
  <si>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Реконструкция котельной №278 по адресу: Московская область,  Одинцовский г.о., г.Кубинка, городок Кубинка-1 (в т.ч. ПИР)</t>
  </si>
  <si>
    <t>Московская область,  Одинцовский г.о., г.Кубинка, городок Кубинка-1</t>
  </si>
  <si>
    <t>Реконструкция ЦТП по адресу: Московская область,  Одинцовский г.о.,  г.Кубинка, городок Кубинка-1 (в т.ч. ПИР)</t>
  </si>
  <si>
    <t>Московская область,  Одинцовский г.о.,  г.Кубинка, городок Кубинка-1</t>
  </si>
  <si>
    <t>Московская область,  Одинцовский г.о.,  г. Кубинка-10</t>
  </si>
  <si>
    <t>Московская область, Одинцовский г.о., п. Городок-17</t>
  </si>
  <si>
    <t>Московская область, Одинцовский г.о., д. Новошихово</t>
  </si>
  <si>
    <t>Реконструкция сетей электроснабжения котельной по адресу:
Московская область Одинцовский г.о., пос. Горбольницы №45, строение 9 (в т.ч. ПИР)</t>
  </si>
  <si>
    <t>Московская область Одинцовский г.о., пос. Горбольницы №45, строение 9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</si>
  <si>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</si>
  <si>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</si>
  <si>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Строительство БМК на 3 МВт по адресу: Московская область, Одинцовский г.о., п. ПМС-4 (в т.ч. ПИР)</t>
  </si>
  <si>
    <t>3 МВт</t>
  </si>
  <si>
    <t>Московская область, Одинцовский г.о., п. ПМС-4</t>
  </si>
  <si>
    <t>Реконструкция участков тепловых сетей по адресу: Московская область, Одинцовский г.о., п. ПМС-4 (в т.ч. ПИР)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</si>
  <si>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</si>
  <si>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</si>
  <si>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</si>
  <si>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</si>
  <si>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20.01.2024-14.10.2026</t>
  </si>
  <si>
    <t>5 МВт</t>
  </si>
  <si>
    <t>3,5 МВт</t>
  </si>
  <si>
    <t>42,6 МВт</t>
  </si>
  <si>
    <t>Реконструкция участков тепловых сетей по адресу: Московская область, Одинцовский г.о., пос. Старый Городок (в т.ч. ПИР)</t>
  </si>
  <si>
    <t>22.08.2022-30.04.2024</t>
  </si>
  <si>
    <t>20.01.2025-29.11.2025</t>
  </si>
  <si>
    <t>Строительство БМК на 5 МВт по адресу: Московская область, Одинцовский г.о., дер. Хлюпино (в т.ч. ПИР)</t>
  </si>
  <si>
    <t xml:space="preserve"> Московская область, Одинцовский г.о., г. дер. Хлюпино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</si>
  <si>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</si>
  <si>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</si>
  <si>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</si>
  <si>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</si>
  <si>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</si>
  <si>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Управление жилищно-коммунального хозяйства (приложение 6
к муниципальной программе)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</si>
  <si>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</si>
  <si>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</si>
  <si>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Мероприятие 02.11. – Капитальный ремонт сетей теплоснабжения на территории муниципальных образований Московской области</t>
  </si>
  <si>
    <t>2.8.</t>
  </si>
  <si>
    <t>Управление жилищно-коммунального хозяйства 
(приложение 6
к муниципальной программе)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</si>
  <si>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</si>
  <si>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</si>
  <si>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</si>
  <si>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10.06.2024-29.11.2025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</si>
  <si>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</si>
  <si>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</si>
  <si>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3100 м</t>
  </si>
  <si>
    <t>3200 м</t>
  </si>
  <si>
    <t xml:space="preserve"> Московская область, Одинцовский г.о., п. ПМС-4</t>
  </si>
  <si>
    <t>04.07.2024-14.10.2025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</si>
  <si>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</si>
  <si>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</si>
  <si>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Капитальный ремонт котельной ИФА РАН им. Обухова (в части замены котла) по адресу: Московская область, Одинцовский г.о., п. Новошихово (в т.ч. ПИР)</t>
  </si>
  <si>
    <t>Количество построенных и реконструированных (модернизированных, технически перевооруженных) сетей теплоснабжения, ед.</t>
  </si>
  <si>
    <t>Капитальный ремонт сетей теплоснабжения в районе пос. Летний Отдых, ул. Зеленая, 3а (в т.ч. ПИР)</t>
  </si>
  <si>
    <t>Итого по мероприятию 02.10.</t>
  </si>
  <si>
    <t>Реконструкция ЦТП по адресу: Московская область, Одинцовский г.о., г. Кубинка, Кубинка-10, в/г 10 (в т.ч. ПИР)</t>
  </si>
  <si>
    <t>Реконструкция котельной по адресу: Московская область, Одинцовский г.о., п. Кубинка-10 в/г 10 (в т.ч. ПИР)</t>
  </si>
  <si>
    <t xml:space="preserve">23.07.2024-14.10.2025 </t>
  </si>
  <si>
    <t>10 МВт</t>
  </si>
  <si>
    <t>5,8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</si>
  <si>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</si>
  <si>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</si>
  <si>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</si>
  <si>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30.06.2024</t>
  </si>
  <si>
    <t>АО "Одинцовская теплосеть":</t>
  </si>
  <si>
    <t>МУП ЖКХ «Назарьево»:</t>
  </si>
  <si>
    <t>МП «Звенигородские инженерные сети»:</t>
  </si>
  <si>
    <t xml:space="preserve"> L=1012,5 м. </t>
  </si>
  <si>
    <t xml:space="preserve"> L=2068 м. </t>
  </si>
  <si>
    <t xml:space="preserve"> L=343,5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</si>
  <si>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</si>
  <si>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</si>
  <si>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</si>
  <si>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L=611 м. </t>
  </si>
  <si>
    <t xml:space="preserve"> L=1321 м. </t>
  </si>
  <si>
    <t xml:space="preserve"> L=360 м. </t>
  </si>
  <si>
    <t xml:space="preserve"> L=3356,7 м. </t>
  </si>
  <si>
    <t>08.07.2024-14.10.2025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</si>
  <si>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</si>
  <si>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</si>
  <si>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Реконструкция участков тепловых сетей по адресу: Московская область, Одинцовский г.о., п. Новошихово(в т.ч. ПИР)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</si>
  <si>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</si>
  <si>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2.9.</t>
  </si>
  <si>
    <t>Количество капитально отремонтированных сетей теплоснабжения, ед.</t>
  </si>
  <si>
    <t>Актуализация проектной документации по мероприятию "Строительство сетей водоснабжения и водоотведения в д. Подушкино Одинцовского г.о."</t>
  </si>
  <si>
    <t>Проектные работы</t>
  </si>
  <si>
    <t>01.10.2024-31.12.2025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</si>
  <si>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</si>
  <si>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</si>
  <si>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</si>
  <si>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</si>
  <si>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</si>
  <si>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 оборудования на ВЗУ в д. Аксиньино</t>
  </si>
  <si>
    <t>Приобретение, монтаж и ввод в эксплуатацию</t>
  </si>
  <si>
    <t>Приобретение, монтаж и ввод в эксплуатацию водоочистки  в Ликино</t>
  </si>
  <si>
    <t>Московская область, Одинцовский г.о., д. Аксиньино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</si>
  <si>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</si>
  <si>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</si>
  <si>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</si>
  <si>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</si>
  <si>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</si>
  <si>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</si>
  <si>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</si>
  <si>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</si>
  <si>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</si>
  <si>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</si>
  <si>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</si>
  <si>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</si>
  <si>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 xml:space="preserve">Реконструкция ВЗУ В.Ромашково Одинцовский г.о. </t>
  </si>
  <si>
    <t>Водопроводная сеть с реконструкцией водозаборного узла "Верхнее Ромашково" по адресу: Одинцовский г.о, с. Ромашково</t>
  </si>
  <si>
    <t xml:space="preserve">Реконструкция ВЗУ ПМС-4  п.Часцы Одинцовский г.о. 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</si>
  <si>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</si>
  <si>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</si>
  <si>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</si>
  <si>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</si>
  <si>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Мероприятие 1.19. Приобретение специализированной техники для аварийных бригад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</si>
  <si>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</si>
  <si>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</si>
  <si>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</si>
  <si>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</si>
  <si>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01.01.2026-29.11.2027</t>
  </si>
  <si>
    <t>20.01.2023-30.11.2026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</si>
  <si>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</si>
  <si>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</si>
  <si>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</si>
  <si>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</si>
  <si>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</si>
  <si>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>Субсидия АО «Одинцовская Теплосеть» в целях возмещения расходов на разработку проектной, рабочей и сметной документации по объекту «Строительство водопроводной сети
с реконструкцией водозаборного узла «Верхнее Ромашково» по адресу:
Одинцовский г.о., с. Ромашково»</t>
  </si>
  <si>
    <t xml:space="preserve">Субсидии МУП «ЖКХ Назарьево» в
целях возмещения расходов на строительно-монтажные работы по
проектированию и строительству тепловой сети в рамках технологического
присоединения объекта коммунальной инфраструктуры Школа «Горки-2» </t>
  </si>
  <si>
    <t>Субсидии МП «Звенигородские
инженерные сети» в целях возмещения недополученных доходов, связанных с
невозможностью взыскания задолженности за поставленные коммунальные
услуги, для погашения просроченной задолженности за потребленный газ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</si>
  <si>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</si>
  <si>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</si>
  <si>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</si>
  <si>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</si>
  <si>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</si>
  <si>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Итого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</si>
  <si>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</si>
  <si>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</si>
  <si>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</si>
  <si>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</si>
  <si>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>Мероприятие 02.16 – Аварийно-восстановительные работы на объектах водоснабжения муниципальной собственности</t>
  </si>
  <si>
    <t>Выполнены аварийно-восстановительные работы на сетях водоснабжения муниципальной собственности,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</si>
  <si>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</si>
  <si>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6.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</si>
  <si>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</si>
  <si>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6.1.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</si>
  <si>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</si>
  <si>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6.2.</t>
  </si>
  <si>
    <t>Установлены и подключены дизель генераторные установки на специализированных площадках, ед.</t>
  </si>
  <si>
    <t>Приобретена специализированная техника для аварийных бригад, ед.</t>
  </si>
  <si>
    <t>Мероприятие 01.18 –  Возмещение затрат, связанных с получением комплексных экологических разрешений</t>
  </si>
  <si>
    <t>Ресурсоснабжающие организации, получившие комплексное экологическое разрешение,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</si>
  <si>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</si>
  <si>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</si>
  <si>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</si>
  <si>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Управление жилищно-коммунального хозяйства 
</t>
  </si>
  <si>
    <t>06.09.2022-29.11.2026</t>
  </si>
  <si>
    <t>01.04.2024-14.10.2025</t>
  </si>
  <si>
    <t>20.01.2023-14.10.2025</t>
  </si>
  <si>
    <t>01.01.2023-31.12.2025</t>
  </si>
  <si>
    <t>05.06.2023-31.12.2025</t>
  </si>
  <si>
    <t>Основное мероприятие И3 –  Модернизация коммунальной инфраструктуры</t>
  </si>
  <si>
    <t>Основное мероприятие И3 – «Модернизация коммунальной инфраструктуры»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</si>
  <si>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</si>
  <si>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02.03 – Организация в границах муниципального образования теплоснабжения населения</t>
  </si>
  <si>
    <t>Мероприятие 05.01. Утверждение схем теплоснабжения городских округов (актуализированных схем теплоснабжения муниципальных образований)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</si>
  <si>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</si>
  <si>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Мероприятие 05.04. Утверждение схем водоснабжения и водоотведения городских округов (актуализированных схем водоснабжения и водоотведения муниципальных образований)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</si>
  <si>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</si>
  <si>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</si>
  <si>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</si>
  <si>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</si>
  <si>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</si>
  <si>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</si>
  <si>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</si>
  <si>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380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</si>
  <si>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</si>
  <si>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</si>
  <si>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</si>
  <si>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</si>
  <si>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</si>
  <si>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1500 пог.м.</t>
  </si>
  <si>
    <t>1000  куб.м/сутки</t>
  </si>
  <si>
    <t>20.01.2026-29.11.2027</t>
  </si>
  <si>
    <t>3024 куб.м/сутки</t>
  </si>
  <si>
    <t>проектная - 
30 000 куб.м./сут.
фактическая - 
12 000 куб.м./сут.</t>
  </si>
  <si>
    <t>2500 пог.м</t>
  </si>
  <si>
    <t>Строительство 
(в т.ч. проектные 
и изыскательские 
работы)</t>
  </si>
  <si>
    <t>20.01.2025-
29.11.2027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</si>
  <si>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</si>
  <si>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</si>
  <si>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</si>
  <si>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Мероприятие 01.01. Погашение просроченной задолженности управляющих организаций, поставщиков ресурсов (ресурсоснабжающих, теплоснабжающих организаций, гарантирующих организаций) (далее – поставщики ресурсов) перед поставщиками энергоресурсов (газа, электроэнергии, тепловой энергии) путем возмещения части недополученных доходов управляющих организаций, поставщиков ресурсов, образовавшихся в связи с задолженностью населения по оплате за жилое помещение и коммунальные услуги и (или) ликвидированных в установленном законодательством порядке юридических лиц, оказывавших услуги в сфере жилищно-коммунального хозяйства за потребленные ресурсы (газ, электроэнергию, тепловую энергию и воду), признанной невозможной к взысканию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</si>
  <si>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</si>
  <si>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</si>
  <si>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 xml:space="preserve"> Администрации Одинцовского
городского округа Московской области 
от __________________ №________</t>
  </si>
  <si>
    <t>Субсидия МУП ЖКХ «Назарьево» в целях уменьшения непокрытого убытка предприятия на 31.12.2024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</si>
  <si>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</si>
  <si>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</si>
  <si>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Поставка и монтаж очистного сооружения биологической очистки хоз-бытовых стоков   д. Фуньково</t>
  </si>
  <si>
    <t>Управление жилищно-коммунального хозяйства
(приложение 6 к муниципальной программе)</t>
  </si>
  <si>
    <t>09.07.2024-14.10.2026</t>
  </si>
  <si>
    <t>23.07.2024-14.10.2026</t>
  </si>
  <si>
    <t>Приложение __ к постановлению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</si>
  <si>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</si>
  <si>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</si>
  <si>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</si>
  <si>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Субсидия МУП "ЖКХ Назарьево" на уменьшение непокрытого убытка на 30.06.2025</t>
  </si>
  <si>
    <t>Субсидия МП "Звенигородские инженерные сети" в целях возмещения недополученных доходов и уменьшения непокрытого убытка на 31.12.2024 года</t>
  </si>
  <si>
    <t>Мероприятие 01.03 - Организация в границах муниципального образования водоотведения</t>
  </si>
  <si>
    <t>Приложение 1 к постановлению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</si>
</sst>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  <numFmt numFmtId="170" formatCode="0.000000000000000"/>
  </numFmts>
  <fonts count="27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1"/>
      <name val="Calibri"/>
      <family val="2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20"/>
      <name val="Calibri"/>
      <family val="2"/>
      <charset val="204"/>
      <scheme val="minor"/>
    </font>
    <font>
      <sz val="12"/>
      <name val="Calibri"/>
      <family val="2"/>
      <charset val="204"/>
    </font>
    <font>
      <sz val="16"/>
      <name val="Calibri"/>
      <family val="2"/>
      <charset val="204"/>
    </font>
    <font>
      <sz val="18"/>
      <name val="Calibri"/>
      <family val="2"/>
      <charset val="204"/>
      <scheme val="minor"/>
    </font>
    <font>
      <sz val="18"/>
      <name val="Calibri"/>
      <family val="2"/>
      <charset val="204"/>
    </font>
    <font>
      <sz val="18"/>
      <color rgb="FFFF0000"/>
      <name val="Calibri"/>
      <family val="2"/>
      <charset val="204"/>
      <scheme val="minor"/>
    </font>
    <font>
      <sz val="15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06">
    <xf numFmtId="0" fontId="0" fillId="0" borderId="0" xfId="0"/>
    <xf numFmtId="0" fontId="1" fillId="2" borderId="0" xfId="0" applyNumberFormat="1" applyFont="1" applyFill="1" applyBorder="1" applyAlignment="1" applyProtection="1">
      <alignment horizontal="center"/>
    </xf>
    <xf numFmtId="0" fontId="3" fillId="2" borderId="0" xfId="0" applyNumberFormat="1" applyFont="1" applyFill="1" applyBorder="1" applyAlignment="1" applyProtection="1">
      <alignment horizontal="right" vertical="top" wrapText="1"/>
    </xf>
    <xf numFmtId="0" fontId="1" fillId="2" borderId="0" xfId="0" applyNumberFormat="1" applyFont="1" applyFill="1" applyBorder="1" applyAlignment="1" applyProtection="1"/>
    <xf numFmtId="0" fontId="3" fillId="2" borderId="0" xfId="0" applyNumberFormat="1" applyFont="1" applyFill="1" applyBorder="1" applyAlignment="1" applyProtection="1"/>
    <xf numFmtId="0" fontId="3" fillId="2" borderId="0" xfId="0" applyNumberFormat="1" applyFont="1" applyFill="1" applyBorder="1" applyAlignment="1" applyProtection="1">
      <alignment horizontal="center" vertical="top" wrapText="1"/>
    </xf>
    <xf numFmtId="0" fontId="3" fillId="2" borderId="0" xfId="0" applyNumberFormat="1" applyFont="1" applyFill="1" applyBorder="1" applyAlignment="1" applyProtection="1">
      <alignment horizontal="center"/>
    </xf>
    <xf numFmtId="164" fontId="1" fillId="2" borderId="0" xfId="0" applyNumberFormat="1" applyFont="1" applyFill="1" applyBorder="1" applyAlignment="1" applyProtection="1"/>
    <xf numFmtId="0" fontId="1" fillId="2" borderId="0" xfId="0" applyNumberFormat="1" applyFont="1" applyFill="1" applyBorder="1" applyAlignment="1" applyProtection="1">
      <alignment horizontal="right"/>
    </xf>
    <xf numFmtId="0" fontId="1" fillId="2" borderId="1" xfId="0" applyNumberFormat="1" applyFont="1" applyFill="1" applyBorder="1" applyAlignment="1" applyProtection="1">
      <alignment horizontal="left" vertical="top" wrapText="1"/>
    </xf>
    <xf numFmtId="164" fontId="1" fillId="2" borderId="1" xfId="0" applyNumberFormat="1" applyFont="1" applyFill="1" applyBorder="1" applyAlignment="1" applyProtection="1">
      <alignment horizontal="center" vertical="center"/>
    </xf>
    <xf numFmtId="168" fontId="1" fillId="2" borderId="0" xfId="0" applyNumberFormat="1" applyFont="1" applyFill="1" applyBorder="1" applyAlignment="1" applyProtection="1"/>
    <xf numFmtId="169" fontId="1" fillId="2" borderId="0" xfId="0" applyNumberFormat="1" applyFont="1" applyFill="1" applyBorder="1" applyAlignment="1" applyProtection="1"/>
    <xf numFmtId="0" fontId="1" fillId="2" borderId="3" xfId="0" applyNumberFormat="1" applyFont="1" applyFill="1" applyBorder="1" applyAlignment="1" applyProtection="1">
      <alignment horizontal="center" vertical="center" wrapText="1"/>
    </xf>
    <xf numFmtId="4" fontId="1" fillId="3" borderId="1" xfId="0" applyNumberFormat="1" applyFont="1" applyFill="1" applyBorder="1" applyAlignment="1" applyProtection="1">
      <alignment horizontal="center" vertical="center"/>
    </xf>
    <xf numFmtId="165" fontId="1" fillId="2" borderId="0" xfId="0" applyNumberFormat="1" applyFont="1" applyFill="1" applyBorder="1" applyAlignment="1" applyProtection="1"/>
    <xf numFmtId="0" fontId="1" fillId="3" borderId="0" xfId="0" applyNumberFormat="1" applyFont="1" applyFill="1" applyBorder="1" applyAlignment="1" applyProtection="1"/>
    <xf numFmtId="0" fontId="3" fillId="3" borderId="0" xfId="0" applyNumberFormat="1" applyFont="1" applyFill="1" applyBorder="1" applyAlignment="1" applyProtection="1"/>
    <xf numFmtId="0" fontId="1" fillId="3" borderId="0" xfId="0" applyNumberFormat="1" applyFont="1" applyFill="1" applyBorder="1" applyAlignment="1" applyProtection="1">
      <alignment horizontal="right"/>
    </xf>
    <xf numFmtId="0" fontId="2" fillId="3" borderId="0" xfId="0" applyNumberFormat="1" applyFont="1" applyFill="1" applyBorder="1" applyAlignment="1" applyProtection="1"/>
    <xf numFmtId="0" fontId="3" fillId="3" borderId="0" xfId="0" applyNumberFormat="1" applyFont="1" applyFill="1" applyBorder="1" applyAlignment="1" applyProtection="1">
      <alignment vertical="center"/>
    </xf>
    <xf numFmtId="0" fontId="1" fillId="3" borderId="1" xfId="0" applyNumberFormat="1" applyFont="1" applyFill="1" applyBorder="1" applyAlignment="1" applyProtection="1">
      <alignment vertical="top" wrapText="1"/>
    </xf>
    <xf numFmtId="0" fontId="4" fillId="3" borderId="1" xfId="0" applyNumberFormat="1" applyFont="1" applyFill="1" applyBorder="1" applyAlignment="1" applyProtection="1">
      <alignment vertical="center" wrapText="1"/>
    </xf>
    <xf numFmtId="164" fontId="3" fillId="3" borderId="0" xfId="0" applyNumberFormat="1" applyFont="1" applyFill="1" applyBorder="1" applyAlignment="1" applyProtection="1"/>
    <xf numFmtId="0" fontId="4" fillId="3" borderId="0" xfId="0" applyNumberFormat="1" applyFont="1" applyFill="1" applyBorder="1" applyAlignment="1" applyProtection="1">
      <alignment horizontal="center" vertical="center" wrapText="1"/>
    </xf>
    <xf numFmtId="0" fontId="4" fillId="3" borderId="0" xfId="0" applyNumberFormat="1" applyFont="1" applyFill="1" applyBorder="1" applyAlignment="1" applyProtection="1">
      <alignment horizontal="left" vertical="center" wrapText="1"/>
    </xf>
    <xf numFmtId="4" fontId="7" fillId="3" borderId="0" xfId="0" applyNumberFormat="1" applyFont="1" applyFill="1"/>
    <xf numFmtId="164" fontId="4" fillId="3" borderId="0" xfId="0" applyNumberFormat="1" applyFont="1" applyFill="1" applyBorder="1" applyAlignment="1" applyProtection="1">
      <alignment horizontal="center" vertical="center"/>
    </xf>
    <xf numFmtId="165" fontId="4" fillId="3" borderId="0" xfId="0" applyNumberFormat="1" applyFont="1" applyFill="1" applyBorder="1" applyAlignment="1" applyProtection="1">
      <alignment horizontal="center" vertical="center" wrapText="1"/>
    </xf>
    <xf numFmtId="0" fontId="3" fillId="3" borderId="0" xfId="0" applyNumberFormat="1" applyFont="1" applyFill="1" applyBorder="1" applyAlignment="1" applyProtection="1">
      <alignment horizontal="center"/>
    </xf>
    <xf numFmtId="164" fontId="1" fillId="3" borderId="0" xfId="0" applyNumberFormat="1" applyFont="1" applyFill="1" applyBorder="1" applyAlignment="1" applyProtection="1"/>
    <xf numFmtId="165" fontId="1" fillId="3" borderId="0" xfId="0" applyNumberFormat="1" applyFont="1" applyFill="1" applyBorder="1" applyAlignment="1" applyProtection="1"/>
    <xf numFmtId="4" fontId="3" fillId="3" borderId="0" xfId="0" applyNumberFormat="1" applyFont="1" applyFill="1" applyBorder="1" applyAlignment="1" applyProtection="1"/>
    <xf numFmtId="164" fontId="4" fillId="3" borderId="1" xfId="0" applyNumberFormat="1" applyFont="1" applyFill="1" applyBorder="1" applyAlignment="1" applyProtection="1">
      <alignment horizontal="center" vertical="center" wrapText="1"/>
    </xf>
    <xf numFmtId="164" fontId="4" fillId="3" borderId="1" xfId="0" applyNumberFormat="1" applyFont="1" applyFill="1" applyBorder="1" applyAlignment="1" applyProtection="1">
      <alignment horizontal="center" vertical="center"/>
    </xf>
    <xf numFmtId="0" fontId="3" fillId="3" borderId="0" xfId="0" applyNumberFormat="1" applyFont="1" applyFill="1" applyBorder="1" applyAlignment="1" applyProtection="1">
      <alignment vertical="top"/>
    </xf>
    <xf numFmtId="0" fontId="1" fillId="3" borderId="1" xfId="0" applyNumberFormat="1" applyFont="1" applyFill="1" applyBorder="1" applyAlignment="1" applyProtection="1">
      <alignment horizontal="left" vertical="top"/>
    </xf>
    <xf numFmtId="0" fontId="4" fillId="3" borderId="1" xfId="0" applyNumberFormat="1" applyFont="1" applyFill="1" applyBorder="1" applyAlignment="1" applyProtection="1">
      <alignment horizontal="left" vertical="top"/>
    </xf>
    <xf numFmtId="0" fontId="4" fillId="3" borderId="1" xfId="0" applyNumberFormat="1" applyFont="1" applyFill="1" applyBorder="1" applyAlignment="1" applyProtection="1">
      <alignment vertical="top" wrapText="1"/>
    </xf>
    <xf numFmtId="4" fontId="1" fillId="3" borderId="7" xfId="0" applyNumberFormat="1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 applyProtection="1">
      <alignment vertical="center" wrapText="1"/>
    </xf>
    <xf numFmtId="49" fontId="1" fillId="3" borderId="2" xfId="0" applyNumberFormat="1" applyFont="1" applyFill="1" applyBorder="1" applyAlignment="1" applyProtection="1">
      <alignment horizontal="center" vertical="top"/>
    </xf>
    <xf numFmtId="164" fontId="3" fillId="2" borderId="0" xfId="0" applyNumberFormat="1" applyFont="1" applyFill="1" applyBorder="1" applyAlignment="1" applyProtection="1"/>
    <xf numFmtId="4" fontId="3" fillId="2" borderId="0" xfId="0" applyNumberFormat="1" applyFont="1" applyFill="1" applyBorder="1" applyAlignment="1" applyProtection="1"/>
    <xf numFmtId="4" fontId="1" fillId="2" borderId="0" xfId="0" applyNumberFormat="1" applyFont="1" applyFill="1" applyBorder="1" applyAlignment="1" applyProtection="1"/>
    <xf numFmtId="0" fontId="5" fillId="3" borderId="0" xfId="0" applyFont="1" applyFill="1"/>
    <xf numFmtId="0" fontId="18" fillId="3" borderId="0" xfId="0" applyFont="1" applyFill="1" applyAlignment="1">
      <alignment horizontal="center" vertical="center"/>
    </xf>
    <xf numFmtId="0" fontId="17" fillId="3" borderId="0" xfId="0" applyFont="1" applyFill="1" applyAlignment="1">
      <alignment horizontal="center" vertical="center"/>
    </xf>
    <xf numFmtId="0" fontId="7" fillId="3" borderId="0" xfId="0" applyFont="1" applyFill="1" applyBorder="1" applyAlignment="1">
      <alignment horizontal="right"/>
    </xf>
    <xf numFmtId="0" fontId="8" fillId="3" borderId="0" xfId="0" applyFont="1" applyFill="1" applyBorder="1" applyAlignment="1">
      <alignment horizontal="center"/>
    </xf>
    <xf numFmtId="0" fontId="8" fillId="3" borderId="0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right"/>
    </xf>
    <xf numFmtId="0" fontId="6" fillId="3" borderId="0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right" wrapText="1"/>
    </xf>
    <xf numFmtId="0" fontId="6" fillId="3" borderId="0" xfId="0" applyFont="1" applyFill="1" applyBorder="1" applyAlignment="1">
      <alignment horizontal="center" vertical="center"/>
    </xf>
    <xf numFmtId="0" fontId="9" fillId="3" borderId="0" xfId="0" applyFont="1" applyFill="1" applyBorder="1" applyAlignment="1">
      <alignment vertical="center" wrapText="1"/>
    </xf>
    <xf numFmtId="0" fontId="6" fillId="3" borderId="0" xfId="0" applyFont="1" applyFill="1"/>
    <xf numFmtId="0" fontId="7" fillId="3" borderId="8" xfId="0" applyFont="1" applyFill="1" applyBorder="1" applyAlignment="1">
      <alignment horizontal="right"/>
    </xf>
    <xf numFmtId="0" fontId="6" fillId="3" borderId="8" xfId="0" applyFont="1" applyFill="1" applyBorder="1" applyAlignment="1">
      <alignment horizontal="right"/>
    </xf>
    <xf numFmtId="0" fontId="6" fillId="3" borderId="8" xfId="0" applyFont="1" applyFill="1" applyBorder="1" applyAlignment="1">
      <alignment horizontal="center" vertical="center"/>
    </xf>
    <xf numFmtId="166" fontId="14" fillId="3" borderId="1" xfId="0" applyNumberFormat="1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 applyProtection="1">
      <alignment horizontal="center" vertical="center"/>
    </xf>
    <xf numFmtId="164" fontId="5" fillId="3" borderId="0" xfId="0" applyNumberFormat="1" applyFont="1" applyFill="1"/>
    <xf numFmtId="0" fontId="23" fillId="3" borderId="0" xfId="0" applyFont="1" applyFill="1"/>
    <xf numFmtId="0" fontId="19" fillId="3" borderId="0" xfId="0" applyFont="1" applyFill="1"/>
    <xf numFmtId="166" fontId="14" fillId="3" borderId="1" xfId="0" applyNumberFormat="1" applyFont="1" applyFill="1" applyBorder="1" applyAlignment="1">
      <alignment horizontal="center" vertical="center" wrapText="1"/>
    </xf>
    <xf numFmtId="169" fontId="5" fillId="3" borderId="0" xfId="0" applyNumberFormat="1" applyFont="1" applyFill="1"/>
    <xf numFmtId="4" fontId="5" fillId="3" borderId="0" xfId="0" applyNumberFormat="1" applyFont="1" applyFill="1"/>
    <xf numFmtId="4" fontId="21" fillId="3" borderId="0" xfId="0" applyNumberFormat="1" applyFont="1" applyFill="1" applyAlignment="1">
      <alignment vertical="center"/>
    </xf>
    <xf numFmtId="0" fontId="21" fillId="3" borderId="0" xfId="0" applyFont="1" applyFill="1" applyAlignment="1">
      <alignment vertical="center"/>
    </xf>
    <xf numFmtId="4" fontId="21" fillId="3" borderId="0" xfId="0" applyNumberFormat="1" applyFont="1" applyFill="1"/>
    <xf numFmtId="169" fontId="19" fillId="3" borderId="0" xfId="0" applyNumberFormat="1" applyFont="1" applyFill="1"/>
    <xf numFmtId="0" fontId="11" fillId="3" borderId="0" xfId="0" applyFont="1" applyFill="1"/>
    <xf numFmtId="169" fontId="23" fillId="3" borderId="0" xfId="0" applyNumberFormat="1" applyFont="1" applyFill="1"/>
    <xf numFmtId="0" fontId="20" fillId="3" borderId="0" xfId="0" applyFont="1" applyFill="1"/>
    <xf numFmtId="169" fontId="20" fillId="3" borderId="0" xfId="0" applyNumberFormat="1" applyFont="1" applyFill="1"/>
    <xf numFmtId="168" fontId="20" fillId="3" borderId="0" xfId="0" applyNumberFormat="1" applyFont="1" applyFill="1"/>
    <xf numFmtId="170" fontId="20" fillId="3" borderId="0" xfId="0" applyNumberFormat="1" applyFont="1" applyFill="1"/>
    <xf numFmtId="0" fontId="16" fillId="3" borderId="1" xfId="0" applyFont="1" applyFill="1" applyBorder="1"/>
    <xf numFmtId="4" fontId="15" fillId="3" borderId="1" xfId="0" applyNumberFormat="1" applyFont="1" applyFill="1" applyBorder="1" applyAlignment="1">
      <alignment horizontal="center"/>
    </xf>
    <xf numFmtId="164" fontId="15" fillId="3" borderId="1" xfId="0" applyNumberFormat="1" applyFont="1" applyFill="1" applyBorder="1" applyAlignment="1">
      <alignment horizontal="center"/>
    </xf>
    <xf numFmtId="0" fontId="14" fillId="3" borderId="1" xfId="0" applyFont="1" applyFill="1" applyBorder="1"/>
    <xf numFmtId="0" fontId="5" fillId="3" borderId="0" xfId="0" applyFont="1" applyFill="1" applyBorder="1"/>
    <xf numFmtId="4" fontId="10" fillId="3" borderId="0" xfId="0" applyNumberFormat="1" applyFont="1" applyFill="1" applyBorder="1" applyAlignment="1">
      <alignment horizontal="center"/>
    </xf>
    <xf numFmtId="0" fontId="5" fillId="3" borderId="0" xfId="0" applyFont="1" applyFill="1" applyAlignment="1">
      <alignment horizontal="center" vertical="center"/>
    </xf>
    <xf numFmtId="0" fontId="5" fillId="3" borderId="0" xfId="0" applyFont="1" applyFill="1" applyBorder="1" applyAlignment="1">
      <alignment horizontal="center"/>
    </xf>
    <xf numFmtId="0" fontId="1" fillId="3" borderId="0" xfId="0" applyFont="1" applyFill="1"/>
    <xf numFmtId="0" fontId="13" fillId="3" borderId="0" xfId="0" applyFont="1" applyFill="1" applyBorder="1" applyAlignment="1">
      <alignment horizontal="center"/>
    </xf>
    <xf numFmtId="0" fontId="14" fillId="3" borderId="0" xfId="0" applyFont="1" applyFill="1" applyAlignment="1">
      <alignment vertical="top"/>
    </xf>
    <xf numFmtId="167" fontId="9" fillId="3" borderId="0" xfId="0" applyNumberFormat="1" applyFont="1" applyFill="1" applyAlignment="1">
      <alignment horizontal="center" vertical="center" wrapText="1"/>
    </xf>
    <xf numFmtId="164" fontId="11" fillId="3" borderId="0" xfId="0" applyNumberFormat="1" applyFont="1" applyFill="1"/>
    <xf numFmtId="164" fontId="11" fillId="3" borderId="0" xfId="0" applyNumberFormat="1" applyFont="1" applyFill="1" applyAlignment="1">
      <alignment horizontal="center" vertical="center"/>
    </xf>
    <xf numFmtId="0" fontId="14" fillId="3" borderId="0" xfId="0" applyFont="1" applyFill="1"/>
    <xf numFmtId="0" fontId="9" fillId="3" borderId="0" xfId="0" applyFont="1" applyFill="1" applyAlignment="1"/>
    <xf numFmtId="0" fontId="12" fillId="3" borderId="0" xfId="0" applyFont="1" applyFill="1" applyAlignment="1">
      <alignment vertical="top"/>
    </xf>
    <xf numFmtId="0" fontId="12" fillId="3" borderId="0" xfId="0" applyFont="1" applyFill="1" applyAlignment="1">
      <alignment vertical="top" wrapText="1"/>
    </xf>
    <xf numFmtId="0" fontId="12" fillId="3" borderId="0" xfId="0" applyFont="1" applyFill="1"/>
    <xf numFmtId="0" fontId="9" fillId="3" borderId="0" xfId="0" applyFont="1" applyFill="1"/>
    <xf numFmtId="0" fontId="13" fillId="3" borderId="0" xfId="0" applyFont="1" applyFill="1"/>
    <xf numFmtId="0" fontId="13" fillId="3" borderId="0" xfId="0" applyFont="1" applyFill="1" applyAlignment="1">
      <alignment horizontal="center" vertical="center"/>
    </xf>
    <xf numFmtId="164" fontId="20" fillId="3" borderId="0" xfId="0" applyNumberFormat="1" applyFont="1" applyFill="1"/>
    <xf numFmtId="164" fontId="1" fillId="3" borderId="1" xfId="0" applyNumberFormat="1" applyFont="1" applyFill="1" applyBorder="1" applyAlignment="1" applyProtection="1">
      <alignment horizontal="center" vertical="center"/>
    </xf>
    <xf numFmtId="0" fontId="14" fillId="3" borderId="1" xfId="0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164" fontId="14" fillId="3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right"/>
    </xf>
    <xf numFmtId="164" fontId="14" fillId="3" borderId="7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24" fillId="3" borderId="0" xfId="0" applyNumberFormat="1" applyFont="1" applyFill="1" applyBorder="1" applyAlignment="1" applyProtection="1"/>
    <xf numFmtId="0" fontId="25" fillId="3" borderId="0" xfId="0" applyFont="1" applyFill="1"/>
    <xf numFmtId="166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 applyProtection="1">
      <alignment horizontal="center" vertical="center"/>
    </xf>
    <xf numFmtId="164" fontId="1" fillId="3" borderId="3" xfId="0" applyNumberFormat="1" applyFont="1" applyFill="1" applyBorder="1" applyAlignment="1" applyProtection="1">
      <alignment horizontal="center" vertical="center"/>
    </xf>
    <xf numFmtId="164" fontId="1" fillId="3" borderId="3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left" vertical="top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top" wrapText="1"/>
    </xf>
    <xf numFmtId="0" fontId="1" fillId="3" borderId="2" xfId="0" applyNumberFormat="1" applyFont="1" applyFill="1" applyBorder="1" applyAlignment="1" applyProtection="1">
      <alignment horizontal="left" vertical="top" wrapText="1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top" wrapText="1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164" fontId="4" fillId="3" borderId="3" xfId="0" applyNumberFormat="1" applyFont="1" applyFill="1" applyBorder="1" applyAlignment="1" applyProtection="1">
      <alignment horizontal="center" vertical="center" wrapText="1"/>
    </xf>
    <xf numFmtId="164" fontId="4" fillId="3" borderId="3" xfId="0" applyNumberFormat="1" applyFont="1" applyFill="1" applyBorder="1" applyAlignment="1" applyProtection="1">
      <alignment horizontal="center" vertical="center"/>
    </xf>
    <xf numFmtId="164" fontId="1" fillId="3" borderId="2" xfId="0" applyNumberFormat="1" applyFont="1" applyFill="1" applyBorder="1" applyAlignment="1" applyProtection="1">
      <alignment horizontal="center" vertical="center"/>
    </xf>
    <xf numFmtId="164" fontId="1" fillId="3" borderId="7" xfId="0" applyNumberFormat="1" applyFont="1" applyFill="1" applyBorder="1" applyAlignment="1" applyProtection="1">
      <alignment horizontal="center" vertical="center"/>
    </xf>
    <xf numFmtId="164" fontId="1" fillId="3" borderId="2" xfId="0" applyNumberFormat="1" applyFont="1" applyFill="1" applyBorder="1" applyAlignment="1" applyProtection="1">
      <alignment horizontal="center" vertical="center" wrapText="1"/>
    </xf>
    <xf numFmtId="165" fontId="1" fillId="3" borderId="1" xfId="0" applyNumberFormat="1" applyFont="1" applyFill="1" applyBorder="1" applyAlignment="1" applyProtection="1">
      <alignment horizontal="center" vertical="top" wrapText="1"/>
    </xf>
    <xf numFmtId="0" fontId="4" fillId="3" borderId="1" xfId="0" applyNumberFormat="1" applyFont="1" applyFill="1" applyBorder="1" applyAlignment="1" applyProtection="1">
      <alignment horizontal="left" vertical="center" wrapText="1"/>
    </xf>
    <xf numFmtId="0" fontId="1" fillId="3" borderId="1" xfId="0" applyNumberFormat="1" applyFont="1" applyFill="1" applyBorder="1" applyAlignment="1" applyProtection="1">
      <alignment horizontal="center" vertical="top"/>
    </xf>
    <xf numFmtId="0" fontId="4" fillId="3" borderId="0" xfId="0" applyNumberFormat="1" applyFont="1" applyFill="1" applyBorder="1" applyAlignment="1" applyProtection="1">
      <alignment horizontal="center"/>
    </xf>
    <xf numFmtId="0" fontId="1" fillId="3" borderId="0" xfId="0" applyNumberFormat="1" applyFont="1" applyFill="1" applyBorder="1" applyAlignment="1" applyProtection="1">
      <alignment horizontal="center"/>
    </xf>
    <xf numFmtId="14" fontId="1" fillId="3" borderId="1" xfId="0" applyNumberFormat="1" applyFont="1" applyFill="1" applyBorder="1" applyAlignment="1" applyProtection="1">
      <alignment horizontal="center" vertical="top"/>
    </xf>
    <xf numFmtId="49" fontId="1" fillId="3" borderId="1" xfId="0" applyNumberFormat="1" applyFont="1" applyFill="1" applyBorder="1" applyAlignment="1" applyProtection="1">
      <alignment horizontal="center" vertical="top"/>
    </xf>
    <xf numFmtId="0" fontId="1" fillId="3" borderId="3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left" vertical="top" wrapText="1"/>
    </xf>
    <xf numFmtId="0" fontId="1" fillId="3" borderId="0" xfId="0" applyNumberFormat="1" applyFont="1" applyFill="1" applyBorder="1" applyAlignment="1" applyProtection="1">
      <alignment horizontal="right" wrapText="1"/>
    </xf>
    <xf numFmtId="4" fontId="1" fillId="4" borderId="1" xfId="0" applyNumberFormat="1" applyFont="1" applyFill="1" applyBorder="1" applyAlignment="1" applyProtection="1">
      <alignment horizontal="center" vertical="center"/>
    </xf>
    <xf numFmtId="164" fontId="1" fillId="4" borderId="3" xfId="0" applyNumberFormat="1" applyFont="1" applyFill="1" applyBorder="1" applyAlignment="1" applyProtection="1">
      <alignment horizontal="center" vertical="center" wrapText="1"/>
    </xf>
    <xf numFmtId="164" fontId="1" fillId="4" borderId="4" xfId="0" applyNumberFormat="1" applyFont="1" applyFill="1" applyBorder="1" applyAlignment="1" applyProtection="1">
      <alignment horizontal="center" vertical="center" wrapText="1"/>
    </xf>
    <xf numFmtId="164" fontId="1" fillId="4" borderId="5" xfId="0" applyNumberFormat="1" applyFont="1" applyFill="1" applyBorder="1" applyAlignment="1" applyProtection="1">
      <alignment horizontal="center" vertical="center" wrapText="1"/>
    </xf>
    <xf numFmtId="0" fontId="1" fillId="3" borderId="2" xfId="0" applyNumberFormat="1" applyFont="1" applyFill="1" applyBorder="1" applyAlignment="1" applyProtection="1">
      <alignment horizontal="center" vertical="top" wrapText="1"/>
    </xf>
    <xf numFmtId="0" fontId="1" fillId="3" borderId="7" xfId="0" applyNumberFormat="1" applyFont="1" applyFill="1" applyBorder="1" applyAlignment="1" applyProtection="1">
      <alignment horizontal="center" vertical="top" wrapText="1"/>
    </xf>
    <xf numFmtId="164" fontId="1" fillId="3" borderId="3" xfId="0" applyNumberFormat="1" applyFont="1" applyFill="1" applyBorder="1" applyAlignment="1" applyProtection="1">
      <alignment horizontal="center" vertical="center"/>
    </xf>
    <xf numFmtId="164" fontId="1" fillId="3" borderId="4" xfId="0" applyNumberFormat="1" applyFont="1" applyFill="1" applyBorder="1" applyAlignment="1" applyProtection="1">
      <alignment horizontal="center" vertical="center"/>
    </xf>
    <xf numFmtId="164" fontId="1" fillId="3" borderId="5" xfId="0" applyNumberFormat="1" applyFont="1" applyFill="1" applyBorder="1" applyAlignment="1" applyProtection="1">
      <alignment horizontal="center" vertical="center"/>
    </xf>
    <xf numFmtId="2" fontId="1" fillId="3" borderId="2" xfId="0" applyNumberFormat="1" applyFont="1" applyFill="1" applyBorder="1" applyAlignment="1" applyProtection="1">
      <alignment horizontal="center" vertical="top"/>
    </xf>
    <xf numFmtId="2" fontId="1" fillId="3" borderId="7" xfId="0" applyNumberFormat="1" applyFont="1" applyFill="1" applyBorder="1" applyAlignment="1" applyProtection="1">
      <alignment horizontal="center" vertical="top"/>
    </xf>
    <xf numFmtId="0" fontId="1" fillId="3" borderId="2" xfId="0" applyNumberFormat="1" applyFont="1" applyFill="1" applyBorder="1" applyAlignment="1" applyProtection="1">
      <alignment horizontal="left" vertical="top" wrapText="1"/>
    </xf>
    <xf numFmtId="0" fontId="1" fillId="3" borderId="7" xfId="0" applyNumberFormat="1" applyFont="1" applyFill="1" applyBorder="1" applyAlignment="1" applyProtection="1">
      <alignment horizontal="left" vertical="top" wrapText="1"/>
    </xf>
    <xf numFmtId="0" fontId="1" fillId="3" borderId="6" xfId="0" applyNumberFormat="1" applyFont="1" applyFill="1" applyBorder="1" applyAlignment="1" applyProtection="1">
      <alignment horizontal="center" vertical="top" wrapText="1"/>
    </xf>
    <xf numFmtId="0" fontId="1" fillId="3" borderId="6" xfId="0" applyNumberFormat="1" applyFont="1" applyFill="1" applyBorder="1" applyAlignment="1" applyProtection="1">
      <alignment horizontal="left" vertical="top" wrapText="1"/>
    </xf>
    <xf numFmtId="2" fontId="1" fillId="3" borderId="1" xfId="0" applyNumberFormat="1" applyFont="1" applyFill="1" applyBorder="1" applyAlignment="1" applyProtection="1">
      <alignment horizontal="center" vertical="top"/>
    </xf>
    <xf numFmtId="0" fontId="1" fillId="3" borderId="1" xfId="0" applyNumberFormat="1" applyFont="1" applyFill="1" applyBorder="1" applyAlignment="1" applyProtection="1">
      <alignment horizontal="center" vertical="top"/>
    </xf>
    <xf numFmtId="0" fontId="1" fillId="3" borderId="1" xfId="0" applyNumberFormat="1" applyFont="1" applyFill="1" applyBorder="1" applyAlignment="1" applyProtection="1">
      <alignment horizontal="left" vertical="top" wrapText="1"/>
    </xf>
    <xf numFmtId="164" fontId="1" fillId="3" borderId="1" xfId="0" applyNumberFormat="1" applyFont="1" applyFill="1" applyBorder="1" applyAlignment="1" applyProtection="1">
      <alignment horizontal="center" vertical="center" wrapText="1"/>
    </xf>
    <xf numFmtId="164" fontId="1" fillId="3" borderId="1" xfId="0" applyNumberFormat="1" applyFont="1" applyFill="1" applyBorder="1" applyAlignment="1" applyProtection="1">
      <alignment horizontal="center" vertical="center"/>
    </xf>
    <xf numFmtId="0" fontId="1" fillId="3" borderId="1" xfId="0" applyNumberFormat="1" applyFont="1" applyFill="1" applyBorder="1" applyAlignment="1" applyProtection="1">
      <alignment horizontal="center" vertical="top" wrapText="1"/>
    </xf>
    <xf numFmtId="16" fontId="1" fillId="3" borderId="1" xfId="0" applyNumberFormat="1" applyFont="1" applyFill="1" applyBorder="1" applyAlignment="1" applyProtection="1">
      <alignment horizontal="center" vertical="top"/>
    </xf>
    <xf numFmtId="165" fontId="1" fillId="3" borderId="1" xfId="0" applyNumberFormat="1" applyFont="1" applyFill="1" applyBorder="1" applyAlignment="1" applyProtection="1">
      <alignment horizontal="center" vertical="top" wrapText="1"/>
    </xf>
    <xf numFmtId="0" fontId="1" fillId="3" borderId="2" xfId="0" applyNumberFormat="1" applyFont="1" applyFill="1" applyBorder="1" applyAlignment="1" applyProtection="1">
      <alignment horizontal="center" vertical="top"/>
    </xf>
    <xf numFmtId="0" fontId="1" fillId="3" borderId="6" xfId="0" applyNumberFormat="1" applyFont="1" applyFill="1" applyBorder="1" applyAlignment="1" applyProtection="1">
      <alignment horizontal="center" vertical="top"/>
    </xf>
    <xf numFmtId="0" fontId="1" fillId="3" borderId="7" xfId="0" applyNumberFormat="1" applyFont="1" applyFill="1" applyBorder="1" applyAlignment="1" applyProtection="1">
      <alignment horizontal="center" vertical="top"/>
    </xf>
    <xf numFmtId="165" fontId="1" fillId="3" borderId="2" xfId="0" applyNumberFormat="1" applyFont="1" applyFill="1" applyBorder="1" applyAlignment="1" applyProtection="1">
      <alignment horizontal="center" vertical="top" wrapText="1"/>
    </xf>
    <xf numFmtId="165" fontId="1" fillId="3" borderId="6" xfId="0" applyNumberFormat="1" applyFont="1" applyFill="1" applyBorder="1" applyAlignment="1" applyProtection="1">
      <alignment horizontal="center" vertical="top" wrapText="1"/>
    </xf>
    <xf numFmtId="165" fontId="1" fillId="3" borderId="7" xfId="0" applyNumberFormat="1" applyFont="1" applyFill="1" applyBorder="1" applyAlignment="1" applyProtection="1">
      <alignment horizontal="center" vertical="top" wrapText="1"/>
    </xf>
    <xf numFmtId="0" fontId="1" fillId="3" borderId="1" xfId="0" applyNumberFormat="1" applyFont="1" applyFill="1" applyBorder="1" applyAlignment="1" applyProtection="1">
      <alignment horizontal="center" vertical="center" wrapText="1"/>
    </xf>
    <xf numFmtId="164" fontId="1" fillId="3" borderId="2" xfId="0" applyNumberFormat="1" applyFont="1" applyFill="1" applyBorder="1" applyAlignment="1" applyProtection="1">
      <alignment horizontal="center" vertical="center" wrapText="1"/>
    </xf>
    <xf numFmtId="164" fontId="1" fillId="3" borderId="7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center" wrapText="1"/>
    </xf>
    <xf numFmtId="165" fontId="4" fillId="3" borderId="1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left" vertical="center" wrapText="1"/>
    </xf>
    <xf numFmtId="14" fontId="1" fillId="3" borderId="1" xfId="0" applyNumberFormat="1" applyFont="1" applyFill="1" applyBorder="1" applyAlignment="1" applyProtection="1">
      <alignment horizontal="center" vertical="top"/>
    </xf>
    <xf numFmtId="49" fontId="1" fillId="3" borderId="1" xfId="0" applyNumberFormat="1" applyFont="1" applyFill="1" applyBorder="1" applyAlignment="1" applyProtection="1">
      <alignment horizontal="center" vertical="top"/>
    </xf>
    <xf numFmtId="164" fontId="1" fillId="3" borderId="2" xfId="0" applyNumberFormat="1" applyFont="1" applyFill="1" applyBorder="1" applyAlignment="1" applyProtection="1">
      <alignment horizontal="center" vertical="center"/>
    </xf>
    <xf numFmtId="164" fontId="1" fillId="3" borderId="3" xfId="0" applyNumberFormat="1" applyFont="1" applyFill="1" applyBorder="1" applyAlignment="1" applyProtection="1">
      <alignment horizontal="center" vertical="center" wrapText="1"/>
    </xf>
    <xf numFmtId="164" fontId="1" fillId="3" borderId="4" xfId="0" applyNumberFormat="1" applyFont="1" applyFill="1" applyBorder="1" applyAlignment="1" applyProtection="1">
      <alignment horizontal="center" vertical="center" wrapText="1"/>
    </xf>
    <xf numFmtId="164" fontId="1" fillId="3" borderId="5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center"/>
    </xf>
    <xf numFmtId="0" fontId="4" fillId="3" borderId="1" xfId="0" applyNumberFormat="1" applyFont="1" applyFill="1" applyBorder="1" applyAlignment="1" applyProtection="1">
      <alignment horizontal="center" vertical="top"/>
    </xf>
    <xf numFmtId="2" fontId="1" fillId="3" borderId="6" xfId="0" applyNumberFormat="1" applyFont="1" applyFill="1" applyBorder="1" applyAlignment="1" applyProtection="1">
      <alignment horizontal="center" vertical="top"/>
    </xf>
    <xf numFmtId="0" fontId="1" fillId="3" borderId="0" xfId="0" applyNumberFormat="1" applyFont="1" applyFill="1" applyBorder="1" applyAlignment="1" applyProtection="1">
      <alignment horizontal="right" wrapText="1"/>
    </xf>
    <xf numFmtId="0" fontId="4" fillId="3" borderId="3" xfId="0" applyNumberFormat="1" applyFont="1" applyFill="1" applyBorder="1" applyAlignment="1" applyProtection="1">
      <alignment horizontal="center" vertical="center" wrapText="1"/>
    </xf>
    <xf numFmtId="0" fontId="4" fillId="3" borderId="4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center" vertical="center" wrapText="1"/>
    </xf>
    <xf numFmtId="0" fontId="4" fillId="3" borderId="6" xfId="0" applyNumberFormat="1" applyFont="1" applyFill="1" applyBorder="1" applyAlignment="1" applyProtection="1">
      <alignment horizontal="center" vertical="center" wrapText="1"/>
    </xf>
    <xf numFmtId="0" fontId="4" fillId="3" borderId="7" xfId="0" applyNumberFormat="1" applyFont="1" applyFill="1" applyBorder="1" applyAlignment="1" applyProtection="1">
      <alignment horizontal="center" vertical="center" wrapText="1"/>
    </xf>
    <xf numFmtId="0" fontId="4" fillId="3" borderId="2" xfId="0" applyNumberFormat="1" applyFont="1" applyFill="1" applyBorder="1" applyAlignment="1" applyProtection="1">
      <alignment horizontal="left" vertical="center" wrapText="1"/>
    </xf>
    <xf numFmtId="0" fontId="4" fillId="3" borderId="6" xfId="0" applyNumberFormat="1" applyFont="1" applyFill="1" applyBorder="1" applyAlignment="1" applyProtection="1">
      <alignment horizontal="left" vertical="center" wrapText="1"/>
    </xf>
    <xf numFmtId="0" fontId="4" fillId="3" borderId="7" xfId="0" applyNumberFormat="1" applyFont="1" applyFill="1" applyBorder="1" applyAlignment="1" applyProtection="1">
      <alignment horizontal="left" vertical="center" wrapText="1"/>
    </xf>
    <xf numFmtId="0" fontId="4" fillId="3" borderId="1" xfId="0" applyNumberFormat="1" applyFont="1" applyFill="1" applyBorder="1" applyAlignment="1" applyProtection="1">
      <alignment horizontal="left" vertical="top" wrapText="1"/>
    </xf>
    <xf numFmtId="165" fontId="4" fillId="3" borderId="2" xfId="0" applyNumberFormat="1" applyFont="1" applyFill="1" applyBorder="1" applyAlignment="1" applyProtection="1">
      <alignment horizontal="center" vertical="center" wrapText="1"/>
    </xf>
    <xf numFmtId="165" fontId="4" fillId="3" borderId="6" xfId="0" applyNumberFormat="1" applyFont="1" applyFill="1" applyBorder="1" applyAlignment="1" applyProtection="1">
      <alignment horizontal="center" vertical="center" wrapText="1"/>
    </xf>
    <xf numFmtId="165" fontId="4" fillId="3" borderId="7" xfId="0" applyNumberFormat="1" applyFont="1" applyFill="1" applyBorder="1" applyAlignment="1" applyProtection="1">
      <alignment horizontal="center" vertical="center" wrapText="1"/>
    </xf>
    <xf numFmtId="0" fontId="1" fillId="3" borderId="1" xfId="0" applyNumberFormat="1" applyFont="1" applyFill="1" applyBorder="1" applyAlignment="1" applyProtection="1">
      <alignment horizontal="center" vertical="center"/>
    </xf>
    <xf numFmtId="0" fontId="1" fillId="3" borderId="3" xfId="0" applyNumberFormat="1" applyFont="1" applyFill="1" applyBorder="1" applyAlignment="1" applyProtection="1">
      <alignment horizontal="center" vertical="center" wrapText="1"/>
    </xf>
    <xf numFmtId="0" fontId="1" fillId="3" borderId="4" xfId="0" applyNumberFormat="1" applyFont="1" applyFill="1" applyBorder="1" applyAlignment="1" applyProtection="1">
      <alignment horizontal="center" vertical="center" wrapText="1"/>
    </xf>
    <xf numFmtId="0" fontId="1" fillId="3" borderId="5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top" wrapText="1"/>
    </xf>
    <xf numFmtId="164" fontId="4" fillId="3" borderId="3" xfId="0" applyNumberFormat="1" applyFont="1" applyFill="1" applyBorder="1" applyAlignment="1" applyProtection="1">
      <alignment horizontal="center" vertical="center"/>
    </xf>
    <xf numFmtId="164" fontId="4" fillId="3" borderId="4" xfId="0" applyNumberFormat="1" applyFont="1" applyFill="1" applyBorder="1" applyAlignment="1" applyProtection="1">
      <alignment horizontal="center" vertical="center"/>
    </xf>
    <xf numFmtId="164" fontId="4" fillId="3" borderId="5" xfId="0" applyNumberFormat="1" applyFont="1" applyFill="1" applyBorder="1" applyAlignment="1" applyProtection="1">
      <alignment horizontal="center" vertical="center"/>
    </xf>
    <xf numFmtId="0" fontId="1" fillId="3" borderId="2" xfId="0" applyNumberFormat="1" applyFont="1" applyFill="1" applyBorder="1" applyAlignment="1" applyProtection="1">
      <alignment horizontal="center" vertical="center" wrapText="1"/>
    </xf>
    <xf numFmtId="0" fontId="1" fillId="3" borderId="6" xfId="0" applyNumberFormat="1" applyFont="1" applyFill="1" applyBorder="1" applyAlignment="1" applyProtection="1">
      <alignment horizontal="center" vertical="center" wrapText="1"/>
    </xf>
    <xf numFmtId="0" fontId="1" fillId="3" borderId="7" xfId="0" applyNumberFormat="1" applyFont="1" applyFill="1" applyBorder="1" applyAlignment="1" applyProtection="1">
      <alignment horizontal="center" vertical="center" wrapText="1"/>
    </xf>
    <xf numFmtId="0" fontId="4" fillId="3" borderId="1" xfId="0" applyNumberFormat="1" applyFont="1" applyFill="1" applyBorder="1" applyAlignment="1" applyProtection="1">
      <alignment horizontal="center" vertical="top" wrapText="1"/>
    </xf>
    <xf numFmtId="4" fontId="1" fillId="3" borderId="3" xfId="0" applyNumberFormat="1" applyFont="1" applyFill="1" applyBorder="1" applyAlignment="1" applyProtection="1">
      <alignment horizontal="center" vertical="center"/>
    </xf>
    <xf numFmtId="4" fontId="1" fillId="3" borderId="4" xfId="0" applyNumberFormat="1" applyFont="1" applyFill="1" applyBorder="1" applyAlignment="1" applyProtection="1">
      <alignment horizontal="center" vertical="center"/>
    </xf>
    <xf numFmtId="4" fontId="1" fillId="3" borderId="5" xfId="0" applyNumberFormat="1" applyFont="1" applyFill="1" applyBorder="1" applyAlignment="1" applyProtection="1">
      <alignment horizontal="center" vertical="center"/>
    </xf>
    <xf numFmtId="164" fontId="1" fillId="3" borderId="1" xfId="0" applyNumberFormat="1" applyFont="1" applyFill="1" applyBorder="1" applyAlignment="1" applyProtection="1">
      <alignment horizontal="center" vertical="top" wrapText="1"/>
    </xf>
    <xf numFmtId="164" fontId="4" fillId="3" borderId="3" xfId="0" applyNumberFormat="1" applyFont="1" applyFill="1" applyBorder="1" applyAlignment="1" applyProtection="1">
      <alignment horizontal="center" vertical="center" wrapText="1"/>
    </xf>
    <xf numFmtId="164" fontId="4" fillId="3" borderId="4" xfId="0" applyNumberFormat="1" applyFont="1" applyFill="1" applyBorder="1" applyAlignment="1" applyProtection="1">
      <alignment horizontal="center" vertical="center" wrapText="1"/>
    </xf>
    <xf numFmtId="164" fontId="4" fillId="3" borderId="5" xfId="0" applyNumberFormat="1" applyFont="1" applyFill="1" applyBorder="1" applyAlignment="1" applyProtection="1">
      <alignment horizontal="center" vertical="center" wrapText="1"/>
    </xf>
    <xf numFmtId="14" fontId="4" fillId="3" borderId="1" xfId="0" applyNumberFormat="1" applyFont="1" applyFill="1" applyBorder="1" applyAlignment="1" applyProtection="1">
      <alignment horizontal="center" vertical="center"/>
    </xf>
    <xf numFmtId="0" fontId="4" fillId="3" borderId="2" xfId="0" applyNumberFormat="1" applyFont="1" applyFill="1" applyBorder="1" applyAlignment="1" applyProtection="1">
      <alignment horizontal="left" vertical="top" wrapText="1"/>
    </xf>
    <xf numFmtId="0" fontId="4" fillId="3" borderId="7" xfId="0" applyNumberFormat="1" applyFont="1" applyFill="1" applyBorder="1" applyAlignment="1" applyProtection="1">
      <alignment horizontal="left" vertical="top" wrapText="1"/>
    </xf>
    <xf numFmtId="0" fontId="4" fillId="3" borderId="0" xfId="0" applyNumberFormat="1" applyFont="1" applyFill="1" applyBorder="1" applyAlignment="1" applyProtection="1">
      <alignment horizontal="center"/>
    </xf>
    <xf numFmtId="0" fontId="1" fillId="3" borderId="0" xfId="0" applyNumberFormat="1" applyFont="1" applyFill="1" applyBorder="1" applyAlignment="1" applyProtection="1">
      <alignment horizontal="center"/>
    </xf>
    <xf numFmtId="0" fontId="1" fillId="3" borderId="0" xfId="0" applyNumberFormat="1" applyFont="1" applyFill="1" applyBorder="1" applyAlignment="1" applyProtection="1">
      <alignment horizontal="right" vertical="top" wrapText="1"/>
    </xf>
    <xf numFmtId="0" fontId="1" fillId="3" borderId="0" xfId="0" applyNumberFormat="1" applyFont="1" applyFill="1" applyBorder="1" applyAlignment="1" applyProtection="1">
      <alignment horizontal="center" vertical="top" wrapText="1"/>
    </xf>
    <xf numFmtId="0" fontId="1" fillId="3" borderId="0" xfId="0" applyNumberFormat="1" applyFont="1" applyFill="1" applyBorder="1" applyAlignment="1" applyProtection="1">
      <alignment horizontal="center" vertical="center" wrapText="1"/>
    </xf>
    <xf numFmtId="0" fontId="22" fillId="3" borderId="10" xfId="0" applyNumberFormat="1" applyFont="1" applyFill="1" applyBorder="1" applyAlignment="1" applyProtection="1">
      <alignment horizontal="left" vertical="top" wrapText="1"/>
    </xf>
    <xf numFmtId="164" fontId="1" fillId="3" borderId="2" xfId="0" applyNumberFormat="1" applyFont="1" applyFill="1" applyBorder="1" applyAlignment="1" applyProtection="1">
      <alignment horizontal="center" vertical="top" wrapText="1"/>
    </xf>
    <xf numFmtId="164" fontId="1" fillId="3" borderId="6" xfId="0" applyNumberFormat="1" applyFont="1" applyFill="1" applyBorder="1" applyAlignment="1" applyProtection="1">
      <alignment horizontal="center" vertical="top" wrapText="1"/>
    </xf>
    <xf numFmtId="164" fontId="1" fillId="3" borderId="7" xfId="0" applyNumberFormat="1" applyFont="1" applyFill="1" applyBorder="1" applyAlignment="1" applyProtection="1">
      <alignment horizontal="center" vertical="top" wrapText="1"/>
    </xf>
    <xf numFmtId="0" fontId="14" fillId="0" borderId="1" xfId="0" applyFont="1" applyFill="1" applyBorder="1" applyAlignment="1">
      <alignment horizontal="center" vertical="center" wrapText="1"/>
    </xf>
    <xf numFmtId="14" fontId="14" fillId="0" borderId="2" xfId="0" applyNumberFormat="1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164" fontId="14" fillId="3" borderId="1" xfId="0" applyNumberFormat="1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0" fontId="14" fillId="3" borderId="9" xfId="0" applyFont="1" applyFill="1" applyBorder="1" applyAlignment="1">
      <alignment horizontal="left" vertical="center"/>
    </xf>
    <xf numFmtId="0" fontId="14" fillId="3" borderId="12" xfId="0" applyFont="1" applyFill="1" applyBorder="1" applyAlignment="1">
      <alignment horizontal="left" vertical="center"/>
    </xf>
    <xf numFmtId="0" fontId="14" fillId="3" borderId="13" xfId="0" applyFont="1" applyFill="1" applyBorder="1" applyAlignment="1">
      <alignment horizontal="left" vertical="center"/>
    </xf>
    <xf numFmtId="0" fontId="14" fillId="3" borderId="10" xfId="0" applyFont="1" applyFill="1" applyBorder="1" applyAlignment="1">
      <alignment horizontal="left" vertical="center"/>
    </xf>
    <xf numFmtId="0" fontId="14" fillId="3" borderId="0" xfId="0" applyFont="1" applyFill="1" applyBorder="1" applyAlignment="1">
      <alignment horizontal="left" vertical="center"/>
    </xf>
    <xf numFmtId="0" fontId="14" fillId="3" borderId="14" xfId="0" applyFont="1" applyFill="1" applyBorder="1" applyAlignment="1">
      <alignment horizontal="left" vertical="center"/>
    </xf>
    <xf numFmtId="0" fontId="14" fillId="3" borderId="11" xfId="0" applyFont="1" applyFill="1" applyBorder="1" applyAlignment="1">
      <alignment horizontal="left" vertical="center"/>
    </xf>
    <xf numFmtId="0" fontId="14" fillId="3" borderId="8" xfId="0" applyFont="1" applyFill="1" applyBorder="1" applyAlignment="1">
      <alignment horizontal="left" vertical="center"/>
    </xf>
    <xf numFmtId="0" fontId="14" fillId="3" borderId="15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14" fontId="14" fillId="3" borderId="1" xfId="0" applyNumberFormat="1" applyFont="1" applyFill="1" applyBorder="1" applyAlignment="1">
      <alignment horizontal="center" vertical="center" wrapText="1"/>
    </xf>
    <xf numFmtId="14" fontId="14" fillId="3" borderId="2" xfId="0" applyNumberFormat="1" applyFont="1" applyFill="1" applyBorder="1" applyAlignment="1">
      <alignment horizontal="center" vertical="center" wrapText="1"/>
    </xf>
    <xf numFmtId="14" fontId="14" fillId="3" borderId="6" xfId="0" applyNumberFormat="1" applyFont="1" applyFill="1" applyBorder="1" applyAlignment="1">
      <alignment horizontal="center" vertical="center" wrapText="1"/>
    </xf>
    <xf numFmtId="14" fontId="14" fillId="3" borderId="7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left" vertical="center"/>
    </xf>
    <xf numFmtId="0" fontId="11" fillId="3" borderId="10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23" fillId="3" borderId="10" xfId="0" applyFont="1" applyFill="1" applyBorder="1" applyAlignment="1">
      <alignment horizontal="left" vertical="center"/>
    </xf>
    <xf numFmtId="0" fontId="15" fillId="3" borderId="1" xfId="0" applyFont="1" applyFill="1" applyBorder="1" applyAlignment="1">
      <alignment horizontal="center"/>
    </xf>
    <xf numFmtId="0" fontId="15" fillId="3" borderId="2" xfId="0" applyFont="1" applyFill="1" applyBorder="1" applyAlignment="1">
      <alignment horizontal="center"/>
    </xf>
    <xf numFmtId="164" fontId="14" fillId="3" borderId="1" xfId="0" applyNumberFormat="1" applyFont="1" applyFill="1" applyBorder="1" applyAlignment="1">
      <alignment horizontal="center" vertical="center"/>
    </xf>
    <xf numFmtId="0" fontId="14" fillId="3" borderId="0" xfId="0" applyFont="1" applyFill="1" applyAlignment="1">
      <alignment horizontal="right"/>
    </xf>
    <xf numFmtId="0" fontId="14" fillId="3" borderId="0" xfId="0" applyFont="1" applyFill="1" applyAlignment="1">
      <alignment horizontal="right" wrapText="1"/>
    </xf>
    <xf numFmtId="0" fontId="16" fillId="3" borderId="6" xfId="0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/>
    </xf>
    <xf numFmtId="0" fontId="15" fillId="3" borderId="4" xfId="0" applyFont="1" applyFill="1" applyBorder="1" applyAlignment="1">
      <alignment horizontal="center"/>
    </xf>
    <xf numFmtId="0" fontId="15" fillId="3" borderId="5" xfId="0" applyFont="1" applyFill="1" applyBorder="1" applyAlignment="1">
      <alignment horizontal="center"/>
    </xf>
    <xf numFmtId="0" fontId="14" fillId="3" borderId="0" xfId="0" applyFont="1" applyFill="1" applyBorder="1" applyAlignment="1">
      <alignment horizontal="right"/>
    </xf>
    <xf numFmtId="0" fontId="15" fillId="3" borderId="0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15" fillId="3" borderId="3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/>
    </xf>
    <xf numFmtId="164" fontId="14" fillId="3" borderId="2" xfId="0" applyNumberFormat="1" applyFont="1" applyFill="1" applyBorder="1" applyAlignment="1">
      <alignment horizontal="center" vertical="center" wrapText="1"/>
    </xf>
    <xf numFmtId="164" fontId="14" fillId="3" borderId="6" xfId="0" applyNumberFormat="1" applyFont="1" applyFill="1" applyBorder="1" applyAlignment="1">
      <alignment horizontal="center" vertical="center" wrapText="1"/>
    </xf>
    <xf numFmtId="164" fontId="14" fillId="3" borderId="7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" fillId="2" borderId="2" xfId="0" applyNumberFormat="1" applyFont="1" applyFill="1" applyBorder="1" applyAlignment="1" applyProtection="1">
      <alignment horizontal="center" vertical="top"/>
    </xf>
    <xf numFmtId="0" fontId="1" fillId="2" borderId="7" xfId="0" applyNumberFormat="1" applyFont="1" applyFill="1" applyBorder="1" applyAlignment="1" applyProtection="1">
      <alignment horizontal="center" vertical="top"/>
    </xf>
    <xf numFmtId="0" fontId="1" fillId="2" borderId="2" xfId="0" applyNumberFormat="1" applyFont="1" applyFill="1" applyBorder="1" applyAlignment="1" applyProtection="1">
      <alignment horizontal="center" vertical="top" wrapText="1"/>
    </xf>
    <xf numFmtId="0" fontId="1" fillId="2" borderId="6" xfId="0" applyNumberFormat="1" applyFont="1" applyFill="1" applyBorder="1" applyAlignment="1" applyProtection="1">
      <alignment horizontal="center" vertical="top" wrapText="1"/>
    </xf>
    <xf numFmtId="0" fontId="1" fillId="2" borderId="7" xfId="0" applyNumberFormat="1" applyFont="1" applyFill="1" applyBorder="1" applyAlignment="1" applyProtection="1">
      <alignment horizontal="center" vertical="top" wrapText="1"/>
    </xf>
    <xf numFmtId="0" fontId="4" fillId="2" borderId="3" xfId="0" applyNumberFormat="1" applyFont="1" applyFill="1" applyBorder="1" applyAlignment="1" applyProtection="1">
      <alignment horizontal="center" vertical="center" wrapText="1"/>
    </xf>
    <xf numFmtId="0" fontId="4" fillId="2" borderId="4" xfId="0" applyNumberFormat="1" applyFont="1" applyFill="1" applyBorder="1" applyAlignment="1" applyProtection="1">
      <alignment horizontal="center" vertical="center" wrapText="1"/>
    </xf>
    <xf numFmtId="0" fontId="4" fillId="2" borderId="5" xfId="0" applyNumberFormat="1" applyFont="1" applyFill="1" applyBorder="1" applyAlignment="1" applyProtection="1">
      <alignment horizontal="center" vertical="center" wrapText="1"/>
    </xf>
    <xf numFmtId="0" fontId="1" fillId="2" borderId="1" xfId="0" applyNumberFormat="1" applyFont="1" applyFill="1" applyBorder="1" applyAlignment="1" applyProtection="1">
      <alignment horizontal="center" vertical="top"/>
    </xf>
    <xf numFmtId="0" fontId="1" fillId="2" borderId="6" xfId="0" applyNumberFormat="1" applyFont="1" applyFill="1" applyBorder="1" applyAlignment="1" applyProtection="1">
      <alignment horizontal="center" vertical="top"/>
    </xf>
    <xf numFmtId="0" fontId="1" fillId="2" borderId="1" xfId="0" applyNumberFormat="1" applyFont="1" applyFill="1" applyBorder="1" applyAlignment="1" applyProtection="1">
      <alignment horizontal="center" vertical="top" wrapText="1"/>
    </xf>
    <xf numFmtId="0" fontId="4" fillId="3" borderId="6" xfId="0" applyNumberFormat="1" applyFont="1" applyFill="1" applyBorder="1" applyAlignment="1" applyProtection="1">
      <alignment horizontal="left" vertical="top" wrapText="1"/>
    </xf>
    <xf numFmtId="0" fontId="4" fillId="2" borderId="0" xfId="0" applyNumberFormat="1" applyFont="1" applyFill="1" applyBorder="1" applyAlignment="1" applyProtection="1">
      <alignment horizont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1" xfId="0" applyNumberFormat="1" applyFont="1" applyFill="1" applyBorder="1" applyAlignment="1" applyProtection="1">
      <alignment horizontal="center" vertical="center" wrapText="1"/>
    </xf>
    <xf numFmtId="0" fontId="1" fillId="2" borderId="0" xfId="0" applyNumberFormat="1" applyFont="1" applyFill="1" applyBorder="1" applyAlignment="1" applyProtection="1">
      <alignment horizontal="right" wrapText="1"/>
    </xf>
    <xf numFmtId="0" fontId="1" fillId="2" borderId="0" xfId="0" applyNumberFormat="1" applyFont="1" applyFill="1" applyBorder="1" applyAlignment="1" applyProtection="1">
      <alignment horizontal="right" vertical="center" wrapText="1"/>
    </xf>
    <xf numFmtId="0" fontId="4" fillId="2" borderId="0" xfId="0" applyNumberFormat="1" applyFont="1" applyFill="1" applyBorder="1" applyAlignment="1" applyProtection="1">
      <alignment horizontal="center" vertical="top" wrapText="1"/>
    </xf>
    <xf numFmtId="0" fontId="1" fillId="2" borderId="0" xfId="0" applyNumberFormat="1" applyFont="1" applyFill="1" applyBorder="1" applyAlignment="1" applyProtection="1">
      <alignment horizontal="center" vertical="center" wrapText="1"/>
    </xf>
    <xf numFmtId="164" fontId="14" fillId="4" borderId="1" xfId="0" applyNumberFormat="1" applyFont="1" applyFill="1" applyBorder="1" applyAlignment="1">
      <alignment horizontal="center" vertical="center" wrapText="1"/>
    </xf>
    <xf numFmtId="164" fontId="26" fillId="3" borderId="1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84"/>
  <sheetViews>
    <sheetView tabSelected="1" view="pageBreakPreview" topLeftCell="A463" zoomScale="70" zoomScaleNormal="70" zoomScaleSheetLayoutView="70" zoomScalePageLayoutView="70" workbookViewId="0">
      <selection activeCell="E470" sqref="E470"/>
    </sheetView>
  </sheetViews>
  <sheetFormatPr defaultColWidth="8.85546875" defaultRowHeight="75" customHeight="1" x14ac:dyDescent="0.3"/>
  <cols>
    <col min="1" max="1" width="14.140625" style="29" customWidth="1"/>
    <col min="2" max="2" width="43" style="17" customWidth="1"/>
    <col min="3" max="3" width="18" style="17" customWidth="1"/>
    <col min="4" max="4" width="37.5703125" style="17" customWidth="1"/>
    <col min="5" max="5" width="19.85546875" style="17" customWidth="1"/>
    <col min="6" max="6" width="18.140625" style="17" customWidth="1"/>
    <col min="7" max="7" width="20.140625" style="17" customWidth="1"/>
    <col min="8" max="12" width="15.85546875" style="17" customWidth="1"/>
    <col min="13" max="13" width="19.5703125" style="17" customWidth="1"/>
    <col min="14" max="14" width="19.42578125" style="17" customWidth="1"/>
    <col min="15" max="15" width="34" style="17" customWidth="1"/>
    <col min="16" max="16" width="19.85546875" style="17" customWidth="1"/>
    <col min="17" max="17" width="18.140625" style="17" customWidth="1"/>
    <col min="18" max="16384" width="8.85546875" style="17"/>
  </cols>
  <sheetData>
    <row r="1" spans="1:15" ht="33" customHeight="1" x14ac:dyDescent="0.3">
      <c r="A1" s="136"/>
      <c r="B1" s="136"/>
      <c r="C1" s="136"/>
      <c r="D1" s="16"/>
      <c r="E1" s="16"/>
      <c r="F1" s="135"/>
      <c r="G1" s="16"/>
      <c r="O1" s="18" t="s">
        <v>593</v>
      </c>
    </row>
    <row r="2" spans="1:15" ht="68.25" customHeight="1" x14ac:dyDescent="0.3">
      <c r="A2" s="136"/>
      <c r="B2" s="136"/>
      <c r="C2" s="136"/>
      <c r="D2" s="16"/>
      <c r="E2" s="16"/>
      <c r="F2" s="221" t="s">
        <v>587</v>
      </c>
      <c r="G2" s="222"/>
      <c r="N2" s="186" t="s">
        <v>577</v>
      </c>
      <c r="O2" s="186"/>
    </row>
    <row r="3" spans="1:15" ht="24.75" customHeight="1" x14ac:dyDescent="0.3">
      <c r="A3" s="136"/>
      <c r="B3" s="136"/>
      <c r="C3" s="136"/>
      <c r="D3" s="16"/>
      <c r="E3" s="16"/>
      <c r="F3" s="16"/>
      <c r="G3" s="16"/>
      <c r="N3" s="141"/>
      <c r="O3" s="141"/>
    </row>
    <row r="4" spans="1:15" ht="30.75" customHeight="1" x14ac:dyDescent="0.3">
      <c r="A4" s="223" t="s">
        <v>254</v>
      </c>
      <c r="B4" s="223"/>
      <c r="C4" s="223"/>
      <c r="D4" s="223"/>
      <c r="E4" s="223"/>
      <c r="F4" s="223"/>
      <c r="G4" s="223"/>
      <c r="H4" s="223"/>
      <c r="I4" s="223"/>
      <c r="J4" s="223"/>
      <c r="K4" s="223"/>
      <c r="L4" s="223"/>
      <c r="M4" s="223"/>
      <c r="N4" s="223"/>
      <c r="O4" s="223"/>
    </row>
    <row r="5" spans="1:15" ht="24.75" customHeight="1" x14ac:dyDescent="0.3">
      <c r="A5" s="224" t="s">
        <v>55</v>
      </c>
      <c r="B5" s="224"/>
      <c r="C5" s="224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4"/>
    </row>
    <row r="6" spans="1:15" ht="19.5" customHeight="1" x14ac:dyDescent="0.3">
      <c r="A6" s="224" t="s">
        <v>68</v>
      </c>
      <c r="B6" s="224"/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224"/>
      <c r="O6" s="224"/>
    </row>
    <row r="7" spans="1:15" ht="15" customHeight="1" x14ac:dyDescent="0.3">
      <c r="A7" s="225"/>
      <c r="B7" s="22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</row>
    <row r="8" spans="1:15" ht="38.25" customHeight="1" x14ac:dyDescent="0.3">
      <c r="A8" s="199" t="s">
        <v>0</v>
      </c>
      <c r="B8" s="171" t="s">
        <v>56</v>
      </c>
      <c r="C8" s="171" t="s">
        <v>1</v>
      </c>
      <c r="D8" s="171" t="s">
        <v>2</v>
      </c>
      <c r="E8" s="171" t="s">
        <v>3</v>
      </c>
      <c r="F8" s="199" t="s">
        <v>4</v>
      </c>
      <c r="G8" s="199"/>
      <c r="H8" s="199"/>
      <c r="I8" s="199"/>
      <c r="J8" s="199"/>
      <c r="K8" s="199"/>
      <c r="L8" s="199"/>
      <c r="M8" s="199"/>
      <c r="N8" s="199"/>
      <c r="O8" s="171" t="s">
        <v>5</v>
      </c>
    </row>
    <row r="9" spans="1:15" ht="53.25" customHeight="1" x14ac:dyDescent="0.3">
      <c r="A9" s="199"/>
      <c r="B9" s="171"/>
      <c r="C9" s="171"/>
      <c r="D9" s="171"/>
      <c r="E9" s="171"/>
      <c r="F9" s="139">
        <v>2023</v>
      </c>
      <c r="G9" s="139">
        <v>2024</v>
      </c>
      <c r="H9" s="200">
        <v>2025</v>
      </c>
      <c r="I9" s="201"/>
      <c r="J9" s="201"/>
      <c r="K9" s="201"/>
      <c r="L9" s="202"/>
      <c r="M9" s="121">
        <v>2026</v>
      </c>
      <c r="N9" s="121">
        <v>2027</v>
      </c>
      <c r="O9" s="171"/>
    </row>
    <row r="10" spans="1:15" ht="24.75" customHeight="1" x14ac:dyDescent="0.3">
      <c r="A10" s="121">
        <v>1</v>
      </c>
      <c r="B10" s="121">
        <v>2</v>
      </c>
      <c r="C10" s="121">
        <v>3</v>
      </c>
      <c r="D10" s="121">
        <v>4</v>
      </c>
      <c r="E10" s="121">
        <v>5</v>
      </c>
      <c r="F10" s="139">
        <v>6</v>
      </c>
      <c r="G10" s="139">
        <v>7</v>
      </c>
      <c r="H10" s="200">
        <v>8</v>
      </c>
      <c r="I10" s="201"/>
      <c r="J10" s="201"/>
      <c r="K10" s="201"/>
      <c r="L10" s="202"/>
      <c r="M10" s="121">
        <v>9</v>
      </c>
      <c r="N10" s="121">
        <v>10</v>
      </c>
      <c r="O10" s="121">
        <v>11</v>
      </c>
    </row>
    <row r="11" spans="1:15" ht="26.25" customHeight="1" x14ac:dyDescent="0.3">
      <c r="A11" s="124"/>
      <c r="B11" s="187" t="s">
        <v>132</v>
      </c>
      <c r="C11" s="188"/>
      <c r="D11" s="188"/>
      <c r="E11" s="188"/>
      <c r="F11" s="188"/>
      <c r="G11" s="188"/>
      <c r="H11" s="188"/>
      <c r="I11" s="188"/>
      <c r="J11" s="188"/>
      <c r="K11" s="188"/>
      <c r="L11" s="188"/>
      <c r="M11" s="188"/>
      <c r="N11" s="188"/>
      <c r="O11" s="188"/>
    </row>
    <row r="12" spans="1:15" ht="30" customHeight="1" x14ac:dyDescent="0.3">
      <c r="A12" s="158" t="s">
        <v>6</v>
      </c>
      <c r="B12" s="159" t="s">
        <v>7</v>
      </c>
      <c r="C12" s="158" t="s">
        <v>67</v>
      </c>
      <c r="D12" s="36" t="s">
        <v>8</v>
      </c>
      <c r="E12" s="117">
        <f>F12+G12+H12+M12+N12</f>
        <v>2645368.6940000001</v>
      </c>
      <c r="F12" s="117">
        <f>SUM(F13:F14)</f>
        <v>8310.3119999999999</v>
      </c>
      <c r="G12" s="118">
        <f>SUM(G13:G14)</f>
        <v>50220.451999999997</v>
      </c>
      <c r="H12" s="148">
        <f>SUM(H13:H14)</f>
        <v>325623.3</v>
      </c>
      <c r="I12" s="149"/>
      <c r="J12" s="149"/>
      <c r="K12" s="149"/>
      <c r="L12" s="150"/>
      <c r="M12" s="117">
        <f>SUM(M13:M14)</f>
        <v>742766.81</v>
      </c>
      <c r="N12" s="117">
        <f>SUM(N13:N14)</f>
        <v>1518447.82</v>
      </c>
      <c r="O12" s="162"/>
    </row>
    <row r="13" spans="1:15" ht="45" customHeight="1" x14ac:dyDescent="0.3">
      <c r="A13" s="158"/>
      <c r="B13" s="159"/>
      <c r="C13" s="158"/>
      <c r="D13" s="120" t="s">
        <v>10</v>
      </c>
      <c r="E13" s="117">
        <f>F13+G13+H13+M13+N13</f>
        <v>1759712.2000000002</v>
      </c>
      <c r="F13" s="117">
        <f>F17</f>
        <v>600.49</v>
      </c>
      <c r="G13" s="118">
        <f>G17</f>
        <v>25350</v>
      </c>
      <c r="H13" s="148">
        <f>H17+H23+H36</f>
        <v>261639.01</v>
      </c>
      <c r="I13" s="149"/>
      <c r="J13" s="149"/>
      <c r="K13" s="149"/>
      <c r="L13" s="150"/>
      <c r="M13" s="117">
        <f>M17+M23+M36</f>
        <v>537793.28000000003</v>
      </c>
      <c r="N13" s="117">
        <f>N17+N23+N36</f>
        <v>934329.42</v>
      </c>
      <c r="O13" s="162"/>
    </row>
    <row r="14" spans="1:15" ht="45" customHeight="1" x14ac:dyDescent="0.3">
      <c r="A14" s="158"/>
      <c r="B14" s="159"/>
      <c r="C14" s="158"/>
      <c r="D14" s="120" t="s">
        <v>11</v>
      </c>
      <c r="E14" s="117">
        <f>F14+G14+H14+M14+N14</f>
        <v>885656.49399999995</v>
      </c>
      <c r="F14" s="117">
        <f>F18+F24+F31+F37</f>
        <v>7709.8220000000001</v>
      </c>
      <c r="G14" s="118">
        <f>G18+G24+G31+G37</f>
        <v>24870.451999999997</v>
      </c>
      <c r="H14" s="148">
        <f>H18+H24+H31+H37</f>
        <v>63984.289999999994</v>
      </c>
      <c r="I14" s="149"/>
      <c r="J14" s="149"/>
      <c r="K14" s="149"/>
      <c r="L14" s="150"/>
      <c r="M14" s="117">
        <f>M18+M24+M31+M37</f>
        <v>204973.52999999997</v>
      </c>
      <c r="N14" s="117">
        <f>N18+N24+N31+N37</f>
        <v>584118.4</v>
      </c>
      <c r="O14" s="162"/>
    </row>
    <row r="15" spans="1:15" ht="35.25" customHeight="1" x14ac:dyDescent="0.3">
      <c r="A15" s="158"/>
      <c r="B15" s="159"/>
      <c r="C15" s="158"/>
      <c r="D15" s="120" t="s">
        <v>12</v>
      </c>
      <c r="E15" s="117">
        <f>SUM(F15:N15)</f>
        <v>0</v>
      </c>
      <c r="F15" s="117">
        <f>F25</f>
        <v>0</v>
      </c>
      <c r="G15" s="118">
        <f>G25</f>
        <v>0</v>
      </c>
      <c r="H15" s="148">
        <f t="shared" ref="H15:N15" si="0">H25</f>
        <v>0</v>
      </c>
      <c r="I15" s="149"/>
      <c r="J15" s="149"/>
      <c r="K15" s="149"/>
      <c r="L15" s="150"/>
      <c r="M15" s="117">
        <f t="shared" si="0"/>
        <v>0</v>
      </c>
      <c r="N15" s="117">
        <f t="shared" si="0"/>
        <v>0</v>
      </c>
      <c r="O15" s="162"/>
    </row>
    <row r="16" spans="1:15" ht="32.25" customHeight="1" x14ac:dyDescent="0.3">
      <c r="A16" s="158" t="s">
        <v>13</v>
      </c>
      <c r="B16" s="159" t="s">
        <v>69</v>
      </c>
      <c r="C16" s="158" t="s">
        <v>67</v>
      </c>
      <c r="D16" s="120" t="s">
        <v>8</v>
      </c>
      <c r="E16" s="117">
        <f>'Строительство и реконструкция'!K72</f>
        <v>2242108.38</v>
      </c>
      <c r="F16" s="117">
        <f>'Строительство и реконструкция'!L72</f>
        <v>960.78</v>
      </c>
      <c r="G16" s="117">
        <f>'Строительство и реконструкция'!M72</f>
        <v>45649.67</v>
      </c>
      <c r="H16" s="148">
        <f>'Строительство и реконструкция'!N72</f>
        <v>324623.30000000005</v>
      </c>
      <c r="I16" s="149"/>
      <c r="J16" s="149"/>
      <c r="K16" s="149"/>
      <c r="L16" s="150"/>
      <c r="M16" s="117">
        <f>'Строительство и реконструкция'!O72</f>
        <v>601766.80999999994</v>
      </c>
      <c r="N16" s="117">
        <f>'Строительство и реконструкция'!P72</f>
        <v>1269107.82</v>
      </c>
      <c r="O16" s="162" t="s">
        <v>265</v>
      </c>
    </row>
    <row r="17" spans="1:15" ht="39.75" customHeight="1" x14ac:dyDescent="0.3">
      <c r="A17" s="158"/>
      <c r="B17" s="159"/>
      <c r="C17" s="158"/>
      <c r="D17" s="120" t="s">
        <v>10</v>
      </c>
      <c r="E17" s="117">
        <f>'Строительство и реконструкция'!K73</f>
        <v>1466148.04</v>
      </c>
      <c r="F17" s="117">
        <f>'Строительство и реконструкция'!L73</f>
        <v>600.49</v>
      </c>
      <c r="G17" s="117">
        <f>'Строительство и реконструкция'!M73</f>
        <v>25350</v>
      </c>
      <c r="H17" s="148">
        <f>'Строительство и реконструкция'!N73</f>
        <v>261639.01</v>
      </c>
      <c r="I17" s="149"/>
      <c r="J17" s="149"/>
      <c r="K17" s="149"/>
      <c r="L17" s="150"/>
      <c r="M17" s="117">
        <f>'Строительство и реконструкция'!O73</f>
        <v>399193.28</v>
      </c>
      <c r="N17" s="117">
        <f>'Строительство и реконструкция'!P73</f>
        <v>779365.26</v>
      </c>
      <c r="O17" s="162"/>
    </row>
    <row r="18" spans="1:15" ht="39" customHeight="1" x14ac:dyDescent="0.3">
      <c r="A18" s="158"/>
      <c r="B18" s="159"/>
      <c r="C18" s="158"/>
      <c r="D18" s="120" t="s">
        <v>11</v>
      </c>
      <c r="E18" s="117">
        <f>'Строительство и реконструкция'!K74</f>
        <v>775960.34000000008</v>
      </c>
      <c r="F18" s="117">
        <f>'Строительство и реконструкция'!L74</f>
        <v>360.29</v>
      </c>
      <c r="G18" s="117">
        <f>'Строительство и реконструкция'!M74</f>
        <v>20299.669999999998</v>
      </c>
      <c r="H18" s="148">
        <f>'Строительство и реконструкция'!N74</f>
        <v>62984.289999999994</v>
      </c>
      <c r="I18" s="149"/>
      <c r="J18" s="149"/>
      <c r="K18" s="149"/>
      <c r="L18" s="150"/>
      <c r="M18" s="117">
        <f>'Строительство и реконструкция'!O74</f>
        <v>202573.52999999997</v>
      </c>
      <c r="N18" s="117">
        <f>'Строительство и реконструкция'!P74</f>
        <v>489742.56</v>
      </c>
      <c r="O18" s="162"/>
    </row>
    <row r="19" spans="1:15" ht="25.5" customHeight="1" x14ac:dyDescent="0.3">
      <c r="A19" s="158"/>
      <c r="B19" s="159" t="s">
        <v>296</v>
      </c>
      <c r="C19" s="171" t="s">
        <v>102</v>
      </c>
      <c r="D19" s="171" t="s">
        <v>102</v>
      </c>
      <c r="E19" s="161" t="s">
        <v>103</v>
      </c>
      <c r="F19" s="161" t="s">
        <v>104</v>
      </c>
      <c r="G19" s="172" t="s">
        <v>519</v>
      </c>
      <c r="H19" s="160" t="s">
        <v>518</v>
      </c>
      <c r="I19" s="161" t="s">
        <v>333</v>
      </c>
      <c r="J19" s="161"/>
      <c r="K19" s="161"/>
      <c r="L19" s="161"/>
      <c r="M19" s="161" t="s">
        <v>106</v>
      </c>
      <c r="N19" s="161" t="s">
        <v>107</v>
      </c>
      <c r="O19" s="162"/>
    </row>
    <row r="20" spans="1:15" ht="23.25" customHeight="1" x14ac:dyDescent="0.3">
      <c r="A20" s="158"/>
      <c r="B20" s="159"/>
      <c r="C20" s="171"/>
      <c r="D20" s="171"/>
      <c r="E20" s="161"/>
      <c r="F20" s="161"/>
      <c r="G20" s="173"/>
      <c r="H20" s="161"/>
      <c r="I20" s="117" t="s">
        <v>328</v>
      </c>
      <c r="J20" s="117" t="s">
        <v>329</v>
      </c>
      <c r="K20" s="117" t="s">
        <v>330</v>
      </c>
      <c r="L20" s="117" t="s">
        <v>331</v>
      </c>
      <c r="M20" s="161"/>
      <c r="N20" s="161"/>
      <c r="O20" s="162"/>
    </row>
    <row r="21" spans="1:15" ht="29.25" customHeight="1" x14ac:dyDescent="0.3">
      <c r="A21" s="158"/>
      <c r="B21" s="159"/>
      <c r="C21" s="171"/>
      <c r="D21" s="171"/>
      <c r="E21" s="14">
        <f>F21+G21+H21+M21+N21</f>
        <v>5</v>
      </c>
      <c r="F21" s="14">
        <v>0</v>
      </c>
      <c r="G21" s="14">
        <v>0</v>
      </c>
      <c r="H21" s="14">
        <v>2</v>
      </c>
      <c r="I21" s="14">
        <v>0</v>
      </c>
      <c r="J21" s="14">
        <v>0</v>
      </c>
      <c r="K21" s="14">
        <v>0</v>
      </c>
      <c r="L21" s="14">
        <v>2</v>
      </c>
      <c r="M21" s="14">
        <v>2</v>
      </c>
      <c r="N21" s="14">
        <v>1</v>
      </c>
      <c r="O21" s="162"/>
    </row>
    <row r="22" spans="1:15" ht="27" customHeight="1" x14ac:dyDescent="0.3">
      <c r="A22" s="178" t="s">
        <v>16</v>
      </c>
      <c r="B22" s="159" t="s">
        <v>70</v>
      </c>
      <c r="C22" s="158" t="s">
        <v>67</v>
      </c>
      <c r="D22" s="120" t="s">
        <v>8</v>
      </c>
      <c r="E22" s="117">
        <f>'Строительство и реконструкция'!K85</f>
        <v>388340</v>
      </c>
      <c r="F22" s="117">
        <v>0</v>
      </c>
      <c r="G22" s="117">
        <v>0</v>
      </c>
      <c r="H22" s="148">
        <f>'Строительство и реконструкция'!N85</f>
        <v>0</v>
      </c>
      <c r="I22" s="149"/>
      <c r="J22" s="149"/>
      <c r="K22" s="149"/>
      <c r="L22" s="150"/>
      <c r="M22" s="117">
        <f>'Строительство и реконструкция'!O85</f>
        <v>140000</v>
      </c>
      <c r="N22" s="117">
        <f>'Строительство и реконструкция'!P85</f>
        <v>248340</v>
      </c>
      <c r="O22" s="162" t="s">
        <v>264</v>
      </c>
    </row>
    <row r="23" spans="1:15" ht="34.5" customHeight="1" x14ac:dyDescent="0.3">
      <c r="A23" s="178"/>
      <c r="B23" s="159"/>
      <c r="C23" s="158"/>
      <c r="D23" s="120" t="s">
        <v>10</v>
      </c>
      <c r="E23" s="117">
        <f>'Строительство и реконструкция'!K86</f>
        <v>293564.16000000003</v>
      </c>
      <c r="F23" s="117">
        <v>0</v>
      </c>
      <c r="G23" s="117">
        <v>0</v>
      </c>
      <c r="H23" s="148">
        <f>'Строительство и реконструкция'!N86</f>
        <v>0</v>
      </c>
      <c r="I23" s="149"/>
      <c r="J23" s="149"/>
      <c r="K23" s="149"/>
      <c r="L23" s="150"/>
      <c r="M23" s="117">
        <f>'Строительство и реконструкция'!O86</f>
        <v>138600</v>
      </c>
      <c r="N23" s="117">
        <f>'Строительство и реконструкция'!P86</f>
        <v>154964.16</v>
      </c>
      <c r="O23" s="162"/>
    </row>
    <row r="24" spans="1:15" ht="34.5" customHeight="1" x14ac:dyDescent="0.3">
      <c r="A24" s="178"/>
      <c r="B24" s="159"/>
      <c r="C24" s="158"/>
      <c r="D24" s="120" t="s">
        <v>11</v>
      </c>
      <c r="E24" s="117">
        <f>'Строительство и реконструкция'!K87</f>
        <v>94775.84</v>
      </c>
      <c r="F24" s="117">
        <v>0</v>
      </c>
      <c r="G24" s="117">
        <v>0</v>
      </c>
      <c r="H24" s="148">
        <f>'Строительство и реконструкция'!N87</f>
        <v>0</v>
      </c>
      <c r="I24" s="149"/>
      <c r="J24" s="149"/>
      <c r="K24" s="149"/>
      <c r="L24" s="150"/>
      <c r="M24" s="117">
        <f>'Строительство и реконструкция'!O87</f>
        <v>1400</v>
      </c>
      <c r="N24" s="117">
        <f>'Строительство и реконструкция'!P87</f>
        <v>93375.84</v>
      </c>
      <c r="O24" s="162"/>
    </row>
    <row r="25" spans="1:15" ht="34.5" customHeight="1" x14ac:dyDescent="0.3">
      <c r="A25" s="178"/>
      <c r="B25" s="159"/>
      <c r="C25" s="158"/>
      <c r="D25" s="120" t="s">
        <v>15</v>
      </c>
      <c r="E25" s="117">
        <v>0</v>
      </c>
      <c r="F25" s="117">
        <v>0</v>
      </c>
      <c r="G25" s="117">
        <v>0</v>
      </c>
      <c r="H25" s="148">
        <v>0</v>
      </c>
      <c r="I25" s="149"/>
      <c r="J25" s="149"/>
      <c r="K25" s="149"/>
      <c r="L25" s="150"/>
      <c r="M25" s="117">
        <v>0</v>
      </c>
      <c r="N25" s="117">
        <v>0</v>
      </c>
      <c r="O25" s="162"/>
    </row>
    <row r="26" spans="1:15" ht="28.5" customHeight="1" x14ac:dyDescent="0.3">
      <c r="A26" s="178"/>
      <c r="B26" s="159" t="s">
        <v>297</v>
      </c>
      <c r="C26" s="171" t="s">
        <v>102</v>
      </c>
      <c r="D26" s="171" t="s">
        <v>102</v>
      </c>
      <c r="E26" s="161" t="s">
        <v>103</v>
      </c>
      <c r="F26" s="161" t="s">
        <v>104</v>
      </c>
      <c r="G26" s="172" t="s">
        <v>519</v>
      </c>
      <c r="H26" s="160" t="s">
        <v>518</v>
      </c>
      <c r="I26" s="161" t="s">
        <v>333</v>
      </c>
      <c r="J26" s="161"/>
      <c r="K26" s="161"/>
      <c r="L26" s="161"/>
      <c r="M26" s="161" t="s">
        <v>106</v>
      </c>
      <c r="N26" s="161" t="s">
        <v>107</v>
      </c>
      <c r="O26" s="162"/>
    </row>
    <row r="27" spans="1:15" ht="24" customHeight="1" x14ac:dyDescent="0.3">
      <c r="A27" s="178"/>
      <c r="B27" s="159"/>
      <c r="C27" s="171"/>
      <c r="D27" s="171"/>
      <c r="E27" s="161"/>
      <c r="F27" s="161"/>
      <c r="G27" s="173"/>
      <c r="H27" s="161"/>
      <c r="I27" s="117" t="s">
        <v>328</v>
      </c>
      <c r="J27" s="117" t="s">
        <v>329</v>
      </c>
      <c r="K27" s="117" t="s">
        <v>330</v>
      </c>
      <c r="L27" s="117" t="s">
        <v>331</v>
      </c>
      <c r="M27" s="161"/>
      <c r="N27" s="161"/>
      <c r="O27" s="162"/>
    </row>
    <row r="28" spans="1:15" ht="35.25" customHeight="1" x14ac:dyDescent="0.3">
      <c r="A28" s="178"/>
      <c r="B28" s="159"/>
      <c r="C28" s="171"/>
      <c r="D28" s="171"/>
      <c r="E28" s="14">
        <v>3</v>
      </c>
      <c r="F28" s="14">
        <v>0</v>
      </c>
      <c r="G28" s="14">
        <v>0</v>
      </c>
      <c r="H28" s="14"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3</v>
      </c>
      <c r="O28" s="162"/>
    </row>
    <row r="29" spans="1:15" ht="27" customHeight="1" x14ac:dyDescent="0.3">
      <c r="A29" s="158" t="s">
        <v>22</v>
      </c>
      <c r="B29" s="159" t="s">
        <v>100</v>
      </c>
      <c r="C29" s="162" t="s">
        <v>67</v>
      </c>
      <c r="D29" s="120" t="s">
        <v>14</v>
      </c>
      <c r="E29" s="117">
        <f>'Строительство и реконструкция'!K92</f>
        <v>3941.5639999999999</v>
      </c>
      <c r="F29" s="117">
        <f>'Строительство и реконструкция'!L92</f>
        <v>1970.7819999999999</v>
      </c>
      <c r="G29" s="117">
        <f>'Строительство и реконструкция'!M92</f>
        <v>1970.7819999999999</v>
      </c>
      <c r="H29" s="161">
        <f>'Строительство и реконструкция'!N92</f>
        <v>0</v>
      </c>
      <c r="I29" s="161"/>
      <c r="J29" s="161"/>
      <c r="K29" s="161"/>
      <c r="L29" s="161"/>
      <c r="M29" s="117">
        <f>'Строительство и реконструкция'!O92</f>
        <v>0</v>
      </c>
      <c r="N29" s="117">
        <f>'Строительство и реконструкция'!P92</f>
        <v>0</v>
      </c>
      <c r="O29" s="162" t="s">
        <v>264</v>
      </c>
    </row>
    <row r="30" spans="1:15" ht="34.5" customHeight="1" x14ac:dyDescent="0.3">
      <c r="A30" s="158"/>
      <c r="B30" s="159"/>
      <c r="C30" s="162"/>
      <c r="D30" s="120" t="s">
        <v>10</v>
      </c>
      <c r="E30" s="117">
        <f>'Строительство и реконструкция'!K93</f>
        <v>0</v>
      </c>
      <c r="F30" s="117">
        <f>'Строительство и реконструкция'!L93</f>
        <v>0</v>
      </c>
      <c r="G30" s="117">
        <f>'Строительство и реконструкция'!M93</f>
        <v>0</v>
      </c>
      <c r="H30" s="161">
        <f>'Строительство и реконструкция'!N93</f>
        <v>0</v>
      </c>
      <c r="I30" s="161"/>
      <c r="J30" s="161"/>
      <c r="K30" s="161"/>
      <c r="L30" s="161"/>
      <c r="M30" s="117">
        <f>'Строительство и реконструкция'!O93</f>
        <v>0</v>
      </c>
      <c r="N30" s="117">
        <f>'Строительство и реконструкция'!P93</f>
        <v>0</v>
      </c>
      <c r="O30" s="162"/>
    </row>
    <row r="31" spans="1:15" ht="34.5" customHeight="1" x14ac:dyDescent="0.3">
      <c r="A31" s="158"/>
      <c r="B31" s="159"/>
      <c r="C31" s="162"/>
      <c r="D31" s="120" t="s">
        <v>11</v>
      </c>
      <c r="E31" s="117">
        <f>'Строительство и реконструкция'!K94</f>
        <v>3941.5639999999999</v>
      </c>
      <c r="F31" s="117">
        <f>'Строительство и реконструкция'!L94</f>
        <v>1970.7819999999999</v>
      </c>
      <c r="G31" s="117">
        <f>'Строительство и реконструкция'!M94</f>
        <v>1970.7819999999999</v>
      </c>
      <c r="H31" s="161">
        <f>'Строительство и реконструкция'!N94</f>
        <v>0</v>
      </c>
      <c r="I31" s="161"/>
      <c r="J31" s="161"/>
      <c r="K31" s="161"/>
      <c r="L31" s="161"/>
      <c r="M31" s="117">
        <f>'Строительство и реконструкция'!O94</f>
        <v>0</v>
      </c>
      <c r="N31" s="117">
        <f>'Строительство и реконструкция'!P94</f>
        <v>0</v>
      </c>
      <c r="O31" s="162"/>
    </row>
    <row r="32" spans="1:15" ht="21" customHeight="1" x14ac:dyDescent="0.3">
      <c r="A32" s="158"/>
      <c r="B32" s="159" t="s">
        <v>71</v>
      </c>
      <c r="C32" s="171" t="s">
        <v>102</v>
      </c>
      <c r="D32" s="171" t="s">
        <v>102</v>
      </c>
      <c r="E32" s="161" t="s">
        <v>103</v>
      </c>
      <c r="F32" s="161" t="s">
        <v>104</v>
      </c>
      <c r="G32" s="160" t="s">
        <v>519</v>
      </c>
      <c r="H32" s="160" t="s">
        <v>518</v>
      </c>
      <c r="I32" s="161" t="s">
        <v>333</v>
      </c>
      <c r="J32" s="161"/>
      <c r="K32" s="161"/>
      <c r="L32" s="161"/>
      <c r="M32" s="161" t="s">
        <v>106</v>
      </c>
      <c r="N32" s="161" t="s">
        <v>107</v>
      </c>
      <c r="O32" s="162"/>
    </row>
    <row r="33" spans="1:16" ht="21" customHeight="1" x14ac:dyDescent="0.3">
      <c r="A33" s="158"/>
      <c r="B33" s="159"/>
      <c r="C33" s="171"/>
      <c r="D33" s="171"/>
      <c r="E33" s="161"/>
      <c r="F33" s="161"/>
      <c r="G33" s="161"/>
      <c r="H33" s="161"/>
      <c r="I33" s="117" t="s">
        <v>328</v>
      </c>
      <c r="J33" s="117" t="s">
        <v>329</v>
      </c>
      <c r="K33" s="117" t="s">
        <v>330</v>
      </c>
      <c r="L33" s="117" t="s">
        <v>331</v>
      </c>
      <c r="M33" s="161"/>
      <c r="N33" s="161"/>
      <c r="O33" s="162"/>
    </row>
    <row r="34" spans="1:16" ht="30" customHeight="1" x14ac:dyDescent="0.35">
      <c r="A34" s="158"/>
      <c r="B34" s="159"/>
      <c r="C34" s="171"/>
      <c r="D34" s="171"/>
      <c r="E34" s="14">
        <v>0</v>
      </c>
      <c r="F34" s="14">
        <v>0</v>
      </c>
      <c r="G34" s="14">
        <v>0</v>
      </c>
      <c r="H34" s="14"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62"/>
      <c r="P34" s="111"/>
    </row>
    <row r="35" spans="1:16" ht="32.25" customHeight="1" x14ac:dyDescent="0.3">
      <c r="A35" s="178" t="s">
        <v>19</v>
      </c>
      <c r="B35" s="159" t="s">
        <v>108</v>
      </c>
      <c r="C35" s="158" t="s">
        <v>67</v>
      </c>
      <c r="D35" s="120" t="s">
        <v>14</v>
      </c>
      <c r="E35" s="117">
        <f>E36+E37</f>
        <v>10978.75</v>
      </c>
      <c r="F35" s="117">
        <f t="shared" ref="F35:N35" si="1">F36+F37</f>
        <v>5378.75</v>
      </c>
      <c r="G35" s="117">
        <f t="shared" si="1"/>
        <v>2600</v>
      </c>
      <c r="H35" s="161">
        <f t="shared" si="1"/>
        <v>1000</v>
      </c>
      <c r="I35" s="161"/>
      <c r="J35" s="161"/>
      <c r="K35" s="161"/>
      <c r="L35" s="161"/>
      <c r="M35" s="117">
        <f t="shared" si="1"/>
        <v>1000</v>
      </c>
      <c r="N35" s="117">
        <f t="shared" si="1"/>
        <v>1000</v>
      </c>
      <c r="O35" s="162" t="s">
        <v>57</v>
      </c>
    </row>
    <row r="36" spans="1:16" ht="39" customHeight="1" x14ac:dyDescent="0.3">
      <c r="A36" s="178"/>
      <c r="B36" s="159"/>
      <c r="C36" s="158"/>
      <c r="D36" s="120" t="s">
        <v>10</v>
      </c>
      <c r="E36" s="117">
        <f>SUM(F36:N36)</f>
        <v>0</v>
      </c>
      <c r="F36" s="117">
        <v>0</v>
      </c>
      <c r="G36" s="117">
        <v>0</v>
      </c>
      <c r="H36" s="161">
        <v>0</v>
      </c>
      <c r="I36" s="161"/>
      <c r="J36" s="161"/>
      <c r="K36" s="161"/>
      <c r="L36" s="161"/>
      <c r="M36" s="117">
        <v>0</v>
      </c>
      <c r="N36" s="117">
        <v>0</v>
      </c>
      <c r="O36" s="162"/>
    </row>
    <row r="37" spans="1:16" ht="39" customHeight="1" x14ac:dyDescent="0.3">
      <c r="A37" s="178"/>
      <c r="B37" s="159"/>
      <c r="C37" s="158"/>
      <c r="D37" s="120" t="s">
        <v>11</v>
      </c>
      <c r="E37" s="117">
        <f>F37+G37+H37+M37+N37</f>
        <v>10978.75</v>
      </c>
      <c r="F37" s="117">
        <v>5378.75</v>
      </c>
      <c r="G37" s="117">
        <v>2600</v>
      </c>
      <c r="H37" s="161">
        <v>1000</v>
      </c>
      <c r="I37" s="161"/>
      <c r="J37" s="161"/>
      <c r="K37" s="161"/>
      <c r="L37" s="161"/>
      <c r="M37" s="117">
        <v>1000</v>
      </c>
      <c r="N37" s="117">
        <v>1000</v>
      </c>
      <c r="O37" s="162"/>
    </row>
    <row r="38" spans="1:16" ht="28.5" customHeight="1" x14ac:dyDescent="0.3">
      <c r="A38" s="178"/>
      <c r="B38" s="159" t="s">
        <v>281</v>
      </c>
      <c r="C38" s="171" t="s">
        <v>102</v>
      </c>
      <c r="D38" s="171" t="s">
        <v>102</v>
      </c>
      <c r="E38" s="161" t="s">
        <v>103</v>
      </c>
      <c r="F38" s="161" t="s">
        <v>104</v>
      </c>
      <c r="G38" s="160" t="s">
        <v>519</v>
      </c>
      <c r="H38" s="160" t="s">
        <v>518</v>
      </c>
      <c r="I38" s="161" t="s">
        <v>333</v>
      </c>
      <c r="J38" s="161"/>
      <c r="K38" s="161"/>
      <c r="L38" s="161"/>
      <c r="M38" s="161" t="s">
        <v>106</v>
      </c>
      <c r="N38" s="161" t="s">
        <v>107</v>
      </c>
      <c r="O38" s="162"/>
    </row>
    <row r="39" spans="1:16" ht="24" customHeight="1" x14ac:dyDescent="0.3">
      <c r="A39" s="178"/>
      <c r="B39" s="159"/>
      <c r="C39" s="171"/>
      <c r="D39" s="171"/>
      <c r="E39" s="161"/>
      <c r="F39" s="161"/>
      <c r="G39" s="161"/>
      <c r="H39" s="161"/>
      <c r="I39" s="117" t="s">
        <v>328</v>
      </c>
      <c r="J39" s="117" t="s">
        <v>329</v>
      </c>
      <c r="K39" s="117" t="s">
        <v>330</v>
      </c>
      <c r="L39" s="117" t="s">
        <v>331</v>
      </c>
      <c r="M39" s="161"/>
      <c r="N39" s="161"/>
      <c r="O39" s="162"/>
    </row>
    <row r="40" spans="1:16" ht="35.25" customHeight="1" x14ac:dyDescent="0.3">
      <c r="A40" s="178"/>
      <c r="B40" s="159"/>
      <c r="C40" s="171"/>
      <c r="D40" s="171"/>
      <c r="E40" s="14">
        <f>F40+G40+H40+M40+N40</f>
        <v>293</v>
      </c>
      <c r="F40" s="14">
        <v>181</v>
      </c>
      <c r="G40" s="14">
        <v>52</v>
      </c>
      <c r="H40" s="14">
        <v>20</v>
      </c>
      <c r="I40" s="14">
        <v>0</v>
      </c>
      <c r="J40" s="14">
        <v>5</v>
      </c>
      <c r="K40" s="14">
        <v>5</v>
      </c>
      <c r="L40" s="14">
        <v>10</v>
      </c>
      <c r="M40" s="14">
        <v>20</v>
      </c>
      <c r="N40" s="14">
        <v>20</v>
      </c>
      <c r="O40" s="162"/>
    </row>
    <row r="41" spans="1:16" ht="36.75" customHeight="1" x14ac:dyDescent="0.3">
      <c r="A41" s="183"/>
      <c r="B41" s="176" t="s">
        <v>308</v>
      </c>
      <c r="C41" s="184"/>
      <c r="D41" s="140" t="s">
        <v>309</v>
      </c>
      <c r="E41" s="34">
        <f>SUM(E42:E45)</f>
        <v>2645368.6940000001</v>
      </c>
      <c r="F41" s="34">
        <f t="shared" ref="F41:M41" si="2">SUM(F42:F45)</f>
        <v>8310.3119999999999</v>
      </c>
      <c r="G41" s="128">
        <f t="shared" si="2"/>
        <v>50220.451999999997</v>
      </c>
      <c r="H41" s="204">
        <f t="shared" si="2"/>
        <v>325623.3</v>
      </c>
      <c r="I41" s="205"/>
      <c r="J41" s="205"/>
      <c r="K41" s="205"/>
      <c r="L41" s="206"/>
      <c r="M41" s="34">
        <f t="shared" si="2"/>
        <v>742766.81</v>
      </c>
      <c r="N41" s="34">
        <f>SUM(N42:N45)</f>
        <v>1518447.82</v>
      </c>
      <c r="O41" s="158"/>
    </row>
    <row r="42" spans="1:16" ht="26.25" customHeight="1" x14ac:dyDescent="0.3">
      <c r="A42" s="183"/>
      <c r="B42" s="176"/>
      <c r="C42" s="184"/>
      <c r="D42" s="37" t="s">
        <v>9</v>
      </c>
      <c r="E42" s="34">
        <f>F42+G42+H42+M42+N42</f>
        <v>0</v>
      </c>
      <c r="F42" s="34">
        <v>0</v>
      </c>
      <c r="G42" s="128">
        <v>0</v>
      </c>
      <c r="H42" s="204">
        <v>0</v>
      </c>
      <c r="I42" s="205"/>
      <c r="J42" s="205"/>
      <c r="K42" s="205"/>
      <c r="L42" s="206"/>
      <c r="M42" s="34">
        <v>0</v>
      </c>
      <c r="N42" s="34">
        <v>0</v>
      </c>
      <c r="O42" s="158"/>
    </row>
    <row r="43" spans="1:16" ht="39" customHeight="1" x14ac:dyDescent="0.3">
      <c r="A43" s="183"/>
      <c r="B43" s="176"/>
      <c r="C43" s="184"/>
      <c r="D43" s="140" t="s">
        <v>10</v>
      </c>
      <c r="E43" s="34">
        <f>F43+G43+H43+M43+N43</f>
        <v>1759712.2000000002</v>
      </c>
      <c r="F43" s="34">
        <f t="shared" ref="F43:H44" si="3">F13</f>
        <v>600.49</v>
      </c>
      <c r="G43" s="128">
        <f t="shared" si="3"/>
        <v>25350</v>
      </c>
      <c r="H43" s="204">
        <f t="shared" si="3"/>
        <v>261639.01</v>
      </c>
      <c r="I43" s="205"/>
      <c r="J43" s="205"/>
      <c r="K43" s="205"/>
      <c r="L43" s="206"/>
      <c r="M43" s="34">
        <f>M13</f>
        <v>537793.28000000003</v>
      </c>
      <c r="N43" s="34">
        <f>N13</f>
        <v>934329.42</v>
      </c>
      <c r="O43" s="158"/>
    </row>
    <row r="44" spans="1:16" ht="39" customHeight="1" x14ac:dyDescent="0.3">
      <c r="A44" s="183"/>
      <c r="B44" s="176"/>
      <c r="C44" s="184"/>
      <c r="D44" s="140" t="s">
        <v>18</v>
      </c>
      <c r="E44" s="34">
        <f>F44+G44+H44+M44+N44</f>
        <v>885656.49399999995</v>
      </c>
      <c r="F44" s="34">
        <f t="shared" si="3"/>
        <v>7709.8220000000001</v>
      </c>
      <c r="G44" s="128">
        <f t="shared" si="3"/>
        <v>24870.451999999997</v>
      </c>
      <c r="H44" s="204">
        <f t="shared" si="3"/>
        <v>63984.289999999994</v>
      </c>
      <c r="I44" s="205"/>
      <c r="J44" s="205"/>
      <c r="K44" s="205"/>
      <c r="L44" s="206"/>
      <c r="M44" s="34">
        <f>M14</f>
        <v>204973.52999999997</v>
      </c>
      <c r="N44" s="34">
        <f>N14</f>
        <v>584118.4</v>
      </c>
      <c r="O44" s="158"/>
    </row>
    <row r="45" spans="1:16" ht="39" customHeight="1" x14ac:dyDescent="0.3">
      <c r="A45" s="183"/>
      <c r="B45" s="176"/>
      <c r="C45" s="184"/>
      <c r="D45" s="140" t="s">
        <v>15</v>
      </c>
      <c r="E45" s="34">
        <f>F45+G45+H45+M45+N45</f>
        <v>0</v>
      </c>
      <c r="F45" s="34">
        <v>0</v>
      </c>
      <c r="G45" s="128">
        <v>0</v>
      </c>
      <c r="H45" s="204">
        <v>0</v>
      </c>
      <c r="I45" s="205"/>
      <c r="J45" s="205"/>
      <c r="K45" s="205"/>
      <c r="L45" s="206"/>
      <c r="M45" s="34">
        <v>0</v>
      </c>
      <c r="N45" s="34">
        <v>0</v>
      </c>
      <c r="O45" s="158"/>
    </row>
    <row r="46" spans="1:16" ht="33" customHeight="1" x14ac:dyDescent="0.3">
      <c r="A46" s="134"/>
      <c r="B46" s="174" t="s">
        <v>133</v>
      </c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4"/>
      <c r="O46" s="174"/>
    </row>
    <row r="47" spans="1:16" ht="31.5" customHeight="1" x14ac:dyDescent="0.3">
      <c r="A47" s="158" t="s">
        <v>6</v>
      </c>
      <c r="B47" s="159" t="s">
        <v>20</v>
      </c>
      <c r="C47" s="162" t="s">
        <v>67</v>
      </c>
      <c r="D47" s="120" t="s">
        <v>8</v>
      </c>
      <c r="E47" s="117">
        <f>E50+E49+E48</f>
        <v>8301023.682000001</v>
      </c>
      <c r="F47" s="117">
        <f>F50+F49+F48</f>
        <v>558204.43200000003</v>
      </c>
      <c r="G47" s="118">
        <f>G50+G49+G48</f>
        <v>1637019.81</v>
      </c>
      <c r="H47" s="148">
        <f t="shared" ref="H47:N47" si="4">H50+H49+H48</f>
        <v>1136369.98</v>
      </c>
      <c r="I47" s="149"/>
      <c r="J47" s="149"/>
      <c r="K47" s="149"/>
      <c r="L47" s="150"/>
      <c r="M47" s="117">
        <f>M50+M49+M48</f>
        <v>3283104.23</v>
      </c>
      <c r="N47" s="117">
        <f t="shared" si="4"/>
        <v>1686325.23</v>
      </c>
      <c r="O47" s="162" t="s">
        <v>17</v>
      </c>
    </row>
    <row r="48" spans="1:16" ht="33.75" customHeight="1" x14ac:dyDescent="0.3">
      <c r="A48" s="158"/>
      <c r="B48" s="159"/>
      <c r="C48" s="162"/>
      <c r="D48" s="120" t="s">
        <v>9</v>
      </c>
      <c r="E48" s="117">
        <f>F48+G48+H48+M48+N48</f>
        <v>700000</v>
      </c>
      <c r="F48" s="117">
        <f t="shared" ref="F48" si="5">F65</f>
        <v>200000</v>
      </c>
      <c r="G48" s="118">
        <f>G65</f>
        <v>312943.8</v>
      </c>
      <c r="H48" s="148">
        <f t="shared" ref="H48:N48" si="6">H65</f>
        <v>187056.2</v>
      </c>
      <c r="I48" s="149"/>
      <c r="J48" s="149"/>
      <c r="K48" s="149"/>
      <c r="L48" s="150"/>
      <c r="M48" s="117">
        <f t="shared" si="6"/>
        <v>0</v>
      </c>
      <c r="N48" s="117">
        <f t="shared" si="6"/>
        <v>0</v>
      </c>
      <c r="O48" s="162"/>
    </row>
    <row r="49" spans="1:15" ht="33.75" customHeight="1" x14ac:dyDescent="0.3">
      <c r="A49" s="158"/>
      <c r="B49" s="159"/>
      <c r="C49" s="162"/>
      <c r="D49" s="120" t="s">
        <v>10</v>
      </c>
      <c r="E49" s="117">
        <f>F49+G49+H49+M49+N49</f>
        <v>7037455.1300000008</v>
      </c>
      <c r="F49" s="117">
        <f>F52+F66</f>
        <v>308122.03999999998</v>
      </c>
      <c r="G49" s="118">
        <f>G52+G66</f>
        <v>1140293.96</v>
      </c>
      <c r="H49" s="148">
        <f>H52+H66</f>
        <v>810781.42</v>
      </c>
      <c r="I49" s="149"/>
      <c r="J49" s="149"/>
      <c r="K49" s="149"/>
      <c r="L49" s="150"/>
      <c r="M49" s="117">
        <f>M52+M66</f>
        <v>3138142.65</v>
      </c>
      <c r="N49" s="117">
        <f>N52+N66</f>
        <v>1640115.06</v>
      </c>
      <c r="O49" s="162"/>
    </row>
    <row r="50" spans="1:15" ht="43.5" customHeight="1" x14ac:dyDescent="0.3">
      <c r="A50" s="158"/>
      <c r="B50" s="159"/>
      <c r="C50" s="162"/>
      <c r="D50" s="120" t="s">
        <v>11</v>
      </c>
      <c r="E50" s="117">
        <f>F50+G50+H50+M50+N50</f>
        <v>563568.55200000003</v>
      </c>
      <c r="F50" s="117">
        <f>+F53+F58+F67</f>
        <v>50082.392</v>
      </c>
      <c r="G50" s="118">
        <f>+G53+G58+G67</f>
        <v>183782.05000000002</v>
      </c>
      <c r="H50" s="148">
        <f>+H53+H58+H67+H63</f>
        <v>138532.35999999999</v>
      </c>
      <c r="I50" s="149"/>
      <c r="J50" s="149"/>
      <c r="K50" s="149"/>
      <c r="L50" s="150"/>
      <c r="M50" s="117">
        <f>+M53+M58+M67+M63</f>
        <v>144961.57999999999</v>
      </c>
      <c r="N50" s="117">
        <f>+N53+N58</f>
        <v>46210.17</v>
      </c>
      <c r="O50" s="203"/>
    </row>
    <row r="51" spans="1:15" ht="27" customHeight="1" x14ac:dyDescent="0.3">
      <c r="A51" s="157" t="s">
        <v>13</v>
      </c>
      <c r="B51" s="159" t="s">
        <v>72</v>
      </c>
      <c r="C51" s="162" t="s">
        <v>67</v>
      </c>
      <c r="D51" s="120" t="s">
        <v>8</v>
      </c>
      <c r="E51" s="117">
        <f>'Строительство и реконструкция'!K109</f>
        <v>4130020.5820000004</v>
      </c>
      <c r="F51" s="117">
        <f>F52+F53</f>
        <v>197454.06199999998</v>
      </c>
      <c r="G51" s="119">
        <f>G52+G53</f>
        <v>169102.88</v>
      </c>
      <c r="H51" s="180">
        <f t="shared" ref="H51:N51" si="7">H52+H53</f>
        <v>287037.84999999998</v>
      </c>
      <c r="I51" s="181"/>
      <c r="J51" s="181"/>
      <c r="K51" s="181"/>
      <c r="L51" s="182"/>
      <c r="M51" s="126">
        <f>'Строительство и реконструкция'!O109</f>
        <v>1790100.56</v>
      </c>
      <c r="N51" s="126">
        <f t="shared" si="7"/>
        <v>1686325.23</v>
      </c>
      <c r="O51" s="162" t="s">
        <v>266</v>
      </c>
    </row>
    <row r="52" spans="1:15" ht="39" customHeight="1" x14ac:dyDescent="0.3">
      <c r="A52" s="157"/>
      <c r="B52" s="159"/>
      <c r="C52" s="162"/>
      <c r="D52" s="120" t="s">
        <v>10</v>
      </c>
      <c r="E52" s="117">
        <f>'Строительство и реконструкция'!K110</f>
        <v>3639055.99</v>
      </c>
      <c r="F52" s="117">
        <f>'Строительство и реконструкция'!L110</f>
        <v>150979.18</v>
      </c>
      <c r="G52" s="118">
        <f>'Строительство и реконструкция'!M110</f>
        <v>0</v>
      </c>
      <c r="H52" s="148">
        <f>'Строительство и реконструкция'!N110</f>
        <v>179972.73</v>
      </c>
      <c r="I52" s="149"/>
      <c r="J52" s="149"/>
      <c r="K52" s="149"/>
      <c r="L52" s="150"/>
      <c r="M52" s="126">
        <f>'Строительство и реконструкция'!O110</f>
        <v>1667989.02</v>
      </c>
      <c r="N52" s="117">
        <f>'Строительство и реконструкция'!P110</f>
        <v>1640115.06</v>
      </c>
      <c r="O52" s="162"/>
    </row>
    <row r="53" spans="1:15" ht="39.75" customHeight="1" x14ac:dyDescent="0.3">
      <c r="A53" s="157"/>
      <c r="B53" s="159"/>
      <c r="C53" s="162"/>
      <c r="D53" s="120" t="s">
        <v>11</v>
      </c>
      <c r="E53" s="117">
        <f>'Строительство и реконструкция'!K111</f>
        <v>490964.592</v>
      </c>
      <c r="F53" s="117">
        <f>'Строительство и реконструкция'!L111</f>
        <v>46474.881999999998</v>
      </c>
      <c r="G53" s="118">
        <f>'Строительство и реконструкция'!M111</f>
        <v>169102.88</v>
      </c>
      <c r="H53" s="148">
        <f>'Строительство и реконструкция'!N111</f>
        <v>107065.12</v>
      </c>
      <c r="I53" s="149"/>
      <c r="J53" s="149"/>
      <c r="K53" s="149"/>
      <c r="L53" s="150"/>
      <c r="M53" s="126">
        <f>'Строительство и реконструкция'!O111</f>
        <v>122111.54</v>
      </c>
      <c r="N53" s="117">
        <f>'Строительство и реконструкция'!P111</f>
        <v>46210.17</v>
      </c>
      <c r="O53" s="162"/>
    </row>
    <row r="54" spans="1:15" ht="28.5" customHeight="1" x14ac:dyDescent="0.3">
      <c r="A54" s="157"/>
      <c r="B54" s="159" t="s">
        <v>298</v>
      </c>
      <c r="C54" s="171" t="s">
        <v>102</v>
      </c>
      <c r="D54" s="171" t="s">
        <v>102</v>
      </c>
      <c r="E54" s="161" t="s">
        <v>103</v>
      </c>
      <c r="F54" s="161" t="s">
        <v>104</v>
      </c>
      <c r="G54" s="172" t="s">
        <v>519</v>
      </c>
      <c r="H54" s="160" t="s">
        <v>517</v>
      </c>
      <c r="I54" s="148" t="s">
        <v>333</v>
      </c>
      <c r="J54" s="149"/>
      <c r="K54" s="149"/>
      <c r="L54" s="150"/>
      <c r="M54" s="161" t="s">
        <v>106</v>
      </c>
      <c r="N54" s="161" t="s">
        <v>107</v>
      </c>
      <c r="O54" s="162"/>
    </row>
    <row r="55" spans="1:15" ht="24" customHeight="1" x14ac:dyDescent="0.3">
      <c r="A55" s="157"/>
      <c r="B55" s="159"/>
      <c r="C55" s="171"/>
      <c r="D55" s="171"/>
      <c r="E55" s="161"/>
      <c r="F55" s="161"/>
      <c r="G55" s="173"/>
      <c r="H55" s="161"/>
      <c r="I55" s="130" t="s">
        <v>328</v>
      </c>
      <c r="J55" s="130" t="s">
        <v>329</v>
      </c>
      <c r="K55" s="130" t="s">
        <v>330</v>
      </c>
      <c r="L55" s="130" t="s">
        <v>331</v>
      </c>
      <c r="M55" s="161"/>
      <c r="N55" s="161"/>
      <c r="O55" s="162"/>
    </row>
    <row r="56" spans="1:15" ht="35.25" customHeight="1" x14ac:dyDescent="0.3">
      <c r="A56" s="157"/>
      <c r="B56" s="159"/>
      <c r="C56" s="171"/>
      <c r="D56" s="171"/>
      <c r="E56" s="14">
        <f>F56+G56+H56+M56+N56</f>
        <v>1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0</v>
      </c>
      <c r="M56" s="14">
        <v>1</v>
      </c>
      <c r="N56" s="14">
        <v>0</v>
      </c>
      <c r="O56" s="162"/>
    </row>
    <row r="57" spans="1:15" ht="35.25" customHeight="1" x14ac:dyDescent="0.3">
      <c r="A57" s="151" t="s">
        <v>16</v>
      </c>
      <c r="B57" s="153" t="s">
        <v>299</v>
      </c>
      <c r="C57" s="146" t="s">
        <v>67</v>
      </c>
      <c r="D57" s="120" t="s">
        <v>8</v>
      </c>
      <c r="E57" s="117">
        <f>E58</f>
        <v>19200</v>
      </c>
      <c r="F57" s="117">
        <f t="shared" ref="F57:G57" si="8">F58</f>
        <v>0</v>
      </c>
      <c r="G57" s="117">
        <f t="shared" si="8"/>
        <v>0</v>
      </c>
      <c r="H57" s="148">
        <f>H58</f>
        <v>19200</v>
      </c>
      <c r="I57" s="149"/>
      <c r="J57" s="149"/>
      <c r="K57" s="149"/>
      <c r="L57" s="150"/>
      <c r="M57" s="117">
        <f>M58</f>
        <v>0</v>
      </c>
      <c r="N57" s="117">
        <f>N58</f>
        <v>0</v>
      </c>
      <c r="O57" s="146" t="s">
        <v>583</v>
      </c>
    </row>
    <row r="58" spans="1:15" ht="56.25" customHeight="1" x14ac:dyDescent="0.3">
      <c r="A58" s="185"/>
      <c r="B58" s="154"/>
      <c r="C58" s="147"/>
      <c r="D58" s="120" t="s">
        <v>11</v>
      </c>
      <c r="E58" s="117">
        <f>'Капитальный ремонт'!E15</f>
        <v>19200</v>
      </c>
      <c r="F58" s="117">
        <v>0</v>
      </c>
      <c r="G58" s="118">
        <v>0</v>
      </c>
      <c r="H58" s="148">
        <f>'Капитальный ремонт'!H15</f>
        <v>19200</v>
      </c>
      <c r="I58" s="149"/>
      <c r="J58" s="149"/>
      <c r="K58" s="149"/>
      <c r="L58" s="150"/>
      <c r="M58" s="117">
        <v>0</v>
      </c>
      <c r="N58" s="117">
        <v>0</v>
      </c>
      <c r="O58" s="155"/>
    </row>
    <row r="59" spans="1:15" ht="28.5" customHeight="1" x14ac:dyDescent="0.3">
      <c r="A59" s="185"/>
      <c r="B59" s="159" t="s">
        <v>300</v>
      </c>
      <c r="C59" s="171" t="s">
        <v>102</v>
      </c>
      <c r="D59" s="171" t="s">
        <v>102</v>
      </c>
      <c r="E59" s="161" t="s">
        <v>103</v>
      </c>
      <c r="F59" s="161" t="s">
        <v>104</v>
      </c>
      <c r="G59" s="172" t="s">
        <v>519</v>
      </c>
      <c r="H59" s="160" t="s">
        <v>517</v>
      </c>
      <c r="I59" s="148" t="s">
        <v>333</v>
      </c>
      <c r="J59" s="149"/>
      <c r="K59" s="149"/>
      <c r="L59" s="150"/>
      <c r="M59" s="161" t="s">
        <v>106</v>
      </c>
      <c r="N59" s="161" t="s">
        <v>107</v>
      </c>
      <c r="O59" s="155"/>
    </row>
    <row r="60" spans="1:15" ht="24" customHeight="1" x14ac:dyDescent="0.3">
      <c r="A60" s="185"/>
      <c r="B60" s="159"/>
      <c r="C60" s="171"/>
      <c r="D60" s="171"/>
      <c r="E60" s="161"/>
      <c r="F60" s="161"/>
      <c r="G60" s="173"/>
      <c r="H60" s="161"/>
      <c r="I60" s="130" t="s">
        <v>328</v>
      </c>
      <c r="J60" s="130" t="s">
        <v>329</v>
      </c>
      <c r="K60" s="130" t="s">
        <v>330</v>
      </c>
      <c r="L60" s="130" t="s">
        <v>331</v>
      </c>
      <c r="M60" s="161"/>
      <c r="N60" s="161"/>
      <c r="O60" s="155"/>
    </row>
    <row r="61" spans="1:15" ht="35.25" customHeight="1" x14ac:dyDescent="0.3">
      <c r="A61" s="152"/>
      <c r="B61" s="159"/>
      <c r="C61" s="171"/>
      <c r="D61" s="171"/>
      <c r="E61" s="14">
        <v>1</v>
      </c>
      <c r="F61" s="14">
        <v>0</v>
      </c>
      <c r="G61" s="14">
        <v>0</v>
      </c>
      <c r="H61" s="14">
        <v>1</v>
      </c>
      <c r="I61" s="14">
        <v>0</v>
      </c>
      <c r="J61" s="14">
        <v>0</v>
      </c>
      <c r="K61" s="14">
        <v>0</v>
      </c>
      <c r="L61" s="14">
        <v>1</v>
      </c>
      <c r="M61" s="14">
        <v>0</v>
      </c>
      <c r="N61" s="14">
        <v>0</v>
      </c>
      <c r="O61" s="147"/>
    </row>
    <row r="62" spans="1:15" ht="35.25" customHeight="1" x14ac:dyDescent="0.3">
      <c r="A62" s="151" t="s">
        <v>22</v>
      </c>
      <c r="B62" s="153" t="s">
        <v>592</v>
      </c>
      <c r="C62" s="146" t="s">
        <v>67</v>
      </c>
      <c r="D62" s="120" t="s">
        <v>8</v>
      </c>
      <c r="E62" s="117">
        <f>E63</f>
        <v>12000</v>
      </c>
      <c r="F62" s="117">
        <f t="shared" ref="F62:G62" si="9">F63</f>
        <v>0</v>
      </c>
      <c r="G62" s="117">
        <f t="shared" si="9"/>
        <v>0</v>
      </c>
      <c r="H62" s="148">
        <f>H63</f>
        <v>4000</v>
      </c>
      <c r="I62" s="149"/>
      <c r="J62" s="149"/>
      <c r="K62" s="149"/>
      <c r="L62" s="150"/>
      <c r="M62" s="117">
        <f>M63</f>
        <v>8000</v>
      </c>
      <c r="N62" s="117">
        <f>N63</f>
        <v>0</v>
      </c>
      <c r="O62" s="146" t="s">
        <v>30</v>
      </c>
    </row>
    <row r="63" spans="1:15" ht="56.25" customHeight="1" x14ac:dyDescent="0.3">
      <c r="A63" s="152"/>
      <c r="B63" s="154"/>
      <c r="C63" s="147"/>
      <c r="D63" s="120" t="s">
        <v>11</v>
      </c>
      <c r="E63" s="117">
        <f>F63+G63+H63+M63+N63</f>
        <v>12000</v>
      </c>
      <c r="F63" s="117">
        <v>0</v>
      </c>
      <c r="G63" s="118">
        <v>0</v>
      </c>
      <c r="H63" s="148">
        <v>4000</v>
      </c>
      <c r="I63" s="149"/>
      <c r="J63" s="149"/>
      <c r="K63" s="149"/>
      <c r="L63" s="150"/>
      <c r="M63" s="117">
        <v>8000</v>
      </c>
      <c r="N63" s="117">
        <v>0</v>
      </c>
      <c r="O63" s="147"/>
    </row>
    <row r="64" spans="1:15" ht="35.25" customHeight="1" x14ac:dyDescent="0.3">
      <c r="A64" s="157" t="s">
        <v>22</v>
      </c>
      <c r="B64" s="159" t="s">
        <v>125</v>
      </c>
      <c r="C64" s="162" t="s">
        <v>67</v>
      </c>
      <c r="D64" s="120" t="s">
        <v>8</v>
      </c>
      <c r="E64" s="117">
        <f>'Строительство и реконструкция'!K117</f>
        <v>4139803.0999999996</v>
      </c>
      <c r="F64" s="117">
        <f>'Строительство и реконструкция'!L117</f>
        <v>360750.37</v>
      </c>
      <c r="G64" s="117">
        <f>'Строительство и реконструкция'!M117</f>
        <v>1467916.93</v>
      </c>
      <c r="H64" s="148">
        <f>'Строительство и реконструкция'!N113</f>
        <v>826132.13000000012</v>
      </c>
      <c r="I64" s="149"/>
      <c r="J64" s="149"/>
      <c r="K64" s="149"/>
      <c r="L64" s="150"/>
      <c r="M64" s="117">
        <f>'Строительство и реконструкция'!O113</f>
        <v>1485003.67</v>
      </c>
      <c r="N64" s="117">
        <f>'Строительство и реконструкция'!P113</f>
        <v>0</v>
      </c>
      <c r="O64" s="162" t="s">
        <v>267</v>
      </c>
    </row>
    <row r="65" spans="1:15" ht="35.25" customHeight="1" x14ac:dyDescent="0.3">
      <c r="A65" s="157"/>
      <c r="B65" s="159"/>
      <c r="C65" s="162"/>
      <c r="D65" s="120" t="s">
        <v>9</v>
      </c>
      <c r="E65" s="117">
        <f>'Строительство и реконструкция'!K118</f>
        <v>700000</v>
      </c>
      <c r="F65" s="117">
        <f>'Строительство и реконструкция'!L118</f>
        <v>200000</v>
      </c>
      <c r="G65" s="117">
        <f>'Строительство и реконструкция'!M118</f>
        <v>312943.8</v>
      </c>
      <c r="H65" s="148">
        <f>'Строительство и реконструкция'!N114</f>
        <v>187056.2</v>
      </c>
      <c r="I65" s="149"/>
      <c r="J65" s="149"/>
      <c r="K65" s="149"/>
      <c r="L65" s="150"/>
      <c r="M65" s="117">
        <f>'Строительство и реконструкция'!O114</f>
        <v>0</v>
      </c>
      <c r="N65" s="117">
        <f>'Строительство и реконструкция'!P114</f>
        <v>0</v>
      </c>
      <c r="O65" s="162"/>
    </row>
    <row r="66" spans="1:15" ht="35.25" customHeight="1" x14ac:dyDescent="0.3">
      <c r="A66" s="157"/>
      <c r="B66" s="159"/>
      <c r="C66" s="162"/>
      <c r="D66" s="120" t="s">
        <v>10</v>
      </c>
      <c r="E66" s="117">
        <f>'Строительство и реконструкция'!K119</f>
        <v>3398399.1399999997</v>
      </c>
      <c r="F66" s="117">
        <f>'Строительство и реконструкция'!L119</f>
        <v>157142.85999999999</v>
      </c>
      <c r="G66" s="117">
        <f>'Строительство и реконструкция'!M119</f>
        <v>1140293.96</v>
      </c>
      <c r="H66" s="148">
        <f>'Строительство и реконструкция'!N115</f>
        <v>630808.69000000006</v>
      </c>
      <c r="I66" s="149"/>
      <c r="J66" s="149"/>
      <c r="K66" s="149"/>
      <c r="L66" s="150"/>
      <c r="M66" s="117">
        <f>'Строительство и реконструкция'!O115</f>
        <v>1470153.63</v>
      </c>
      <c r="N66" s="117">
        <f>'Строительство и реконструкция'!P115</f>
        <v>0</v>
      </c>
      <c r="O66" s="162"/>
    </row>
    <row r="67" spans="1:15" ht="51.75" customHeight="1" x14ac:dyDescent="0.3">
      <c r="A67" s="157"/>
      <c r="B67" s="159"/>
      <c r="C67" s="162"/>
      <c r="D67" s="120" t="s">
        <v>11</v>
      </c>
      <c r="E67" s="117">
        <f>'Строительство и реконструкция'!K120</f>
        <v>41403.96</v>
      </c>
      <c r="F67" s="117">
        <f>'Строительство и реконструкция'!L120</f>
        <v>3607.51</v>
      </c>
      <c r="G67" s="117">
        <f>'Строительство и реконструкция'!M120</f>
        <v>14679.17</v>
      </c>
      <c r="H67" s="148">
        <f>'Строительство и реконструкция'!N116</f>
        <v>8267.24</v>
      </c>
      <c r="I67" s="149"/>
      <c r="J67" s="149"/>
      <c r="K67" s="149"/>
      <c r="L67" s="150"/>
      <c r="M67" s="117">
        <f>'Строительство и реконструкция'!O116</f>
        <v>14850.04</v>
      </c>
      <c r="N67" s="117">
        <f>'Строительство и реконструкция'!P116</f>
        <v>0</v>
      </c>
      <c r="O67" s="162"/>
    </row>
    <row r="68" spans="1:15" ht="18.75" customHeight="1" x14ac:dyDescent="0.3">
      <c r="A68" s="157"/>
      <c r="B68" s="159" t="s">
        <v>301</v>
      </c>
      <c r="C68" s="171" t="s">
        <v>102</v>
      </c>
      <c r="D68" s="171" t="s">
        <v>102</v>
      </c>
      <c r="E68" s="161" t="s">
        <v>103</v>
      </c>
      <c r="F68" s="161" t="s">
        <v>104</v>
      </c>
      <c r="G68" s="172" t="s">
        <v>519</v>
      </c>
      <c r="H68" s="160" t="s">
        <v>517</v>
      </c>
      <c r="I68" s="148" t="s">
        <v>333</v>
      </c>
      <c r="J68" s="149"/>
      <c r="K68" s="149"/>
      <c r="L68" s="150"/>
      <c r="M68" s="161" t="s">
        <v>106</v>
      </c>
      <c r="N68" s="161" t="s">
        <v>107</v>
      </c>
      <c r="O68" s="162"/>
    </row>
    <row r="69" spans="1:15" ht="19.5" customHeight="1" x14ac:dyDescent="0.3">
      <c r="A69" s="157"/>
      <c r="B69" s="159"/>
      <c r="C69" s="171"/>
      <c r="D69" s="171"/>
      <c r="E69" s="161"/>
      <c r="F69" s="161"/>
      <c r="G69" s="173"/>
      <c r="H69" s="161"/>
      <c r="I69" s="130" t="s">
        <v>328</v>
      </c>
      <c r="J69" s="130" t="s">
        <v>329</v>
      </c>
      <c r="K69" s="130" t="s">
        <v>330</v>
      </c>
      <c r="L69" s="130" t="s">
        <v>331</v>
      </c>
      <c r="M69" s="161"/>
      <c r="N69" s="161"/>
      <c r="O69" s="162"/>
    </row>
    <row r="70" spans="1:15" ht="33" customHeight="1" x14ac:dyDescent="0.3">
      <c r="A70" s="157"/>
      <c r="B70" s="159"/>
      <c r="C70" s="171"/>
      <c r="D70" s="171"/>
      <c r="E70" s="14">
        <v>1</v>
      </c>
      <c r="F70" s="14">
        <v>0</v>
      </c>
      <c r="G70" s="14">
        <v>0</v>
      </c>
      <c r="H70" s="14">
        <v>0</v>
      </c>
      <c r="I70" s="14">
        <v>0</v>
      </c>
      <c r="J70" s="14">
        <v>0</v>
      </c>
      <c r="K70" s="14">
        <v>0</v>
      </c>
      <c r="L70" s="14">
        <v>0</v>
      </c>
      <c r="M70" s="14">
        <v>1</v>
      </c>
      <c r="N70" s="14">
        <v>0</v>
      </c>
      <c r="O70" s="162"/>
    </row>
    <row r="71" spans="1:15" ht="35.25" customHeight="1" x14ac:dyDescent="0.3">
      <c r="A71" s="158" t="s">
        <v>23</v>
      </c>
      <c r="B71" s="159" t="s">
        <v>24</v>
      </c>
      <c r="C71" s="158" t="s">
        <v>67</v>
      </c>
      <c r="D71" s="120" t="s">
        <v>8</v>
      </c>
      <c r="E71" s="117">
        <f t="shared" ref="E71:N71" si="10">SUM(E72:E74)</f>
        <v>506000</v>
      </c>
      <c r="F71" s="117">
        <f t="shared" si="10"/>
        <v>0</v>
      </c>
      <c r="G71" s="118">
        <f t="shared" si="10"/>
        <v>0</v>
      </c>
      <c r="H71" s="148">
        <f t="shared" si="10"/>
        <v>59000</v>
      </c>
      <c r="I71" s="149"/>
      <c r="J71" s="149"/>
      <c r="K71" s="149"/>
      <c r="L71" s="150"/>
      <c r="M71" s="117">
        <f t="shared" si="10"/>
        <v>370745.88</v>
      </c>
      <c r="N71" s="117">
        <f t="shared" si="10"/>
        <v>76254.12</v>
      </c>
      <c r="O71" s="162"/>
    </row>
    <row r="72" spans="1:15" ht="45" customHeight="1" x14ac:dyDescent="0.3">
      <c r="A72" s="158"/>
      <c r="B72" s="159"/>
      <c r="C72" s="158"/>
      <c r="D72" s="120" t="s">
        <v>10</v>
      </c>
      <c r="E72" s="117">
        <f>SUM(F72:N72)</f>
        <v>309672</v>
      </c>
      <c r="F72" s="117">
        <f>F76+F82</f>
        <v>0</v>
      </c>
      <c r="G72" s="118">
        <f t="shared" ref="G72:N73" si="11">G76+G82</f>
        <v>0</v>
      </c>
      <c r="H72" s="148">
        <f t="shared" si="11"/>
        <v>36108</v>
      </c>
      <c r="I72" s="149"/>
      <c r="J72" s="149"/>
      <c r="K72" s="149"/>
      <c r="L72" s="150"/>
      <c r="M72" s="117">
        <f t="shared" si="11"/>
        <v>226896.48</v>
      </c>
      <c r="N72" s="117">
        <f t="shared" si="11"/>
        <v>46667.519999999997</v>
      </c>
      <c r="O72" s="162"/>
    </row>
    <row r="73" spans="1:15" ht="45" customHeight="1" x14ac:dyDescent="0.3">
      <c r="A73" s="158"/>
      <c r="B73" s="159"/>
      <c r="C73" s="158"/>
      <c r="D73" s="120" t="s">
        <v>18</v>
      </c>
      <c r="E73" s="117">
        <f>SUM(F73:N73)</f>
        <v>196328</v>
      </c>
      <c r="F73" s="117">
        <f>F77+F83</f>
        <v>0</v>
      </c>
      <c r="G73" s="118">
        <f t="shared" si="11"/>
        <v>0</v>
      </c>
      <c r="H73" s="148">
        <f t="shared" si="11"/>
        <v>22892</v>
      </c>
      <c r="I73" s="149"/>
      <c r="J73" s="149"/>
      <c r="K73" s="149"/>
      <c r="L73" s="150"/>
      <c r="M73" s="117">
        <f t="shared" si="11"/>
        <v>143849.4</v>
      </c>
      <c r="N73" s="117">
        <f t="shared" si="11"/>
        <v>29586.6</v>
      </c>
      <c r="O73" s="162"/>
    </row>
    <row r="74" spans="1:15" ht="29.25" customHeight="1" x14ac:dyDescent="0.3">
      <c r="A74" s="158"/>
      <c r="B74" s="159"/>
      <c r="C74" s="158"/>
      <c r="D74" s="120" t="s">
        <v>15</v>
      </c>
      <c r="E74" s="117">
        <v>0</v>
      </c>
      <c r="F74" s="117">
        <v>0</v>
      </c>
      <c r="G74" s="118">
        <v>0</v>
      </c>
      <c r="H74" s="148">
        <v>0</v>
      </c>
      <c r="I74" s="149"/>
      <c r="J74" s="149"/>
      <c r="K74" s="149"/>
      <c r="L74" s="150"/>
      <c r="M74" s="117">
        <v>0</v>
      </c>
      <c r="N74" s="117">
        <v>0</v>
      </c>
      <c r="O74" s="162"/>
    </row>
    <row r="75" spans="1:15" ht="31.5" customHeight="1" x14ac:dyDescent="0.3">
      <c r="A75" s="158" t="s">
        <v>25</v>
      </c>
      <c r="B75" s="159" t="s">
        <v>73</v>
      </c>
      <c r="C75" s="158" t="s">
        <v>67</v>
      </c>
      <c r="D75" s="120" t="s">
        <v>8</v>
      </c>
      <c r="E75" s="117">
        <f>'Строительство и реконструкция'!K125</f>
        <v>506000</v>
      </c>
      <c r="F75" s="117">
        <f>'Строительство и реконструкция'!L125</f>
        <v>0</v>
      </c>
      <c r="G75" s="117">
        <f>'Строительство и реконструкция'!M125</f>
        <v>0</v>
      </c>
      <c r="H75" s="148">
        <f>'Строительство и реконструкция'!N125</f>
        <v>59000</v>
      </c>
      <c r="I75" s="149"/>
      <c r="J75" s="149"/>
      <c r="K75" s="149"/>
      <c r="L75" s="150"/>
      <c r="M75" s="117">
        <f>'Строительство и реконструкция'!O125</f>
        <v>370745.88</v>
      </c>
      <c r="N75" s="117">
        <f>'Строительство и реконструкция'!P125</f>
        <v>76254.12</v>
      </c>
      <c r="O75" s="162" t="s">
        <v>267</v>
      </c>
    </row>
    <row r="76" spans="1:15" ht="40.5" customHeight="1" x14ac:dyDescent="0.3">
      <c r="A76" s="158"/>
      <c r="B76" s="159"/>
      <c r="C76" s="158"/>
      <c r="D76" s="120" t="s">
        <v>10</v>
      </c>
      <c r="E76" s="117">
        <f>'Строительство и реконструкция'!K126</f>
        <v>309672</v>
      </c>
      <c r="F76" s="117">
        <f>'Строительство и реконструкция'!L126</f>
        <v>0</v>
      </c>
      <c r="G76" s="117">
        <f>'Строительство и реконструкция'!M126</f>
        <v>0</v>
      </c>
      <c r="H76" s="148">
        <f>'Строительство и реконструкция'!N126</f>
        <v>36108</v>
      </c>
      <c r="I76" s="149"/>
      <c r="J76" s="149"/>
      <c r="K76" s="149"/>
      <c r="L76" s="150"/>
      <c r="M76" s="117">
        <f>'Строительство и реконструкция'!O126</f>
        <v>226896.48</v>
      </c>
      <c r="N76" s="117">
        <f>'Строительство и реконструкция'!P126</f>
        <v>46667.519999999997</v>
      </c>
      <c r="O76" s="162"/>
    </row>
    <row r="77" spans="1:15" ht="36.75" customHeight="1" x14ac:dyDescent="0.3">
      <c r="A77" s="158"/>
      <c r="B77" s="159"/>
      <c r="C77" s="158"/>
      <c r="D77" s="120" t="s">
        <v>18</v>
      </c>
      <c r="E77" s="117">
        <f>'Строительство и реконструкция'!K127</f>
        <v>196328</v>
      </c>
      <c r="F77" s="117">
        <f>'Строительство и реконструкция'!L127</f>
        <v>0</v>
      </c>
      <c r="G77" s="117">
        <f>'Строительство и реконструкция'!M127</f>
        <v>0</v>
      </c>
      <c r="H77" s="148">
        <f>'Строительство и реконструкция'!N127</f>
        <v>22892</v>
      </c>
      <c r="I77" s="149"/>
      <c r="J77" s="149"/>
      <c r="K77" s="149"/>
      <c r="L77" s="150"/>
      <c r="M77" s="117">
        <f>'Строительство и реконструкция'!O127</f>
        <v>143849.4</v>
      </c>
      <c r="N77" s="117">
        <f>'Строительство и реконструкция'!P127</f>
        <v>29586.6</v>
      </c>
      <c r="O77" s="162"/>
    </row>
    <row r="78" spans="1:15" ht="28.5" customHeight="1" x14ac:dyDescent="0.3">
      <c r="A78" s="158"/>
      <c r="B78" s="159" t="s">
        <v>327</v>
      </c>
      <c r="C78" s="171" t="s">
        <v>102</v>
      </c>
      <c r="D78" s="171" t="s">
        <v>102</v>
      </c>
      <c r="E78" s="161" t="s">
        <v>103</v>
      </c>
      <c r="F78" s="161" t="s">
        <v>104</v>
      </c>
      <c r="G78" s="172" t="s">
        <v>519</v>
      </c>
      <c r="H78" s="160" t="s">
        <v>517</v>
      </c>
      <c r="I78" s="148" t="s">
        <v>333</v>
      </c>
      <c r="J78" s="149"/>
      <c r="K78" s="149"/>
      <c r="L78" s="150"/>
      <c r="M78" s="161" t="s">
        <v>106</v>
      </c>
      <c r="N78" s="161" t="s">
        <v>107</v>
      </c>
      <c r="O78" s="162"/>
    </row>
    <row r="79" spans="1:15" ht="24" customHeight="1" x14ac:dyDescent="0.3">
      <c r="A79" s="158"/>
      <c r="B79" s="159"/>
      <c r="C79" s="171"/>
      <c r="D79" s="171"/>
      <c r="E79" s="161"/>
      <c r="F79" s="161"/>
      <c r="G79" s="173"/>
      <c r="H79" s="161"/>
      <c r="I79" s="130" t="s">
        <v>328</v>
      </c>
      <c r="J79" s="130" t="s">
        <v>329</v>
      </c>
      <c r="K79" s="130" t="s">
        <v>330</v>
      </c>
      <c r="L79" s="130" t="s">
        <v>331</v>
      </c>
      <c r="M79" s="161"/>
      <c r="N79" s="161"/>
      <c r="O79" s="162"/>
    </row>
    <row r="80" spans="1:15" ht="27.75" customHeight="1" x14ac:dyDescent="0.3">
      <c r="A80" s="158"/>
      <c r="B80" s="159"/>
      <c r="C80" s="171"/>
      <c r="D80" s="171"/>
      <c r="E80" s="14">
        <f>G80+F80+H80+M80+N80</f>
        <v>1</v>
      </c>
      <c r="F80" s="14">
        <v>0</v>
      </c>
      <c r="G80" s="14">
        <v>0</v>
      </c>
      <c r="H80" s="14">
        <v>0</v>
      </c>
      <c r="I80" s="14">
        <v>0</v>
      </c>
      <c r="J80" s="14">
        <v>0</v>
      </c>
      <c r="K80" s="14">
        <v>0</v>
      </c>
      <c r="L80" s="14">
        <v>0</v>
      </c>
      <c r="M80" s="14">
        <v>0</v>
      </c>
      <c r="N80" s="14">
        <v>1</v>
      </c>
      <c r="O80" s="162"/>
    </row>
    <row r="81" spans="1:15" ht="30" customHeight="1" x14ac:dyDescent="0.3">
      <c r="A81" s="158" t="s">
        <v>26</v>
      </c>
      <c r="B81" s="159" t="s">
        <v>304</v>
      </c>
      <c r="C81" s="158" t="s">
        <v>67</v>
      </c>
      <c r="D81" s="120" t="s">
        <v>8</v>
      </c>
      <c r="E81" s="117">
        <f>F81+G81+H81+M81+N81</f>
        <v>0</v>
      </c>
      <c r="F81" s="117">
        <f>F82+F83</f>
        <v>0</v>
      </c>
      <c r="G81" s="117">
        <f>G82+G83</f>
        <v>0</v>
      </c>
      <c r="H81" s="148">
        <f>H82+H83</f>
        <v>0</v>
      </c>
      <c r="I81" s="149"/>
      <c r="J81" s="149"/>
      <c r="K81" s="149"/>
      <c r="L81" s="150"/>
      <c r="M81" s="117">
        <f>M82+M83</f>
        <v>0</v>
      </c>
      <c r="N81" s="117">
        <f>N82+N83</f>
        <v>0</v>
      </c>
      <c r="O81" s="162" t="s">
        <v>17</v>
      </c>
    </row>
    <row r="82" spans="1:15" ht="39" customHeight="1" x14ac:dyDescent="0.3">
      <c r="A82" s="158"/>
      <c r="B82" s="159"/>
      <c r="C82" s="158"/>
      <c r="D82" s="120" t="s">
        <v>10</v>
      </c>
      <c r="E82" s="117">
        <f>F82+G82+H82+M82+N82</f>
        <v>0</v>
      </c>
      <c r="F82" s="117">
        <v>0</v>
      </c>
      <c r="G82" s="117">
        <v>0</v>
      </c>
      <c r="H82" s="148">
        <v>0</v>
      </c>
      <c r="I82" s="149"/>
      <c r="J82" s="149"/>
      <c r="K82" s="149"/>
      <c r="L82" s="150"/>
      <c r="M82" s="117">
        <v>0</v>
      </c>
      <c r="N82" s="117">
        <v>0</v>
      </c>
      <c r="O82" s="162"/>
    </row>
    <row r="83" spans="1:15" ht="39" customHeight="1" x14ac:dyDescent="0.3">
      <c r="A83" s="158"/>
      <c r="B83" s="159"/>
      <c r="C83" s="158"/>
      <c r="D83" s="120" t="s">
        <v>11</v>
      </c>
      <c r="E83" s="117">
        <f>F83+G83+H83+M83+N83</f>
        <v>0</v>
      </c>
      <c r="F83" s="117">
        <v>0</v>
      </c>
      <c r="G83" s="117">
        <v>0</v>
      </c>
      <c r="H83" s="148">
        <v>0</v>
      </c>
      <c r="I83" s="149"/>
      <c r="J83" s="149"/>
      <c r="K83" s="149"/>
      <c r="L83" s="150"/>
      <c r="M83" s="117">
        <v>0</v>
      </c>
      <c r="N83" s="117">
        <v>0</v>
      </c>
      <c r="O83" s="162"/>
    </row>
    <row r="84" spans="1:15" ht="43.5" customHeight="1" x14ac:dyDescent="0.3">
      <c r="A84" s="158"/>
      <c r="B84" s="159"/>
      <c r="C84" s="158"/>
      <c r="D84" s="120" t="s">
        <v>12</v>
      </c>
      <c r="E84" s="117">
        <f>F84+G84+H84+M84+N84</f>
        <v>0</v>
      </c>
      <c r="F84" s="117">
        <v>0</v>
      </c>
      <c r="G84" s="117">
        <v>0</v>
      </c>
      <c r="H84" s="148">
        <v>0</v>
      </c>
      <c r="I84" s="149"/>
      <c r="J84" s="149"/>
      <c r="K84" s="149"/>
      <c r="L84" s="150"/>
      <c r="M84" s="117">
        <v>0</v>
      </c>
      <c r="N84" s="117">
        <v>0</v>
      </c>
      <c r="O84" s="162"/>
    </row>
    <row r="85" spans="1:15" ht="28.5" customHeight="1" x14ac:dyDescent="0.3">
      <c r="A85" s="158"/>
      <c r="B85" s="159" t="s">
        <v>305</v>
      </c>
      <c r="C85" s="171" t="s">
        <v>102</v>
      </c>
      <c r="D85" s="171" t="s">
        <v>102</v>
      </c>
      <c r="E85" s="161" t="s">
        <v>103</v>
      </c>
      <c r="F85" s="161" t="s">
        <v>104</v>
      </c>
      <c r="G85" s="172" t="s">
        <v>519</v>
      </c>
      <c r="H85" s="160" t="s">
        <v>517</v>
      </c>
      <c r="I85" s="148" t="s">
        <v>333</v>
      </c>
      <c r="J85" s="149"/>
      <c r="K85" s="149"/>
      <c r="L85" s="150"/>
      <c r="M85" s="161" t="s">
        <v>106</v>
      </c>
      <c r="N85" s="161" t="s">
        <v>107</v>
      </c>
      <c r="O85" s="162"/>
    </row>
    <row r="86" spans="1:15" ht="24" customHeight="1" x14ac:dyDescent="0.3">
      <c r="A86" s="158"/>
      <c r="B86" s="159"/>
      <c r="C86" s="171"/>
      <c r="D86" s="171"/>
      <c r="E86" s="161"/>
      <c r="F86" s="161"/>
      <c r="G86" s="173"/>
      <c r="H86" s="161"/>
      <c r="I86" s="130" t="s">
        <v>328</v>
      </c>
      <c r="J86" s="130" t="s">
        <v>329</v>
      </c>
      <c r="K86" s="130" t="s">
        <v>330</v>
      </c>
      <c r="L86" s="130" t="s">
        <v>331</v>
      </c>
      <c r="M86" s="161"/>
      <c r="N86" s="161"/>
      <c r="O86" s="162"/>
    </row>
    <row r="87" spans="1:15" ht="30" customHeight="1" x14ac:dyDescent="0.3">
      <c r="A87" s="158"/>
      <c r="B87" s="159"/>
      <c r="C87" s="171"/>
      <c r="D87" s="171"/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62"/>
    </row>
    <row r="88" spans="1:15" ht="26.25" customHeight="1" x14ac:dyDescent="0.3">
      <c r="A88" s="158" t="s">
        <v>27</v>
      </c>
      <c r="B88" s="159" t="s">
        <v>74</v>
      </c>
      <c r="C88" s="158" t="s">
        <v>67</v>
      </c>
      <c r="D88" s="120" t="s">
        <v>8</v>
      </c>
      <c r="E88" s="117">
        <f t="shared" ref="E88:E95" si="12">F88+G88+H88+M88+N88</f>
        <v>0</v>
      </c>
      <c r="F88" s="117">
        <f>F89+F90</f>
        <v>0</v>
      </c>
      <c r="G88" s="118">
        <f t="shared" ref="G88:N88" si="13">G89+G90</f>
        <v>0</v>
      </c>
      <c r="H88" s="148">
        <f t="shared" si="13"/>
        <v>0</v>
      </c>
      <c r="I88" s="149"/>
      <c r="J88" s="149"/>
      <c r="K88" s="149"/>
      <c r="L88" s="150"/>
      <c r="M88" s="117">
        <f t="shared" si="13"/>
        <v>0</v>
      </c>
      <c r="N88" s="117">
        <f t="shared" si="13"/>
        <v>0</v>
      </c>
      <c r="O88" s="162"/>
    </row>
    <row r="89" spans="1:15" ht="39" customHeight="1" x14ac:dyDescent="0.3">
      <c r="A89" s="158"/>
      <c r="B89" s="159"/>
      <c r="C89" s="158"/>
      <c r="D89" s="120" t="s">
        <v>10</v>
      </c>
      <c r="E89" s="117">
        <f t="shared" si="12"/>
        <v>0</v>
      </c>
      <c r="F89" s="117">
        <v>0</v>
      </c>
      <c r="G89" s="118">
        <v>0</v>
      </c>
      <c r="H89" s="148">
        <v>0</v>
      </c>
      <c r="I89" s="149"/>
      <c r="J89" s="149"/>
      <c r="K89" s="149"/>
      <c r="L89" s="150"/>
      <c r="M89" s="117">
        <v>0</v>
      </c>
      <c r="N89" s="117">
        <v>0</v>
      </c>
      <c r="O89" s="162"/>
    </row>
    <row r="90" spans="1:15" ht="39" customHeight="1" x14ac:dyDescent="0.3">
      <c r="A90" s="158"/>
      <c r="B90" s="159"/>
      <c r="C90" s="158"/>
      <c r="D90" s="120" t="s">
        <v>11</v>
      </c>
      <c r="E90" s="117">
        <f t="shared" si="12"/>
        <v>0</v>
      </c>
      <c r="F90" s="117">
        <v>0</v>
      </c>
      <c r="G90" s="118">
        <v>0</v>
      </c>
      <c r="H90" s="148">
        <v>0</v>
      </c>
      <c r="I90" s="149"/>
      <c r="J90" s="149"/>
      <c r="K90" s="149"/>
      <c r="L90" s="150"/>
      <c r="M90" s="117">
        <v>0</v>
      </c>
      <c r="N90" s="117">
        <v>0</v>
      </c>
      <c r="O90" s="162"/>
    </row>
    <row r="91" spans="1:15" ht="30" customHeight="1" x14ac:dyDescent="0.3">
      <c r="A91" s="158"/>
      <c r="B91" s="159"/>
      <c r="C91" s="158"/>
      <c r="D91" s="120" t="s">
        <v>12</v>
      </c>
      <c r="E91" s="117">
        <f t="shared" si="12"/>
        <v>0</v>
      </c>
      <c r="F91" s="117">
        <v>0</v>
      </c>
      <c r="G91" s="118">
        <v>0</v>
      </c>
      <c r="H91" s="148">
        <v>0</v>
      </c>
      <c r="I91" s="149"/>
      <c r="J91" s="149"/>
      <c r="K91" s="149"/>
      <c r="L91" s="150"/>
      <c r="M91" s="117">
        <v>0</v>
      </c>
      <c r="N91" s="117">
        <v>0</v>
      </c>
      <c r="O91" s="162"/>
    </row>
    <row r="92" spans="1:15" ht="27.75" customHeight="1" x14ac:dyDescent="0.3">
      <c r="A92" s="158" t="s">
        <v>28</v>
      </c>
      <c r="B92" s="159" t="s">
        <v>306</v>
      </c>
      <c r="C92" s="158" t="s">
        <v>67</v>
      </c>
      <c r="D92" s="120" t="s">
        <v>8</v>
      </c>
      <c r="E92" s="117">
        <f t="shared" si="12"/>
        <v>0</v>
      </c>
      <c r="F92" s="117">
        <f>F93+F94</f>
        <v>0</v>
      </c>
      <c r="G92" s="118">
        <f t="shared" ref="G92" si="14">G93+G94</f>
        <v>0</v>
      </c>
      <c r="H92" s="148">
        <f t="shared" ref="H92" si="15">H93+H94</f>
        <v>0</v>
      </c>
      <c r="I92" s="149"/>
      <c r="J92" s="149"/>
      <c r="K92" s="149"/>
      <c r="L92" s="150"/>
      <c r="M92" s="117">
        <f t="shared" ref="M92" si="16">M93+M94</f>
        <v>0</v>
      </c>
      <c r="N92" s="117">
        <f t="shared" ref="N92" si="17">N93+N94</f>
        <v>0</v>
      </c>
      <c r="O92" s="162" t="s">
        <v>75</v>
      </c>
    </row>
    <row r="93" spans="1:15" ht="36" customHeight="1" x14ac:dyDescent="0.3">
      <c r="A93" s="158"/>
      <c r="B93" s="159"/>
      <c r="C93" s="158"/>
      <c r="D93" s="120" t="s">
        <v>10</v>
      </c>
      <c r="E93" s="117">
        <f t="shared" si="12"/>
        <v>0</v>
      </c>
      <c r="F93" s="117">
        <v>0</v>
      </c>
      <c r="G93" s="118">
        <v>0</v>
      </c>
      <c r="H93" s="148">
        <v>0</v>
      </c>
      <c r="I93" s="149"/>
      <c r="J93" s="149"/>
      <c r="K93" s="149"/>
      <c r="L93" s="150"/>
      <c r="M93" s="117">
        <v>0</v>
      </c>
      <c r="N93" s="117">
        <v>0</v>
      </c>
      <c r="O93" s="162"/>
    </row>
    <row r="94" spans="1:15" ht="38.25" customHeight="1" x14ac:dyDescent="0.3">
      <c r="A94" s="158"/>
      <c r="B94" s="159"/>
      <c r="C94" s="158"/>
      <c r="D94" s="120" t="s">
        <v>11</v>
      </c>
      <c r="E94" s="117">
        <f t="shared" si="12"/>
        <v>0</v>
      </c>
      <c r="F94" s="117">
        <v>0</v>
      </c>
      <c r="G94" s="118">
        <v>0</v>
      </c>
      <c r="H94" s="148">
        <v>0</v>
      </c>
      <c r="I94" s="149"/>
      <c r="J94" s="149"/>
      <c r="K94" s="149"/>
      <c r="L94" s="150"/>
      <c r="M94" s="117">
        <v>0</v>
      </c>
      <c r="N94" s="117">
        <v>0</v>
      </c>
      <c r="O94" s="162"/>
    </row>
    <row r="95" spans="1:15" ht="26.25" customHeight="1" x14ac:dyDescent="0.3">
      <c r="A95" s="158"/>
      <c r="B95" s="159"/>
      <c r="C95" s="158"/>
      <c r="D95" s="120" t="s">
        <v>12</v>
      </c>
      <c r="E95" s="117">
        <f t="shared" si="12"/>
        <v>0</v>
      </c>
      <c r="F95" s="117">
        <v>0</v>
      </c>
      <c r="G95" s="118">
        <v>0</v>
      </c>
      <c r="H95" s="148">
        <v>0</v>
      </c>
      <c r="I95" s="149"/>
      <c r="J95" s="149"/>
      <c r="K95" s="149"/>
      <c r="L95" s="150"/>
      <c r="M95" s="117">
        <v>0</v>
      </c>
      <c r="N95" s="117">
        <v>0</v>
      </c>
      <c r="O95" s="162"/>
    </row>
    <row r="96" spans="1:15" ht="23.25" customHeight="1" x14ac:dyDescent="0.3">
      <c r="A96" s="158"/>
      <c r="B96" s="159" t="s">
        <v>307</v>
      </c>
      <c r="C96" s="171" t="s">
        <v>102</v>
      </c>
      <c r="D96" s="171" t="s">
        <v>102</v>
      </c>
      <c r="E96" s="161" t="s">
        <v>103</v>
      </c>
      <c r="F96" s="161" t="s">
        <v>104</v>
      </c>
      <c r="G96" s="172" t="s">
        <v>519</v>
      </c>
      <c r="H96" s="160" t="s">
        <v>517</v>
      </c>
      <c r="I96" s="148" t="s">
        <v>333</v>
      </c>
      <c r="J96" s="149"/>
      <c r="K96" s="149"/>
      <c r="L96" s="150"/>
      <c r="M96" s="161" t="s">
        <v>106</v>
      </c>
      <c r="N96" s="161" t="s">
        <v>107</v>
      </c>
      <c r="O96" s="162"/>
    </row>
    <row r="97" spans="1:15" ht="23.25" customHeight="1" x14ac:dyDescent="0.3">
      <c r="A97" s="158"/>
      <c r="B97" s="159"/>
      <c r="C97" s="171"/>
      <c r="D97" s="171"/>
      <c r="E97" s="161"/>
      <c r="F97" s="161"/>
      <c r="G97" s="173"/>
      <c r="H97" s="161"/>
      <c r="I97" s="130" t="s">
        <v>328</v>
      </c>
      <c r="J97" s="130" t="s">
        <v>329</v>
      </c>
      <c r="K97" s="130" t="s">
        <v>330</v>
      </c>
      <c r="L97" s="130" t="s">
        <v>331</v>
      </c>
      <c r="M97" s="161"/>
      <c r="N97" s="161"/>
      <c r="O97" s="162"/>
    </row>
    <row r="98" spans="1:15" ht="27.75" customHeight="1" x14ac:dyDescent="0.3">
      <c r="A98" s="158"/>
      <c r="B98" s="159"/>
      <c r="C98" s="171"/>
      <c r="D98" s="171"/>
      <c r="E98" s="14">
        <v>0</v>
      </c>
      <c r="F98" s="14">
        <v>0</v>
      </c>
      <c r="G98" s="14">
        <v>0</v>
      </c>
      <c r="H98" s="14">
        <v>0</v>
      </c>
      <c r="I98" s="14">
        <v>0</v>
      </c>
      <c r="J98" s="14">
        <v>0</v>
      </c>
      <c r="K98" s="14">
        <v>0</v>
      </c>
      <c r="L98" s="14">
        <v>0</v>
      </c>
      <c r="M98" s="14">
        <v>0</v>
      </c>
      <c r="N98" s="14">
        <v>0</v>
      </c>
      <c r="O98" s="162"/>
    </row>
    <row r="99" spans="1:15" ht="26.25" customHeight="1" x14ac:dyDescent="0.3">
      <c r="A99" s="158" t="s">
        <v>31</v>
      </c>
      <c r="B99" s="159" t="s">
        <v>544</v>
      </c>
      <c r="C99" s="158" t="s">
        <v>67</v>
      </c>
      <c r="D99" s="120" t="s">
        <v>8</v>
      </c>
      <c r="E99" s="117">
        <f t="shared" ref="E99:E106" si="18">F99+G99+H99+M99+N99</f>
        <v>0</v>
      </c>
      <c r="F99" s="117">
        <f>F100+F101</f>
        <v>0</v>
      </c>
      <c r="G99" s="118">
        <f t="shared" ref="G99:H99" si="19">G100+G101</f>
        <v>0</v>
      </c>
      <c r="H99" s="148">
        <f t="shared" si="19"/>
        <v>0</v>
      </c>
      <c r="I99" s="149"/>
      <c r="J99" s="149"/>
      <c r="K99" s="149"/>
      <c r="L99" s="150"/>
      <c r="M99" s="117">
        <f t="shared" ref="M99:N99" si="20">M100+M101</f>
        <v>0</v>
      </c>
      <c r="N99" s="117">
        <f t="shared" si="20"/>
        <v>0</v>
      </c>
      <c r="O99" s="162"/>
    </row>
    <row r="100" spans="1:15" ht="39" customHeight="1" x14ac:dyDescent="0.3">
      <c r="A100" s="158"/>
      <c r="B100" s="159"/>
      <c r="C100" s="158"/>
      <c r="D100" s="120" t="s">
        <v>10</v>
      </c>
      <c r="E100" s="117">
        <f t="shared" si="18"/>
        <v>0</v>
      </c>
      <c r="F100" s="117">
        <v>0</v>
      </c>
      <c r="G100" s="118">
        <v>0</v>
      </c>
      <c r="H100" s="148">
        <v>0</v>
      </c>
      <c r="I100" s="149"/>
      <c r="J100" s="149"/>
      <c r="K100" s="149"/>
      <c r="L100" s="150"/>
      <c r="M100" s="117">
        <v>0</v>
      </c>
      <c r="N100" s="117">
        <v>0</v>
      </c>
      <c r="O100" s="162"/>
    </row>
    <row r="101" spans="1:15" ht="39" customHeight="1" x14ac:dyDescent="0.3">
      <c r="A101" s="158"/>
      <c r="B101" s="159"/>
      <c r="C101" s="158"/>
      <c r="D101" s="120" t="s">
        <v>11</v>
      </c>
      <c r="E101" s="117">
        <f t="shared" si="18"/>
        <v>0</v>
      </c>
      <c r="F101" s="117">
        <v>0</v>
      </c>
      <c r="G101" s="118">
        <v>0</v>
      </c>
      <c r="H101" s="148">
        <v>0</v>
      </c>
      <c r="I101" s="149"/>
      <c r="J101" s="149"/>
      <c r="K101" s="149"/>
      <c r="L101" s="150"/>
      <c r="M101" s="117">
        <v>0</v>
      </c>
      <c r="N101" s="117">
        <v>0</v>
      </c>
      <c r="O101" s="162"/>
    </row>
    <row r="102" spans="1:15" ht="30" customHeight="1" x14ac:dyDescent="0.3">
      <c r="A102" s="158"/>
      <c r="B102" s="159"/>
      <c r="C102" s="158"/>
      <c r="D102" s="120" t="s">
        <v>12</v>
      </c>
      <c r="E102" s="117">
        <f t="shared" si="18"/>
        <v>0</v>
      </c>
      <c r="F102" s="117">
        <v>0</v>
      </c>
      <c r="G102" s="118">
        <v>0</v>
      </c>
      <c r="H102" s="148">
        <v>0</v>
      </c>
      <c r="I102" s="149"/>
      <c r="J102" s="149"/>
      <c r="K102" s="149"/>
      <c r="L102" s="150"/>
      <c r="M102" s="117">
        <v>0</v>
      </c>
      <c r="N102" s="117">
        <v>0</v>
      </c>
      <c r="O102" s="162"/>
    </row>
    <row r="103" spans="1:15" ht="27.75" customHeight="1" x14ac:dyDescent="0.3">
      <c r="A103" s="158" t="s">
        <v>32</v>
      </c>
      <c r="B103" s="159" t="s">
        <v>520</v>
      </c>
      <c r="C103" s="158" t="s">
        <v>67</v>
      </c>
      <c r="D103" s="120" t="s">
        <v>8</v>
      </c>
      <c r="E103" s="117">
        <f t="shared" si="18"/>
        <v>0</v>
      </c>
      <c r="F103" s="117">
        <f>F104+F105</f>
        <v>0</v>
      </c>
      <c r="G103" s="118">
        <f t="shared" ref="G103:H103" si="21">G104+G105</f>
        <v>0</v>
      </c>
      <c r="H103" s="148">
        <f t="shared" si="21"/>
        <v>0</v>
      </c>
      <c r="I103" s="149"/>
      <c r="J103" s="149"/>
      <c r="K103" s="149"/>
      <c r="L103" s="150"/>
      <c r="M103" s="117">
        <f t="shared" ref="M103:N103" si="22">M104+M105</f>
        <v>0</v>
      </c>
      <c r="N103" s="117">
        <f t="shared" si="22"/>
        <v>0</v>
      </c>
      <c r="O103" s="162" t="s">
        <v>17</v>
      </c>
    </row>
    <row r="104" spans="1:15" ht="36" customHeight="1" x14ac:dyDescent="0.3">
      <c r="A104" s="158"/>
      <c r="B104" s="159"/>
      <c r="C104" s="158"/>
      <c r="D104" s="120" t="s">
        <v>10</v>
      </c>
      <c r="E104" s="117">
        <f t="shared" si="18"/>
        <v>0</v>
      </c>
      <c r="F104" s="117">
        <v>0</v>
      </c>
      <c r="G104" s="118">
        <v>0</v>
      </c>
      <c r="H104" s="148">
        <v>0</v>
      </c>
      <c r="I104" s="149"/>
      <c r="J104" s="149"/>
      <c r="K104" s="149"/>
      <c r="L104" s="150"/>
      <c r="M104" s="117">
        <v>0</v>
      </c>
      <c r="N104" s="117">
        <v>0</v>
      </c>
      <c r="O104" s="162"/>
    </row>
    <row r="105" spans="1:15" ht="38.25" customHeight="1" x14ac:dyDescent="0.3">
      <c r="A105" s="158"/>
      <c r="B105" s="159"/>
      <c r="C105" s="158"/>
      <c r="D105" s="120" t="s">
        <v>11</v>
      </c>
      <c r="E105" s="117">
        <f t="shared" si="18"/>
        <v>0</v>
      </c>
      <c r="F105" s="117">
        <v>0</v>
      </c>
      <c r="G105" s="118">
        <v>0</v>
      </c>
      <c r="H105" s="148">
        <v>0</v>
      </c>
      <c r="I105" s="149"/>
      <c r="J105" s="149"/>
      <c r="K105" s="149"/>
      <c r="L105" s="150"/>
      <c r="M105" s="117">
        <v>0</v>
      </c>
      <c r="N105" s="117">
        <v>0</v>
      </c>
      <c r="O105" s="162"/>
    </row>
    <row r="106" spans="1:15" ht="26.25" customHeight="1" x14ac:dyDescent="0.3">
      <c r="A106" s="158"/>
      <c r="B106" s="159"/>
      <c r="C106" s="158"/>
      <c r="D106" s="120" t="s">
        <v>12</v>
      </c>
      <c r="E106" s="117">
        <f t="shared" si="18"/>
        <v>0</v>
      </c>
      <c r="F106" s="117">
        <v>0</v>
      </c>
      <c r="G106" s="118">
        <v>0</v>
      </c>
      <c r="H106" s="148">
        <v>0</v>
      </c>
      <c r="I106" s="149"/>
      <c r="J106" s="149"/>
      <c r="K106" s="149"/>
      <c r="L106" s="150"/>
      <c r="M106" s="117">
        <v>0</v>
      </c>
      <c r="N106" s="117">
        <v>0</v>
      </c>
      <c r="O106" s="162"/>
    </row>
    <row r="107" spans="1:15" ht="23.25" customHeight="1" x14ac:dyDescent="0.3">
      <c r="A107" s="158"/>
      <c r="B107" s="159" t="s">
        <v>535</v>
      </c>
      <c r="C107" s="171" t="s">
        <v>102</v>
      </c>
      <c r="D107" s="171" t="s">
        <v>102</v>
      </c>
      <c r="E107" s="161" t="s">
        <v>103</v>
      </c>
      <c r="F107" s="161" t="s">
        <v>104</v>
      </c>
      <c r="G107" s="172" t="s">
        <v>519</v>
      </c>
      <c r="H107" s="160" t="s">
        <v>517</v>
      </c>
      <c r="I107" s="148" t="s">
        <v>333</v>
      </c>
      <c r="J107" s="149"/>
      <c r="K107" s="149"/>
      <c r="L107" s="150"/>
      <c r="M107" s="161" t="s">
        <v>106</v>
      </c>
      <c r="N107" s="161" t="s">
        <v>107</v>
      </c>
      <c r="O107" s="162"/>
    </row>
    <row r="108" spans="1:15" ht="23.25" customHeight="1" x14ac:dyDescent="0.3">
      <c r="A108" s="158"/>
      <c r="B108" s="159"/>
      <c r="C108" s="171"/>
      <c r="D108" s="171"/>
      <c r="E108" s="161"/>
      <c r="F108" s="161"/>
      <c r="G108" s="173"/>
      <c r="H108" s="161"/>
      <c r="I108" s="130" t="s">
        <v>328</v>
      </c>
      <c r="J108" s="130" t="s">
        <v>329</v>
      </c>
      <c r="K108" s="130" t="s">
        <v>330</v>
      </c>
      <c r="L108" s="130" t="s">
        <v>331</v>
      </c>
      <c r="M108" s="161"/>
      <c r="N108" s="161"/>
      <c r="O108" s="162"/>
    </row>
    <row r="109" spans="1:15" ht="42" customHeight="1" x14ac:dyDescent="0.3">
      <c r="A109" s="158"/>
      <c r="B109" s="159"/>
      <c r="C109" s="171"/>
      <c r="D109" s="171"/>
      <c r="E109" s="14">
        <v>0</v>
      </c>
      <c r="F109" s="14">
        <v>0</v>
      </c>
      <c r="G109" s="14">
        <v>0</v>
      </c>
      <c r="H109" s="14">
        <v>0</v>
      </c>
      <c r="I109" s="14">
        <v>0</v>
      </c>
      <c r="J109" s="14">
        <v>0</v>
      </c>
      <c r="K109" s="14">
        <v>0</v>
      </c>
      <c r="L109" s="14">
        <v>0</v>
      </c>
      <c r="M109" s="14">
        <v>0</v>
      </c>
      <c r="N109" s="14">
        <v>0</v>
      </c>
      <c r="O109" s="162"/>
    </row>
    <row r="110" spans="1:15" ht="39.75" customHeight="1" x14ac:dyDescent="0.3">
      <c r="A110" s="183"/>
      <c r="B110" s="176" t="s">
        <v>310</v>
      </c>
      <c r="C110" s="184"/>
      <c r="D110" s="140" t="s">
        <v>309</v>
      </c>
      <c r="E110" s="34">
        <f>SUM(E111:E114)</f>
        <v>8807023.682</v>
      </c>
      <c r="F110" s="34">
        <f>SUM(F111:F114)</f>
        <v>558204.43200000003</v>
      </c>
      <c r="G110" s="34">
        <f t="shared" ref="G110:N110" si="23">SUM(G111:G114)</f>
        <v>1637019.81</v>
      </c>
      <c r="H110" s="204">
        <f>SUM(H111:H114)</f>
        <v>1195369.98</v>
      </c>
      <c r="I110" s="205"/>
      <c r="J110" s="205"/>
      <c r="K110" s="205"/>
      <c r="L110" s="206"/>
      <c r="M110" s="34">
        <f t="shared" si="23"/>
        <v>3653850.11</v>
      </c>
      <c r="N110" s="34">
        <f t="shared" si="23"/>
        <v>1762579.35</v>
      </c>
      <c r="O110" s="158"/>
    </row>
    <row r="111" spans="1:15" ht="35.25" customHeight="1" x14ac:dyDescent="0.3">
      <c r="A111" s="183"/>
      <c r="B111" s="176"/>
      <c r="C111" s="184"/>
      <c r="D111" s="140" t="s">
        <v>9</v>
      </c>
      <c r="E111" s="34">
        <f>SUM(F111:N111)</f>
        <v>700000</v>
      </c>
      <c r="F111" s="34">
        <f>F48</f>
        <v>200000</v>
      </c>
      <c r="G111" s="34">
        <f>G48</f>
        <v>312943.8</v>
      </c>
      <c r="H111" s="204">
        <f>H48</f>
        <v>187056.2</v>
      </c>
      <c r="I111" s="205"/>
      <c r="J111" s="205"/>
      <c r="K111" s="205"/>
      <c r="L111" s="206"/>
      <c r="M111" s="34">
        <f>M48</f>
        <v>0</v>
      </c>
      <c r="N111" s="34">
        <f>N48</f>
        <v>0</v>
      </c>
      <c r="O111" s="158"/>
    </row>
    <row r="112" spans="1:15" ht="35.25" customHeight="1" x14ac:dyDescent="0.3">
      <c r="A112" s="183"/>
      <c r="B112" s="176"/>
      <c r="C112" s="184"/>
      <c r="D112" s="140" t="s">
        <v>10</v>
      </c>
      <c r="E112" s="34">
        <f>SUM(F112:N112)</f>
        <v>7347127.1299999999</v>
      </c>
      <c r="F112" s="34">
        <f t="shared" ref="F112:H113" si="24">F72+F49+F89</f>
        <v>308122.03999999998</v>
      </c>
      <c r="G112" s="34">
        <f t="shared" si="24"/>
        <v>1140293.96</v>
      </c>
      <c r="H112" s="204">
        <f t="shared" si="24"/>
        <v>846889.42</v>
      </c>
      <c r="I112" s="205"/>
      <c r="J112" s="205"/>
      <c r="K112" s="205"/>
      <c r="L112" s="206"/>
      <c r="M112" s="34">
        <f>M72+M49+M89</f>
        <v>3365039.13</v>
      </c>
      <c r="N112" s="34">
        <f>N72+N49+N89</f>
        <v>1686782.58</v>
      </c>
      <c r="O112" s="158"/>
    </row>
    <row r="113" spans="1:15" ht="37.5" customHeight="1" x14ac:dyDescent="0.3">
      <c r="A113" s="183"/>
      <c r="B113" s="176"/>
      <c r="C113" s="184"/>
      <c r="D113" s="140" t="s">
        <v>18</v>
      </c>
      <c r="E113" s="34">
        <f>SUM(F113:N113)</f>
        <v>759896.55200000003</v>
      </c>
      <c r="F113" s="34">
        <f t="shared" si="24"/>
        <v>50082.392</v>
      </c>
      <c r="G113" s="34">
        <f t="shared" si="24"/>
        <v>183782.05000000002</v>
      </c>
      <c r="H113" s="204">
        <f t="shared" si="24"/>
        <v>161424.35999999999</v>
      </c>
      <c r="I113" s="205"/>
      <c r="J113" s="205"/>
      <c r="K113" s="205"/>
      <c r="L113" s="206"/>
      <c r="M113" s="34">
        <f>M73+M50+M90</f>
        <v>288810.98</v>
      </c>
      <c r="N113" s="34">
        <f>N73+N50+N90</f>
        <v>75796.76999999999</v>
      </c>
      <c r="O113" s="158"/>
    </row>
    <row r="114" spans="1:15" ht="34.5" customHeight="1" x14ac:dyDescent="0.3">
      <c r="A114" s="183"/>
      <c r="B114" s="176"/>
      <c r="C114" s="184"/>
      <c r="D114" s="140" t="s">
        <v>15</v>
      </c>
      <c r="E114" s="34">
        <f>SUM(F114:N114)</f>
        <v>0</v>
      </c>
      <c r="F114" s="34">
        <f>F74</f>
        <v>0</v>
      </c>
      <c r="G114" s="34">
        <f>G74</f>
        <v>0</v>
      </c>
      <c r="H114" s="204">
        <f>H74</f>
        <v>0</v>
      </c>
      <c r="I114" s="205"/>
      <c r="J114" s="205"/>
      <c r="K114" s="205"/>
      <c r="L114" s="206"/>
      <c r="M114" s="34">
        <f>M74</f>
        <v>0</v>
      </c>
      <c r="N114" s="34">
        <f>N74</f>
        <v>0</v>
      </c>
      <c r="O114" s="158"/>
    </row>
    <row r="115" spans="1:15" s="16" customFormat="1" ht="36" customHeight="1" x14ac:dyDescent="0.25">
      <c r="A115" s="134"/>
      <c r="B115" s="174" t="s">
        <v>134</v>
      </c>
      <c r="C115" s="174"/>
      <c r="D115" s="174"/>
      <c r="E115" s="174"/>
      <c r="F115" s="174"/>
      <c r="G115" s="174"/>
      <c r="H115" s="174"/>
      <c r="I115" s="174"/>
      <c r="J115" s="174"/>
      <c r="K115" s="174"/>
      <c r="L115" s="174"/>
      <c r="M115" s="174"/>
      <c r="N115" s="174"/>
      <c r="O115" s="174"/>
    </row>
    <row r="116" spans="1:15" s="16" customFormat="1" ht="36" customHeight="1" x14ac:dyDescent="0.25">
      <c r="A116" s="158" t="s">
        <v>6</v>
      </c>
      <c r="B116" s="159" t="s">
        <v>76</v>
      </c>
      <c r="C116" s="162" t="s">
        <v>67</v>
      </c>
      <c r="D116" s="120" t="s">
        <v>14</v>
      </c>
      <c r="E116" s="126">
        <f>E120+E127+E133+E139+E145+E151</f>
        <v>1800601.51</v>
      </c>
      <c r="F116" s="126">
        <f>F120+F127+F133+F139</f>
        <v>95400</v>
      </c>
      <c r="G116" s="126">
        <f>G120+G127+G133+G139+G145+G151</f>
        <v>217438.99999999997</v>
      </c>
      <c r="H116" s="160">
        <f>H120+H127+H133+H139+H145+H151</f>
        <v>1007942.48</v>
      </c>
      <c r="I116" s="160"/>
      <c r="J116" s="160"/>
      <c r="K116" s="160"/>
      <c r="L116" s="160"/>
      <c r="M116" s="126">
        <f>M120+M127+M133+M139+M145</f>
        <v>479820.02999999997</v>
      </c>
      <c r="N116" s="126">
        <f t="shared" ref="N116" si="25">N120+N127+N133+N139</f>
        <v>0</v>
      </c>
      <c r="O116" s="162"/>
    </row>
    <row r="117" spans="1:15" s="16" customFormat="1" ht="36" customHeight="1" x14ac:dyDescent="0.25">
      <c r="A117" s="158"/>
      <c r="B117" s="159"/>
      <c r="C117" s="162"/>
      <c r="D117" s="120" t="s">
        <v>10</v>
      </c>
      <c r="E117" s="126">
        <f>E121+E128+E134+E140+E146+E152</f>
        <v>1095249.47</v>
      </c>
      <c r="F117" s="126">
        <f t="shared" ref="F117:F118" si="26">F121+F128+F134+F140</f>
        <v>58384.800000000003</v>
      </c>
      <c r="G117" s="126">
        <f t="shared" ref="G117:G118" si="27">G121+G128+G134+G140+G146+G152</f>
        <v>123629.26</v>
      </c>
      <c r="H117" s="160">
        <f>H121+H128+H134+H140+H146+H152</f>
        <v>613827.71</v>
      </c>
      <c r="I117" s="160"/>
      <c r="J117" s="160"/>
      <c r="K117" s="160"/>
      <c r="L117" s="160"/>
      <c r="M117" s="126">
        <f t="shared" ref="M117:M118" si="28">M121+M128+M134+M140+M146</f>
        <v>299407.69999999995</v>
      </c>
      <c r="N117" s="126">
        <f t="shared" ref="N117:N118" si="29">N121+N128+N134+N140</f>
        <v>0</v>
      </c>
      <c r="O117" s="162"/>
    </row>
    <row r="118" spans="1:15" s="16" customFormat="1" ht="36" customHeight="1" x14ac:dyDescent="0.25">
      <c r="A118" s="158"/>
      <c r="B118" s="159"/>
      <c r="C118" s="162"/>
      <c r="D118" s="120" t="s">
        <v>18</v>
      </c>
      <c r="E118" s="126">
        <f>E122+E129+E135+E141+E147+E153</f>
        <v>705352.03999999992</v>
      </c>
      <c r="F118" s="126">
        <f t="shared" si="26"/>
        <v>37015.199999999997</v>
      </c>
      <c r="G118" s="126">
        <f t="shared" si="27"/>
        <v>93809.739999999991</v>
      </c>
      <c r="H118" s="160">
        <f>H122+H129+H135+H141+H147+H153</f>
        <v>394114.77</v>
      </c>
      <c r="I118" s="160"/>
      <c r="J118" s="160"/>
      <c r="K118" s="160"/>
      <c r="L118" s="160"/>
      <c r="M118" s="126">
        <f t="shared" si="28"/>
        <v>180412.33000000002</v>
      </c>
      <c r="N118" s="126">
        <f t="shared" si="29"/>
        <v>0</v>
      </c>
      <c r="O118" s="162"/>
    </row>
    <row r="119" spans="1:15" s="16" customFormat="1" ht="36" customHeight="1" x14ac:dyDescent="0.25">
      <c r="A119" s="158"/>
      <c r="B119" s="159"/>
      <c r="C119" s="162"/>
      <c r="D119" s="120" t="s">
        <v>12</v>
      </c>
      <c r="E119" s="126">
        <f t="shared" ref="E119:N119" si="30">E123</f>
        <v>0</v>
      </c>
      <c r="F119" s="126">
        <f t="shared" si="30"/>
        <v>0</v>
      </c>
      <c r="G119" s="126">
        <f t="shared" si="30"/>
        <v>0</v>
      </c>
      <c r="H119" s="160">
        <f t="shared" si="30"/>
        <v>0</v>
      </c>
      <c r="I119" s="160"/>
      <c r="J119" s="160"/>
      <c r="K119" s="160"/>
      <c r="L119" s="160"/>
      <c r="M119" s="126">
        <f t="shared" si="30"/>
        <v>0</v>
      </c>
      <c r="N119" s="126">
        <f t="shared" si="30"/>
        <v>0</v>
      </c>
      <c r="O119" s="162"/>
    </row>
    <row r="120" spans="1:15" s="16" customFormat="1" ht="33.75" customHeight="1" x14ac:dyDescent="0.25">
      <c r="A120" s="158" t="s">
        <v>13</v>
      </c>
      <c r="B120" s="159" t="s">
        <v>277</v>
      </c>
      <c r="C120" s="162" t="s">
        <v>67</v>
      </c>
      <c r="D120" s="120" t="s">
        <v>14</v>
      </c>
      <c r="E120" s="126">
        <f>'Строительство и реконструкция'!K142</f>
        <v>476835.14</v>
      </c>
      <c r="F120" s="126">
        <f>'Строительство и реконструкция'!L142</f>
        <v>95400</v>
      </c>
      <c r="G120" s="126">
        <f>'Строительство и реконструкция'!M142</f>
        <v>118135.12</v>
      </c>
      <c r="H120" s="160">
        <f>'Строительство и реконструкция'!N142</f>
        <v>263300.02</v>
      </c>
      <c r="I120" s="160"/>
      <c r="J120" s="160"/>
      <c r="K120" s="160"/>
      <c r="L120" s="160"/>
      <c r="M120" s="126">
        <f>'Строительство и реконструкция'!O142</f>
        <v>0</v>
      </c>
      <c r="N120" s="126">
        <f>'Строительство и реконструкция'!P142</f>
        <v>0</v>
      </c>
      <c r="O120" s="162" t="s">
        <v>264</v>
      </c>
    </row>
    <row r="121" spans="1:15" s="16" customFormat="1" ht="33.75" customHeight="1" x14ac:dyDescent="0.25">
      <c r="A121" s="158"/>
      <c r="B121" s="159"/>
      <c r="C121" s="162"/>
      <c r="D121" s="120" t="s">
        <v>10</v>
      </c>
      <c r="E121" s="126">
        <f>'Строительство и реконструкция'!K143</f>
        <v>292729.18000000005</v>
      </c>
      <c r="F121" s="126">
        <f>'Строительство и реконструкция'!L143</f>
        <v>58384.800000000003</v>
      </c>
      <c r="G121" s="126">
        <f>'Строительство и реконструкция'!M143</f>
        <v>72115.48</v>
      </c>
      <c r="H121" s="160">
        <f>'Строительство и реконструкция'!N143</f>
        <v>162228.90000000002</v>
      </c>
      <c r="I121" s="160"/>
      <c r="J121" s="160"/>
      <c r="K121" s="160"/>
      <c r="L121" s="160"/>
      <c r="M121" s="126">
        <f>'Строительство и реконструкция'!O143</f>
        <v>0</v>
      </c>
      <c r="N121" s="126">
        <f>'Строительство и реконструкция'!P143</f>
        <v>0</v>
      </c>
      <c r="O121" s="162"/>
    </row>
    <row r="122" spans="1:15" s="16" customFormat="1" ht="33.75" customHeight="1" x14ac:dyDescent="0.25">
      <c r="A122" s="158"/>
      <c r="B122" s="159"/>
      <c r="C122" s="162"/>
      <c r="D122" s="120" t="s">
        <v>18</v>
      </c>
      <c r="E122" s="126">
        <f>'Строительство и реконструкция'!K144</f>
        <v>184105.96</v>
      </c>
      <c r="F122" s="126">
        <f>'Строительство и реконструкция'!L144</f>
        <v>37015.199999999997</v>
      </c>
      <c r="G122" s="126">
        <f>'Строительство и реконструкция'!M144</f>
        <v>46019.639999999992</v>
      </c>
      <c r="H122" s="160">
        <f>'Строительство и реконструкция'!N144</f>
        <v>101071.12000000001</v>
      </c>
      <c r="I122" s="160"/>
      <c r="J122" s="160"/>
      <c r="K122" s="160"/>
      <c r="L122" s="160"/>
      <c r="M122" s="126">
        <f>'Строительство и реконструкция'!O144</f>
        <v>0</v>
      </c>
      <c r="N122" s="126">
        <f>'Строительство и реконструкция'!P144</f>
        <v>0</v>
      </c>
      <c r="O122" s="162"/>
    </row>
    <row r="123" spans="1:15" s="16" customFormat="1" ht="36" customHeight="1" x14ac:dyDescent="0.25">
      <c r="A123" s="158"/>
      <c r="B123" s="159"/>
      <c r="C123" s="162"/>
      <c r="D123" s="120" t="s">
        <v>12</v>
      </c>
      <c r="E123" s="126">
        <f>F123+G123+H123+M123+N123</f>
        <v>0</v>
      </c>
      <c r="F123" s="126">
        <v>0</v>
      </c>
      <c r="G123" s="126">
        <v>0</v>
      </c>
      <c r="H123" s="160">
        <v>0</v>
      </c>
      <c r="I123" s="160"/>
      <c r="J123" s="160"/>
      <c r="K123" s="160"/>
      <c r="L123" s="160"/>
      <c r="M123" s="126">
        <v>0</v>
      </c>
      <c r="N123" s="126">
        <v>0</v>
      </c>
      <c r="O123" s="162"/>
    </row>
    <row r="124" spans="1:15" ht="23.25" customHeight="1" x14ac:dyDescent="0.3">
      <c r="A124" s="158"/>
      <c r="B124" s="159" t="s">
        <v>311</v>
      </c>
      <c r="C124" s="171" t="s">
        <v>102</v>
      </c>
      <c r="D124" s="171" t="s">
        <v>102</v>
      </c>
      <c r="E124" s="161" t="s">
        <v>103</v>
      </c>
      <c r="F124" s="161" t="s">
        <v>104</v>
      </c>
      <c r="G124" s="160" t="s">
        <v>519</v>
      </c>
      <c r="H124" s="160" t="s">
        <v>517</v>
      </c>
      <c r="I124" s="161" t="s">
        <v>333</v>
      </c>
      <c r="J124" s="161"/>
      <c r="K124" s="161"/>
      <c r="L124" s="161"/>
      <c r="M124" s="161" t="s">
        <v>106</v>
      </c>
      <c r="N124" s="161" t="s">
        <v>107</v>
      </c>
      <c r="O124" s="162"/>
    </row>
    <row r="125" spans="1:15" ht="23.25" customHeight="1" x14ac:dyDescent="0.3">
      <c r="A125" s="158"/>
      <c r="B125" s="159"/>
      <c r="C125" s="171"/>
      <c r="D125" s="171"/>
      <c r="E125" s="161"/>
      <c r="F125" s="161"/>
      <c r="G125" s="161"/>
      <c r="H125" s="161"/>
      <c r="I125" s="117" t="s">
        <v>328</v>
      </c>
      <c r="J125" s="117" t="s">
        <v>329</v>
      </c>
      <c r="K125" s="117" t="s">
        <v>330</v>
      </c>
      <c r="L125" s="117" t="s">
        <v>331</v>
      </c>
      <c r="M125" s="161"/>
      <c r="N125" s="161"/>
      <c r="O125" s="162"/>
    </row>
    <row r="126" spans="1:15" ht="32.25" customHeight="1" x14ac:dyDescent="0.3">
      <c r="A126" s="158"/>
      <c r="B126" s="159"/>
      <c r="C126" s="171"/>
      <c r="D126" s="171"/>
      <c r="E126" s="14">
        <f>F126+G126+H126+M126+N126</f>
        <v>3</v>
      </c>
      <c r="F126" s="14">
        <v>0</v>
      </c>
      <c r="G126" s="14">
        <v>0</v>
      </c>
      <c r="H126" s="14">
        <v>3</v>
      </c>
      <c r="I126" s="14">
        <v>0</v>
      </c>
      <c r="J126" s="14">
        <v>0</v>
      </c>
      <c r="K126" s="14">
        <v>0</v>
      </c>
      <c r="L126" s="14">
        <v>3</v>
      </c>
      <c r="M126" s="14">
        <v>0</v>
      </c>
      <c r="N126" s="14">
        <v>0</v>
      </c>
      <c r="O126" s="162"/>
    </row>
    <row r="127" spans="1:15" s="16" customFormat="1" ht="30" customHeight="1" x14ac:dyDescent="0.25">
      <c r="A127" s="158" t="s">
        <v>16</v>
      </c>
      <c r="B127" s="159" t="s">
        <v>77</v>
      </c>
      <c r="C127" s="162" t="s">
        <v>67</v>
      </c>
      <c r="D127" s="120" t="s">
        <v>14</v>
      </c>
      <c r="E127" s="126">
        <f>E128+E129</f>
        <v>0</v>
      </c>
      <c r="F127" s="126">
        <f t="shared" ref="F127:N127" si="31">F128+F129</f>
        <v>0</v>
      </c>
      <c r="G127" s="119">
        <f t="shared" si="31"/>
        <v>0</v>
      </c>
      <c r="H127" s="180">
        <f t="shared" si="31"/>
        <v>0</v>
      </c>
      <c r="I127" s="181"/>
      <c r="J127" s="181"/>
      <c r="K127" s="181"/>
      <c r="L127" s="182"/>
      <c r="M127" s="126">
        <f t="shared" si="31"/>
        <v>0</v>
      </c>
      <c r="N127" s="126">
        <f t="shared" si="31"/>
        <v>0</v>
      </c>
      <c r="O127" s="162" t="s">
        <v>17</v>
      </c>
    </row>
    <row r="128" spans="1:15" s="16" customFormat="1" ht="36" customHeight="1" x14ac:dyDescent="0.25">
      <c r="A128" s="158"/>
      <c r="B128" s="159"/>
      <c r="C128" s="162"/>
      <c r="D128" s="120" t="s">
        <v>10</v>
      </c>
      <c r="E128" s="126">
        <f>F128+G128+H128+M128+N128</f>
        <v>0</v>
      </c>
      <c r="F128" s="126">
        <v>0</v>
      </c>
      <c r="G128" s="119">
        <v>0</v>
      </c>
      <c r="H128" s="180">
        <v>0</v>
      </c>
      <c r="I128" s="181"/>
      <c r="J128" s="181"/>
      <c r="K128" s="181"/>
      <c r="L128" s="182"/>
      <c r="M128" s="126">
        <v>0</v>
      </c>
      <c r="N128" s="126">
        <v>0</v>
      </c>
      <c r="O128" s="162"/>
    </row>
    <row r="129" spans="1:15" s="16" customFormat="1" ht="36" customHeight="1" x14ac:dyDescent="0.25">
      <c r="A129" s="158"/>
      <c r="B129" s="159"/>
      <c r="C129" s="162"/>
      <c r="D129" s="120" t="s">
        <v>18</v>
      </c>
      <c r="E129" s="126">
        <f>F129+G129+H129+M129+N129</f>
        <v>0</v>
      </c>
      <c r="F129" s="126">
        <v>0</v>
      </c>
      <c r="G129" s="119">
        <v>0</v>
      </c>
      <c r="H129" s="180">
        <v>0</v>
      </c>
      <c r="I129" s="181"/>
      <c r="J129" s="181"/>
      <c r="K129" s="181"/>
      <c r="L129" s="182"/>
      <c r="M129" s="126">
        <v>0</v>
      </c>
      <c r="N129" s="126">
        <v>0</v>
      </c>
      <c r="O129" s="162"/>
    </row>
    <row r="130" spans="1:15" ht="23.25" customHeight="1" x14ac:dyDescent="0.3">
      <c r="A130" s="158"/>
      <c r="B130" s="159" t="s">
        <v>312</v>
      </c>
      <c r="C130" s="171" t="s">
        <v>102</v>
      </c>
      <c r="D130" s="171" t="s">
        <v>102</v>
      </c>
      <c r="E130" s="161" t="s">
        <v>103</v>
      </c>
      <c r="F130" s="161" t="s">
        <v>104</v>
      </c>
      <c r="G130" s="172" t="s">
        <v>519</v>
      </c>
      <c r="H130" s="160" t="s">
        <v>517</v>
      </c>
      <c r="I130" s="148" t="s">
        <v>333</v>
      </c>
      <c r="J130" s="149"/>
      <c r="K130" s="149"/>
      <c r="L130" s="150"/>
      <c r="M130" s="161" t="s">
        <v>106</v>
      </c>
      <c r="N130" s="161" t="s">
        <v>107</v>
      </c>
      <c r="O130" s="162"/>
    </row>
    <row r="131" spans="1:15" ht="23.25" customHeight="1" x14ac:dyDescent="0.3">
      <c r="A131" s="158"/>
      <c r="B131" s="159"/>
      <c r="C131" s="171"/>
      <c r="D131" s="171"/>
      <c r="E131" s="161"/>
      <c r="F131" s="161"/>
      <c r="G131" s="173"/>
      <c r="H131" s="161"/>
      <c r="I131" s="130" t="s">
        <v>328</v>
      </c>
      <c r="J131" s="130" t="s">
        <v>329</v>
      </c>
      <c r="K131" s="130" t="s">
        <v>330</v>
      </c>
      <c r="L131" s="130" t="s">
        <v>331</v>
      </c>
      <c r="M131" s="161"/>
      <c r="N131" s="161"/>
      <c r="O131" s="162"/>
    </row>
    <row r="132" spans="1:15" ht="24.75" customHeight="1" x14ac:dyDescent="0.3">
      <c r="A132" s="158"/>
      <c r="B132" s="159"/>
      <c r="C132" s="171"/>
      <c r="D132" s="171"/>
      <c r="E132" s="14">
        <v>0</v>
      </c>
      <c r="F132" s="14">
        <v>0</v>
      </c>
      <c r="G132" s="14">
        <v>0</v>
      </c>
      <c r="H132" s="14">
        <v>0</v>
      </c>
      <c r="I132" s="14">
        <v>0</v>
      </c>
      <c r="J132" s="14">
        <v>0</v>
      </c>
      <c r="K132" s="14">
        <v>0</v>
      </c>
      <c r="L132" s="14">
        <v>0</v>
      </c>
      <c r="M132" s="14">
        <v>0</v>
      </c>
      <c r="N132" s="14">
        <v>0</v>
      </c>
      <c r="O132" s="162"/>
    </row>
    <row r="133" spans="1:15" s="16" customFormat="1" ht="39" customHeight="1" x14ac:dyDescent="0.25">
      <c r="A133" s="158" t="s">
        <v>22</v>
      </c>
      <c r="B133" s="159" t="s">
        <v>367</v>
      </c>
      <c r="C133" s="162" t="s">
        <v>67</v>
      </c>
      <c r="D133" s="120" t="s">
        <v>14</v>
      </c>
      <c r="E133" s="126">
        <f>'Капитальный ремонт'!E18</f>
        <v>13096.5</v>
      </c>
      <c r="F133" s="126">
        <f>'Капитальный ремонт'!F18</f>
        <v>0</v>
      </c>
      <c r="G133" s="119">
        <f>'Капитальный ремонт'!G18</f>
        <v>13096.5</v>
      </c>
      <c r="H133" s="180">
        <f>'Капитальный ремонт'!H18</f>
        <v>0</v>
      </c>
      <c r="I133" s="181"/>
      <c r="J133" s="181"/>
      <c r="K133" s="181"/>
      <c r="L133" s="182"/>
      <c r="M133" s="126">
        <f>'Капитальный ремонт'!I18</f>
        <v>0</v>
      </c>
      <c r="N133" s="126">
        <f>'Капитальный ремонт'!J18</f>
        <v>0</v>
      </c>
      <c r="O133" s="162" t="s">
        <v>416</v>
      </c>
    </row>
    <row r="134" spans="1:15" s="16" customFormat="1" ht="39" customHeight="1" x14ac:dyDescent="0.25">
      <c r="A134" s="158"/>
      <c r="B134" s="159"/>
      <c r="C134" s="162"/>
      <c r="D134" s="120" t="s">
        <v>10</v>
      </c>
      <c r="E134" s="126">
        <f>'Капитальный ремонт'!E19</f>
        <v>8172.22</v>
      </c>
      <c r="F134" s="126">
        <f>'Капитальный ремонт'!F19</f>
        <v>0</v>
      </c>
      <c r="G134" s="119">
        <f>'Капитальный ремонт'!G19</f>
        <v>8172.22</v>
      </c>
      <c r="H134" s="180">
        <f>'Капитальный ремонт'!H19</f>
        <v>0</v>
      </c>
      <c r="I134" s="181"/>
      <c r="J134" s="181"/>
      <c r="K134" s="181"/>
      <c r="L134" s="182"/>
      <c r="M134" s="126">
        <f>'Капитальный ремонт'!I19</f>
        <v>0</v>
      </c>
      <c r="N134" s="126">
        <f>'Капитальный ремонт'!J19</f>
        <v>0</v>
      </c>
      <c r="O134" s="162"/>
    </row>
    <row r="135" spans="1:15" s="16" customFormat="1" ht="49.5" customHeight="1" x14ac:dyDescent="0.25">
      <c r="A135" s="158"/>
      <c r="B135" s="159"/>
      <c r="C135" s="162"/>
      <c r="D135" s="120" t="s">
        <v>18</v>
      </c>
      <c r="E135" s="126">
        <f>'Капитальный ремонт'!E20</f>
        <v>4924.28</v>
      </c>
      <c r="F135" s="126">
        <f>'Капитальный ремонт'!F20</f>
        <v>0</v>
      </c>
      <c r="G135" s="119">
        <f>'Капитальный ремонт'!G20</f>
        <v>4924.28</v>
      </c>
      <c r="H135" s="180">
        <f>'Капитальный ремонт'!H20</f>
        <v>0</v>
      </c>
      <c r="I135" s="181"/>
      <c r="J135" s="181"/>
      <c r="K135" s="181"/>
      <c r="L135" s="182"/>
      <c r="M135" s="126">
        <f>'Капитальный ремонт'!I20</f>
        <v>0</v>
      </c>
      <c r="N135" s="126">
        <f>'Капитальный ремонт'!J20</f>
        <v>0</v>
      </c>
      <c r="O135" s="162"/>
    </row>
    <row r="136" spans="1:15" ht="23.25" customHeight="1" x14ac:dyDescent="0.3">
      <c r="A136" s="158"/>
      <c r="B136" s="159" t="s">
        <v>412</v>
      </c>
      <c r="C136" s="171" t="s">
        <v>102</v>
      </c>
      <c r="D136" s="171" t="s">
        <v>102</v>
      </c>
      <c r="E136" s="161" t="s">
        <v>103</v>
      </c>
      <c r="F136" s="161" t="s">
        <v>104</v>
      </c>
      <c r="G136" s="172" t="s">
        <v>519</v>
      </c>
      <c r="H136" s="160" t="s">
        <v>517</v>
      </c>
      <c r="I136" s="148" t="s">
        <v>333</v>
      </c>
      <c r="J136" s="149"/>
      <c r="K136" s="149"/>
      <c r="L136" s="150"/>
      <c r="M136" s="161" t="s">
        <v>106</v>
      </c>
      <c r="N136" s="161" t="s">
        <v>107</v>
      </c>
      <c r="O136" s="162"/>
    </row>
    <row r="137" spans="1:15" ht="23.25" customHeight="1" x14ac:dyDescent="0.3">
      <c r="A137" s="158"/>
      <c r="B137" s="159"/>
      <c r="C137" s="171"/>
      <c r="D137" s="171"/>
      <c r="E137" s="161"/>
      <c r="F137" s="161"/>
      <c r="G137" s="173"/>
      <c r="H137" s="161"/>
      <c r="I137" s="130" t="s">
        <v>328</v>
      </c>
      <c r="J137" s="130" t="s">
        <v>329</v>
      </c>
      <c r="K137" s="130" t="s">
        <v>330</v>
      </c>
      <c r="L137" s="130" t="s">
        <v>331</v>
      </c>
      <c r="M137" s="161"/>
      <c r="N137" s="161"/>
      <c r="O137" s="162"/>
    </row>
    <row r="138" spans="1:15" ht="24.75" customHeight="1" x14ac:dyDescent="0.3">
      <c r="A138" s="158"/>
      <c r="B138" s="159"/>
      <c r="C138" s="171"/>
      <c r="D138" s="171"/>
      <c r="E138" s="14">
        <v>1</v>
      </c>
      <c r="F138" s="14">
        <v>0</v>
      </c>
      <c r="G138" s="14">
        <v>1</v>
      </c>
      <c r="H138" s="14">
        <v>0</v>
      </c>
      <c r="I138" s="14">
        <v>0</v>
      </c>
      <c r="J138" s="14">
        <v>0</v>
      </c>
      <c r="K138" s="14">
        <v>0</v>
      </c>
      <c r="L138" s="14">
        <v>0</v>
      </c>
      <c r="M138" s="14">
        <v>0</v>
      </c>
      <c r="N138" s="14">
        <v>0</v>
      </c>
      <c r="O138" s="162"/>
    </row>
    <row r="139" spans="1:15" s="16" customFormat="1" ht="30" customHeight="1" x14ac:dyDescent="0.25">
      <c r="A139" s="158" t="s">
        <v>19</v>
      </c>
      <c r="B139" s="159" t="s">
        <v>366</v>
      </c>
      <c r="C139" s="162" t="s">
        <v>67</v>
      </c>
      <c r="D139" s="120" t="s">
        <v>14</v>
      </c>
      <c r="E139" s="126">
        <f>'Строительство и реконструкция'!K158</f>
        <v>72801.39</v>
      </c>
      <c r="F139" s="126">
        <f>'Строительство и реконструкция'!L158</f>
        <v>0</v>
      </c>
      <c r="G139" s="126">
        <f>'Строительство и реконструкция'!M158</f>
        <v>16749.740000000002</v>
      </c>
      <c r="H139" s="180">
        <f>'Строительство и реконструкция'!N158</f>
        <v>56051.649999999994</v>
      </c>
      <c r="I139" s="181"/>
      <c r="J139" s="181"/>
      <c r="K139" s="181"/>
      <c r="L139" s="182"/>
      <c r="M139" s="126">
        <f>'Строительство и реконструкция'!O158</f>
        <v>0</v>
      </c>
      <c r="N139" s="126">
        <f>'Строительство и реконструкция'!P158</f>
        <v>0</v>
      </c>
      <c r="O139" s="162" t="s">
        <v>267</v>
      </c>
    </row>
    <row r="140" spans="1:15" s="16" customFormat="1" ht="36" customHeight="1" x14ac:dyDescent="0.25">
      <c r="A140" s="158"/>
      <c r="B140" s="159"/>
      <c r="C140" s="162"/>
      <c r="D140" s="120" t="s">
        <v>10</v>
      </c>
      <c r="E140" s="126">
        <f>'Строительство и реконструкция'!K159</f>
        <v>34976.229999999996</v>
      </c>
      <c r="F140" s="126">
        <f>'Строительство и реконструкция'!L159</f>
        <v>0</v>
      </c>
      <c r="G140" s="126">
        <f>'Строительство и реконструкция'!M159</f>
        <v>0</v>
      </c>
      <c r="H140" s="180">
        <f>'Строительство и реконструкция'!N159</f>
        <v>34976.229999999996</v>
      </c>
      <c r="I140" s="181"/>
      <c r="J140" s="181"/>
      <c r="K140" s="181"/>
      <c r="L140" s="182"/>
      <c r="M140" s="126">
        <f>'Строительство и реконструкция'!O159</f>
        <v>0</v>
      </c>
      <c r="N140" s="126">
        <f>'Строительство и реконструкция'!P159</f>
        <v>0</v>
      </c>
      <c r="O140" s="162"/>
    </row>
    <row r="141" spans="1:15" s="16" customFormat="1" ht="36" customHeight="1" x14ac:dyDescent="0.25">
      <c r="A141" s="158"/>
      <c r="B141" s="159"/>
      <c r="C141" s="162"/>
      <c r="D141" s="120" t="s">
        <v>18</v>
      </c>
      <c r="E141" s="126">
        <f>'Строительство и реконструкция'!K160</f>
        <v>37825.160000000003</v>
      </c>
      <c r="F141" s="126">
        <f>'Строительство и реконструкция'!L160</f>
        <v>0</v>
      </c>
      <c r="G141" s="126">
        <f>'Строительство и реконструкция'!M160</f>
        <v>16749.740000000002</v>
      </c>
      <c r="H141" s="180">
        <f>'Строительство и реконструкция'!N160</f>
        <v>21075.42</v>
      </c>
      <c r="I141" s="181"/>
      <c r="J141" s="181"/>
      <c r="K141" s="181"/>
      <c r="L141" s="182"/>
      <c r="M141" s="126">
        <f>'Строительство и реконструкция'!O160</f>
        <v>0</v>
      </c>
      <c r="N141" s="126">
        <f>'Строительство и реконструкция'!P160</f>
        <v>0</v>
      </c>
      <c r="O141" s="162"/>
    </row>
    <row r="142" spans="1:15" ht="23.25" customHeight="1" x14ac:dyDescent="0.3">
      <c r="A142" s="158"/>
      <c r="B142" s="159" t="s">
        <v>413</v>
      </c>
      <c r="C142" s="171" t="s">
        <v>102</v>
      </c>
      <c r="D142" s="171" t="s">
        <v>102</v>
      </c>
      <c r="E142" s="161" t="s">
        <v>103</v>
      </c>
      <c r="F142" s="161" t="s">
        <v>104</v>
      </c>
      <c r="G142" s="172" t="s">
        <v>519</v>
      </c>
      <c r="H142" s="160" t="s">
        <v>517</v>
      </c>
      <c r="I142" s="148" t="s">
        <v>333</v>
      </c>
      <c r="J142" s="149"/>
      <c r="K142" s="149"/>
      <c r="L142" s="150"/>
      <c r="M142" s="161" t="s">
        <v>106</v>
      </c>
      <c r="N142" s="161" t="s">
        <v>107</v>
      </c>
      <c r="O142" s="162"/>
    </row>
    <row r="143" spans="1:15" ht="23.25" customHeight="1" x14ac:dyDescent="0.3">
      <c r="A143" s="158"/>
      <c r="B143" s="159"/>
      <c r="C143" s="171"/>
      <c r="D143" s="171"/>
      <c r="E143" s="161"/>
      <c r="F143" s="161"/>
      <c r="G143" s="173"/>
      <c r="H143" s="161"/>
      <c r="I143" s="130" t="s">
        <v>328</v>
      </c>
      <c r="J143" s="130" t="s">
        <v>329</v>
      </c>
      <c r="K143" s="130" t="s">
        <v>330</v>
      </c>
      <c r="L143" s="130" t="s">
        <v>331</v>
      </c>
      <c r="M143" s="161"/>
      <c r="N143" s="161"/>
      <c r="O143" s="162"/>
    </row>
    <row r="144" spans="1:15" ht="24.75" customHeight="1" x14ac:dyDescent="0.3">
      <c r="A144" s="158"/>
      <c r="B144" s="159"/>
      <c r="C144" s="171"/>
      <c r="D144" s="171"/>
      <c r="E144" s="14">
        <f>G144+H144+M144+N144</f>
        <v>1</v>
      </c>
      <c r="F144" s="14">
        <v>0</v>
      </c>
      <c r="G144" s="14">
        <v>0</v>
      </c>
      <c r="H144" s="14">
        <v>1</v>
      </c>
      <c r="I144" s="14">
        <v>0</v>
      </c>
      <c r="J144" s="14">
        <v>0</v>
      </c>
      <c r="K144" s="14">
        <v>0</v>
      </c>
      <c r="L144" s="14">
        <v>1</v>
      </c>
      <c r="M144" s="14">
        <v>0</v>
      </c>
      <c r="N144" s="14">
        <v>0</v>
      </c>
      <c r="O144" s="162"/>
    </row>
    <row r="145" spans="1:15" s="16" customFormat="1" ht="30" customHeight="1" x14ac:dyDescent="0.25">
      <c r="A145" s="158" t="s">
        <v>29</v>
      </c>
      <c r="B145" s="159" t="s">
        <v>546</v>
      </c>
      <c r="C145" s="162" t="s">
        <v>67</v>
      </c>
      <c r="D145" s="120" t="s">
        <v>14</v>
      </c>
      <c r="E145" s="126">
        <f>'Строительство и реконструкция'!K186</f>
        <v>1185309.17</v>
      </c>
      <c r="F145" s="126">
        <f>'Строительство и реконструкция'!L186</f>
        <v>0</v>
      </c>
      <c r="G145" s="126">
        <f>'Строительство и реконструкция'!M186</f>
        <v>48124.959999999992</v>
      </c>
      <c r="H145" s="160">
        <f>'Строительство и реконструкция'!N186</f>
        <v>657364.17999999993</v>
      </c>
      <c r="I145" s="160"/>
      <c r="J145" s="160"/>
      <c r="K145" s="160"/>
      <c r="L145" s="160"/>
      <c r="M145" s="126">
        <f>'Строительство и реконструкция'!O186</f>
        <v>479820.02999999997</v>
      </c>
      <c r="N145" s="126">
        <f>'Строительство и реконструкция'!P186</f>
        <v>0</v>
      </c>
      <c r="O145" s="162" t="s">
        <v>267</v>
      </c>
    </row>
    <row r="146" spans="1:15" s="16" customFormat="1" ht="36" customHeight="1" x14ac:dyDescent="0.25">
      <c r="A146" s="158"/>
      <c r="B146" s="159"/>
      <c r="C146" s="162"/>
      <c r="D146" s="120" t="s">
        <v>10</v>
      </c>
      <c r="E146" s="126">
        <f>'Строительство и реконструкция'!K187</f>
        <v>730585.40999999992</v>
      </c>
      <c r="F146" s="126">
        <f>'Строительство и реконструкция'!L187</f>
        <v>0</v>
      </c>
      <c r="G146" s="126">
        <f>'Строительство и реконструкция'!M187</f>
        <v>30029.979999999996</v>
      </c>
      <c r="H146" s="160">
        <f>'Строительство и реконструкция'!N187</f>
        <v>401147.73</v>
      </c>
      <c r="I146" s="160"/>
      <c r="J146" s="160"/>
      <c r="K146" s="160"/>
      <c r="L146" s="160"/>
      <c r="M146" s="126">
        <f>'Строительство и реконструкция'!O187</f>
        <v>299407.69999999995</v>
      </c>
      <c r="N146" s="126">
        <f>'Строительство и реконструкция'!P187</f>
        <v>0</v>
      </c>
      <c r="O146" s="162"/>
    </row>
    <row r="147" spans="1:15" s="16" customFormat="1" ht="36" customHeight="1" x14ac:dyDescent="0.25">
      <c r="A147" s="158"/>
      <c r="B147" s="159"/>
      <c r="C147" s="162"/>
      <c r="D147" s="120" t="s">
        <v>18</v>
      </c>
      <c r="E147" s="126">
        <f>'Строительство и реконструкция'!K188</f>
        <v>454723.75999999995</v>
      </c>
      <c r="F147" s="126">
        <f>'Строительство и реконструкция'!L188</f>
        <v>0</v>
      </c>
      <c r="G147" s="126">
        <f>'Строительство и реконструкция'!M188</f>
        <v>18094.98</v>
      </c>
      <c r="H147" s="160">
        <f>'Строительство и реконструкция'!N188</f>
        <v>256216.44999999998</v>
      </c>
      <c r="I147" s="160"/>
      <c r="J147" s="160"/>
      <c r="K147" s="160"/>
      <c r="L147" s="160"/>
      <c r="M147" s="126">
        <f>'Строительство и реконструкция'!O188</f>
        <v>180412.33000000002</v>
      </c>
      <c r="N147" s="126">
        <f>'Строительство и реконструкция'!P188</f>
        <v>0</v>
      </c>
      <c r="O147" s="162"/>
    </row>
    <row r="148" spans="1:15" ht="23.25" customHeight="1" x14ac:dyDescent="0.3">
      <c r="A148" s="158"/>
      <c r="B148" s="159" t="s">
        <v>411</v>
      </c>
      <c r="C148" s="171" t="s">
        <v>102</v>
      </c>
      <c r="D148" s="171" t="s">
        <v>102</v>
      </c>
      <c r="E148" s="161" t="s">
        <v>103</v>
      </c>
      <c r="F148" s="161" t="s">
        <v>104</v>
      </c>
      <c r="G148" s="160" t="s">
        <v>519</v>
      </c>
      <c r="H148" s="160" t="s">
        <v>517</v>
      </c>
      <c r="I148" s="161" t="s">
        <v>333</v>
      </c>
      <c r="J148" s="161"/>
      <c r="K148" s="161"/>
      <c r="L148" s="161"/>
      <c r="M148" s="161" t="s">
        <v>106</v>
      </c>
      <c r="N148" s="161" t="s">
        <v>107</v>
      </c>
      <c r="O148" s="162"/>
    </row>
    <row r="149" spans="1:15" ht="23.25" customHeight="1" x14ac:dyDescent="0.3">
      <c r="A149" s="158"/>
      <c r="B149" s="159"/>
      <c r="C149" s="171"/>
      <c r="D149" s="171"/>
      <c r="E149" s="161"/>
      <c r="F149" s="161"/>
      <c r="G149" s="161"/>
      <c r="H149" s="161"/>
      <c r="I149" s="117" t="s">
        <v>328</v>
      </c>
      <c r="J149" s="117" t="s">
        <v>329</v>
      </c>
      <c r="K149" s="117" t="s">
        <v>330</v>
      </c>
      <c r="L149" s="117" t="s">
        <v>331</v>
      </c>
      <c r="M149" s="161"/>
      <c r="N149" s="161"/>
      <c r="O149" s="162"/>
    </row>
    <row r="150" spans="1:15" ht="24.75" customHeight="1" x14ac:dyDescent="0.3">
      <c r="A150" s="158"/>
      <c r="B150" s="159"/>
      <c r="C150" s="171"/>
      <c r="D150" s="171"/>
      <c r="E150" s="14">
        <f>G150+H150+M150+N150</f>
        <v>8</v>
      </c>
      <c r="F150" s="14">
        <v>0</v>
      </c>
      <c r="G150" s="14">
        <v>0</v>
      </c>
      <c r="H150" s="14">
        <v>4</v>
      </c>
      <c r="I150" s="14">
        <v>0</v>
      </c>
      <c r="J150" s="14">
        <v>0</v>
      </c>
      <c r="K150" s="14">
        <v>0</v>
      </c>
      <c r="L150" s="14">
        <v>4</v>
      </c>
      <c r="M150" s="14">
        <v>4</v>
      </c>
      <c r="N150" s="14">
        <v>0</v>
      </c>
      <c r="O150" s="162"/>
    </row>
    <row r="151" spans="1:15" s="16" customFormat="1" ht="30" customHeight="1" x14ac:dyDescent="0.25">
      <c r="A151" s="158" t="s">
        <v>33</v>
      </c>
      <c r="B151" s="159" t="s">
        <v>505</v>
      </c>
      <c r="C151" s="162" t="s">
        <v>67</v>
      </c>
      <c r="D151" s="120" t="s">
        <v>14</v>
      </c>
      <c r="E151" s="126">
        <f>'Капитальный ремонт'!E25</f>
        <v>52559.31</v>
      </c>
      <c r="F151" s="126">
        <f>'Строительство и реконструкция'!L183</f>
        <v>0</v>
      </c>
      <c r="G151" s="126">
        <f>'Капитальный ремонт'!G25</f>
        <v>21332.68</v>
      </c>
      <c r="H151" s="160">
        <f>'Капитальный ремонт'!H25</f>
        <v>31226.630000000005</v>
      </c>
      <c r="I151" s="160"/>
      <c r="J151" s="160"/>
      <c r="K151" s="160"/>
      <c r="L151" s="160"/>
      <c r="M151" s="126">
        <v>0</v>
      </c>
      <c r="N151" s="126">
        <f>'Строительство и реконструкция'!P183</f>
        <v>0</v>
      </c>
      <c r="O151" s="162" t="s">
        <v>416</v>
      </c>
    </row>
    <row r="152" spans="1:15" s="16" customFormat="1" ht="36" customHeight="1" x14ac:dyDescent="0.25">
      <c r="A152" s="158"/>
      <c r="B152" s="159"/>
      <c r="C152" s="162"/>
      <c r="D152" s="120" t="s">
        <v>10</v>
      </c>
      <c r="E152" s="126">
        <f>'Капитальный ремонт'!E26</f>
        <v>28786.43</v>
      </c>
      <c r="F152" s="126">
        <f>'Строительство и реконструкция'!L184</f>
        <v>0</v>
      </c>
      <c r="G152" s="126">
        <f>'Капитальный ремонт'!G26</f>
        <v>13311.579999999998</v>
      </c>
      <c r="H152" s="160">
        <f>'Капитальный ремонт'!H26</f>
        <v>15474.850000000002</v>
      </c>
      <c r="I152" s="160"/>
      <c r="J152" s="160"/>
      <c r="K152" s="160"/>
      <c r="L152" s="160"/>
      <c r="M152" s="126">
        <v>0</v>
      </c>
      <c r="N152" s="126">
        <f>'Строительство и реконструкция'!P184</f>
        <v>0</v>
      </c>
      <c r="O152" s="162"/>
    </row>
    <row r="153" spans="1:15" s="16" customFormat="1" ht="36" customHeight="1" x14ac:dyDescent="0.25">
      <c r="A153" s="158"/>
      <c r="B153" s="159"/>
      <c r="C153" s="162"/>
      <c r="D153" s="120" t="s">
        <v>18</v>
      </c>
      <c r="E153" s="126">
        <f>'Капитальный ремонт'!E27</f>
        <v>23772.879999999997</v>
      </c>
      <c r="F153" s="126">
        <f>'Строительство и реконструкция'!L185</f>
        <v>0</v>
      </c>
      <c r="G153" s="126">
        <f>'Капитальный ремонт'!G27</f>
        <v>8021.1</v>
      </c>
      <c r="H153" s="160">
        <f>'Капитальный ремонт'!H27</f>
        <v>15751.78</v>
      </c>
      <c r="I153" s="160"/>
      <c r="J153" s="160"/>
      <c r="K153" s="160"/>
      <c r="L153" s="160"/>
      <c r="M153" s="126">
        <v>0</v>
      </c>
      <c r="N153" s="126">
        <f>'Строительство и реконструкция'!P185</f>
        <v>0</v>
      </c>
      <c r="O153" s="162"/>
    </row>
    <row r="154" spans="1:15" ht="27.75" customHeight="1" x14ac:dyDescent="0.3">
      <c r="A154" s="158"/>
      <c r="B154" s="159" t="s">
        <v>515</v>
      </c>
      <c r="C154" s="171" t="s">
        <v>102</v>
      </c>
      <c r="D154" s="171" t="s">
        <v>102</v>
      </c>
      <c r="E154" s="161" t="s">
        <v>103</v>
      </c>
      <c r="F154" s="161" t="s">
        <v>104</v>
      </c>
      <c r="G154" s="160" t="s">
        <v>519</v>
      </c>
      <c r="H154" s="160" t="s">
        <v>517</v>
      </c>
      <c r="I154" s="161" t="s">
        <v>333</v>
      </c>
      <c r="J154" s="161"/>
      <c r="K154" s="161"/>
      <c r="L154" s="161"/>
      <c r="M154" s="161" t="s">
        <v>106</v>
      </c>
      <c r="N154" s="161" t="s">
        <v>107</v>
      </c>
      <c r="O154" s="162"/>
    </row>
    <row r="155" spans="1:15" ht="27.75" customHeight="1" x14ac:dyDescent="0.3">
      <c r="A155" s="158"/>
      <c r="B155" s="159"/>
      <c r="C155" s="171"/>
      <c r="D155" s="171"/>
      <c r="E155" s="161"/>
      <c r="F155" s="161"/>
      <c r="G155" s="161"/>
      <c r="H155" s="161"/>
      <c r="I155" s="117" t="s">
        <v>328</v>
      </c>
      <c r="J155" s="117" t="s">
        <v>329</v>
      </c>
      <c r="K155" s="117" t="s">
        <v>330</v>
      </c>
      <c r="L155" s="117" t="s">
        <v>331</v>
      </c>
      <c r="M155" s="161"/>
      <c r="N155" s="161"/>
      <c r="O155" s="162"/>
    </row>
    <row r="156" spans="1:15" ht="30.75" customHeight="1" x14ac:dyDescent="0.3">
      <c r="A156" s="158"/>
      <c r="B156" s="159"/>
      <c r="C156" s="171"/>
      <c r="D156" s="171"/>
      <c r="E156" s="14">
        <f>G156+H156+M156+N156</f>
        <v>4</v>
      </c>
      <c r="F156" s="14">
        <v>0</v>
      </c>
      <c r="G156" s="14">
        <v>0</v>
      </c>
      <c r="H156" s="14">
        <v>4</v>
      </c>
      <c r="I156" s="14">
        <v>0</v>
      </c>
      <c r="J156" s="14">
        <v>0</v>
      </c>
      <c r="K156" s="14">
        <v>0</v>
      </c>
      <c r="L156" s="14">
        <v>4</v>
      </c>
      <c r="M156" s="14">
        <v>0</v>
      </c>
      <c r="N156" s="14">
        <v>0</v>
      </c>
      <c r="O156" s="162"/>
    </row>
    <row r="157" spans="1:15" s="16" customFormat="1" ht="36" customHeight="1" x14ac:dyDescent="0.25">
      <c r="A157" s="158" t="s">
        <v>23</v>
      </c>
      <c r="B157" s="159" t="s">
        <v>313</v>
      </c>
      <c r="C157" s="162" t="s">
        <v>67</v>
      </c>
      <c r="D157" s="120" t="s">
        <v>14</v>
      </c>
      <c r="E157" s="126">
        <f>E161+E168+E175+E179+E207+E200+E186+E193</f>
        <v>6946139.703329999</v>
      </c>
      <c r="F157" s="126">
        <f>F161+F168+F175+F179+F207</f>
        <v>66344.412519999998</v>
      </c>
      <c r="G157" s="126">
        <f>G161+G168+G175+G179+G207+G200+G186+G193</f>
        <v>1088778.2908099999</v>
      </c>
      <c r="H157" s="180">
        <f>H161+H168+H186+H193+H200+H179+H207</f>
        <v>3633295.9399999995</v>
      </c>
      <c r="I157" s="181"/>
      <c r="J157" s="181"/>
      <c r="K157" s="181"/>
      <c r="L157" s="182"/>
      <c r="M157" s="126">
        <f t="shared" ref="M157:N159" si="32">M161+M168</f>
        <v>1417270.2799999998</v>
      </c>
      <c r="N157" s="126">
        <f t="shared" si="32"/>
        <v>749880.78</v>
      </c>
      <c r="O157" s="162"/>
    </row>
    <row r="158" spans="1:15" s="16" customFormat="1" ht="36" customHeight="1" x14ac:dyDescent="0.25">
      <c r="A158" s="158"/>
      <c r="B158" s="159"/>
      <c r="C158" s="162"/>
      <c r="D158" s="120" t="s">
        <v>10</v>
      </c>
      <c r="E158" s="126">
        <f>E162+E169+E176+E180+E208+E201+E187+E194</f>
        <v>4932158.6300000008</v>
      </c>
      <c r="F158" s="126">
        <f>F162+F169+F176+F180+F208</f>
        <v>23467.279999999999</v>
      </c>
      <c r="G158" s="126">
        <f>G162+G169+G176+G180+G208+G201+G187+G194</f>
        <v>667907.63</v>
      </c>
      <c r="H158" s="180">
        <f>H162+H169+H187+H194+H201+H180+H208</f>
        <v>2499969.0200000005</v>
      </c>
      <c r="I158" s="181"/>
      <c r="J158" s="181"/>
      <c r="K158" s="181"/>
      <c r="L158" s="182"/>
      <c r="M158" s="126">
        <f t="shared" si="32"/>
        <v>1247942.19</v>
      </c>
      <c r="N158" s="126">
        <f t="shared" si="32"/>
        <v>492872.51</v>
      </c>
      <c r="O158" s="162"/>
    </row>
    <row r="159" spans="1:15" s="16" customFormat="1" ht="36" customHeight="1" x14ac:dyDescent="0.25">
      <c r="A159" s="158"/>
      <c r="B159" s="159"/>
      <c r="C159" s="162"/>
      <c r="D159" s="120" t="s">
        <v>18</v>
      </c>
      <c r="E159" s="126">
        <f>E163+E170+E177+E181+E209+E202+E188+E195</f>
        <v>2013981.07333</v>
      </c>
      <c r="F159" s="126">
        <f>F163+F170+F177+F181+F209</f>
        <v>42877.132519999999</v>
      </c>
      <c r="G159" s="126">
        <f>G163+G170+G177+G181+G209+G202+G188+G195</f>
        <v>420870.66081000003</v>
      </c>
      <c r="H159" s="180">
        <f>H163+H170+H188+H195+H202+H181+H209</f>
        <v>1133326.9200000002</v>
      </c>
      <c r="I159" s="181"/>
      <c r="J159" s="181"/>
      <c r="K159" s="181"/>
      <c r="L159" s="182"/>
      <c r="M159" s="126">
        <f t="shared" si="32"/>
        <v>169328.09</v>
      </c>
      <c r="N159" s="126">
        <f t="shared" si="32"/>
        <v>257008.27</v>
      </c>
      <c r="O159" s="162"/>
    </row>
    <row r="160" spans="1:15" s="16" customFormat="1" ht="36" customHeight="1" x14ac:dyDescent="0.25">
      <c r="A160" s="158"/>
      <c r="B160" s="159"/>
      <c r="C160" s="162"/>
      <c r="D160" s="120" t="s">
        <v>12</v>
      </c>
      <c r="E160" s="126">
        <f>F160+G160+H160+M160+N160</f>
        <v>0</v>
      </c>
      <c r="F160" s="126">
        <f>F164+F171</f>
        <v>0</v>
      </c>
      <c r="G160" s="126">
        <f>G164+G171</f>
        <v>0</v>
      </c>
      <c r="H160" s="180">
        <f t="shared" ref="H160:N160" si="33">H164</f>
        <v>0</v>
      </c>
      <c r="I160" s="181"/>
      <c r="J160" s="181"/>
      <c r="K160" s="181"/>
      <c r="L160" s="182"/>
      <c r="M160" s="126">
        <f t="shared" si="33"/>
        <v>0</v>
      </c>
      <c r="N160" s="126">
        <f t="shared" si="33"/>
        <v>0</v>
      </c>
      <c r="O160" s="162"/>
    </row>
    <row r="161" spans="1:15" s="16" customFormat="1" ht="30" customHeight="1" x14ac:dyDescent="0.25">
      <c r="A161" s="158" t="s">
        <v>25</v>
      </c>
      <c r="B161" s="159" t="s">
        <v>78</v>
      </c>
      <c r="C161" s="162" t="s">
        <v>67</v>
      </c>
      <c r="D161" s="120" t="s">
        <v>14</v>
      </c>
      <c r="E161" s="126">
        <f>'Строительство и реконструкция'!K244</f>
        <v>4196542.0325199999</v>
      </c>
      <c r="F161" s="126">
        <f>'Строительство и реконструкция'!L244</f>
        <v>40844.412519999998</v>
      </c>
      <c r="G161" s="126">
        <f>'Строительство и реконструкция'!M244</f>
        <v>276050.99</v>
      </c>
      <c r="H161" s="180">
        <f>'Строительство и реконструкция'!N244</f>
        <v>1721925.5699999998</v>
      </c>
      <c r="I161" s="181"/>
      <c r="J161" s="181"/>
      <c r="K161" s="181"/>
      <c r="L161" s="182"/>
      <c r="M161" s="126">
        <f>'Строительство и реконструкция'!O244</f>
        <v>1417270.2799999998</v>
      </c>
      <c r="N161" s="126">
        <f>'Строительство и реконструкция'!P244</f>
        <v>749880.78</v>
      </c>
      <c r="O161" s="162" t="s">
        <v>268</v>
      </c>
    </row>
    <row r="162" spans="1:15" s="16" customFormat="1" ht="36" customHeight="1" x14ac:dyDescent="0.25">
      <c r="A162" s="158"/>
      <c r="B162" s="159"/>
      <c r="C162" s="162"/>
      <c r="D162" s="120" t="s">
        <v>10</v>
      </c>
      <c r="E162" s="126">
        <f>'Строительство и реконструкция'!K245</f>
        <v>3337546.54</v>
      </c>
      <c r="F162" s="126">
        <f>'Строительство и реконструкция'!L245</f>
        <v>7861.28</v>
      </c>
      <c r="G162" s="126">
        <f>'Строительство и реконструкция'!M245</f>
        <v>227112.63999999998</v>
      </c>
      <c r="H162" s="180">
        <f>'Строительство и реконструкция'!N245</f>
        <v>1361757.92</v>
      </c>
      <c r="I162" s="181"/>
      <c r="J162" s="181"/>
      <c r="K162" s="181"/>
      <c r="L162" s="182"/>
      <c r="M162" s="126">
        <f>'Строительство и реконструкция'!O245</f>
        <v>1247942.19</v>
      </c>
      <c r="N162" s="126">
        <f>'Строительство и реконструкция'!P245</f>
        <v>492872.51</v>
      </c>
      <c r="O162" s="162"/>
    </row>
    <row r="163" spans="1:15" s="16" customFormat="1" ht="36" customHeight="1" x14ac:dyDescent="0.25">
      <c r="A163" s="158"/>
      <c r="B163" s="159"/>
      <c r="C163" s="162"/>
      <c r="D163" s="120" t="s">
        <v>18</v>
      </c>
      <c r="E163" s="126">
        <f>'Строительство и реконструкция'!K246</f>
        <v>858995.49251999997</v>
      </c>
      <c r="F163" s="126">
        <f>'Строительство и реконструкция'!L246</f>
        <v>32983.132519999999</v>
      </c>
      <c r="G163" s="126">
        <f>'Строительство и реконструкция'!M246</f>
        <v>48938.35</v>
      </c>
      <c r="H163" s="180">
        <f>'Строительство и реконструкция'!N246</f>
        <v>360167.65</v>
      </c>
      <c r="I163" s="181"/>
      <c r="J163" s="181"/>
      <c r="K163" s="181"/>
      <c r="L163" s="182"/>
      <c r="M163" s="126">
        <f>'Строительство и реконструкция'!O246</f>
        <v>169328.09</v>
      </c>
      <c r="N163" s="126">
        <f>'Строительство и реконструкция'!P246</f>
        <v>257008.27</v>
      </c>
      <c r="O163" s="162"/>
    </row>
    <row r="164" spans="1:15" s="16" customFormat="1" ht="36" customHeight="1" x14ac:dyDescent="0.25">
      <c r="A164" s="158"/>
      <c r="B164" s="159"/>
      <c r="C164" s="162"/>
      <c r="D164" s="120" t="s">
        <v>12</v>
      </c>
      <c r="E164" s="126">
        <f>F164+G164+H164+M164+N164</f>
        <v>0</v>
      </c>
      <c r="F164" s="126">
        <v>0</v>
      </c>
      <c r="G164" s="126">
        <v>0</v>
      </c>
      <c r="H164" s="180">
        <v>0</v>
      </c>
      <c r="I164" s="181"/>
      <c r="J164" s="181"/>
      <c r="K164" s="181"/>
      <c r="L164" s="182"/>
      <c r="M164" s="126">
        <v>0</v>
      </c>
      <c r="N164" s="126">
        <v>0</v>
      </c>
      <c r="O164" s="162"/>
    </row>
    <row r="165" spans="1:15" ht="18.75" customHeight="1" x14ac:dyDescent="0.3">
      <c r="A165" s="158"/>
      <c r="B165" s="159" t="s">
        <v>314</v>
      </c>
      <c r="C165" s="171" t="s">
        <v>102</v>
      </c>
      <c r="D165" s="171" t="s">
        <v>102</v>
      </c>
      <c r="E165" s="161" t="s">
        <v>103</v>
      </c>
      <c r="F165" s="161" t="s">
        <v>104</v>
      </c>
      <c r="G165" s="172" t="s">
        <v>519</v>
      </c>
      <c r="H165" s="160" t="s">
        <v>517</v>
      </c>
      <c r="I165" s="148" t="s">
        <v>333</v>
      </c>
      <c r="J165" s="149"/>
      <c r="K165" s="149"/>
      <c r="L165" s="150"/>
      <c r="M165" s="161" t="s">
        <v>106</v>
      </c>
      <c r="N165" s="161" t="s">
        <v>107</v>
      </c>
      <c r="O165" s="162"/>
    </row>
    <row r="166" spans="1:15" ht="18.75" customHeight="1" x14ac:dyDescent="0.3">
      <c r="A166" s="158"/>
      <c r="B166" s="159"/>
      <c r="C166" s="171"/>
      <c r="D166" s="171"/>
      <c r="E166" s="161"/>
      <c r="F166" s="161"/>
      <c r="G166" s="173"/>
      <c r="H166" s="161"/>
      <c r="I166" s="130" t="s">
        <v>328</v>
      </c>
      <c r="J166" s="130" t="s">
        <v>329</v>
      </c>
      <c r="K166" s="130" t="s">
        <v>330</v>
      </c>
      <c r="L166" s="130" t="s">
        <v>331</v>
      </c>
      <c r="M166" s="161"/>
      <c r="N166" s="161"/>
      <c r="O166" s="162"/>
    </row>
    <row r="167" spans="1:15" ht="35.25" customHeight="1" x14ac:dyDescent="0.3">
      <c r="A167" s="158"/>
      <c r="B167" s="159"/>
      <c r="C167" s="171"/>
      <c r="D167" s="171"/>
      <c r="E167" s="14">
        <f>F167+G167+H167+M167+N167</f>
        <v>9</v>
      </c>
      <c r="F167" s="14">
        <v>2</v>
      </c>
      <c r="G167" s="14">
        <v>0</v>
      </c>
      <c r="H167" s="14">
        <v>3</v>
      </c>
      <c r="I167" s="14">
        <v>0</v>
      </c>
      <c r="J167" s="14">
        <v>0</v>
      </c>
      <c r="K167" s="14">
        <v>0</v>
      </c>
      <c r="L167" s="14">
        <v>3</v>
      </c>
      <c r="M167" s="14">
        <v>3</v>
      </c>
      <c r="N167" s="14">
        <v>1</v>
      </c>
      <c r="O167" s="162"/>
    </row>
    <row r="168" spans="1:15" s="16" customFormat="1" ht="36" customHeight="1" x14ac:dyDescent="0.25">
      <c r="A168" s="158" t="s">
        <v>26</v>
      </c>
      <c r="B168" s="159" t="s">
        <v>521</v>
      </c>
      <c r="C168" s="158" t="s">
        <v>67</v>
      </c>
      <c r="D168" s="120" t="s">
        <v>14</v>
      </c>
      <c r="E168" s="117">
        <f>F168+G168+H168+M168+N168</f>
        <v>417703.05999999994</v>
      </c>
      <c r="F168" s="117">
        <f>'Капитальный ремонт'!F41:F41</f>
        <v>25500</v>
      </c>
      <c r="G168" s="117">
        <f>'Капитальный ремонт'!G41</f>
        <v>108381.82999999999</v>
      </c>
      <c r="H168" s="148">
        <f>'Капитальный ремонт'!H41</f>
        <v>283821.23</v>
      </c>
      <c r="I168" s="149"/>
      <c r="J168" s="149"/>
      <c r="K168" s="149"/>
      <c r="L168" s="150"/>
      <c r="M168" s="117">
        <f>'Капитальный ремонт'!I41</f>
        <v>0</v>
      </c>
      <c r="N168" s="117">
        <f>'Капитальный ремонт'!J41</f>
        <v>0</v>
      </c>
      <c r="O168" s="162" t="s">
        <v>269</v>
      </c>
    </row>
    <row r="169" spans="1:15" s="16" customFormat="1" ht="36" customHeight="1" x14ac:dyDescent="0.25">
      <c r="A169" s="158"/>
      <c r="B169" s="159"/>
      <c r="C169" s="158"/>
      <c r="D169" s="120" t="s">
        <v>10</v>
      </c>
      <c r="E169" s="117">
        <f>F169+G169+H169+M169+N169</f>
        <v>194375.43999999994</v>
      </c>
      <c r="F169" s="117">
        <f>'Капитальный ремонт'!F42:F42</f>
        <v>15606</v>
      </c>
      <c r="G169" s="117">
        <f>'Капитальный ремонт'!G42</f>
        <v>1665.03</v>
      </c>
      <c r="H169" s="148">
        <f>'Капитальный ремонт'!H42</f>
        <v>177104.40999999995</v>
      </c>
      <c r="I169" s="149"/>
      <c r="J169" s="149"/>
      <c r="K169" s="149"/>
      <c r="L169" s="150"/>
      <c r="M169" s="117">
        <f>'Капитальный ремонт'!I42</f>
        <v>0</v>
      </c>
      <c r="N169" s="117">
        <f>'Капитальный ремонт'!J42</f>
        <v>0</v>
      </c>
      <c r="O169" s="162"/>
    </row>
    <row r="170" spans="1:15" s="16" customFormat="1" ht="36" customHeight="1" x14ac:dyDescent="0.25">
      <c r="A170" s="158"/>
      <c r="B170" s="159"/>
      <c r="C170" s="158"/>
      <c r="D170" s="120" t="s">
        <v>18</v>
      </c>
      <c r="E170" s="117">
        <f>F170+G170+H170+M170+N170</f>
        <v>223327.62</v>
      </c>
      <c r="F170" s="117">
        <f>'Капитальный ремонт'!F43:F43</f>
        <v>9894</v>
      </c>
      <c r="G170" s="117">
        <f>'Капитальный ремонт'!G43</f>
        <v>106716.79999999999</v>
      </c>
      <c r="H170" s="148">
        <f>'Капитальный ремонт'!H43</f>
        <v>106716.81999999999</v>
      </c>
      <c r="I170" s="149"/>
      <c r="J170" s="149"/>
      <c r="K170" s="149"/>
      <c r="L170" s="150"/>
      <c r="M170" s="117">
        <f>'Капитальный ремонт'!I43</f>
        <v>0</v>
      </c>
      <c r="N170" s="117">
        <f>'Капитальный ремонт'!J43</f>
        <v>0</v>
      </c>
      <c r="O170" s="162"/>
    </row>
    <row r="171" spans="1:15" s="16" customFormat="1" ht="31.5" customHeight="1" x14ac:dyDescent="0.25">
      <c r="A171" s="158"/>
      <c r="B171" s="159"/>
      <c r="C171" s="158"/>
      <c r="D171" s="120" t="s">
        <v>12</v>
      </c>
      <c r="E171" s="117">
        <f>F171+G171+H171+M171+N171</f>
        <v>0</v>
      </c>
      <c r="F171" s="117">
        <f>'Капитальный ремонт'!F44:F44</f>
        <v>0</v>
      </c>
      <c r="G171" s="117">
        <f>'Капитальный ремонт'!G44</f>
        <v>0</v>
      </c>
      <c r="H171" s="148">
        <f>'Капитальный ремонт'!H44</f>
        <v>0</v>
      </c>
      <c r="I171" s="149"/>
      <c r="J171" s="149"/>
      <c r="K171" s="149"/>
      <c r="L171" s="150"/>
      <c r="M171" s="117">
        <f>'Капитальный ремонт'!I44</f>
        <v>0</v>
      </c>
      <c r="N171" s="117">
        <f>'Капитальный ремонт'!J44</f>
        <v>0</v>
      </c>
      <c r="O171" s="162"/>
    </row>
    <row r="172" spans="1:15" ht="23.25" customHeight="1" x14ac:dyDescent="0.3">
      <c r="A172" s="158"/>
      <c r="B172" s="159" t="s">
        <v>522</v>
      </c>
      <c r="C172" s="171" t="s">
        <v>102</v>
      </c>
      <c r="D172" s="171" t="s">
        <v>102</v>
      </c>
      <c r="E172" s="161" t="s">
        <v>103</v>
      </c>
      <c r="F172" s="161" t="s">
        <v>104</v>
      </c>
      <c r="G172" s="172" t="s">
        <v>519</v>
      </c>
      <c r="H172" s="160" t="s">
        <v>517</v>
      </c>
      <c r="I172" s="148" t="s">
        <v>333</v>
      </c>
      <c r="J172" s="149"/>
      <c r="K172" s="149"/>
      <c r="L172" s="150"/>
      <c r="M172" s="161" t="s">
        <v>106</v>
      </c>
      <c r="N172" s="161" t="s">
        <v>107</v>
      </c>
      <c r="O172" s="162"/>
    </row>
    <row r="173" spans="1:15" ht="15.75" customHeight="1" x14ac:dyDescent="0.3">
      <c r="A173" s="158"/>
      <c r="B173" s="159"/>
      <c r="C173" s="171"/>
      <c r="D173" s="171"/>
      <c r="E173" s="161"/>
      <c r="F173" s="161"/>
      <c r="G173" s="173"/>
      <c r="H173" s="161"/>
      <c r="I173" s="130" t="s">
        <v>328</v>
      </c>
      <c r="J173" s="130" t="s">
        <v>329</v>
      </c>
      <c r="K173" s="130" t="s">
        <v>330</v>
      </c>
      <c r="L173" s="130" t="s">
        <v>331</v>
      </c>
      <c r="M173" s="161"/>
      <c r="N173" s="161"/>
      <c r="O173" s="162"/>
    </row>
    <row r="174" spans="1:15" ht="27.75" customHeight="1" x14ac:dyDescent="0.3">
      <c r="A174" s="158"/>
      <c r="B174" s="159"/>
      <c r="C174" s="171"/>
      <c r="D174" s="171"/>
      <c r="E174" s="14">
        <f>F174+G174+H174+M174+N174</f>
        <v>7</v>
      </c>
      <c r="F174" s="14">
        <v>0</v>
      </c>
      <c r="G174" s="14">
        <v>0</v>
      </c>
      <c r="H174" s="14">
        <v>7</v>
      </c>
      <c r="I174" s="14">
        <v>0</v>
      </c>
      <c r="J174" s="14">
        <v>0</v>
      </c>
      <c r="K174" s="14">
        <v>0</v>
      </c>
      <c r="L174" s="14">
        <v>7</v>
      </c>
      <c r="M174" s="14">
        <v>0</v>
      </c>
      <c r="N174" s="14">
        <v>0</v>
      </c>
      <c r="O174" s="162"/>
    </row>
    <row r="175" spans="1:15" s="16" customFormat="1" ht="36" customHeight="1" x14ac:dyDescent="0.25">
      <c r="A175" s="158" t="s">
        <v>79</v>
      </c>
      <c r="B175" s="159" t="s">
        <v>547</v>
      </c>
      <c r="C175" s="158" t="s">
        <v>67</v>
      </c>
      <c r="D175" s="120" t="s">
        <v>14</v>
      </c>
      <c r="E175" s="117">
        <f>G175</f>
        <v>64.670809999999989</v>
      </c>
      <c r="F175" s="117">
        <f>'Капитальный ремонт'!F44:F44</f>
        <v>0</v>
      </c>
      <c r="G175" s="117">
        <f>G177</f>
        <v>64.670809999999989</v>
      </c>
      <c r="H175" s="148">
        <f>'Капитальный ремонт'!H44</f>
        <v>0</v>
      </c>
      <c r="I175" s="149"/>
      <c r="J175" s="149"/>
      <c r="K175" s="149"/>
      <c r="L175" s="150"/>
      <c r="M175" s="117">
        <f>'Капитальный ремонт'!I44</f>
        <v>0</v>
      </c>
      <c r="N175" s="117">
        <f>'Капитальный ремонт'!J44</f>
        <v>0</v>
      </c>
      <c r="O175" s="162" t="s">
        <v>538</v>
      </c>
    </row>
    <row r="176" spans="1:15" s="16" customFormat="1" ht="36" customHeight="1" x14ac:dyDescent="0.25">
      <c r="A176" s="158"/>
      <c r="B176" s="159"/>
      <c r="C176" s="158"/>
      <c r="D176" s="120" t="s">
        <v>10</v>
      </c>
      <c r="E176" s="117">
        <v>0</v>
      </c>
      <c r="F176" s="117">
        <v>0</v>
      </c>
      <c r="G176" s="117">
        <v>0</v>
      </c>
      <c r="H176" s="148">
        <v>0</v>
      </c>
      <c r="I176" s="149"/>
      <c r="J176" s="149"/>
      <c r="K176" s="149"/>
      <c r="L176" s="150"/>
      <c r="M176" s="117">
        <v>0</v>
      </c>
      <c r="N176" s="117">
        <v>0</v>
      </c>
      <c r="O176" s="162"/>
    </row>
    <row r="177" spans="1:16" s="16" customFormat="1" ht="36" customHeight="1" x14ac:dyDescent="0.25">
      <c r="A177" s="158"/>
      <c r="B177" s="159"/>
      <c r="C177" s="158"/>
      <c r="D177" s="120" t="s">
        <v>18</v>
      </c>
      <c r="E177" s="117">
        <f>G177</f>
        <v>64.670809999999989</v>
      </c>
      <c r="F177" s="117">
        <v>0</v>
      </c>
      <c r="G177" s="117">
        <v>64.670809999999989</v>
      </c>
      <c r="H177" s="148">
        <v>0</v>
      </c>
      <c r="I177" s="149"/>
      <c r="J177" s="149"/>
      <c r="K177" s="149"/>
      <c r="L177" s="150"/>
      <c r="M177" s="117">
        <v>0</v>
      </c>
      <c r="N177" s="117">
        <v>0</v>
      </c>
      <c r="O177" s="162"/>
    </row>
    <row r="178" spans="1:16" s="16" customFormat="1" ht="31.5" customHeight="1" x14ac:dyDescent="0.25">
      <c r="A178" s="158"/>
      <c r="B178" s="159"/>
      <c r="C178" s="158"/>
      <c r="D178" s="120" t="s">
        <v>12</v>
      </c>
      <c r="E178" s="117">
        <v>0</v>
      </c>
      <c r="F178" s="117">
        <v>0</v>
      </c>
      <c r="G178" s="117">
        <v>0</v>
      </c>
      <c r="H178" s="148">
        <v>0</v>
      </c>
      <c r="I178" s="149"/>
      <c r="J178" s="149"/>
      <c r="K178" s="149"/>
      <c r="L178" s="150"/>
      <c r="M178" s="117">
        <v>0</v>
      </c>
      <c r="N178" s="117">
        <v>0</v>
      </c>
      <c r="O178" s="162"/>
    </row>
    <row r="179" spans="1:16" s="16" customFormat="1" ht="28.5" customHeight="1" x14ac:dyDescent="0.25">
      <c r="A179" s="163" t="s">
        <v>92</v>
      </c>
      <c r="B179" s="159" t="s">
        <v>359</v>
      </c>
      <c r="C179" s="158" t="s">
        <v>67</v>
      </c>
      <c r="D179" s="120" t="s">
        <v>14</v>
      </c>
      <c r="E179" s="117">
        <f>'Строительство и реконструкция'!K248</f>
        <v>30422.39</v>
      </c>
      <c r="F179" s="117">
        <f>'Строительство и реконструкция'!L248</f>
        <v>0</v>
      </c>
      <c r="G179" s="117">
        <f>'Строительство и реконструкция'!M248</f>
        <v>27425.89</v>
      </c>
      <c r="H179" s="148">
        <f>'Строительство и реконструкция'!N251</f>
        <v>2996.5</v>
      </c>
      <c r="I179" s="149"/>
      <c r="J179" s="149"/>
      <c r="K179" s="149"/>
      <c r="L179" s="150"/>
      <c r="M179" s="117">
        <v>0</v>
      </c>
      <c r="N179" s="117">
        <v>0</v>
      </c>
      <c r="O179" s="162" t="s">
        <v>267</v>
      </c>
    </row>
    <row r="180" spans="1:16" s="16" customFormat="1" ht="36" customHeight="1" x14ac:dyDescent="0.25">
      <c r="A180" s="158"/>
      <c r="B180" s="159"/>
      <c r="C180" s="158"/>
      <c r="D180" s="120" t="s">
        <v>10</v>
      </c>
      <c r="E180" s="117">
        <f>'Строительство и реконструкция'!K249</f>
        <v>18101.329999999998</v>
      </c>
      <c r="F180" s="117">
        <f>'Строительство и реконструкция'!L249</f>
        <v>0</v>
      </c>
      <c r="G180" s="117">
        <f>'Строительство и реконструкция'!M249</f>
        <v>16772.439999999999</v>
      </c>
      <c r="H180" s="148">
        <f>'Строительство и реконструкция'!N252</f>
        <v>1328.89</v>
      </c>
      <c r="I180" s="149"/>
      <c r="J180" s="149"/>
      <c r="K180" s="149"/>
      <c r="L180" s="150"/>
      <c r="M180" s="117">
        <v>0</v>
      </c>
      <c r="N180" s="117">
        <v>0</v>
      </c>
      <c r="O180" s="162"/>
    </row>
    <row r="181" spans="1:16" s="16" customFormat="1" ht="36" customHeight="1" x14ac:dyDescent="0.25">
      <c r="A181" s="158"/>
      <c r="B181" s="159"/>
      <c r="C181" s="158"/>
      <c r="D181" s="120" t="s">
        <v>18</v>
      </c>
      <c r="E181" s="117">
        <f>'Строительство и реконструкция'!K250</f>
        <v>12321.060000000001</v>
      </c>
      <c r="F181" s="117">
        <f>'Строительство и реконструкция'!L250</f>
        <v>0</v>
      </c>
      <c r="G181" s="117">
        <f>'Строительство и реконструкция'!M250</f>
        <v>10653.45</v>
      </c>
      <c r="H181" s="148">
        <f>'Строительство и реконструкция'!N253</f>
        <v>1667.6100000000001</v>
      </c>
      <c r="I181" s="149"/>
      <c r="J181" s="149"/>
      <c r="K181" s="149"/>
      <c r="L181" s="150"/>
      <c r="M181" s="117">
        <v>0</v>
      </c>
      <c r="N181" s="117">
        <v>0</v>
      </c>
      <c r="O181" s="162"/>
    </row>
    <row r="182" spans="1:16" s="16" customFormat="1" ht="23.25" customHeight="1" x14ac:dyDescent="0.25">
      <c r="A182" s="158"/>
      <c r="B182" s="159"/>
      <c r="C182" s="158"/>
      <c r="D182" s="120" t="s">
        <v>12</v>
      </c>
      <c r="E182" s="117">
        <f>F182+G182+H182+M182+N182</f>
        <v>0</v>
      </c>
      <c r="F182" s="117">
        <v>0</v>
      </c>
      <c r="G182" s="117">
        <v>0</v>
      </c>
      <c r="H182" s="148">
        <v>0</v>
      </c>
      <c r="I182" s="149"/>
      <c r="J182" s="149"/>
      <c r="K182" s="149"/>
      <c r="L182" s="150"/>
      <c r="M182" s="117">
        <v>0</v>
      </c>
      <c r="N182" s="117">
        <v>0</v>
      </c>
      <c r="O182" s="162"/>
    </row>
    <row r="183" spans="1:16" ht="24" customHeight="1" x14ac:dyDescent="0.3">
      <c r="A183" s="158"/>
      <c r="B183" s="159" t="s">
        <v>361</v>
      </c>
      <c r="C183" s="171" t="s">
        <v>102</v>
      </c>
      <c r="D183" s="171" t="s">
        <v>102</v>
      </c>
      <c r="E183" s="161" t="s">
        <v>103</v>
      </c>
      <c r="F183" s="161" t="s">
        <v>104</v>
      </c>
      <c r="G183" s="172" t="s">
        <v>519</v>
      </c>
      <c r="H183" s="160" t="s">
        <v>517</v>
      </c>
      <c r="I183" s="148" t="s">
        <v>333</v>
      </c>
      <c r="J183" s="149"/>
      <c r="K183" s="149"/>
      <c r="L183" s="150"/>
      <c r="M183" s="161" t="s">
        <v>106</v>
      </c>
      <c r="N183" s="161" t="s">
        <v>107</v>
      </c>
      <c r="O183" s="162"/>
      <c r="P183" s="226"/>
    </row>
    <row r="184" spans="1:16" ht="28.5" customHeight="1" x14ac:dyDescent="0.3">
      <c r="A184" s="158"/>
      <c r="B184" s="159"/>
      <c r="C184" s="171"/>
      <c r="D184" s="171"/>
      <c r="E184" s="161"/>
      <c r="F184" s="161"/>
      <c r="G184" s="173"/>
      <c r="H184" s="161"/>
      <c r="I184" s="130" t="s">
        <v>328</v>
      </c>
      <c r="J184" s="130" t="s">
        <v>329</v>
      </c>
      <c r="K184" s="130" t="s">
        <v>330</v>
      </c>
      <c r="L184" s="130" t="s">
        <v>331</v>
      </c>
      <c r="M184" s="161"/>
      <c r="N184" s="161"/>
      <c r="O184" s="162"/>
      <c r="P184" s="226"/>
    </row>
    <row r="185" spans="1:16" ht="26.25" customHeight="1" x14ac:dyDescent="0.3">
      <c r="A185" s="158"/>
      <c r="B185" s="159"/>
      <c r="C185" s="171"/>
      <c r="D185" s="171"/>
      <c r="E185" s="14">
        <v>1</v>
      </c>
      <c r="F185" s="14">
        <v>0</v>
      </c>
      <c r="G185" s="14">
        <v>0</v>
      </c>
      <c r="H185" s="14">
        <v>1</v>
      </c>
      <c r="I185" s="14">
        <v>0</v>
      </c>
      <c r="J185" s="14">
        <v>0</v>
      </c>
      <c r="K185" s="14">
        <v>0</v>
      </c>
      <c r="L185" s="14">
        <v>1</v>
      </c>
      <c r="M185" s="14">
        <v>0</v>
      </c>
      <c r="N185" s="14">
        <v>0</v>
      </c>
      <c r="O185" s="162"/>
      <c r="P185" s="226"/>
    </row>
    <row r="186" spans="1:16" s="16" customFormat="1" ht="25.5" customHeight="1" x14ac:dyDescent="0.25">
      <c r="A186" s="163" t="s">
        <v>302</v>
      </c>
      <c r="B186" s="159" t="s">
        <v>433</v>
      </c>
      <c r="C186" s="158" t="s">
        <v>67</v>
      </c>
      <c r="D186" s="120" t="s">
        <v>14</v>
      </c>
      <c r="E186" s="117">
        <f>'Строительство и реконструкция'!K285</f>
        <v>1204192.6399999999</v>
      </c>
      <c r="F186" s="117">
        <f>'Строительство и реконструкция'!L255</f>
        <v>0</v>
      </c>
      <c r="G186" s="117">
        <f>'Строительство и реконструкция'!M285</f>
        <v>57797.66</v>
      </c>
      <c r="H186" s="148">
        <f>'Строительство и реконструкция'!N285</f>
        <v>1146394.98</v>
      </c>
      <c r="I186" s="149"/>
      <c r="J186" s="149"/>
      <c r="K186" s="149"/>
      <c r="L186" s="150"/>
      <c r="M186" s="117">
        <v>0</v>
      </c>
      <c r="N186" s="117">
        <v>0</v>
      </c>
      <c r="O186" s="162" t="s">
        <v>267</v>
      </c>
    </row>
    <row r="187" spans="1:16" s="16" customFormat="1" ht="36" customHeight="1" x14ac:dyDescent="0.25">
      <c r="A187" s="158"/>
      <c r="B187" s="159"/>
      <c r="C187" s="158"/>
      <c r="D187" s="120" t="s">
        <v>10</v>
      </c>
      <c r="E187" s="117">
        <f>'Строительство и реконструкция'!K286</f>
        <v>742347.19000000006</v>
      </c>
      <c r="F187" s="117">
        <f>'Строительство и реконструкция'!L256</f>
        <v>0</v>
      </c>
      <c r="G187" s="117">
        <f>'Строительство и реконструкция'!M286</f>
        <v>36065.729999999996</v>
      </c>
      <c r="H187" s="148">
        <f>'Строительство и реконструкция'!N286</f>
        <v>706281.46</v>
      </c>
      <c r="I187" s="149"/>
      <c r="J187" s="149"/>
      <c r="K187" s="149"/>
      <c r="L187" s="150"/>
      <c r="M187" s="117">
        <v>0</v>
      </c>
      <c r="N187" s="117">
        <v>0</v>
      </c>
      <c r="O187" s="162"/>
    </row>
    <row r="188" spans="1:16" s="16" customFormat="1" ht="36" customHeight="1" x14ac:dyDescent="0.25">
      <c r="A188" s="158"/>
      <c r="B188" s="159"/>
      <c r="C188" s="158"/>
      <c r="D188" s="120" t="s">
        <v>18</v>
      </c>
      <c r="E188" s="117">
        <f>'Строительство и реконструкция'!K287</f>
        <v>461845.45</v>
      </c>
      <c r="F188" s="117">
        <f>'Строительство и реконструкция'!L257</f>
        <v>0</v>
      </c>
      <c r="G188" s="117">
        <f>'Строительство и реконструкция'!M287</f>
        <v>21731.93</v>
      </c>
      <c r="H188" s="148">
        <f>'Строительство и реконструкция'!N287</f>
        <v>440113.52</v>
      </c>
      <c r="I188" s="149"/>
      <c r="J188" s="149"/>
      <c r="K188" s="149"/>
      <c r="L188" s="150"/>
      <c r="M188" s="117">
        <v>0</v>
      </c>
      <c r="N188" s="117">
        <v>0</v>
      </c>
      <c r="O188" s="162"/>
    </row>
    <row r="189" spans="1:16" s="16" customFormat="1" ht="26.25" customHeight="1" x14ac:dyDescent="0.25">
      <c r="A189" s="158"/>
      <c r="B189" s="159"/>
      <c r="C189" s="158"/>
      <c r="D189" s="120" t="s">
        <v>12</v>
      </c>
      <c r="E189" s="117">
        <f>F189+G189+H189+M189+N189</f>
        <v>0</v>
      </c>
      <c r="F189" s="117">
        <v>0</v>
      </c>
      <c r="G189" s="117">
        <v>0</v>
      </c>
      <c r="H189" s="148">
        <v>0</v>
      </c>
      <c r="I189" s="149"/>
      <c r="J189" s="149"/>
      <c r="K189" s="149"/>
      <c r="L189" s="150"/>
      <c r="M189" s="117">
        <v>0</v>
      </c>
      <c r="N189" s="117">
        <v>0</v>
      </c>
      <c r="O189" s="162"/>
    </row>
    <row r="190" spans="1:16" ht="23.25" customHeight="1" x14ac:dyDescent="0.3">
      <c r="A190" s="158"/>
      <c r="B190" s="159" t="s">
        <v>435</v>
      </c>
      <c r="C190" s="171" t="s">
        <v>102</v>
      </c>
      <c r="D190" s="171" t="s">
        <v>102</v>
      </c>
      <c r="E190" s="161" t="s">
        <v>103</v>
      </c>
      <c r="F190" s="161" t="s">
        <v>104</v>
      </c>
      <c r="G190" s="172" t="s">
        <v>519</v>
      </c>
      <c r="H190" s="160" t="s">
        <v>517</v>
      </c>
      <c r="I190" s="148" t="s">
        <v>333</v>
      </c>
      <c r="J190" s="149"/>
      <c r="K190" s="149"/>
      <c r="L190" s="150"/>
      <c r="M190" s="161" t="s">
        <v>106</v>
      </c>
      <c r="N190" s="161" t="s">
        <v>107</v>
      </c>
      <c r="O190" s="162"/>
    </row>
    <row r="191" spans="1:16" ht="15.75" customHeight="1" x14ac:dyDescent="0.3">
      <c r="A191" s="158"/>
      <c r="B191" s="159"/>
      <c r="C191" s="171"/>
      <c r="D191" s="171"/>
      <c r="E191" s="161"/>
      <c r="F191" s="161"/>
      <c r="G191" s="173"/>
      <c r="H191" s="161"/>
      <c r="I191" s="130" t="s">
        <v>328</v>
      </c>
      <c r="J191" s="130" t="s">
        <v>329</v>
      </c>
      <c r="K191" s="130" t="s">
        <v>330</v>
      </c>
      <c r="L191" s="130" t="s">
        <v>331</v>
      </c>
      <c r="M191" s="161"/>
      <c r="N191" s="161"/>
      <c r="O191" s="162"/>
    </row>
    <row r="192" spans="1:16" ht="41.25" customHeight="1" x14ac:dyDescent="0.3">
      <c r="A192" s="158"/>
      <c r="B192" s="159"/>
      <c r="C192" s="171"/>
      <c r="D192" s="171"/>
      <c r="E192" s="14">
        <v>10</v>
      </c>
      <c r="F192" s="14">
        <v>0</v>
      </c>
      <c r="G192" s="14">
        <v>0</v>
      </c>
      <c r="H192" s="14">
        <v>10</v>
      </c>
      <c r="I192" s="14">
        <v>0</v>
      </c>
      <c r="J192" s="14">
        <v>0</v>
      </c>
      <c r="K192" s="14">
        <v>0</v>
      </c>
      <c r="L192" s="14">
        <v>10</v>
      </c>
      <c r="M192" s="14">
        <v>0</v>
      </c>
      <c r="N192" s="14">
        <v>0</v>
      </c>
      <c r="O192" s="162"/>
    </row>
    <row r="193" spans="1:15" s="16" customFormat="1" ht="24.75" customHeight="1" x14ac:dyDescent="0.25">
      <c r="A193" s="158" t="s">
        <v>303</v>
      </c>
      <c r="B193" s="159" t="s">
        <v>473</v>
      </c>
      <c r="C193" s="158" t="s">
        <v>67</v>
      </c>
      <c r="D193" s="120" t="s">
        <v>14</v>
      </c>
      <c r="E193" s="117">
        <f>'Капитальный ремонт'!E81</f>
        <v>176194.24</v>
      </c>
      <c r="F193" s="117">
        <f>'Капитальный ремонт'!F74</f>
        <v>0</v>
      </c>
      <c r="G193" s="117">
        <f>'Капитальный ремонт'!G81</f>
        <v>8809.7099999999991</v>
      </c>
      <c r="H193" s="148">
        <f>'Капитальный ремонт'!H81</f>
        <v>167384.53</v>
      </c>
      <c r="I193" s="149"/>
      <c r="J193" s="149"/>
      <c r="K193" s="149"/>
      <c r="L193" s="150"/>
      <c r="M193" s="117">
        <f>'Капитальный ремонт'!I74</f>
        <v>0</v>
      </c>
      <c r="N193" s="117">
        <f>'Капитальный ремонт'!J74</f>
        <v>0</v>
      </c>
      <c r="O193" s="162" t="s">
        <v>421</v>
      </c>
    </row>
    <row r="194" spans="1:15" s="16" customFormat="1" ht="36" customHeight="1" x14ac:dyDescent="0.25">
      <c r="A194" s="158"/>
      <c r="B194" s="159"/>
      <c r="C194" s="158"/>
      <c r="D194" s="120" t="s">
        <v>10</v>
      </c>
      <c r="E194" s="117">
        <f>'Капитальный ремонт'!E82</f>
        <v>109945.20999999999</v>
      </c>
      <c r="F194" s="117">
        <f>'Капитальный ремонт'!F75</f>
        <v>0</v>
      </c>
      <c r="G194" s="117">
        <f>'Капитальный ремонт'!G82</f>
        <v>5497.26</v>
      </c>
      <c r="H194" s="148">
        <f>'Капитальный ремонт'!H82</f>
        <v>104447.95</v>
      </c>
      <c r="I194" s="149"/>
      <c r="J194" s="149"/>
      <c r="K194" s="149"/>
      <c r="L194" s="150"/>
      <c r="M194" s="117">
        <f>'Капитальный ремонт'!I75</f>
        <v>0</v>
      </c>
      <c r="N194" s="117">
        <f>'Капитальный ремонт'!J75</f>
        <v>0</v>
      </c>
      <c r="O194" s="162"/>
    </row>
    <row r="195" spans="1:15" s="16" customFormat="1" ht="36" customHeight="1" x14ac:dyDescent="0.25">
      <c r="A195" s="158"/>
      <c r="B195" s="159"/>
      <c r="C195" s="158"/>
      <c r="D195" s="120" t="s">
        <v>18</v>
      </c>
      <c r="E195" s="117">
        <f>'Капитальный ремонт'!E83</f>
        <v>66249.03</v>
      </c>
      <c r="F195" s="117">
        <f>'Капитальный ремонт'!F76</f>
        <v>0</v>
      </c>
      <c r="G195" s="117">
        <f>'Капитальный ремонт'!G83</f>
        <v>3312.45</v>
      </c>
      <c r="H195" s="148">
        <f>'Капитальный ремонт'!H83</f>
        <v>62936.58</v>
      </c>
      <c r="I195" s="149"/>
      <c r="J195" s="149"/>
      <c r="K195" s="149"/>
      <c r="L195" s="150"/>
      <c r="M195" s="117">
        <f>'Капитальный ремонт'!I76</f>
        <v>0</v>
      </c>
      <c r="N195" s="117">
        <f>'Капитальный ремонт'!J76</f>
        <v>0</v>
      </c>
      <c r="O195" s="162"/>
    </row>
    <row r="196" spans="1:15" s="16" customFormat="1" ht="31.5" customHeight="1" x14ac:dyDescent="0.25">
      <c r="A196" s="158"/>
      <c r="B196" s="159"/>
      <c r="C196" s="158"/>
      <c r="D196" s="120" t="s">
        <v>12</v>
      </c>
      <c r="E196" s="117">
        <v>0</v>
      </c>
      <c r="F196" s="117">
        <v>0</v>
      </c>
      <c r="G196" s="117">
        <v>0</v>
      </c>
      <c r="H196" s="148">
        <f>'Капитальный ремонт'!H77</f>
        <v>0</v>
      </c>
      <c r="I196" s="149"/>
      <c r="J196" s="149"/>
      <c r="K196" s="149"/>
      <c r="L196" s="150"/>
      <c r="M196" s="117">
        <f>'Капитальный ремонт'!I77</f>
        <v>0</v>
      </c>
      <c r="N196" s="117">
        <f>'Капитальный ремонт'!J77</f>
        <v>0</v>
      </c>
      <c r="O196" s="162"/>
    </row>
    <row r="197" spans="1:15" ht="23.25" customHeight="1" x14ac:dyDescent="0.3">
      <c r="A197" s="158"/>
      <c r="B197" s="159" t="s">
        <v>466</v>
      </c>
      <c r="C197" s="171" t="s">
        <v>102</v>
      </c>
      <c r="D197" s="171" t="s">
        <v>102</v>
      </c>
      <c r="E197" s="161" t="s">
        <v>103</v>
      </c>
      <c r="F197" s="161" t="s">
        <v>104</v>
      </c>
      <c r="G197" s="172" t="s">
        <v>519</v>
      </c>
      <c r="H197" s="160" t="s">
        <v>517</v>
      </c>
      <c r="I197" s="148" t="s">
        <v>333</v>
      </c>
      <c r="J197" s="149"/>
      <c r="K197" s="149"/>
      <c r="L197" s="150"/>
      <c r="M197" s="161" t="s">
        <v>106</v>
      </c>
      <c r="N197" s="161" t="s">
        <v>107</v>
      </c>
      <c r="O197" s="162"/>
    </row>
    <row r="198" spans="1:15" ht="15.75" customHeight="1" x14ac:dyDescent="0.3">
      <c r="A198" s="158"/>
      <c r="B198" s="159"/>
      <c r="C198" s="171"/>
      <c r="D198" s="171"/>
      <c r="E198" s="161"/>
      <c r="F198" s="161"/>
      <c r="G198" s="173"/>
      <c r="H198" s="161"/>
      <c r="I198" s="130" t="s">
        <v>328</v>
      </c>
      <c r="J198" s="130" t="s">
        <v>329</v>
      </c>
      <c r="K198" s="130" t="s">
        <v>330</v>
      </c>
      <c r="L198" s="130" t="s">
        <v>331</v>
      </c>
      <c r="M198" s="161"/>
      <c r="N198" s="161"/>
      <c r="O198" s="162"/>
    </row>
    <row r="199" spans="1:15" ht="27.75" customHeight="1" x14ac:dyDescent="0.3">
      <c r="A199" s="158"/>
      <c r="B199" s="159"/>
      <c r="C199" s="171"/>
      <c r="D199" s="171"/>
      <c r="E199" s="14">
        <f>F199+G199+H199+M199+N199</f>
        <v>1</v>
      </c>
      <c r="F199" s="14">
        <v>0</v>
      </c>
      <c r="G199" s="14">
        <v>0</v>
      </c>
      <c r="H199" s="14">
        <v>1</v>
      </c>
      <c r="I199" s="14">
        <v>0</v>
      </c>
      <c r="J199" s="14">
        <v>0</v>
      </c>
      <c r="K199" s="14">
        <v>0</v>
      </c>
      <c r="L199" s="14">
        <v>1</v>
      </c>
      <c r="M199" s="14">
        <v>0</v>
      </c>
      <c r="N199" s="14">
        <v>0</v>
      </c>
      <c r="O199" s="162"/>
    </row>
    <row r="200" spans="1:15" s="16" customFormat="1" ht="27.75" customHeight="1" x14ac:dyDescent="0.25">
      <c r="A200" s="158" t="s">
        <v>417</v>
      </c>
      <c r="B200" s="159" t="s">
        <v>422</v>
      </c>
      <c r="C200" s="158" t="s">
        <v>67</v>
      </c>
      <c r="D200" s="120" t="s">
        <v>14</v>
      </c>
      <c r="E200" s="117">
        <f>'Строительство и реконструкция'!K292</f>
        <v>448090.94999999995</v>
      </c>
      <c r="F200" s="117">
        <f>'Строительство и реконструкция'!L292</f>
        <v>0</v>
      </c>
      <c r="G200" s="117">
        <f>'Строительство и реконструкция'!M292</f>
        <v>212520.03</v>
      </c>
      <c r="H200" s="148">
        <f>'Строительство и реконструкция'!N289</f>
        <v>235570.91999999998</v>
      </c>
      <c r="I200" s="149"/>
      <c r="J200" s="149"/>
      <c r="K200" s="149"/>
      <c r="L200" s="150"/>
      <c r="M200" s="117">
        <f>'Строительство и реконструкция'!S292</f>
        <v>0</v>
      </c>
      <c r="N200" s="117">
        <f>'Строительство и реконструкция'!T292</f>
        <v>0</v>
      </c>
      <c r="O200" s="162" t="s">
        <v>343</v>
      </c>
    </row>
    <row r="201" spans="1:15" s="16" customFormat="1" ht="36" customHeight="1" x14ac:dyDescent="0.25">
      <c r="A201" s="158"/>
      <c r="B201" s="159"/>
      <c r="C201" s="158"/>
      <c r="D201" s="120" t="s">
        <v>10</v>
      </c>
      <c r="E201" s="117">
        <f>'Строительство и реконструкция'!K293</f>
        <v>239654.99</v>
      </c>
      <c r="F201" s="117">
        <f>'Строительство и реконструкция'!L293</f>
        <v>0</v>
      </c>
      <c r="G201" s="117">
        <f>'Строительство и реконструкция'!M293</f>
        <v>132612.5</v>
      </c>
      <c r="H201" s="148">
        <f>'Строительство и реконструкция'!N290</f>
        <v>107042.49</v>
      </c>
      <c r="I201" s="149"/>
      <c r="J201" s="149"/>
      <c r="K201" s="149"/>
      <c r="L201" s="150"/>
      <c r="M201" s="117">
        <f>'Строительство и реконструкция'!S293</f>
        <v>0</v>
      </c>
      <c r="N201" s="117">
        <f>'Строительство и реконструкция'!T293</f>
        <v>0</v>
      </c>
      <c r="O201" s="162"/>
    </row>
    <row r="202" spans="1:15" s="16" customFormat="1" ht="36" customHeight="1" x14ac:dyDescent="0.25">
      <c r="A202" s="158"/>
      <c r="B202" s="159"/>
      <c r="C202" s="158"/>
      <c r="D202" s="120" t="s">
        <v>18</v>
      </c>
      <c r="E202" s="117">
        <f>'Строительство и реконструкция'!K294</f>
        <v>208435.96</v>
      </c>
      <c r="F202" s="117">
        <f>'Строительство и реконструкция'!L294</f>
        <v>0</v>
      </c>
      <c r="G202" s="117">
        <f>'Строительство и реконструкция'!M294</f>
        <v>79907.53</v>
      </c>
      <c r="H202" s="148">
        <f>'Строительство и реконструкция'!N291</f>
        <v>128528.43</v>
      </c>
      <c r="I202" s="149"/>
      <c r="J202" s="149"/>
      <c r="K202" s="149"/>
      <c r="L202" s="150"/>
      <c r="M202" s="117">
        <f>'Строительство и реконструкция'!S294</f>
        <v>0</v>
      </c>
      <c r="N202" s="117">
        <f>'Строительство и реконструкция'!T294</f>
        <v>0</v>
      </c>
      <c r="O202" s="162"/>
    </row>
    <row r="203" spans="1:15" s="16" customFormat="1" ht="26.25" customHeight="1" x14ac:dyDescent="0.25">
      <c r="A203" s="158"/>
      <c r="B203" s="159"/>
      <c r="C203" s="158"/>
      <c r="D203" s="120" t="s">
        <v>12</v>
      </c>
      <c r="E203" s="117">
        <v>0</v>
      </c>
      <c r="F203" s="117">
        <v>0</v>
      </c>
      <c r="G203" s="117">
        <v>0</v>
      </c>
      <c r="H203" s="148">
        <v>0</v>
      </c>
      <c r="I203" s="149"/>
      <c r="J203" s="149"/>
      <c r="K203" s="149"/>
      <c r="L203" s="150"/>
      <c r="M203" s="117">
        <v>0</v>
      </c>
      <c r="N203" s="117">
        <v>0</v>
      </c>
      <c r="O203" s="162"/>
    </row>
    <row r="204" spans="1:15" ht="23.25" customHeight="1" x14ac:dyDescent="0.3">
      <c r="A204" s="158"/>
      <c r="B204" s="159" t="s">
        <v>444</v>
      </c>
      <c r="C204" s="171" t="s">
        <v>102</v>
      </c>
      <c r="D204" s="171" t="s">
        <v>102</v>
      </c>
      <c r="E204" s="161" t="s">
        <v>103</v>
      </c>
      <c r="F204" s="161" t="s">
        <v>104</v>
      </c>
      <c r="G204" s="172" t="s">
        <v>519</v>
      </c>
      <c r="H204" s="160" t="s">
        <v>517</v>
      </c>
      <c r="I204" s="148" t="s">
        <v>333</v>
      </c>
      <c r="J204" s="149"/>
      <c r="K204" s="149"/>
      <c r="L204" s="150"/>
      <c r="M204" s="161" t="s">
        <v>106</v>
      </c>
      <c r="N204" s="161" t="s">
        <v>107</v>
      </c>
      <c r="O204" s="162"/>
    </row>
    <row r="205" spans="1:15" ht="15.75" customHeight="1" x14ac:dyDescent="0.3">
      <c r="A205" s="158"/>
      <c r="B205" s="159"/>
      <c r="C205" s="171"/>
      <c r="D205" s="171"/>
      <c r="E205" s="161"/>
      <c r="F205" s="161"/>
      <c r="G205" s="173"/>
      <c r="H205" s="161"/>
      <c r="I205" s="130" t="s">
        <v>328</v>
      </c>
      <c r="J205" s="130" t="s">
        <v>329</v>
      </c>
      <c r="K205" s="130" t="s">
        <v>330</v>
      </c>
      <c r="L205" s="130" t="s">
        <v>331</v>
      </c>
      <c r="M205" s="161"/>
      <c r="N205" s="161"/>
      <c r="O205" s="162"/>
    </row>
    <row r="206" spans="1:15" ht="27.75" customHeight="1" x14ac:dyDescent="0.3">
      <c r="A206" s="158"/>
      <c r="B206" s="159"/>
      <c r="C206" s="171"/>
      <c r="D206" s="171"/>
      <c r="E206" s="14">
        <f>F206+G206+H206+M206+N206</f>
        <v>1</v>
      </c>
      <c r="F206" s="14">
        <v>0</v>
      </c>
      <c r="G206" s="14">
        <v>0</v>
      </c>
      <c r="H206" s="14">
        <v>1</v>
      </c>
      <c r="I206" s="14">
        <v>0</v>
      </c>
      <c r="J206" s="14">
        <v>0</v>
      </c>
      <c r="K206" s="14">
        <v>0</v>
      </c>
      <c r="L206" s="14">
        <v>1</v>
      </c>
      <c r="M206" s="14">
        <v>0</v>
      </c>
      <c r="N206" s="14">
        <v>0</v>
      </c>
      <c r="O206" s="162"/>
    </row>
    <row r="207" spans="1:15" s="16" customFormat="1" ht="24.75" customHeight="1" x14ac:dyDescent="0.25">
      <c r="A207" s="158" t="s">
        <v>420</v>
      </c>
      <c r="B207" s="159" t="s">
        <v>418</v>
      </c>
      <c r="C207" s="158" t="s">
        <v>67</v>
      </c>
      <c r="D207" s="120" t="s">
        <v>14</v>
      </c>
      <c r="E207" s="117">
        <f>'Капитальный ремонт'!E89</f>
        <v>472929.72</v>
      </c>
      <c r="F207" s="117">
        <f>'Капитальный ремонт'!F89</f>
        <v>0</v>
      </c>
      <c r="G207" s="117">
        <f>'Капитальный ремонт'!G89</f>
        <v>397727.51</v>
      </c>
      <c r="H207" s="161">
        <f>'Капитальный ремонт'!H89</f>
        <v>75202.209999999992</v>
      </c>
      <c r="I207" s="161"/>
      <c r="J207" s="161"/>
      <c r="K207" s="161"/>
      <c r="L207" s="161"/>
      <c r="M207" s="117">
        <f>'Капитальный ремонт'!I89</f>
        <v>0</v>
      </c>
      <c r="N207" s="117">
        <f>'Капитальный ремонт'!J89</f>
        <v>0</v>
      </c>
      <c r="O207" s="162" t="s">
        <v>421</v>
      </c>
    </row>
    <row r="208" spans="1:15" s="16" customFormat="1" ht="36" customHeight="1" x14ac:dyDescent="0.25">
      <c r="A208" s="158"/>
      <c r="B208" s="159"/>
      <c r="C208" s="158"/>
      <c r="D208" s="120" t="s">
        <v>10</v>
      </c>
      <c r="E208" s="117">
        <f>'Капитальный ремонт'!E90</f>
        <v>290187.93</v>
      </c>
      <c r="F208" s="117">
        <f>'Капитальный ремонт'!F90</f>
        <v>0</v>
      </c>
      <c r="G208" s="117">
        <f>'Капитальный ремонт'!G90</f>
        <v>248182.03000000003</v>
      </c>
      <c r="H208" s="161">
        <f>'Капитальный ремонт'!H90</f>
        <v>42005.9</v>
      </c>
      <c r="I208" s="161"/>
      <c r="J208" s="161"/>
      <c r="K208" s="161"/>
      <c r="L208" s="161"/>
      <c r="M208" s="117">
        <f>'Капитальный ремонт'!I90</f>
        <v>0</v>
      </c>
      <c r="N208" s="117">
        <f>'Капитальный ремонт'!J90</f>
        <v>0</v>
      </c>
      <c r="O208" s="162"/>
    </row>
    <row r="209" spans="1:16201" s="16" customFormat="1" ht="36" customHeight="1" x14ac:dyDescent="0.25">
      <c r="A209" s="158"/>
      <c r="B209" s="159"/>
      <c r="C209" s="158"/>
      <c r="D209" s="120" t="s">
        <v>18</v>
      </c>
      <c r="E209" s="117">
        <f>'Капитальный ремонт'!E91</f>
        <v>182741.78999999998</v>
      </c>
      <c r="F209" s="117">
        <f>'Капитальный ремонт'!F91</f>
        <v>0</v>
      </c>
      <c r="G209" s="117">
        <f>'Капитальный ремонт'!G91</f>
        <v>149545.47999999998</v>
      </c>
      <c r="H209" s="161">
        <f>'Капитальный ремонт'!H91</f>
        <v>33196.31</v>
      </c>
      <c r="I209" s="161"/>
      <c r="J209" s="161"/>
      <c r="K209" s="161"/>
      <c r="L209" s="161"/>
      <c r="M209" s="117">
        <f>'Капитальный ремонт'!I91</f>
        <v>0</v>
      </c>
      <c r="N209" s="117">
        <f>'Капитальный ремонт'!J91</f>
        <v>0</v>
      </c>
      <c r="O209" s="162"/>
    </row>
    <row r="210" spans="1:16201" s="16" customFormat="1" ht="31.5" customHeight="1" x14ac:dyDescent="0.25">
      <c r="A210" s="158"/>
      <c r="B210" s="159"/>
      <c r="C210" s="158"/>
      <c r="D210" s="120" t="s">
        <v>12</v>
      </c>
      <c r="E210" s="117">
        <v>0</v>
      </c>
      <c r="F210" s="117">
        <v>0</v>
      </c>
      <c r="G210" s="117">
        <v>0</v>
      </c>
      <c r="H210" s="161">
        <f>'Капитальный ремонт'!H92</f>
        <v>0</v>
      </c>
      <c r="I210" s="161"/>
      <c r="J210" s="161"/>
      <c r="K210" s="161"/>
      <c r="L210" s="161"/>
      <c r="M210" s="117">
        <f>'Капитальный ремонт'!I92</f>
        <v>0</v>
      </c>
      <c r="N210" s="117">
        <f>'Капитальный ремонт'!J92</f>
        <v>0</v>
      </c>
      <c r="O210" s="162"/>
    </row>
    <row r="211" spans="1:16201" ht="23.25" customHeight="1" x14ac:dyDescent="0.3">
      <c r="A211" s="158"/>
      <c r="B211" s="159" t="s">
        <v>445</v>
      </c>
      <c r="C211" s="171" t="s">
        <v>102</v>
      </c>
      <c r="D211" s="171" t="s">
        <v>102</v>
      </c>
      <c r="E211" s="161" t="s">
        <v>103</v>
      </c>
      <c r="F211" s="161" t="s">
        <v>104</v>
      </c>
      <c r="G211" s="160" t="s">
        <v>519</v>
      </c>
      <c r="H211" s="160" t="s">
        <v>517</v>
      </c>
      <c r="I211" s="161" t="s">
        <v>333</v>
      </c>
      <c r="J211" s="161"/>
      <c r="K211" s="161"/>
      <c r="L211" s="161"/>
      <c r="M211" s="161" t="s">
        <v>106</v>
      </c>
      <c r="N211" s="161" t="s">
        <v>107</v>
      </c>
      <c r="O211" s="162"/>
    </row>
    <row r="212" spans="1:16201" ht="15.75" customHeight="1" x14ac:dyDescent="0.3">
      <c r="A212" s="158"/>
      <c r="B212" s="159"/>
      <c r="C212" s="171"/>
      <c r="D212" s="171"/>
      <c r="E212" s="161"/>
      <c r="F212" s="161"/>
      <c r="G212" s="161"/>
      <c r="H212" s="161"/>
      <c r="I212" s="117" t="s">
        <v>328</v>
      </c>
      <c r="J212" s="117" t="s">
        <v>329</v>
      </c>
      <c r="K212" s="117" t="s">
        <v>330</v>
      </c>
      <c r="L212" s="117" t="s">
        <v>331</v>
      </c>
      <c r="M212" s="161"/>
      <c r="N212" s="161"/>
      <c r="O212" s="162"/>
    </row>
    <row r="213" spans="1:16201" ht="27.75" customHeight="1" x14ac:dyDescent="0.3">
      <c r="A213" s="158"/>
      <c r="B213" s="159"/>
      <c r="C213" s="171"/>
      <c r="D213" s="171"/>
      <c r="E213" s="14">
        <f>F213+G213+H213+M213+N213</f>
        <v>11</v>
      </c>
      <c r="F213" s="14">
        <v>0</v>
      </c>
      <c r="G213" s="14">
        <v>5</v>
      </c>
      <c r="H213" s="14">
        <v>6</v>
      </c>
      <c r="I213" s="14">
        <v>0</v>
      </c>
      <c r="J213" s="14">
        <v>0</v>
      </c>
      <c r="K213" s="14">
        <v>0</v>
      </c>
      <c r="L213" s="14">
        <v>6</v>
      </c>
      <c r="M213" s="14">
        <v>0</v>
      </c>
      <c r="N213" s="14">
        <v>0</v>
      </c>
      <c r="O213" s="162"/>
    </row>
    <row r="214" spans="1:16201" s="16" customFormat="1" ht="36" customHeight="1" x14ac:dyDescent="0.25">
      <c r="A214" s="163" t="s">
        <v>465</v>
      </c>
      <c r="B214" s="159" t="s">
        <v>523</v>
      </c>
      <c r="C214" s="158" t="s">
        <v>67</v>
      </c>
      <c r="D214" s="120" t="s">
        <v>14</v>
      </c>
      <c r="E214" s="117">
        <v>0</v>
      </c>
      <c r="F214" s="117">
        <v>0</v>
      </c>
      <c r="G214" s="117">
        <v>0</v>
      </c>
      <c r="H214" s="161">
        <v>0</v>
      </c>
      <c r="I214" s="161"/>
      <c r="J214" s="161"/>
      <c r="K214" s="161"/>
      <c r="L214" s="161"/>
      <c r="M214" s="117">
        <v>0</v>
      </c>
      <c r="N214" s="117">
        <v>0</v>
      </c>
      <c r="O214" s="162" t="s">
        <v>30</v>
      </c>
    </row>
    <row r="215" spans="1:16201" s="16" customFormat="1" ht="36" customHeight="1" x14ac:dyDescent="0.25">
      <c r="A215" s="158"/>
      <c r="B215" s="159"/>
      <c r="C215" s="158"/>
      <c r="D215" s="120" t="s">
        <v>10</v>
      </c>
      <c r="E215" s="117">
        <v>0</v>
      </c>
      <c r="F215" s="117">
        <v>0</v>
      </c>
      <c r="G215" s="117">
        <v>0</v>
      </c>
      <c r="H215" s="161">
        <v>0</v>
      </c>
      <c r="I215" s="161"/>
      <c r="J215" s="161"/>
      <c r="K215" s="161"/>
      <c r="L215" s="161"/>
      <c r="M215" s="117">
        <v>0</v>
      </c>
      <c r="N215" s="117">
        <v>0</v>
      </c>
      <c r="O215" s="162"/>
    </row>
    <row r="216" spans="1:16201" s="16" customFormat="1" ht="36" customHeight="1" x14ac:dyDescent="0.25">
      <c r="A216" s="158"/>
      <c r="B216" s="159"/>
      <c r="C216" s="158"/>
      <c r="D216" s="120" t="s">
        <v>18</v>
      </c>
      <c r="E216" s="117">
        <v>0</v>
      </c>
      <c r="F216" s="117">
        <v>0</v>
      </c>
      <c r="G216" s="117">
        <v>0</v>
      </c>
      <c r="H216" s="161">
        <v>0</v>
      </c>
      <c r="I216" s="161"/>
      <c r="J216" s="161"/>
      <c r="K216" s="161"/>
      <c r="L216" s="161"/>
      <c r="M216" s="117">
        <v>0</v>
      </c>
      <c r="N216" s="117">
        <v>0</v>
      </c>
      <c r="O216" s="162"/>
    </row>
    <row r="217" spans="1:16201" s="16" customFormat="1" ht="31.5" customHeight="1" x14ac:dyDescent="0.25">
      <c r="A217" s="158"/>
      <c r="B217" s="159"/>
      <c r="C217" s="158"/>
      <c r="D217" s="120" t="s">
        <v>12</v>
      </c>
      <c r="E217" s="117">
        <v>0</v>
      </c>
      <c r="F217" s="117">
        <v>0</v>
      </c>
      <c r="G217" s="117">
        <v>0</v>
      </c>
      <c r="H217" s="161">
        <v>0</v>
      </c>
      <c r="I217" s="161"/>
      <c r="J217" s="161"/>
      <c r="K217" s="161"/>
      <c r="L217" s="161"/>
      <c r="M217" s="117">
        <v>0</v>
      </c>
      <c r="N217" s="117">
        <v>0</v>
      </c>
      <c r="O217" s="162"/>
    </row>
    <row r="218" spans="1:16201" ht="23.25" customHeight="1" x14ac:dyDescent="0.3">
      <c r="A218" s="158"/>
      <c r="B218" s="159" t="s">
        <v>524</v>
      </c>
      <c r="C218" s="171" t="s">
        <v>102</v>
      </c>
      <c r="D218" s="171" t="s">
        <v>102</v>
      </c>
      <c r="E218" s="161" t="s">
        <v>103</v>
      </c>
      <c r="F218" s="161" t="s">
        <v>104</v>
      </c>
      <c r="G218" s="160" t="s">
        <v>519</v>
      </c>
      <c r="H218" s="160" t="s">
        <v>517</v>
      </c>
      <c r="I218" s="161" t="s">
        <v>333</v>
      </c>
      <c r="J218" s="161"/>
      <c r="K218" s="161"/>
      <c r="L218" s="161"/>
      <c r="M218" s="161" t="s">
        <v>106</v>
      </c>
      <c r="N218" s="161" t="s">
        <v>107</v>
      </c>
      <c r="O218" s="162"/>
    </row>
    <row r="219" spans="1:16201" ht="15.75" customHeight="1" x14ac:dyDescent="0.3">
      <c r="A219" s="158"/>
      <c r="B219" s="159"/>
      <c r="C219" s="171"/>
      <c r="D219" s="171"/>
      <c r="E219" s="161"/>
      <c r="F219" s="161"/>
      <c r="G219" s="161"/>
      <c r="H219" s="161"/>
      <c r="I219" s="117" t="s">
        <v>328</v>
      </c>
      <c r="J219" s="117" t="s">
        <v>329</v>
      </c>
      <c r="K219" s="117" t="s">
        <v>330</v>
      </c>
      <c r="L219" s="117" t="s">
        <v>331</v>
      </c>
      <c r="M219" s="161"/>
      <c r="N219" s="161"/>
      <c r="O219" s="162"/>
    </row>
    <row r="220" spans="1:16201" ht="27.75" customHeight="1" x14ac:dyDescent="0.3">
      <c r="A220" s="158"/>
      <c r="B220" s="159"/>
      <c r="C220" s="171"/>
      <c r="D220" s="171"/>
      <c r="E220" s="14">
        <f>F220+G220+H220+M220+N220</f>
        <v>0</v>
      </c>
      <c r="F220" s="14">
        <v>0</v>
      </c>
      <c r="G220" s="14">
        <v>0</v>
      </c>
      <c r="H220" s="14">
        <v>0</v>
      </c>
      <c r="I220" s="14">
        <v>0</v>
      </c>
      <c r="J220" s="14">
        <v>0</v>
      </c>
      <c r="K220" s="14">
        <v>0</v>
      </c>
      <c r="L220" s="14">
        <v>0</v>
      </c>
      <c r="M220" s="14">
        <v>0</v>
      </c>
      <c r="N220" s="14">
        <v>0</v>
      </c>
      <c r="O220" s="162"/>
    </row>
    <row r="221" spans="1:16201" s="19" customFormat="1" ht="31.5" customHeight="1" x14ac:dyDescent="0.3">
      <c r="A221" s="165" t="s">
        <v>27</v>
      </c>
      <c r="B221" s="153" t="s">
        <v>525</v>
      </c>
      <c r="C221" s="146" t="s">
        <v>67</v>
      </c>
      <c r="D221" s="120" t="s">
        <v>14</v>
      </c>
      <c r="E221" s="117">
        <f>SUM(F221:N221)</f>
        <v>0</v>
      </c>
      <c r="F221" s="117">
        <f>SUM(F222:F223)</f>
        <v>0</v>
      </c>
      <c r="G221" s="117">
        <f>G222+G223</f>
        <v>0</v>
      </c>
      <c r="H221" s="148">
        <f>H222+H223</f>
        <v>0</v>
      </c>
      <c r="I221" s="149"/>
      <c r="J221" s="149"/>
      <c r="K221" s="149"/>
      <c r="L221" s="150"/>
      <c r="M221" s="117">
        <f>M222+M223</f>
        <v>0</v>
      </c>
      <c r="N221" s="117">
        <v>0</v>
      </c>
      <c r="O221" s="146"/>
      <c r="P221" s="17"/>
      <c r="Q221" s="17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  <c r="BY221" s="17"/>
      <c r="BZ221" s="17"/>
      <c r="CA221" s="17"/>
      <c r="CB221" s="17"/>
      <c r="CC221" s="17"/>
      <c r="CD221" s="17"/>
      <c r="CE221" s="17"/>
      <c r="CF221" s="17"/>
      <c r="CG221" s="17"/>
      <c r="CH221" s="17"/>
      <c r="CI221" s="17"/>
      <c r="CJ221" s="17"/>
      <c r="CK221" s="17"/>
      <c r="CL221" s="17"/>
      <c r="CM221" s="17"/>
      <c r="CN221" s="17"/>
      <c r="CO221" s="17"/>
      <c r="CP221" s="17"/>
      <c r="CQ221" s="17"/>
      <c r="CR221" s="17"/>
      <c r="CS221" s="17"/>
      <c r="CT221" s="17"/>
      <c r="CU221" s="17"/>
      <c r="CV221" s="17"/>
      <c r="CW221" s="17"/>
      <c r="CX221" s="17"/>
      <c r="CY221" s="17"/>
      <c r="CZ221" s="17"/>
      <c r="DA221" s="17"/>
      <c r="DB221" s="17"/>
      <c r="DC221" s="17"/>
      <c r="DD221" s="17"/>
      <c r="DE221" s="17"/>
      <c r="DF221" s="17"/>
      <c r="DG221" s="17"/>
      <c r="DH221" s="17"/>
      <c r="DI221" s="17"/>
      <c r="DJ221" s="17"/>
      <c r="DK221" s="17"/>
      <c r="DL221" s="17"/>
      <c r="DM221" s="17"/>
      <c r="DN221" s="17"/>
      <c r="DO221" s="17"/>
      <c r="DP221" s="17"/>
      <c r="DQ221" s="17"/>
      <c r="DR221" s="17"/>
      <c r="DS221" s="17"/>
      <c r="DT221" s="17"/>
      <c r="DU221" s="17"/>
      <c r="DV221" s="17"/>
      <c r="DW221" s="17"/>
      <c r="DX221" s="17"/>
      <c r="DY221" s="17"/>
      <c r="DZ221" s="17"/>
      <c r="EA221" s="17"/>
      <c r="EB221" s="17"/>
      <c r="EC221" s="17"/>
      <c r="ED221" s="17"/>
      <c r="EE221" s="17"/>
      <c r="EF221" s="17"/>
      <c r="EG221" s="17"/>
      <c r="EH221" s="17"/>
      <c r="EI221" s="17"/>
      <c r="EJ221" s="17"/>
      <c r="EK221" s="17"/>
      <c r="EL221" s="17"/>
      <c r="EM221" s="17"/>
      <c r="EN221" s="17"/>
      <c r="EO221" s="17"/>
      <c r="EP221" s="17"/>
      <c r="EQ221" s="17"/>
      <c r="ER221" s="17"/>
      <c r="ES221" s="17"/>
      <c r="ET221" s="17"/>
      <c r="EU221" s="17"/>
      <c r="EV221" s="17"/>
      <c r="EW221" s="17"/>
      <c r="EX221" s="17"/>
      <c r="EY221" s="17"/>
      <c r="EZ221" s="17"/>
      <c r="FA221" s="17"/>
      <c r="FB221" s="17"/>
      <c r="FC221" s="17"/>
      <c r="FD221" s="17"/>
      <c r="FE221" s="17"/>
      <c r="FF221" s="17"/>
      <c r="FG221" s="17"/>
      <c r="FH221" s="17"/>
      <c r="FI221" s="17"/>
      <c r="FJ221" s="17"/>
      <c r="FK221" s="17"/>
      <c r="FL221" s="17"/>
      <c r="FM221" s="17"/>
      <c r="FN221" s="17"/>
      <c r="FO221" s="17"/>
      <c r="FP221" s="17"/>
      <c r="FQ221" s="17"/>
      <c r="FR221" s="17"/>
      <c r="FS221" s="17"/>
      <c r="FT221" s="17"/>
      <c r="FU221" s="17"/>
      <c r="FV221" s="17"/>
      <c r="FW221" s="17"/>
      <c r="FX221" s="17"/>
      <c r="FY221" s="17"/>
      <c r="FZ221" s="17"/>
      <c r="GA221" s="17"/>
      <c r="GB221" s="17"/>
      <c r="GC221" s="17"/>
      <c r="GD221" s="17"/>
      <c r="GE221" s="17"/>
      <c r="GF221" s="17"/>
      <c r="GG221" s="17"/>
      <c r="GH221" s="17"/>
      <c r="GI221" s="17"/>
      <c r="GJ221" s="17"/>
      <c r="GK221" s="17"/>
      <c r="GL221" s="17"/>
      <c r="GM221" s="17"/>
      <c r="GN221" s="17"/>
      <c r="GO221" s="17"/>
      <c r="GP221" s="17"/>
      <c r="GQ221" s="17"/>
      <c r="GR221" s="17"/>
      <c r="GS221" s="17"/>
      <c r="GT221" s="17"/>
      <c r="GU221" s="17"/>
      <c r="GV221" s="17"/>
      <c r="GW221" s="17"/>
      <c r="GX221" s="17"/>
      <c r="GY221" s="17"/>
      <c r="GZ221" s="17"/>
      <c r="HA221" s="17"/>
      <c r="HB221" s="17"/>
      <c r="HC221" s="17"/>
      <c r="HD221" s="17"/>
      <c r="HE221" s="17"/>
      <c r="HF221" s="17"/>
      <c r="HG221" s="17"/>
      <c r="HH221" s="17"/>
      <c r="HI221" s="17"/>
      <c r="HJ221" s="17"/>
      <c r="HK221" s="17"/>
      <c r="HL221" s="17"/>
      <c r="HM221" s="17"/>
      <c r="HN221" s="17"/>
      <c r="HO221" s="17"/>
      <c r="HP221" s="17"/>
      <c r="HQ221" s="17"/>
      <c r="HR221" s="17"/>
      <c r="HS221" s="17"/>
      <c r="HT221" s="17"/>
      <c r="HU221" s="17"/>
      <c r="HV221" s="17"/>
      <c r="HW221" s="17"/>
      <c r="HX221" s="17"/>
      <c r="HY221" s="17"/>
      <c r="HZ221" s="17"/>
      <c r="IA221" s="17"/>
      <c r="IB221" s="17"/>
      <c r="IC221" s="17"/>
      <c r="ID221" s="17"/>
      <c r="IE221" s="17"/>
      <c r="IF221" s="17"/>
      <c r="IG221" s="17"/>
      <c r="IH221" s="17"/>
      <c r="II221" s="17"/>
      <c r="IJ221" s="17"/>
      <c r="IK221" s="17"/>
      <c r="IL221" s="17"/>
      <c r="IM221" s="17"/>
      <c r="IN221" s="17"/>
      <c r="IO221" s="17"/>
      <c r="IP221" s="17"/>
      <c r="IQ221" s="17"/>
      <c r="IR221" s="17"/>
      <c r="IS221" s="17"/>
      <c r="IT221" s="17"/>
      <c r="IU221" s="17"/>
      <c r="IV221" s="17"/>
      <c r="IW221" s="17"/>
      <c r="IX221" s="17"/>
      <c r="IY221" s="17"/>
      <c r="IZ221" s="17"/>
      <c r="JA221" s="17"/>
      <c r="JB221" s="17"/>
      <c r="JC221" s="17"/>
      <c r="JD221" s="17"/>
      <c r="JE221" s="17"/>
      <c r="JF221" s="17"/>
      <c r="JG221" s="17"/>
      <c r="JH221" s="17"/>
      <c r="JI221" s="17"/>
      <c r="JJ221" s="17"/>
      <c r="JK221" s="17"/>
      <c r="JL221" s="17"/>
      <c r="JM221" s="17"/>
      <c r="JN221" s="17"/>
      <c r="JO221" s="17"/>
      <c r="JP221" s="17"/>
      <c r="JQ221" s="17"/>
      <c r="JR221" s="17"/>
      <c r="JS221" s="17"/>
      <c r="JT221" s="17"/>
      <c r="JU221" s="17"/>
      <c r="JV221" s="17"/>
      <c r="JW221" s="17"/>
      <c r="JX221" s="17"/>
      <c r="JY221" s="17"/>
      <c r="JZ221" s="17"/>
      <c r="KA221" s="17"/>
      <c r="KB221" s="17"/>
      <c r="KC221" s="17"/>
      <c r="KD221" s="17"/>
      <c r="KE221" s="17"/>
      <c r="KF221" s="17"/>
      <c r="KG221" s="17"/>
      <c r="KH221" s="17"/>
      <c r="KI221" s="17"/>
      <c r="KJ221" s="17"/>
      <c r="KK221" s="17"/>
      <c r="KL221" s="17"/>
      <c r="KM221" s="17"/>
      <c r="KN221" s="17"/>
      <c r="KO221" s="17"/>
      <c r="KP221" s="17"/>
      <c r="KQ221" s="17"/>
      <c r="KR221" s="17"/>
      <c r="KS221" s="17"/>
      <c r="KT221" s="17"/>
      <c r="KU221" s="17"/>
      <c r="KV221" s="17"/>
      <c r="KW221" s="17"/>
      <c r="KX221" s="17"/>
      <c r="KY221" s="17"/>
      <c r="KZ221" s="17"/>
      <c r="LA221" s="17"/>
      <c r="LB221" s="17"/>
      <c r="LC221" s="17"/>
      <c r="LD221" s="17"/>
      <c r="LE221" s="17"/>
      <c r="LF221" s="17"/>
      <c r="LG221" s="17"/>
      <c r="LH221" s="17"/>
      <c r="LI221" s="17"/>
      <c r="LJ221" s="17"/>
      <c r="LK221" s="17"/>
      <c r="LL221" s="17"/>
      <c r="LM221" s="17"/>
      <c r="LN221" s="17"/>
      <c r="LO221" s="17"/>
      <c r="LP221" s="17"/>
      <c r="LQ221" s="17"/>
      <c r="LR221" s="17"/>
      <c r="LS221" s="17"/>
      <c r="LT221" s="17"/>
      <c r="LU221" s="17"/>
      <c r="LV221" s="17"/>
      <c r="LW221" s="17"/>
      <c r="LX221" s="17"/>
      <c r="LY221" s="17"/>
      <c r="LZ221" s="17"/>
      <c r="MA221" s="17"/>
      <c r="MB221" s="17"/>
      <c r="MC221" s="17"/>
      <c r="MD221" s="17"/>
      <c r="ME221" s="17"/>
      <c r="MF221" s="17"/>
      <c r="MG221" s="17"/>
      <c r="MH221" s="17"/>
      <c r="MI221" s="17"/>
      <c r="MJ221" s="17"/>
      <c r="MK221" s="17"/>
      <c r="ML221" s="17"/>
      <c r="MM221" s="17"/>
      <c r="MN221" s="17"/>
      <c r="MO221" s="17"/>
      <c r="MP221" s="17"/>
      <c r="MQ221" s="17"/>
      <c r="MR221" s="17"/>
      <c r="MS221" s="17"/>
      <c r="MT221" s="17"/>
      <c r="MU221" s="17"/>
      <c r="MV221" s="17"/>
      <c r="MW221" s="17"/>
      <c r="MX221" s="17"/>
      <c r="MY221" s="17"/>
      <c r="MZ221" s="17"/>
      <c r="NA221" s="17"/>
      <c r="NB221" s="17"/>
      <c r="NC221" s="17"/>
      <c r="ND221" s="17"/>
      <c r="NE221" s="17"/>
      <c r="NF221" s="17"/>
      <c r="NG221" s="17"/>
      <c r="NH221" s="17"/>
      <c r="NI221" s="17"/>
      <c r="NJ221" s="17"/>
      <c r="NK221" s="17"/>
      <c r="NL221" s="17"/>
      <c r="NM221" s="17"/>
      <c r="NN221" s="17"/>
      <c r="NO221" s="17"/>
      <c r="NP221" s="17"/>
      <c r="NQ221" s="17"/>
      <c r="NR221" s="17"/>
      <c r="NS221" s="17"/>
      <c r="NT221" s="17"/>
      <c r="NU221" s="17"/>
      <c r="NV221" s="17"/>
      <c r="NW221" s="17"/>
      <c r="NX221" s="17"/>
      <c r="NY221" s="17"/>
      <c r="NZ221" s="17"/>
      <c r="OA221" s="17"/>
      <c r="OB221" s="17"/>
      <c r="OC221" s="17"/>
      <c r="OD221" s="17"/>
      <c r="OE221" s="17"/>
      <c r="OF221" s="17"/>
      <c r="OG221" s="17"/>
      <c r="OH221" s="17"/>
      <c r="OI221" s="17"/>
      <c r="OJ221" s="17"/>
      <c r="OK221" s="17"/>
      <c r="OL221" s="17"/>
      <c r="OM221" s="17"/>
      <c r="ON221" s="17"/>
      <c r="OO221" s="17"/>
      <c r="OP221" s="17"/>
      <c r="OQ221" s="17"/>
      <c r="OR221" s="17"/>
      <c r="OS221" s="17"/>
      <c r="OT221" s="17"/>
      <c r="OU221" s="17"/>
      <c r="OV221" s="17"/>
      <c r="OW221" s="17"/>
      <c r="OX221" s="17"/>
      <c r="OY221" s="17"/>
      <c r="OZ221" s="17"/>
      <c r="PA221" s="17"/>
      <c r="PB221" s="17"/>
      <c r="PC221" s="17"/>
      <c r="PD221" s="17"/>
      <c r="PE221" s="17"/>
      <c r="PF221" s="17"/>
      <c r="PG221" s="17"/>
      <c r="PH221" s="17"/>
      <c r="PI221" s="17"/>
      <c r="PJ221" s="17"/>
      <c r="PK221" s="17"/>
      <c r="PL221" s="17"/>
      <c r="PM221" s="17"/>
      <c r="PN221" s="17"/>
      <c r="PO221" s="17"/>
      <c r="PP221" s="17"/>
      <c r="PQ221" s="17"/>
      <c r="PR221" s="17"/>
      <c r="PS221" s="17"/>
      <c r="PT221" s="17"/>
      <c r="PU221" s="17"/>
      <c r="PV221" s="17"/>
      <c r="PW221" s="17"/>
      <c r="PX221" s="17"/>
      <c r="PY221" s="17"/>
      <c r="PZ221" s="17"/>
      <c r="QA221" s="17"/>
      <c r="QB221" s="17"/>
      <c r="QC221" s="17"/>
      <c r="QD221" s="17"/>
      <c r="QE221" s="17"/>
      <c r="QF221" s="17"/>
      <c r="QG221" s="17"/>
      <c r="QH221" s="17"/>
      <c r="QI221" s="17"/>
      <c r="QJ221" s="17"/>
      <c r="QK221" s="17"/>
      <c r="QL221" s="17"/>
      <c r="QM221" s="17"/>
      <c r="QN221" s="17"/>
      <c r="QO221" s="17"/>
      <c r="QP221" s="17"/>
      <c r="QQ221" s="17"/>
      <c r="QR221" s="17"/>
      <c r="QS221" s="17"/>
      <c r="QT221" s="17"/>
      <c r="QU221" s="17"/>
      <c r="QV221" s="17"/>
      <c r="QW221" s="17"/>
      <c r="QX221" s="17"/>
      <c r="QY221" s="17"/>
      <c r="QZ221" s="17"/>
      <c r="RA221" s="17"/>
      <c r="RB221" s="17"/>
      <c r="RC221" s="17"/>
      <c r="RD221" s="17"/>
      <c r="RE221" s="17"/>
      <c r="RF221" s="17"/>
      <c r="RG221" s="17"/>
      <c r="RH221" s="17"/>
      <c r="RI221" s="17"/>
      <c r="RJ221" s="17"/>
      <c r="RK221" s="17"/>
      <c r="RL221" s="17"/>
      <c r="RM221" s="17"/>
      <c r="RN221" s="17"/>
      <c r="RO221" s="17"/>
      <c r="RP221" s="17"/>
      <c r="RQ221" s="17"/>
      <c r="RR221" s="17"/>
      <c r="RS221" s="17"/>
      <c r="RT221" s="17"/>
      <c r="RU221" s="17"/>
      <c r="RV221" s="17"/>
      <c r="RW221" s="17"/>
      <c r="RX221" s="17"/>
      <c r="RY221" s="17"/>
      <c r="RZ221" s="17"/>
      <c r="SA221" s="17"/>
      <c r="SB221" s="17"/>
      <c r="SC221" s="17"/>
      <c r="SD221" s="17"/>
      <c r="SE221" s="17"/>
      <c r="SF221" s="17"/>
      <c r="SG221" s="17"/>
      <c r="SH221" s="17"/>
      <c r="SI221" s="17"/>
      <c r="SJ221" s="17"/>
      <c r="SK221" s="17"/>
      <c r="SL221" s="17"/>
      <c r="SM221" s="17"/>
      <c r="SN221" s="17"/>
      <c r="SO221" s="17"/>
      <c r="SP221" s="17"/>
      <c r="SQ221" s="17"/>
      <c r="SR221" s="17"/>
      <c r="SS221" s="17"/>
      <c r="ST221" s="17"/>
      <c r="SU221" s="17"/>
      <c r="SV221" s="17"/>
      <c r="SW221" s="17"/>
      <c r="SX221" s="17"/>
      <c r="SY221" s="17"/>
      <c r="SZ221" s="17"/>
      <c r="TA221" s="17"/>
      <c r="TB221" s="17"/>
      <c r="TC221" s="17"/>
      <c r="TD221" s="17"/>
      <c r="TE221" s="17"/>
      <c r="TF221" s="17"/>
      <c r="TG221" s="17"/>
      <c r="TH221" s="17"/>
      <c r="TI221" s="17"/>
      <c r="TJ221" s="17"/>
      <c r="TK221" s="17"/>
      <c r="TL221" s="17"/>
      <c r="TM221" s="17"/>
      <c r="TN221" s="17"/>
      <c r="TO221" s="17"/>
      <c r="TP221" s="17"/>
      <c r="TQ221" s="17"/>
      <c r="TR221" s="17"/>
      <c r="TS221" s="17"/>
      <c r="TT221" s="17"/>
      <c r="TU221" s="17"/>
      <c r="TV221" s="17"/>
      <c r="TW221" s="17"/>
      <c r="TX221" s="17"/>
      <c r="TY221" s="17"/>
      <c r="TZ221" s="17"/>
      <c r="UA221" s="17"/>
      <c r="UB221" s="17"/>
      <c r="UC221" s="17"/>
      <c r="UD221" s="17"/>
      <c r="UE221" s="17"/>
      <c r="UF221" s="17"/>
      <c r="UG221" s="17"/>
      <c r="UH221" s="17"/>
      <c r="UI221" s="17"/>
      <c r="UJ221" s="17"/>
      <c r="UK221" s="17"/>
      <c r="UL221" s="17"/>
      <c r="UM221" s="17"/>
      <c r="UN221" s="17"/>
      <c r="UO221" s="17"/>
      <c r="UP221" s="17"/>
      <c r="UQ221" s="17"/>
      <c r="UR221" s="17"/>
      <c r="US221" s="17"/>
      <c r="UT221" s="17"/>
      <c r="UU221" s="17"/>
      <c r="UV221" s="17"/>
      <c r="UW221" s="17"/>
      <c r="UX221" s="17"/>
      <c r="UY221" s="17"/>
      <c r="UZ221" s="17"/>
      <c r="VA221" s="17"/>
      <c r="VB221" s="17"/>
      <c r="VC221" s="17"/>
      <c r="VD221" s="17"/>
      <c r="VE221" s="17"/>
      <c r="VF221" s="17"/>
      <c r="VG221" s="17"/>
      <c r="VH221" s="17"/>
      <c r="VI221" s="17"/>
      <c r="VJ221" s="17"/>
      <c r="VK221" s="17"/>
      <c r="VL221" s="17"/>
      <c r="VM221" s="17"/>
      <c r="VN221" s="17"/>
      <c r="VO221" s="17"/>
      <c r="VP221" s="17"/>
      <c r="VQ221" s="17"/>
      <c r="VR221" s="17"/>
      <c r="VS221" s="17"/>
      <c r="VT221" s="17"/>
      <c r="VU221" s="17"/>
      <c r="VV221" s="17"/>
      <c r="VW221" s="17"/>
      <c r="VX221" s="17"/>
      <c r="VY221" s="17"/>
      <c r="VZ221" s="17"/>
      <c r="WA221" s="17"/>
      <c r="WB221" s="17"/>
      <c r="WC221" s="17"/>
      <c r="WD221" s="17"/>
      <c r="WE221" s="17"/>
      <c r="WF221" s="17"/>
      <c r="WG221" s="17"/>
      <c r="WH221" s="17"/>
      <c r="WI221" s="17"/>
      <c r="WJ221" s="17"/>
      <c r="WK221" s="17"/>
      <c r="WL221" s="17"/>
      <c r="WM221" s="17"/>
      <c r="WN221" s="17"/>
      <c r="WO221" s="17"/>
      <c r="WP221" s="17"/>
      <c r="WQ221" s="17"/>
      <c r="WR221" s="17"/>
      <c r="WS221" s="17"/>
      <c r="WT221" s="17"/>
      <c r="WU221" s="17"/>
      <c r="WV221" s="17"/>
      <c r="WW221" s="17"/>
      <c r="WX221" s="17"/>
      <c r="WY221" s="17"/>
      <c r="WZ221" s="17"/>
      <c r="XA221" s="17"/>
      <c r="XB221" s="17"/>
      <c r="XC221" s="17"/>
      <c r="XD221" s="17"/>
      <c r="XE221" s="17"/>
      <c r="XF221" s="17"/>
      <c r="XG221" s="17"/>
      <c r="XH221" s="17"/>
      <c r="XI221" s="17"/>
      <c r="XJ221" s="17"/>
      <c r="XK221" s="17"/>
      <c r="XL221" s="17"/>
      <c r="XM221" s="17"/>
      <c r="XN221" s="17"/>
      <c r="XO221" s="17"/>
      <c r="XP221" s="17"/>
      <c r="XQ221" s="17"/>
      <c r="XR221" s="17"/>
      <c r="XS221" s="17"/>
      <c r="XT221" s="17"/>
      <c r="XU221" s="17"/>
      <c r="XV221" s="17"/>
      <c r="XW221" s="17"/>
      <c r="XX221" s="17"/>
      <c r="XY221" s="17"/>
      <c r="XZ221" s="17"/>
      <c r="YA221" s="17"/>
      <c r="YB221" s="17"/>
      <c r="YC221" s="17"/>
      <c r="YD221" s="17"/>
      <c r="YE221" s="17"/>
      <c r="YF221" s="17"/>
      <c r="YG221" s="17"/>
      <c r="YH221" s="17"/>
      <c r="YI221" s="17"/>
      <c r="YJ221" s="17"/>
      <c r="YK221" s="17"/>
      <c r="YL221" s="17"/>
      <c r="YM221" s="17"/>
      <c r="YN221" s="17"/>
      <c r="YO221" s="17"/>
      <c r="YP221" s="17"/>
      <c r="YQ221" s="17"/>
      <c r="YR221" s="17"/>
      <c r="YS221" s="17"/>
      <c r="YT221" s="17"/>
      <c r="YU221" s="17"/>
      <c r="YV221" s="17"/>
      <c r="YW221" s="17"/>
      <c r="YX221" s="17"/>
      <c r="YY221" s="17"/>
      <c r="YZ221" s="17"/>
      <c r="ZA221" s="17"/>
      <c r="ZB221" s="17"/>
      <c r="ZC221" s="17"/>
      <c r="ZD221" s="17"/>
      <c r="ZE221" s="17"/>
      <c r="ZF221" s="17"/>
      <c r="ZG221" s="17"/>
      <c r="ZH221" s="17"/>
      <c r="ZI221" s="17"/>
      <c r="ZJ221" s="17"/>
      <c r="ZK221" s="17"/>
      <c r="ZL221" s="17"/>
      <c r="ZM221" s="17"/>
      <c r="ZN221" s="17"/>
      <c r="ZO221" s="17"/>
      <c r="ZP221" s="17"/>
      <c r="ZQ221" s="17"/>
      <c r="ZR221" s="17"/>
      <c r="ZS221" s="17"/>
      <c r="ZT221" s="17"/>
      <c r="ZU221" s="17"/>
      <c r="ZV221" s="17"/>
      <c r="ZW221" s="17"/>
      <c r="ZX221" s="17"/>
      <c r="ZY221" s="17"/>
      <c r="ZZ221" s="17"/>
      <c r="AAA221" s="17"/>
      <c r="AAB221" s="17"/>
      <c r="AAC221" s="17"/>
      <c r="AAD221" s="17"/>
      <c r="AAE221" s="17"/>
      <c r="AAF221" s="17"/>
      <c r="AAG221" s="17"/>
      <c r="AAH221" s="17"/>
      <c r="AAI221" s="17"/>
      <c r="AAJ221" s="17"/>
      <c r="AAK221" s="17"/>
      <c r="AAL221" s="17"/>
      <c r="AAM221" s="17"/>
      <c r="AAN221" s="17"/>
      <c r="AAO221" s="17"/>
      <c r="AAP221" s="17"/>
      <c r="AAQ221" s="17"/>
      <c r="AAR221" s="17"/>
      <c r="AAS221" s="17"/>
      <c r="AAT221" s="17"/>
      <c r="AAU221" s="17"/>
      <c r="AAV221" s="17"/>
      <c r="AAW221" s="17"/>
      <c r="AAX221" s="17"/>
      <c r="AAY221" s="17"/>
      <c r="AAZ221" s="17"/>
      <c r="ABA221" s="17"/>
      <c r="ABB221" s="17"/>
      <c r="ABC221" s="17"/>
      <c r="ABD221" s="17"/>
      <c r="ABE221" s="17"/>
      <c r="ABF221" s="17"/>
      <c r="ABG221" s="17"/>
      <c r="ABH221" s="17"/>
      <c r="ABI221" s="17"/>
      <c r="ABJ221" s="17"/>
      <c r="ABK221" s="17"/>
      <c r="ABL221" s="17"/>
      <c r="ABM221" s="17"/>
      <c r="ABN221" s="17"/>
      <c r="ABO221" s="17"/>
      <c r="ABP221" s="17"/>
      <c r="ABQ221" s="17"/>
      <c r="ABR221" s="17"/>
      <c r="ABS221" s="17"/>
      <c r="ABT221" s="17"/>
      <c r="ABU221" s="17"/>
      <c r="ABV221" s="17"/>
      <c r="ABW221" s="17"/>
      <c r="ABX221" s="17"/>
      <c r="ABY221" s="17"/>
      <c r="ABZ221" s="17"/>
      <c r="ACA221" s="17"/>
      <c r="ACB221" s="17"/>
      <c r="ACC221" s="17"/>
      <c r="ACD221" s="17"/>
      <c r="ACE221" s="17"/>
      <c r="ACF221" s="17"/>
      <c r="ACG221" s="17"/>
      <c r="ACH221" s="17"/>
      <c r="ACI221" s="17"/>
      <c r="ACJ221" s="17"/>
      <c r="ACK221" s="17"/>
      <c r="ACL221" s="17"/>
      <c r="ACM221" s="17"/>
      <c r="ACN221" s="17"/>
      <c r="ACO221" s="17"/>
      <c r="ACP221" s="17"/>
      <c r="ACQ221" s="17"/>
      <c r="ACR221" s="17"/>
      <c r="ACS221" s="17"/>
      <c r="ACT221" s="17"/>
      <c r="ACU221" s="17"/>
      <c r="ACV221" s="17"/>
      <c r="ACW221" s="17"/>
      <c r="ACX221" s="17"/>
      <c r="ACY221" s="17"/>
      <c r="ACZ221" s="17"/>
      <c r="ADA221" s="17"/>
      <c r="ADB221" s="17"/>
      <c r="ADC221" s="17"/>
      <c r="ADD221" s="17"/>
      <c r="ADE221" s="17"/>
      <c r="ADF221" s="17"/>
      <c r="ADG221" s="17"/>
      <c r="ADH221" s="17"/>
      <c r="ADI221" s="17"/>
      <c r="ADJ221" s="17"/>
      <c r="ADK221" s="17"/>
      <c r="ADL221" s="17"/>
      <c r="ADM221" s="17"/>
      <c r="ADN221" s="17"/>
      <c r="ADO221" s="17"/>
      <c r="ADP221" s="17"/>
      <c r="ADQ221" s="17"/>
      <c r="ADR221" s="17"/>
      <c r="ADS221" s="17"/>
      <c r="ADT221" s="17"/>
      <c r="ADU221" s="17"/>
      <c r="ADV221" s="17"/>
      <c r="ADW221" s="17"/>
      <c r="ADX221" s="17"/>
      <c r="ADY221" s="17"/>
      <c r="ADZ221" s="17"/>
      <c r="AEA221" s="17"/>
      <c r="AEB221" s="17"/>
      <c r="AEC221" s="17"/>
      <c r="AED221" s="17"/>
      <c r="AEE221" s="17"/>
      <c r="AEF221" s="17"/>
      <c r="AEG221" s="17"/>
      <c r="AEH221" s="17"/>
      <c r="AEI221" s="17"/>
      <c r="AEJ221" s="17"/>
      <c r="AEK221" s="17"/>
      <c r="AEL221" s="17"/>
      <c r="AEM221" s="17"/>
      <c r="AEN221" s="17"/>
      <c r="AEO221" s="17"/>
      <c r="AEP221" s="17"/>
      <c r="AEQ221" s="17"/>
      <c r="AER221" s="17"/>
      <c r="AES221" s="17"/>
      <c r="AET221" s="17"/>
      <c r="AEU221" s="17"/>
      <c r="AEV221" s="17"/>
      <c r="AEW221" s="17"/>
      <c r="AEX221" s="17"/>
      <c r="AEY221" s="17"/>
      <c r="AEZ221" s="17"/>
      <c r="AFA221" s="17"/>
      <c r="AFB221" s="17"/>
      <c r="AFC221" s="17"/>
      <c r="AFD221" s="17"/>
      <c r="AFE221" s="17"/>
      <c r="AFF221" s="17"/>
      <c r="AFG221" s="17"/>
      <c r="AFH221" s="17"/>
      <c r="AFI221" s="17"/>
      <c r="AFJ221" s="17"/>
      <c r="AFK221" s="17"/>
      <c r="AFL221" s="17"/>
      <c r="AFM221" s="17"/>
      <c r="AFN221" s="17"/>
      <c r="AFO221" s="17"/>
      <c r="AFP221" s="17"/>
      <c r="AFQ221" s="17"/>
      <c r="AFR221" s="17"/>
      <c r="AFS221" s="17"/>
      <c r="AFT221" s="17"/>
      <c r="AFU221" s="17"/>
      <c r="AFV221" s="17"/>
      <c r="AFW221" s="17"/>
      <c r="AFX221" s="17"/>
      <c r="AFY221" s="17"/>
      <c r="AFZ221" s="17"/>
      <c r="AGA221" s="17"/>
      <c r="AGB221" s="17"/>
      <c r="AGC221" s="17"/>
      <c r="AGD221" s="17"/>
      <c r="AGE221" s="17"/>
      <c r="AGF221" s="17"/>
      <c r="AGG221" s="17"/>
      <c r="AGH221" s="17"/>
      <c r="AGI221" s="17"/>
      <c r="AGJ221" s="17"/>
      <c r="AGK221" s="17"/>
      <c r="AGL221" s="17"/>
      <c r="AGM221" s="17"/>
      <c r="AGN221" s="17"/>
      <c r="AGO221" s="17"/>
      <c r="AGP221" s="17"/>
      <c r="AGQ221" s="17"/>
      <c r="AGR221" s="17"/>
      <c r="AGS221" s="17"/>
      <c r="AGT221" s="17"/>
      <c r="AGU221" s="17"/>
      <c r="AGV221" s="17"/>
      <c r="AGW221" s="17"/>
      <c r="AGX221" s="17"/>
      <c r="AGY221" s="17"/>
      <c r="AGZ221" s="17"/>
      <c r="AHA221" s="17"/>
      <c r="AHB221" s="17"/>
      <c r="AHC221" s="17"/>
      <c r="AHD221" s="17"/>
      <c r="AHE221" s="17"/>
      <c r="AHF221" s="17"/>
      <c r="AHG221" s="17"/>
      <c r="AHH221" s="17"/>
      <c r="AHI221" s="17"/>
      <c r="AHJ221" s="17"/>
      <c r="AHK221" s="17"/>
      <c r="AHL221" s="17"/>
      <c r="AHM221" s="17"/>
      <c r="AHN221" s="17"/>
      <c r="AHO221" s="17"/>
      <c r="AHP221" s="17"/>
      <c r="AHQ221" s="17"/>
      <c r="AHR221" s="17"/>
      <c r="AHS221" s="17"/>
      <c r="AHT221" s="17"/>
      <c r="AHU221" s="17"/>
      <c r="AHV221" s="17"/>
      <c r="AHW221" s="17"/>
      <c r="AHX221" s="17"/>
      <c r="AHY221" s="17"/>
      <c r="AHZ221" s="17"/>
      <c r="AIA221" s="17"/>
      <c r="AIB221" s="17"/>
      <c r="AIC221" s="17"/>
      <c r="AID221" s="17"/>
      <c r="AIE221" s="17"/>
      <c r="AIF221" s="17"/>
      <c r="AIG221" s="17"/>
      <c r="AIH221" s="17"/>
      <c r="AII221" s="17"/>
      <c r="AIJ221" s="17"/>
      <c r="AIK221" s="17"/>
      <c r="AIL221" s="17"/>
      <c r="AIM221" s="17"/>
      <c r="AIN221" s="17"/>
      <c r="AIO221" s="17"/>
      <c r="AIP221" s="17"/>
      <c r="AIQ221" s="17"/>
      <c r="AIR221" s="17"/>
      <c r="AIS221" s="17"/>
      <c r="AIT221" s="17"/>
      <c r="AIU221" s="17"/>
      <c r="AIV221" s="17"/>
      <c r="AIW221" s="17"/>
      <c r="AIX221" s="17"/>
      <c r="AIY221" s="17"/>
      <c r="AIZ221" s="17"/>
      <c r="AJA221" s="17"/>
      <c r="AJB221" s="17"/>
      <c r="AJC221" s="17"/>
      <c r="AJD221" s="17"/>
      <c r="AJE221" s="17"/>
      <c r="AJF221" s="17"/>
      <c r="AJG221" s="17"/>
      <c r="AJH221" s="17"/>
      <c r="AJI221" s="17"/>
      <c r="AJJ221" s="17"/>
      <c r="AJK221" s="17"/>
      <c r="AJL221" s="17"/>
      <c r="AJM221" s="17"/>
      <c r="AJN221" s="17"/>
      <c r="AJO221" s="17"/>
      <c r="AJP221" s="17"/>
      <c r="AJQ221" s="17"/>
      <c r="AJR221" s="17"/>
      <c r="AJS221" s="17"/>
      <c r="AJT221" s="17"/>
      <c r="AJU221" s="17"/>
      <c r="AJV221" s="17"/>
      <c r="AJW221" s="17"/>
      <c r="AJX221" s="17"/>
      <c r="AJY221" s="17"/>
      <c r="AJZ221" s="17"/>
      <c r="AKA221" s="17"/>
      <c r="AKB221" s="17"/>
      <c r="AKC221" s="17"/>
      <c r="AKD221" s="17"/>
      <c r="AKE221" s="17"/>
      <c r="AKF221" s="17"/>
      <c r="AKG221" s="17"/>
      <c r="AKH221" s="17"/>
      <c r="AKI221" s="17"/>
      <c r="AKJ221" s="17"/>
      <c r="AKK221" s="17"/>
      <c r="AKL221" s="17"/>
      <c r="AKM221" s="17"/>
      <c r="AKN221" s="17"/>
      <c r="AKO221" s="17"/>
      <c r="AKP221" s="17"/>
      <c r="AKQ221" s="17"/>
      <c r="AKR221" s="17"/>
      <c r="AKS221" s="17"/>
      <c r="AKT221" s="17"/>
      <c r="AKU221" s="17"/>
      <c r="AKV221" s="17"/>
      <c r="AKW221" s="17"/>
      <c r="AKX221" s="17"/>
      <c r="AKY221" s="17"/>
      <c r="AKZ221" s="17"/>
      <c r="ALA221" s="17"/>
      <c r="ALB221" s="17"/>
      <c r="ALC221" s="17"/>
      <c r="ALD221" s="17"/>
      <c r="ALE221" s="17"/>
      <c r="ALF221" s="17"/>
      <c r="ALG221" s="17"/>
      <c r="ALH221" s="17"/>
      <c r="ALI221" s="17"/>
      <c r="ALJ221" s="17"/>
      <c r="ALK221" s="17"/>
      <c r="ALL221" s="17"/>
      <c r="ALM221" s="17"/>
      <c r="ALN221" s="17"/>
      <c r="ALO221" s="17"/>
      <c r="ALP221" s="17"/>
      <c r="ALQ221" s="17"/>
      <c r="ALR221" s="17"/>
      <c r="ALS221" s="17"/>
      <c r="ALT221" s="17"/>
      <c r="ALU221" s="17"/>
      <c r="ALV221" s="17"/>
      <c r="ALW221" s="17"/>
      <c r="ALX221" s="17"/>
      <c r="ALY221" s="17"/>
      <c r="ALZ221" s="17"/>
      <c r="AMA221" s="17"/>
      <c r="AMB221" s="17"/>
      <c r="AMC221" s="17"/>
      <c r="AMD221" s="17"/>
      <c r="AME221" s="17"/>
      <c r="AMF221" s="17"/>
      <c r="AMG221" s="17"/>
      <c r="AMH221" s="17"/>
      <c r="AMI221" s="17"/>
      <c r="AMJ221" s="17"/>
      <c r="AMK221" s="17"/>
      <c r="AML221" s="17"/>
      <c r="AMM221" s="17"/>
      <c r="AMN221" s="17"/>
      <c r="AMO221" s="17"/>
      <c r="AMP221" s="17"/>
      <c r="AMQ221" s="17"/>
      <c r="AMR221" s="17"/>
      <c r="AMS221" s="17"/>
      <c r="AMT221" s="17"/>
      <c r="AMU221" s="17"/>
      <c r="AMV221" s="17"/>
      <c r="AMW221" s="17"/>
      <c r="AMX221" s="17"/>
      <c r="AMY221" s="17"/>
      <c r="AMZ221" s="17"/>
      <c r="ANA221" s="17"/>
      <c r="ANB221" s="17"/>
      <c r="ANC221" s="17"/>
      <c r="AND221" s="17"/>
      <c r="ANE221" s="17"/>
      <c r="ANF221" s="17"/>
      <c r="ANG221" s="17"/>
      <c r="ANH221" s="17"/>
      <c r="ANI221" s="17"/>
      <c r="ANJ221" s="17"/>
      <c r="ANK221" s="17"/>
      <c r="ANL221" s="17"/>
      <c r="ANM221" s="17"/>
      <c r="ANN221" s="17"/>
      <c r="ANO221" s="17"/>
      <c r="ANP221" s="17"/>
      <c r="ANQ221" s="17"/>
      <c r="ANR221" s="17"/>
      <c r="ANS221" s="17"/>
      <c r="ANT221" s="17"/>
      <c r="ANU221" s="17"/>
      <c r="ANV221" s="17"/>
      <c r="ANW221" s="17"/>
      <c r="ANX221" s="17"/>
      <c r="ANY221" s="17"/>
      <c r="ANZ221" s="17"/>
      <c r="AOA221" s="17"/>
      <c r="AOB221" s="17"/>
      <c r="AOC221" s="17"/>
      <c r="AOD221" s="17"/>
      <c r="AOE221" s="17"/>
      <c r="AOF221" s="17"/>
      <c r="AOG221" s="17"/>
      <c r="AOH221" s="17"/>
      <c r="AOI221" s="17"/>
      <c r="AOJ221" s="17"/>
      <c r="AOK221" s="17"/>
      <c r="AOL221" s="17"/>
      <c r="AOM221" s="17"/>
      <c r="AON221" s="17"/>
      <c r="AOO221" s="17"/>
      <c r="AOP221" s="17"/>
      <c r="AOQ221" s="17"/>
      <c r="AOR221" s="17"/>
      <c r="AOS221" s="17"/>
      <c r="AOT221" s="17"/>
      <c r="AOU221" s="17"/>
      <c r="AOV221" s="17"/>
      <c r="AOW221" s="17"/>
      <c r="AOX221" s="17"/>
      <c r="AOY221" s="17"/>
      <c r="AOZ221" s="17"/>
      <c r="APA221" s="17"/>
      <c r="APB221" s="17"/>
      <c r="APC221" s="17"/>
      <c r="APD221" s="17"/>
      <c r="APE221" s="17"/>
      <c r="APF221" s="17"/>
      <c r="APG221" s="17"/>
      <c r="APH221" s="17"/>
      <c r="API221" s="17"/>
      <c r="APJ221" s="17"/>
      <c r="APK221" s="17"/>
      <c r="APL221" s="17"/>
      <c r="APM221" s="17"/>
      <c r="APN221" s="17"/>
      <c r="APO221" s="17"/>
      <c r="APP221" s="17"/>
      <c r="APQ221" s="17"/>
      <c r="APR221" s="17"/>
      <c r="APS221" s="17"/>
      <c r="APT221" s="17"/>
      <c r="APU221" s="17"/>
      <c r="APV221" s="17"/>
      <c r="APW221" s="17"/>
      <c r="APX221" s="17"/>
      <c r="APY221" s="17"/>
      <c r="APZ221" s="17"/>
      <c r="AQA221" s="17"/>
      <c r="AQB221" s="17"/>
      <c r="AQC221" s="17"/>
      <c r="AQD221" s="17"/>
      <c r="AQE221" s="17"/>
      <c r="AQF221" s="17"/>
      <c r="AQG221" s="17"/>
      <c r="AQH221" s="17"/>
      <c r="AQI221" s="17"/>
      <c r="AQJ221" s="17"/>
      <c r="AQK221" s="17"/>
      <c r="AQL221" s="17"/>
      <c r="AQM221" s="17"/>
      <c r="AQN221" s="17"/>
      <c r="AQO221" s="17"/>
      <c r="AQP221" s="17"/>
      <c r="AQQ221" s="17"/>
      <c r="AQR221" s="17"/>
      <c r="AQS221" s="17"/>
      <c r="AQT221" s="17"/>
      <c r="AQU221" s="17"/>
      <c r="AQV221" s="17"/>
      <c r="AQW221" s="17"/>
      <c r="AQX221" s="17"/>
      <c r="AQY221" s="17"/>
      <c r="AQZ221" s="17"/>
      <c r="ARA221" s="17"/>
      <c r="ARB221" s="17"/>
      <c r="ARC221" s="17"/>
      <c r="ARD221" s="17"/>
      <c r="ARE221" s="17"/>
      <c r="ARF221" s="17"/>
      <c r="ARG221" s="17"/>
      <c r="ARH221" s="17"/>
      <c r="ARI221" s="17"/>
      <c r="ARJ221" s="17"/>
      <c r="ARK221" s="17"/>
      <c r="ARL221" s="17"/>
      <c r="ARM221" s="17"/>
      <c r="ARN221" s="17"/>
      <c r="ARO221" s="17"/>
      <c r="ARP221" s="17"/>
      <c r="ARQ221" s="17"/>
      <c r="ARR221" s="17"/>
      <c r="ARS221" s="17"/>
      <c r="ART221" s="17"/>
      <c r="ARU221" s="17"/>
      <c r="ARV221" s="17"/>
      <c r="ARW221" s="17"/>
      <c r="ARX221" s="17"/>
      <c r="ARY221" s="17"/>
      <c r="ARZ221" s="17"/>
      <c r="ASA221" s="17"/>
      <c r="ASB221" s="17"/>
      <c r="ASC221" s="17"/>
      <c r="ASD221" s="17"/>
      <c r="ASE221" s="17"/>
      <c r="ASF221" s="17"/>
      <c r="ASG221" s="17"/>
      <c r="ASH221" s="17"/>
      <c r="ASI221" s="17"/>
      <c r="ASJ221" s="17"/>
      <c r="ASK221" s="17"/>
      <c r="ASL221" s="17"/>
      <c r="ASM221" s="17"/>
      <c r="ASN221" s="17"/>
      <c r="ASO221" s="17"/>
      <c r="ASP221" s="17"/>
      <c r="ASQ221" s="17"/>
      <c r="ASR221" s="17"/>
      <c r="ASS221" s="17"/>
      <c r="AST221" s="17"/>
      <c r="ASU221" s="17"/>
      <c r="ASV221" s="17"/>
      <c r="ASW221" s="17"/>
      <c r="ASX221" s="17"/>
      <c r="ASY221" s="17"/>
      <c r="ASZ221" s="17"/>
      <c r="ATA221" s="17"/>
      <c r="ATB221" s="17"/>
      <c r="ATC221" s="17"/>
      <c r="ATD221" s="17"/>
      <c r="ATE221" s="17"/>
      <c r="ATF221" s="17"/>
      <c r="ATG221" s="17"/>
      <c r="ATH221" s="17"/>
      <c r="ATI221" s="17"/>
      <c r="ATJ221" s="17"/>
      <c r="ATK221" s="17"/>
      <c r="ATL221" s="17"/>
      <c r="ATM221" s="17"/>
      <c r="ATN221" s="17"/>
      <c r="ATO221" s="17"/>
      <c r="ATP221" s="17"/>
      <c r="ATQ221" s="17"/>
      <c r="ATR221" s="17"/>
      <c r="ATS221" s="17"/>
      <c r="ATT221" s="17"/>
      <c r="ATU221" s="17"/>
      <c r="ATV221" s="17"/>
      <c r="ATW221" s="17"/>
      <c r="ATX221" s="17"/>
      <c r="ATY221" s="17"/>
      <c r="ATZ221" s="17"/>
      <c r="AUA221" s="17"/>
      <c r="AUB221" s="17"/>
      <c r="AUC221" s="17"/>
      <c r="AUD221" s="17"/>
      <c r="AUE221" s="17"/>
      <c r="AUF221" s="17"/>
      <c r="AUG221" s="17"/>
      <c r="AUH221" s="17"/>
      <c r="AUI221" s="17"/>
      <c r="AUJ221" s="17"/>
      <c r="AUK221" s="17"/>
      <c r="AUL221" s="17"/>
      <c r="AUM221" s="17"/>
      <c r="AUN221" s="17"/>
      <c r="AUO221" s="17"/>
      <c r="AUP221" s="17"/>
      <c r="AUQ221" s="17"/>
      <c r="AUR221" s="17"/>
      <c r="AUS221" s="17"/>
      <c r="AUT221" s="17"/>
      <c r="AUU221" s="17"/>
      <c r="AUV221" s="17"/>
      <c r="AUW221" s="17"/>
      <c r="AUX221" s="17"/>
      <c r="AUY221" s="17"/>
      <c r="AUZ221" s="17"/>
      <c r="AVA221" s="17"/>
      <c r="AVB221" s="17"/>
      <c r="AVC221" s="17"/>
      <c r="AVD221" s="17"/>
      <c r="AVE221" s="17"/>
      <c r="AVF221" s="17"/>
      <c r="AVG221" s="17"/>
      <c r="AVH221" s="17"/>
      <c r="AVI221" s="17"/>
      <c r="AVJ221" s="17"/>
      <c r="AVK221" s="17"/>
      <c r="AVL221" s="17"/>
      <c r="AVM221" s="17"/>
      <c r="AVN221" s="17"/>
      <c r="AVO221" s="17"/>
      <c r="AVP221" s="17"/>
      <c r="AVQ221" s="17"/>
      <c r="AVR221" s="17"/>
      <c r="AVS221" s="17"/>
      <c r="AVT221" s="17"/>
      <c r="AVU221" s="17"/>
      <c r="AVV221" s="17"/>
      <c r="AVW221" s="17"/>
      <c r="AVX221" s="17"/>
      <c r="AVY221" s="17"/>
      <c r="AVZ221" s="17"/>
      <c r="AWA221" s="17"/>
      <c r="AWB221" s="17"/>
      <c r="AWC221" s="17"/>
      <c r="AWD221" s="17"/>
      <c r="AWE221" s="17"/>
      <c r="AWF221" s="17"/>
      <c r="AWG221" s="17"/>
      <c r="AWH221" s="17"/>
      <c r="AWI221" s="17"/>
      <c r="AWJ221" s="17"/>
      <c r="AWK221" s="17"/>
      <c r="AWL221" s="17"/>
      <c r="AWM221" s="17"/>
      <c r="AWN221" s="17"/>
      <c r="AWO221" s="17"/>
      <c r="AWP221" s="17"/>
      <c r="AWQ221" s="17"/>
      <c r="AWR221" s="17"/>
      <c r="AWS221" s="17"/>
      <c r="AWT221" s="17"/>
      <c r="AWU221" s="17"/>
      <c r="AWV221" s="17"/>
      <c r="AWW221" s="17"/>
      <c r="AWX221" s="17"/>
      <c r="AWY221" s="17"/>
      <c r="AWZ221" s="17"/>
      <c r="AXA221" s="17"/>
      <c r="AXB221" s="17"/>
      <c r="AXC221" s="17"/>
      <c r="AXD221" s="17"/>
      <c r="AXE221" s="17"/>
      <c r="AXF221" s="17"/>
      <c r="AXG221" s="17"/>
      <c r="AXH221" s="17"/>
      <c r="AXI221" s="17"/>
      <c r="AXJ221" s="17"/>
      <c r="AXK221" s="17"/>
      <c r="AXL221" s="17"/>
      <c r="AXM221" s="17"/>
      <c r="AXN221" s="17"/>
      <c r="AXO221" s="17"/>
      <c r="AXP221" s="17"/>
      <c r="AXQ221" s="17"/>
      <c r="AXR221" s="17"/>
      <c r="AXS221" s="17"/>
      <c r="AXT221" s="17"/>
      <c r="AXU221" s="17"/>
      <c r="AXV221" s="17"/>
      <c r="AXW221" s="17"/>
      <c r="AXX221" s="17"/>
      <c r="AXY221" s="17"/>
      <c r="AXZ221" s="17"/>
      <c r="AYA221" s="17"/>
      <c r="AYB221" s="17"/>
      <c r="AYC221" s="17"/>
      <c r="AYD221" s="17"/>
      <c r="AYE221" s="17"/>
      <c r="AYF221" s="17"/>
      <c r="AYG221" s="17"/>
      <c r="AYH221" s="17"/>
      <c r="AYI221" s="17"/>
      <c r="AYJ221" s="17"/>
      <c r="AYK221" s="17"/>
      <c r="AYL221" s="17"/>
      <c r="AYM221" s="17"/>
      <c r="AYN221" s="17"/>
      <c r="AYO221" s="17"/>
      <c r="AYP221" s="17"/>
      <c r="AYQ221" s="17"/>
      <c r="AYR221" s="17"/>
      <c r="AYS221" s="17"/>
      <c r="AYT221" s="17"/>
      <c r="AYU221" s="17"/>
      <c r="AYV221" s="17"/>
      <c r="AYW221" s="17"/>
      <c r="AYX221" s="17"/>
      <c r="AYY221" s="17"/>
      <c r="AYZ221" s="17"/>
      <c r="AZA221" s="17"/>
      <c r="AZB221" s="17"/>
      <c r="AZC221" s="17"/>
      <c r="AZD221" s="17"/>
      <c r="AZE221" s="17"/>
      <c r="AZF221" s="17"/>
      <c r="AZG221" s="17"/>
      <c r="AZH221" s="17"/>
      <c r="AZI221" s="17"/>
      <c r="AZJ221" s="17"/>
      <c r="AZK221" s="17"/>
      <c r="AZL221" s="17"/>
      <c r="AZM221" s="17"/>
      <c r="AZN221" s="17"/>
      <c r="AZO221" s="17"/>
      <c r="AZP221" s="17"/>
      <c r="AZQ221" s="17"/>
      <c r="AZR221" s="17"/>
      <c r="AZS221" s="17"/>
      <c r="AZT221" s="17"/>
      <c r="AZU221" s="17"/>
      <c r="AZV221" s="17"/>
      <c r="AZW221" s="17"/>
      <c r="AZX221" s="17"/>
      <c r="AZY221" s="17"/>
      <c r="AZZ221" s="17"/>
      <c r="BAA221" s="17"/>
      <c r="BAB221" s="17"/>
      <c r="BAC221" s="17"/>
      <c r="BAD221" s="17"/>
      <c r="BAE221" s="17"/>
      <c r="BAF221" s="17"/>
      <c r="BAG221" s="17"/>
      <c r="BAH221" s="17"/>
      <c r="BAI221" s="17"/>
      <c r="BAJ221" s="17"/>
      <c r="BAK221" s="17"/>
      <c r="BAL221" s="17"/>
      <c r="BAM221" s="17"/>
      <c r="BAN221" s="17"/>
      <c r="BAO221" s="17"/>
      <c r="BAP221" s="17"/>
      <c r="BAQ221" s="17"/>
      <c r="BAR221" s="17"/>
      <c r="BAS221" s="17"/>
      <c r="BAT221" s="17"/>
      <c r="BAU221" s="17"/>
      <c r="BAV221" s="17"/>
      <c r="BAW221" s="17"/>
      <c r="BAX221" s="17"/>
      <c r="BAY221" s="17"/>
      <c r="BAZ221" s="17"/>
      <c r="BBA221" s="17"/>
      <c r="BBB221" s="17"/>
      <c r="BBC221" s="17"/>
      <c r="BBD221" s="17"/>
      <c r="BBE221" s="17"/>
      <c r="BBF221" s="17"/>
      <c r="BBG221" s="17"/>
      <c r="BBH221" s="17"/>
      <c r="BBI221" s="17"/>
      <c r="BBJ221" s="17"/>
      <c r="BBK221" s="17"/>
      <c r="BBL221" s="17"/>
      <c r="BBM221" s="17"/>
      <c r="BBN221" s="17"/>
      <c r="BBO221" s="17"/>
      <c r="BBP221" s="17"/>
      <c r="BBQ221" s="17"/>
      <c r="BBR221" s="17"/>
      <c r="BBS221" s="17"/>
      <c r="BBT221" s="17"/>
      <c r="BBU221" s="17"/>
      <c r="BBV221" s="17"/>
      <c r="BBW221" s="17"/>
      <c r="BBX221" s="17"/>
      <c r="BBY221" s="17"/>
      <c r="BBZ221" s="17"/>
      <c r="BCA221" s="17"/>
      <c r="BCB221" s="17"/>
      <c r="BCC221" s="17"/>
      <c r="BCD221" s="17"/>
      <c r="BCE221" s="17"/>
      <c r="BCF221" s="17"/>
      <c r="BCG221" s="17"/>
      <c r="BCH221" s="17"/>
      <c r="BCI221" s="17"/>
      <c r="BCJ221" s="17"/>
      <c r="BCK221" s="17"/>
      <c r="BCL221" s="17"/>
      <c r="BCM221" s="17"/>
      <c r="BCN221" s="17"/>
      <c r="BCO221" s="17"/>
      <c r="BCP221" s="17"/>
      <c r="BCQ221" s="17"/>
      <c r="BCR221" s="17"/>
      <c r="BCS221" s="17"/>
      <c r="BCT221" s="17"/>
      <c r="BCU221" s="17"/>
      <c r="BCV221" s="17"/>
      <c r="BCW221" s="17"/>
      <c r="BCX221" s="17"/>
      <c r="BCY221" s="17"/>
      <c r="BCZ221" s="17"/>
      <c r="BDA221" s="17"/>
      <c r="BDB221" s="17"/>
      <c r="BDC221" s="17"/>
      <c r="BDD221" s="17"/>
      <c r="BDE221" s="17"/>
      <c r="BDF221" s="17"/>
      <c r="BDG221" s="17"/>
      <c r="BDH221" s="17"/>
      <c r="BDI221" s="17"/>
      <c r="BDJ221" s="17"/>
      <c r="BDK221" s="17"/>
      <c r="BDL221" s="17"/>
      <c r="BDM221" s="17"/>
      <c r="BDN221" s="17"/>
      <c r="BDO221" s="17"/>
      <c r="BDP221" s="17"/>
      <c r="BDQ221" s="17"/>
      <c r="BDR221" s="17"/>
      <c r="BDS221" s="17"/>
      <c r="BDT221" s="17"/>
      <c r="BDU221" s="17"/>
      <c r="BDV221" s="17"/>
      <c r="BDW221" s="17"/>
      <c r="BDX221" s="17"/>
      <c r="BDY221" s="17"/>
      <c r="BDZ221" s="17"/>
      <c r="BEA221" s="17"/>
      <c r="BEB221" s="17"/>
      <c r="BEC221" s="17"/>
      <c r="BED221" s="17"/>
      <c r="BEE221" s="17"/>
      <c r="BEF221" s="17"/>
      <c r="BEG221" s="17"/>
      <c r="BEH221" s="17"/>
      <c r="BEI221" s="17"/>
      <c r="BEJ221" s="17"/>
      <c r="BEK221" s="17"/>
      <c r="BEL221" s="17"/>
      <c r="BEM221" s="17"/>
      <c r="BEN221" s="17"/>
      <c r="BEO221" s="17"/>
      <c r="BEP221" s="17"/>
      <c r="BEQ221" s="17"/>
      <c r="BER221" s="17"/>
      <c r="BES221" s="17"/>
      <c r="BET221" s="17"/>
      <c r="BEU221" s="17"/>
      <c r="BEV221" s="17"/>
      <c r="BEW221" s="17"/>
      <c r="BEX221" s="17"/>
      <c r="BEY221" s="17"/>
      <c r="BEZ221" s="17"/>
      <c r="BFA221" s="17"/>
      <c r="BFB221" s="17"/>
      <c r="BFC221" s="17"/>
      <c r="BFD221" s="17"/>
      <c r="BFE221" s="17"/>
      <c r="BFF221" s="17"/>
      <c r="BFG221" s="17"/>
      <c r="BFH221" s="17"/>
      <c r="BFI221" s="17"/>
      <c r="BFJ221" s="17"/>
      <c r="BFK221" s="17"/>
      <c r="BFL221" s="17"/>
      <c r="BFM221" s="17"/>
      <c r="BFN221" s="17"/>
      <c r="BFO221" s="17"/>
      <c r="BFP221" s="17"/>
      <c r="BFQ221" s="17"/>
      <c r="BFR221" s="17"/>
      <c r="BFS221" s="17"/>
      <c r="BFT221" s="17"/>
      <c r="BFU221" s="17"/>
      <c r="BFV221" s="17"/>
      <c r="BFW221" s="17"/>
      <c r="BFX221" s="17"/>
      <c r="BFY221" s="17"/>
      <c r="BFZ221" s="17"/>
      <c r="BGA221" s="17"/>
      <c r="BGB221" s="17"/>
      <c r="BGC221" s="17"/>
      <c r="BGD221" s="17"/>
      <c r="BGE221" s="17"/>
      <c r="BGF221" s="17"/>
      <c r="BGG221" s="17"/>
      <c r="BGH221" s="17"/>
      <c r="BGI221" s="17"/>
      <c r="BGJ221" s="17"/>
      <c r="BGK221" s="17"/>
      <c r="BGL221" s="17"/>
      <c r="BGM221" s="17"/>
      <c r="BGN221" s="17"/>
      <c r="BGO221" s="17"/>
      <c r="BGP221" s="17"/>
      <c r="BGQ221" s="17"/>
      <c r="BGR221" s="17"/>
      <c r="BGS221" s="17"/>
      <c r="BGT221" s="17"/>
      <c r="BGU221" s="17"/>
      <c r="BGV221" s="17"/>
      <c r="BGW221" s="17"/>
      <c r="BGX221" s="17"/>
      <c r="BGY221" s="17"/>
      <c r="BGZ221" s="17"/>
      <c r="BHA221" s="17"/>
      <c r="BHB221" s="17"/>
      <c r="BHC221" s="17"/>
      <c r="BHD221" s="17"/>
      <c r="BHE221" s="17"/>
      <c r="BHF221" s="17"/>
      <c r="BHG221" s="17"/>
      <c r="BHH221" s="17"/>
      <c r="BHI221" s="17"/>
      <c r="BHJ221" s="17"/>
      <c r="BHK221" s="17"/>
      <c r="BHL221" s="17"/>
      <c r="BHM221" s="17"/>
      <c r="BHN221" s="17"/>
      <c r="BHO221" s="17"/>
      <c r="BHP221" s="17"/>
      <c r="BHQ221" s="17"/>
      <c r="BHR221" s="17"/>
      <c r="BHS221" s="17"/>
      <c r="BHT221" s="17"/>
      <c r="BHU221" s="17"/>
      <c r="BHV221" s="17"/>
      <c r="BHW221" s="17"/>
      <c r="BHX221" s="17"/>
      <c r="BHY221" s="17"/>
      <c r="BHZ221" s="17"/>
      <c r="BIA221" s="17"/>
      <c r="BIB221" s="17"/>
      <c r="BIC221" s="17"/>
      <c r="BID221" s="17"/>
      <c r="BIE221" s="17"/>
      <c r="BIF221" s="17"/>
      <c r="BIG221" s="17"/>
      <c r="BIH221" s="17"/>
      <c r="BII221" s="17"/>
      <c r="BIJ221" s="17"/>
      <c r="BIK221" s="17"/>
      <c r="BIL221" s="17"/>
      <c r="BIM221" s="17"/>
      <c r="BIN221" s="17"/>
      <c r="BIO221" s="17"/>
      <c r="BIP221" s="17"/>
      <c r="BIQ221" s="17"/>
      <c r="BIR221" s="17"/>
      <c r="BIS221" s="17"/>
      <c r="BIT221" s="17"/>
      <c r="BIU221" s="17"/>
      <c r="BIV221" s="17"/>
      <c r="BIW221" s="17"/>
      <c r="BIX221" s="17"/>
      <c r="BIY221" s="17"/>
      <c r="BIZ221" s="17"/>
      <c r="BJA221" s="17"/>
      <c r="BJB221" s="17"/>
      <c r="BJC221" s="17"/>
      <c r="BJD221" s="17"/>
      <c r="BJE221" s="17"/>
      <c r="BJF221" s="17"/>
      <c r="BJG221" s="17"/>
      <c r="BJH221" s="17"/>
      <c r="BJI221" s="17"/>
      <c r="BJJ221" s="17"/>
      <c r="BJK221" s="17"/>
      <c r="BJL221" s="17"/>
      <c r="BJM221" s="17"/>
      <c r="BJN221" s="17"/>
      <c r="BJO221" s="17"/>
      <c r="BJP221" s="17"/>
      <c r="BJQ221" s="17"/>
      <c r="BJR221" s="17"/>
      <c r="BJS221" s="17"/>
      <c r="BJT221" s="17"/>
      <c r="BJU221" s="17"/>
      <c r="BJV221" s="17"/>
      <c r="BJW221" s="17"/>
      <c r="BJX221" s="17"/>
      <c r="BJY221" s="17"/>
      <c r="BJZ221" s="17"/>
      <c r="BKA221" s="17"/>
      <c r="BKB221" s="17"/>
      <c r="BKC221" s="17"/>
      <c r="BKD221" s="17"/>
      <c r="BKE221" s="17"/>
      <c r="BKF221" s="17"/>
      <c r="BKG221" s="17"/>
      <c r="BKH221" s="17"/>
      <c r="BKI221" s="17"/>
      <c r="BKJ221" s="17"/>
      <c r="BKK221" s="17"/>
      <c r="BKL221" s="17"/>
      <c r="BKM221" s="17"/>
      <c r="BKN221" s="17"/>
      <c r="BKO221" s="17"/>
      <c r="BKP221" s="17"/>
      <c r="BKQ221" s="17"/>
      <c r="BKR221" s="17"/>
      <c r="BKS221" s="17"/>
      <c r="BKT221" s="17"/>
      <c r="BKU221" s="17"/>
      <c r="BKV221" s="17"/>
      <c r="BKW221" s="17"/>
      <c r="BKX221" s="17"/>
      <c r="BKY221" s="17"/>
      <c r="BKZ221" s="17"/>
      <c r="BLA221" s="17"/>
      <c r="BLB221" s="17"/>
      <c r="BLC221" s="17"/>
      <c r="BLD221" s="17"/>
      <c r="BLE221" s="17"/>
      <c r="BLF221" s="17"/>
      <c r="BLG221" s="17"/>
      <c r="BLH221" s="17"/>
      <c r="BLI221" s="17"/>
      <c r="BLJ221" s="17"/>
      <c r="BLK221" s="17"/>
      <c r="BLL221" s="17"/>
      <c r="BLM221" s="17"/>
      <c r="BLN221" s="17"/>
      <c r="BLO221" s="17"/>
      <c r="BLP221" s="17"/>
      <c r="BLQ221" s="17"/>
      <c r="BLR221" s="17"/>
      <c r="BLS221" s="17"/>
      <c r="BLT221" s="17"/>
      <c r="BLU221" s="17"/>
      <c r="BLV221" s="17"/>
      <c r="BLW221" s="17"/>
      <c r="BLX221" s="17"/>
      <c r="BLY221" s="17"/>
      <c r="BLZ221" s="17"/>
      <c r="BMA221" s="17"/>
      <c r="BMB221" s="17"/>
      <c r="BMC221" s="17"/>
      <c r="BMD221" s="17"/>
      <c r="BME221" s="17"/>
      <c r="BMF221" s="17"/>
      <c r="BMG221" s="17"/>
      <c r="BMH221" s="17"/>
      <c r="BMI221" s="17"/>
      <c r="BMJ221" s="17"/>
      <c r="BMK221" s="17"/>
      <c r="BML221" s="17"/>
      <c r="BMM221" s="17"/>
      <c r="BMN221" s="17"/>
      <c r="BMO221" s="17"/>
      <c r="BMP221" s="17"/>
      <c r="BMQ221" s="17"/>
      <c r="BMR221" s="17"/>
      <c r="BMS221" s="17"/>
      <c r="BMT221" s="17"/>
      <c r="BMU221" s="17"/>
      <c r="BMV221" s="17"/>
      <c r="BMW221" s="17"/>
      <c r="BMX221" s="17"/>
      <c r="BMY221" s="17"/>
      <c r="BMZ221" s="17"/>
      <c r="BNA221" s="17"/>
      <c r="BNB221" s="17"/>
      <c r="BNC221" s="17"/>
      <c r="BND221" s="17"/>
      <c r="BNE221" s="17"/>
      <c r="BNF221" s="17"/>
      <c r="BNG221" s="17"/>
      <c r="BNH221" s="17"/>
      <c r="BNI221" s="17"/>
      <c r="BNJ221" s="17"/>
      <c r="BNK221" s="17"/>
      <c r="BNL221" s="17"/>
      <c r="BNM221" s="17"/>
      <c r="BNN221" s="17"/>
      <c r="BNO221" s="17"/>
      <c r="BNP221" s="17"/>
      <c r="BNQ221" s="17"/>
      <c r="BNR221" s="17"/>
      <c r="BNS221" s="17"/>
      <c r="BNT221" s="17"/>
      <c r="BNU221" s="17"/>
      <c r="BNV221" s="17"/>
      <c r="BNW221" s="17"/>
      <c r="BNX221" s="17"/>
      <c r="BNY221" s="17"/>
      <c r="BNZ221" s="17"/>
      <c r="BOA221" s="17"/>
      <c r="BOB221" s="17"/>
      <c r="BOC221" s="17"/>
      <c r="BOD221" s="17"/>
      <c r="BOE221" s="17"/>
      <c r="BOF221" s="17"/>
      <c r="BOG221" s="17"/>
      <c r="BOH221" s="17"/>
      <c r="BOI221" s="17"/>
      <c r="BOJ221" s="17"/>
      <c r="BOK221" s="17"/>
      <c r="BOL221" s="17"/>
      <c r="BOM221" s="17"/>
      <c r="BON221" s="17"/>
      <c r="BOO221" s="17"/>
      <c r="BOP221" s="17"/>
      <c r="BOQ221" s="17"/>
      <c r="BOR221" s="17"/>
      <c r="BOS221" s="17"/>
      <c r="BOT221" s="17"/>
      <c r="BOU221" s="17"/>
      <c r="BOV221" s="17"/>
      <c r="BOW221" s="17"/>
      <c r="BOX221" s="17"/>
      <c r="BOY221" s="17"/>
      <c r="BOZ221" s="17"/>
      <c r="BPA221" s="17"/>
      <c r="BPB221" s="17"/>
      <c r="BPC221" s="17"/>
      <c r="BPD221" s="17"/>
      <c r="BPE221" s="17"/>
      <c r="BPF221" s="17"/>
      <c r="BPG221" s="17"/>
      <c r="BPH221" s="17"/>
      <c r="BPI221" s="17"/>
      <c r="BPJ221" s="17"/>
      <c r="BPK221" s="17"/>
      <c r="BPL221" s="17"/>
      <c r="BPM221" s="17"/>
      <c r="BPN221" s="17"/>
      <c r="BPO221" s="17"/>
      <c r="BPP221" s="17"/>
      <c r="BPQ221" s="17"/>
      <c r="BPR221" s="17"/>
      <c r="BPS221" s="17"/>
      <c r="BPT221" s="17"/>
      <c r="BPU221" s="17"/>
      <c r="BPV221" s="17"/>
      <c r="BPW221" s="17"/>
      <c r="BPX221" s="17"/>
      <c r="BPY221" s="17"/>
      <c r="BPZ221" s="17"/>
      <c r="BQA221" s="17"/>
      <c r="BQB221" s="17"/>
      <c r="BQC221" s="17"/>
      <c r="BQD221" s="17"/>
      <c r="BQE221" s="17"/>
      <c r="BQF221" s="17"/>
      <c r="BQG221" s="17"/>
      <c r="BQH221" s="17"/>
      <c r="BQI221" s="17"/>
      <c r="BQJ221" s="17"/>
      <c r="BQK221" s="17"/>
      <c r="BQL221" s="17"/>
      <c r="BQM221" s="17"/>
      <c r="BQN221" s="17"/>
      <c r="BQO221" s="17"/>
      <c r="BQP221" s="17"/>
      <c r="BQQ221" s="17"/>
      <c r="BQR221" s="17"/>
      <c r="BQS221" s="17"/>
      <c r="BQT221" s="17"/>
      <c r="BQU221" s="17"/>
      <c r="BQV221" s="17"/>
      <c r="BQW221" s="17"/>
      <c r="BQX221" s="17"/>
      <c r="BQY221" s="17"/>
      <c r="BQZ221" s="17"/>
      <c r="BRA221" s="17"/>
      <c r="BRB221" s="17"/>
      <c r="BRC221" s="17"/>
      <c r="BRD221" s="17"/>
      <c r="BRE221" s="17"/>
      <c r="BRF221" s="17"/>
      <c r="BRG221" s="17"/>
      <c r="BRH221" s="17"/>
      <c r="BRI221" s="17"/>
      <c r="BRJ221" s="17"/>
      <c r="BRK221" s="17"/>
      <c r="BRL221" s="17"/>
      <c r="BRM221" s="17"/>
      <c r="BRN221" s="17"/>
      <c r="BRO221" s="17"/>
      <c r="BRP221" s="17"/>
      <c r="BRQ221" s="17"/>
      <c r="BRR221" s="17"/>
      <c r="BRS221" s="17"/>
      <c r="BRT221" s="17"/>
      <c r="BRU221" s="17"/>
      <c r="BRV221" s="17"/>
      <c r="BRW221" s="17"/>
      <c r="BRX221" s="17"/>
      <c r="BRY221" s="17"/>
      <c r="BRZ221" s="17"/>
      <c r="BSA221" s="17"/>
      <c r="BSB221" s="17"/>
      <c r="BSC221" s="17"/>
      <c r="BSD221" s="17"/>
      <c r="BSE221" s="17"/>
      <c r="BSF221" s="17"/>
      <c r="BSG221" s="17"/>
      <c r="BSH221" s="17"/>
      <c r="BSI221" s="17"/>
      <c r="BSJ221" s="17"/>
      <c r="BSK221" s="17"/>
      <c r="BSL221" s="17"/>
      <c r="BSM221" s="17"/>
      <c r="BSN221" s="17"/>
      <c r="BSO221" s="17"/>
      <c r="BSP221" s="17"/>
      <c r="BSQ221" s="17"/>
      <c r="BSR221" s="17"/>
      <c r="BSS221" s="17"/>
      <c r="BST221" s="17"/>
      <c r="BSU221" s="17"/>
      <c r="BSV221" s="17"/>
      <c r="BSW221" s="17"/>
      <c r="BSX221" s="17"/>
      <c r="BSY221" s="17"/>
      <c r="BSZ221" s="17"/>
      <c r="BTA221" s="17"/>
      <c r="BTB221" s="17"/>
      <c r="BTC221" s="17"/>
      <c r="BTD221" s="17"/>
      <c r="BTE221" s="17"/>
      <c r="BTF221" s="17"/>
      <c r="BTG221" s="17"/>
      <c r="BTH221" s="17"/>
      <c r="BTI221" s="17"/>
      <c r="BTJ221" s="17"/>
      <c r="BTK221" s="17"/>
      <c r="BTL221" s="17"/>
      <c r="BTM221" s="17"/>
      <c r="BTN221" s="17"/>
      <c r="BTO221" s="17"/>
      <c r="BTP221" s="17"/>
      <c r="BTQ221" s="17"/>
      <c r="BTR221" s="17"/>
      <c r="BTS221" s="17"/>
      <c r="BTT221" s="17"/>
      <c r="BTU221" s="17"/>
      <c r="BTV221" s="17"/>
      <c r="BTW221" s="17"/>
      <c r="BTX221" s="17"/>
      <c r="BTY221" s="17"/>
      <c r="BTZ221" s="17"/>
      <c r="BUA221" s="17"/>
      <c r="BUB221" s="17"/>
      <c r="BUC221" s="17"/>
      <c r="BUD221" s="17"/>
      <c r="BUE221" s="17"/>
      <c r="BUF221" s="17"/>
      <c r="BUG221" s="17"/>
      <c r="BUH221" s="17"/>
      <c r="BUI221" s="17"/>
      <c r="BUJ221" s="17"/>
      <c r="BUK221" s="17"/>
      <c r="BUL221" s="17"/>
      <c r="BUM221" s="17"/>
      <c r="BUN221" s="17"/>
      <c r="BUO221" s="17"/>
      <c r="BUP221" s="17"/>
      <c r="BUQ221" s="17"/>
      <c r="BUR221" s="17"/>
      <c r="BUS221" s="17"/>
      <c r="BUT221" s="17"/>
      <c r="BUU221" s="17"/>
      <c r="BUV221" s="17"/>
      <c r="BUW221" s="17"/>
      <c r="BUX221" s="17"/>
      <c r="BUY221" s="17"/>
      <c r="BUZ221" s="17"/>
      <c r="BVA221" s="17"/>
      <c r="BVB221" s="17"/>
      <c r="BVC221" s="17"/>
      <c r="BVD221" s="17"/>
      <c r="BVE221" s="17"/>
      <c r="BVF221" s="17"/>
      <c r="BVG221" s="17"/>
      <c r="BVH221" s="17"/>
      <c r="BVI221" s="17"/>
      <c r="BVJ221" s="17"/>
      <c r="BVK221" s="17"/>
      <c r="BVL221" s="17"/>
      <c r="BVM221" s="17"/>
      <c r="BVN221" s="17"/>
      <c r="BVO221" s="17"/>
      <c r="BVP221" s="17"/>
      <c r="BVQ221" s="17"/>
      <c r="BVR221" s="17"/>
      <c r="BVS221" s="17"/>
      <c r="BVT221" s="17"/>
      <c r="BVU221" s="17"/>
      <c r="BVV221" s="17"/>
      <c r="BVW221" s="17"/>
      <c r="BVX221" s="17"/>
      <c r="BVY221" s="17"/>
      <c r="BVZ221" s="17"/>
      <c r="BWA221" s="17"/>
      <c r="BWB221" s="17"/>
      <c r="BWC221" s="17"/>
      <c r="BWD221" s="17"/>
      <c r="BWE221" s="17"/>
      <c r="BWF221" s="17"/>
      <c r="BWG221" s="17"/>
      <c r="BWH221" s="17"/>
      <c r="BWI221" s="17"/>
      <c r="BWJ221" s="17"/>
      <c r="BWK221" s="17"/>
      <c r="BWL221" s="17"/>
      <c r="BWM221" s="17"/>
      <c r="BWN221" s="17"/>
      <c r="BWO221" s="17"/>
      <c r="BWP221" s="17"/>
      <c r="BWQ221" s="17"/>
      <c r="BWR221" s="17"/>
      <c r="BWS221" s="17"/>
      <c r="BWT221" s="17"/>
      <c r="BWU221" s="17"/>
      <c r="BWV221" s="17"/>
      <c r="BWW221" s="17"/>
      <c r="BWX221" s="17"/>
      <c r="BWY221" s="17"/>
      <c r="BWZ221" s="17"/>
      <c r="BXA221" s="17"/>
      <c r="BXB221" s="17"/>
      <c r="BXC221" s="17"/>
      <c r="BXD221" s="17"/>
      <c r="BXE221" s="17"/>
      <c r="BXF221" s="17"/>
      <c r="BXG221" s="17"/>
      <c r="BXH221" s="17"/>
      <c r="BXI221" s="17"/>
      <c r="BXJ221" s="17"/>
      <c r="BXK221" s="17"/>
      <c r="BXL221" s="17"/>
      <c r="BXM221" s="17"/>
      <c r="BXN221" s="17"/>
      <c r="BXO221" s="17"/>
      <c r="BXP221" s="17"/>
      <c r="BXQ221" s="17"/>
      <c r="BXR221" s="17"/>
      <c r="BXS221" s="17"/>
      <c r="BXT221" s="17"/>
      <c r="BXU221" s="17"/>
      <c r="BXV221" s="17"/>
      <c r="BXW221" s="17"/>
      <c r="BXX221" s="17"/>
      <c r="BXY221" s="17"/>
      <c r="BXZ221" s="17"/>
      <c r="BYA221" s="17"/>
      <c r="BYB221" s="17"/>
      <c r="BYC221" s="17"/>
      <c r="BYD221" s="17"/>
      <c r="BYE221" s="17"/>
      <c r="BYF221" s="17"/>
      <c r="BYG221" s="17"/>
      <c r="BYH221" s="17"/>
      <c r="BYI221" s="17"/>
      <c r="BYJ221" s="17"/>
      <c r="BYK221" s="17"/>
      <c r="BYL221" s="17"/>
      <c r="BYM221" s="17"/>
      <c r="BYN221" s="17"/>
      <c r="BYO221" s="17"/>
      <c r="BYP221" s="17"/>
      <c r="BYQ221" s="17"/>
      <c r="BYR221" s="17"/>
      <c r="BYS221" s="17"/>
      <c r="BYT221" s="17"/>
      <c r="BYU221" s="17"/>
      <c r="BYV221" s="17"/>
      <c r="BYW221" s="17"/>
      <c r="BYX221" s="17"/>
      <c r="BYY221" s="17"/>
      <c r="BYZ221" s="17"/>
      <c r="BZA221" s="17"/>
      <c r="BZB221" s="17"/>
      <c r="BZC221" s="17"/>
      <c r="BZD221" s="17"/>
      <c r="BZE221" s="17"/>
      <c r="BZF221" s="17"/>
      <c r="BZG221" s="17"/>
      <c r="BZH221" s="17"/>
      <c r="BZI221" s="17"/>
      <c r="BZJ221" s="17"/>
      <c r="BZK221" s="17"/>
      <c r="BZL221" s="17"/>
      <c r="BZM221" s="17"/>
      <c r="BZN221" s="17"/>
      <c r="BZO221" s="17"/>
      <c r="BZP221" s="17"/>
      <c r="BZQ221" s="17"/>
      <c r="BZR221" s="17"/>
      <c r="BZS221" s="17"/>
      <c r="BZT221" s="17"/>
      <c r="BZU221" s="17"/>
      <c r="BZV221" s="17"/>
      <c r="BZW221" s="17"/>
      <c r="BZX221" s="17"/>
      <c r="BZY221" s="17"/>
      <c r="BZZ221" s="17"/>
      <c r="CAA221" s="17"/>
      <c r="CAB221" s="17"/>
      <c r="CAC221" s="17"/>
      <c r="CAD221" s="17"/>
      <c r="CAE221" s="17"/>
      <c r="CAF221" s="17"/>
      <c r="CAG221" s="17"/>
      <c r="CAH221" s="17"/>
      <c r="CAI221" s="17"/>
      <c r="CAJ221" s="17"/>
      <c r="CAK221" s="17"/>
      <c r="CAL221" s="17"/>
      <c r="CAM221" s="17"/>
      <c r="CAN221" s="17"/>
      <c r="CAO221" s="17"/>
      <c r="CAP221" s="17"/>
      <c r="CAQ221" s="17"/>
      <c r="CAR221" s="17"/>
      <c r="CAS221" s="17"/>
      <c r="CAT221" s="17"/>
      <c r="CAU221" s="17"/>
      <c r="CAV221" s="17"/>
      <c r="CAW221" s="17"/>
      <c r="CAX221" s="17"/>
      <c r="CAY221" s="17"/>
      <c r="CAZ221" s="17"/>
      <c r="CBA221" s="17"/>
      <c r="CBB221" s="17"/>
      <c r="CBC221" s="17"/>
      <c r="CBD221" s="17"/>
      <c r="CBE221" s="17"/>
      <c r="CBF221" s="17"/>
      <c r="CBG221" s="17"/>
      <c r="CBH221" s="17"/>
      <c r="CBI221" s="17"/>
      <c r="CBJ221" s="17"/>
      <c r="CBK221" s="17"/>
      <c r="CBL221" s="17"/>
      <c r="CBM221" s="17"/>
      <c r="CBN221" s="17"/>
      <c r="CBO221" s="17"/>
      <c r="CBP221" s="17"/>
      <c r="CBQ221" s="17"/>
      <c r="CBR221" s="17"/>
      <c r="CBS221" s="17"/>
      <c r="CBT221" s="17"/>
      <c r="CBU221" s="17"/>
      <c r="CBV221" s="17"/>
      <c r="CBW221" s="17"/>
      <c r="CBX221" s="17"/>
      <c r="CBY221" s="17"/>
      <c r="CBZ221" s="17"/>
      <c r="CCA221" s="17"/>
      <c r="CCB221" s="17"/>
      <c r="CCC221" s="17"/>
      <c r="CCD221" s="17"/>
      <c r="CCE221" s="17"/>
      <c r="CCF221" s="17"/>
      <c r="CCG221" s="17"/>
      <c r="CCH221" s="17"/>
      <c r="CCI221" s="17"/>
      <c r="CCJ221" s="17"/>
      <c r="CCK221" s="17"/>
      <c r="CCL221" s="17"/>
      <c r="CCM221" s="17"/>
      <c r="CCN221" s="17"/>
      <c r="CCO221" s="17"/>
      <c r="CCP221" s="17"/>
      <c r="CCQ221" s="17"/>
      <c r="CCR221" s="17"/>
      <c r="CCS221" s="17"/>
      <c r="CCT221" s="17"/>
      <c r="CCU221" s="17"/>
      <c r="CCV221" s="17"/>
      <c r="CCW221" s="17"/>
      <c r="CCX221" s="17"/>
      <c r="CCY221" s="17"/>
      <c r="CCZ221" s="17"/>
      <c r="CDA221" s="17"/>
      <c r="CDB221" s="17"/>
      <c r="CDC221" s="17"/>
      <c r="CDD221" s="17"/>
      <c r="CDE221" s="17"/>
      <c r="CDF221" s="17"/>
      <c r="CDG221" s="17"/>
      <c r="CDH221" s="17"/>
      <c r="CDI221" s="17"/>
      <c r="CDJ221" s="17"/>
      <c r="CDK221" s="17"/>
      <c r="CDL221" s="17"/>
      <c r="CDM221" s="17"/>
      <c r="CDN221" s="17"/>
      <c r="CDO221" s="17"/>
      <c r="CDP221" s="17"/>
      <c r="CDQ221" s="17"/>
      <c r="CDR221" s="17"/>
      <c r="CDS221" s="17"/>
      <c r="CDT221" s="17"/>
      <c r="CDU221" s="17"/>
      <c r="CDV221" s="17"/>
      <c r="CDW221" s="17"/>
      <c r="CDX221" s="17"/>
      <c r="CDY221" s="17"/>
      <c r="CDZ221" s="17"/>
      <c r="CEA221" s="17"/>
      <c r="CEB221" s="17"/>
      <c r="CEC221" s="17"/>
      <c r="CED221" s="17"/>
      <c r="CEE221" s="17"/>
      <c r="CEF221" s="17"/>
      <c r="CEG221" s="17"/>
      <c r="CEH221" s="17"/>
      <c r="CEI221" s="17"/>
      <c r="CEJ221" s="17"/>
      <c r="CEK221" s="17"/>
      <c r="CEL221" s="17"/>
      <c r="CEM221" s="17"/>
      <c r="CEN221" s="17"/>
      <c r="CEO221" s="17"/>
      <c r="CEP221" s="17"/>
      <c r="CEQ221" s="17"/>
      <c r="CER221" s="17"/>
      <c r="CES221" s="17"/>
      <c r="CET221" s="17"/>
      <c r="CEU221" s="17"/>
      <c r="CEV221" s="17"/>
      <c r="CEW221" s="17"/>
      <c r="CEX221" s="17"/>
      <c r="CEY221" s="17"/>
      <c r="CEZ221" s="17"/>
      <c r="CFA221" s="17"/>
      <c r="CFB221" s="17"/>
      <c r="CFC221" s="17"/>
      <c r="CFD221" s="17"/>
      <c r="CFE221" s="17"/>
      <c r="CFF221" s="17"/>
      <c r="CFG221" s="17"/>
      <c r="CFH221" s="17"/>
      <c r="CFI221" s="17"/>
      <c r="CFJ221" s="17"/>
      <c r="CFK221" s="17"/>
      <c r="CFL221" s="17"/>
      <c r="CFM221" s="17"/>
      <c r="CFN221" s="17"/>
      <c r="CFO221" s="17"/>
      <c r="CFP221" s="17"/>
      <c r="CFQ221" s="17"/>
      <c r="CFR221" s="17"/>
      <c r="CFS221" s="17"/>
      <c r="CFT221" s="17"/>
      <c r="CFU221" s="17"/>
      <c r="CFV221" s="17"/>
      <c r="CFW221" s="17"/>
      <c r="CFX221" s="17"/>
      <c r="CFY221" s="17"/>
      <c r="CFZ221" s="17"/>
      <c r="CGA221" s="17"/>
      <c r="CGB221" s="17"/>
      <c r="CGC221" s="17"/>
      <c r="CGD221" s="17"/>
      <c r="CGE221" s="17"/>
      <c r="CGF221" s="17"/>
      <c r="CGG221" s="17"/>
      <c r="CGH221" s="17"/>
      <c r="CGI221" s="17"/>
      <c r="CGJ221" s="17"/>
      <c r="CGK221" s="17"/>
      <c r="CGL221" s="17"/>
      <c r="CGM221" s="17"/>
      <c r="CGN221" s="17"/>
      <c r="CGO221" s="17"/>
      <c r="CGP221" s="17"/>
      <c r="CGQ221" s="17"/>
      <c r="CGR221" s="17"/>
      <c r="CGS221" s="17"/>
      <c r="CGT221" s="17"/>
      <c r="CGU221" s="17"/>
      <c r="CGV221" s="17"/>
      <c r="CGW221" s="17"/>
      <c r="CGX221" s="17"/>
      <c r="CGY221" s="17"/>
      <c r="CGZ221" s="17"/>
      <c r="CHA221" s="17"/>
      <c r="CHB221" s="17"/>
      <c r="CHC221" s="17"/>
      <c r="CHD221" s="17"/>
      <c r="CHE221" s="17"/>
      <c r="CHF221" s="17"/>
      <c r="CHG221" s="17"/>
      <c r="CHH221" s="17"/>
      <c r="CHI221" s="17"/>
      <c r="CHJ221" s="17"/>
      <c r="CHK221" s="17"/>
      <c r="CHL221" s="17"/>
      <c r="CHM221" s="17"/>
      <c r="CHN221" s="17"/>
      <c r="CHO221" s="17"/>
      <c r="CHP221" s="17"/>
      <c r="CHQ221" s="17"/>
      <c r="CHR221" s="17"/>
      <c r="CHS221" s="17"/>
      <c r="CHT221" s="17"/>
      <c r="CHU221" s="17"/>
      <c r="CHV221" s="17"/>
      <c r="CHW221" s="17"/>
      <c r="CHX221" s="17"/>
      <c r="CHY221" s="17"/>
      <c r="CHZ221" s="17"/>
      <c r="CIA221" s="17"/>
      <c r="CIB221" s="17"/>
      <c r="CIC221" s="17"/>
      <c r="CID221" s="17"/>
      <c r="CIE221" s="17"/>
      <c r="CIF221" s="17"/>
      <c r="CIG221" s="17"/>
      <c r="CIH221" s="17"/>
      <c r="CII221" s="17"/>
      <c r="CIJ221" s="17"/>
      <c r="CIK221" s="17"/>
      <c r="CIL221" s="17"/>
      <c r="CIM221" s="17"/>
      <c r="CIN221" s="17"/>
      <c r="CIO221" s="17"/>
      <c r="CIP221" s="17"/>
      <c r="CIQ221" s="17"/>
      <c r="CIR221" s="17"/>
      <c r="CIS221" s="17"/>
      <c r="CIT221" s="17"/>
      <c r="CIU221" s="17"/>
      <c r="CIV221" s="17"/>
      <c r="CIW221" s="17"/>
      <c r="CIX221" s="17"/>
      <c r="CIY221" s="17"/>
      <c r="CIZ221" s="17"/>
      <c r="CJA221" s="17"/>
      <c r="CJB221" s="17"/>
      <c r="CJC221" s="17"/>
      <c r="CJD221" s="17"/>
      <c r="CJE221" s="17"/>
      <c r="CJF221" s="17"/>
      <c r="CJG221" s="17"/>
      <c r="CJH221" s="17"/>
      <c r="CJI221" s="17"/>
      <c r="CJJ221" s="17"/>
      <c r="CJK221" s="17"/>
      <c r="CJL221" s="17"/>
      <c r="CJM221" s="17"/>
      <c r="CJN221" s="17"/>
      <c r="CJO221" s="17"/>
      <c r="CJP221" s="17"/>
      <c r="CJQ221" s="17"/>
      <c r="CJR221" s="17"/>
      <c r="CJS221" s="17"/>
      <c r="CJT221" s="17"/>
      <c r="CJU221" s="17"/>
      <c r="CJV221" s="17"/>
      <c r="CJW221" s="17"/>
      <c r="CJX221" s="17"/>
      <c r="CJY221" s="17"/>
      <c r="CJZ221" s="17"/>
      <c r="CKA221" s="17"/>
      <c r="CKB221" s="17"/>
      <c r="CKC221" s="17"/>
      <c r="CKD221" s="17"/>
      <c r="CKE221" s="17"/>
      <c r="CKF221" s="17"/>
      <c r="CKG221" s="17"/>
      <c r="CKH221" s="17"/>
      <c r="CKI221" s="17"/>
      <c r="CKJ221" s="17"/>
      <c r="CKK221" s="17"/>
      <c r="CKL221" s="17"/>
      <c r="CKM221" s="17"/>
      <c r="CKN221" s="17"/>
      <c r="CKO221" s="17"/>
      <c r="CKP221" s="17"/>
      <c r="CKQ221" s="17"/>
      <c r="CKR221" s="17"/>
      <c r="CKS221" s="17"/>
      <c r="CKT221" s="17"/>
      <c r="CKU221" s="17"/>
      <c r="CKV221" s="17"/>
      <c r="CKW221" s="17"/>
      <c r="CKX221" s="17"/>
      <c r="CKY221" s="17"/>
      <c r="CKZ221" s="17"/>
      <c r="CLA221" s="17"/>
      <c r="CLB221" s="17"/>
      <c r="CLC221" s="17"/>
      <c r="CLD221" s="17"/>
      <c r="CLE221" s="17"/>
      <c r="CLF221" s="17"/>
      <c r="CLG221" s="17"/>
      <c r="CLH221" s="17"/>
      <c r="CLI221" s="17"/>
      <c r="CLJ221" s="17"/>
      <c r="CLK221" s="17"/>
      <c r="CLL221" s="17"/>
      <c r="CLM221" s="17"/>
      <c r="CLN221" s="17"/>
      <c r="CLO221" s="17"/>
      <c r="CLP221" s="17"/>
      <c r="CLQ221" s="17"/>
      <c r="CLR221" s="17"/>
      <c r="CLS221" s="17"/>
      <c r="CLT221" s="17"/>
      <c r="CLU221" s="17"/>
      <c r="CLV221" s="17"/>
      <c r="CLW221" s="17"/>
      <c r="CLX221" s="17"/>
      <c r="CLY221" s="17"/>
      <c r="CLZ221" s="17"/>
      <c r="CMA221" s="17"/>
      <c r="CMB221" s="17"/>
      <c r="CMC221" s="17"/>
      <c r="CMD221" s="17"/>
      <c r="CME221" s="17"/>
      <c r="CMF221" s="17"/>
      <c r="CMG221" s="17"/>
      <c r="CMH221" s="17"/>
      <c r="CMI221" s="17"/>
      <c r="CMJ221" s="17"/>
      <c r="CMK221" s="17"/>
      <c r="CML221" s="17"/>
      <c r="CMM221" s="17"/>
      <c r="CMN221" s="17"/>
      <c r="CMO221" s="17"/>
      <c r="CMP221" s="17"/>
      <c r="CMQ221" s="17"/>
      <c r="CMR221" s="17"/>
      <c r="CMS221" s="17"/>
      <c r="CMT221" s="17"/>
      <c r="CMU221" s="17"/>
      <c r="CMV221" s="17"/>
      <c r="CMW221" s="17"/>
      <c r="CMX221" s="17"/>
      <c r="CMY221" s="17"/>
      <c r="CMZ221" s="17"/>
      <c r="CNA221" s="17"/>
      <c r="CNB221" s="17"/>
      <c r="CNC221" s="17"/>
      <c r="CND221" s="17"/>
      <c r="CNE221" s="17"/>
      <c r="CNF221" s="17"/>
      <c r="CNG221" s="17"/>
      <c r="CNH221" s="17"/>
      <c r="CNI221" s="17"/>
      <c r="CNJ221" s="17"/>
      <c r="CNK221" s="17"/>
      <c r="CNL221" s="17"/>
      <c r="CNM221" s="17"/>
      <c r="CNN221" s="17"/>
      <c r="CNO221" s="17"/>
      <c r="CNP221" s="17"/>
      <c r="CNQ221" s="17"/>
      <c r="CNR221" s="17"/>
      <c r="CNS221" s="17"/>
      <c r="CNT221" s="17"/>
      <c r="CNU221" s="17"/>
      <c r="CNV221" s="17"/>
      <c r="CNW221" s="17"/>
      <c r="CNX221" s="17"/>
      <c r="CNY221" s="17"/>
      <c r="CNZ221" s="17"/>
      <c r="COA221" s="17"/>
      <c r="COB221" s="17"/>
      <c r="COC221" s="17"/>
      <c r="COD221" s="17"/>
      <c r="COE221" s="17"/>
      <c r="COF221" s="17"/>
      <c r="COG221" s="17"/>
      <c r="COH221" s="17"/>
      <c r="COI221" s="17"/>
      <c r="COJ221" s="17"/>
      <c r="COK221" s="17"/>
      <c r="COL221" s="17"/>
      <c r="COM221" s="17"/>
      <c r="CON221" s="17"/>
      <c r="COO221" s="17"/>
      <c r="COP221" s="17"/>
      <c r="COQ221" s="17"/>
      <c r="COR221" s="17"/>
      <c r="COS221" s="17"/>
      <c r="COT221" s="17"/>
      <c r="COU221" s="17"/>
      <c r="COV221" s="17"/>
      <c r="COW221" s="17"/>
      <c r="COX221" s="17"/>
      <c r="COY221" s="17"/>
      <c r="COZ221" s="17"/>
      <c r="CPA221" s="17"/>
      <c r="CPB221" s="17"/>
      <c r="CPC221" s="17"/>
      <c r="CPD221" s="17"/>
      <c r="CPE221" s="17"/>
      <c r="CPF221" s="17"/>
      <c r="CPG221" s="17"/>
      <c r="CPH221" s="17"/>
      <c r="CPI221" s="17"/>
      <c r="CPJ221" s="17"/>
      <c r="CPK221" s="17"/>
      <c r="CPL221" s="17"/>
      <c r="CPM221" s="17"/>
      <c r="CPN221" s="17"/>
      <c r="CPO221" s="17"/>
      <c r="CPP221" s="17"/>
      <c r="CPQ221" s="17"/>
      <c r="CPR221" s="17"/>
      <c r="CPS221" s="17"/>
      <c r="CPT221" s="17"/>
      <c r="CPU221" s="17"/>
      <c r="CPV221" s="17"/>
      <c r="CPW221" s="17"/>
      <c r="CPX221" s="17"/>
      <c r="CPY221" s="17"/>
      <c r="CPZ221" s="17"/>
      <c r="CQA221" s="17"/>
      <c r="CQB221" s="17"/>
      <c r="CQC221" s="17"/>
      <c r="CQD221" s="17"/>
      <c r="CQE221" s="17"/>
      <c r="CQF221" s="17"/>
      <c r="CQG221" s="17"/>
      <c r="CQH221" s="17"/>
      <c r="CQI221" s="17"/>
      <c r="CQJ221" s="17"/>
      <c r="CQK221" s="17"/>
      <c r="CQL221" s="17"/>
      <c r="CQM221" s="17"/>
      <c r="CQN221" s="17"/>
      <c r="CQO221" s="17"/>
      <c r="CQP221" s="17"/>
      <c r="CQQ221" s="17"/>
      <c r="CQR221" s="17"/>
      <c r="CQS221" s="17"/>
      <c r="CQT221" s="17"/>
      <c r="CQU221" s="17"/>
      <c r="CQV221" s="17"/>
      <c r="CQW221" s="17"/>
      <c r="CQX221" s="17"/>
      <c r="CQY221" s="17"/>
      <c r="CQZ221" s="17"/>
      <c r="CRA221" s="17"/>
      <c r="CRB221" s="17"/>
      <c r="CRC221" s="17"/>
      <c r="CRD221" s="17"/>
      <c r="CRE221" s="17"/>
      <c r="CRF221" s="17"/>
      <c r="CRG221" s="17"/>
      <c r="CRH221" s="17"/>
      <c r="CRI221" s="17"/>
      <c r="CRJ221" s="17"/>
      <c r="CRK221" s="17"/>
      <c r="CRL221" s="17"/>
      <c r="CRM221" s="17"/>
      <c r="CRN221" s="17"/>
      <c r="CRO221" s="17"/>
      <c r="CRP221" s="17"/>
      <c r="CRQ221" s="17"/>
      <c r="CRR221" s="17"/>
      <c r="CRS221" s="17"/>
      <c r="CRT221" s="17"/>
      <c r="CRU221" s="17"/>
      <c r="CRV221" s="17"/>
      <c r="CRW221" s="17"/>
      <c r="CRX221" s="17"/>
      <c r="CRY221" s="17"/>
      <c r="CRZ221" s="17"/>
      <c r="CSA221" s="17"/>
      <c r="CSB221" s="17"/>
      <c r="CSC221" s="17"/>
      <c r="CSD221" s="17"/>
      <c r="CSE221" s="17"/>
      <c r="CSF221" s="17"/>
      <c r="CSG221" s="17"/>
      <c r="CSH221" s="17"/>
      <c r="CSI221" s="17"/>
      <c r="CSJ221" s="17"/>
      <c r="CSK221" s="17"/>
      <c r="CSL221" s="17"/>
      <c r="CSM221" s="17"/>
      <c r="CSN221" s="17"/>
      <c r="CSO221" s="17"/>
      <c r="CSP221" s="17"/>
      <c r="CSQ221" s="17"/>
      <c r="CSR221" s="17"/>
      <c r="CSS221" s="17"/>
      <c r="CST221" s="17"/>
      <c r="CSU221" s="17"/>
      <c r="CSV221" s="17"/>
      <c r="CSW221" s="17"/>
      <c r="CSX221" s="17"/>
      <c r="CSY221" s="17"/>
      <c r="CSZ221" s="17"/>
      <c r="CTA221" s="17"/>
      <c r="CTB221" s="17"/>
      <c r="CTC221" s="17"/>
      <c r="CTD221" s="17"/>
      <c r="CTE221" s="17"/>
      <c r="CTF221" s="17"/>
      <c r="CTG221" s="17"/>
      <c r="CTH221" s="17"/>
      <c r="CTI221" s="17"/>
      <c r="CTJ221" s="17"/>
      <c r="CTK221" s="17"/>
      <c r="CTL221" s="17"/>
      <c r="CTM221" s="17"/>
      <c r="CTN221" s="17"/>
      <c r="CTO221" s="17"/>
      <c r="CTP221" s="17"/>
      <c r="CTQ221" s="17"/>
      <c r="CTR221" s="17"/>
      <c r="CTS221" s="17"/>
      <c r="CTT221" s="17"/>
      <c r="CTU221" s="17"/>
      <c r="CTV221" s="17"/>
      <c r="CTW221" s="17"/>
      <c r="CTX221" s="17"/>
      <c r="CTY221" s="17"/>
      <c r="CTZ221" s="17"/>
      <c r="CUA221" s="17"/>
      <c r="CUB221" s="17"/>
      <c r="CUC221" s="17"/>
      <c r="CUD221" s="17"/>
      <c r="CUE221" s="17"/>
      <c r="CUF221" s="17"/>
      <c r="CUG221" s="17"/>
      <c r="CUH221" s="17"/>
      <c r="CUI221" s="17"/>
      <c r="CUJ221" s="17"/>
      <c r="CUK221" s="17"/>
      <c r="CUL221" s="17"/>
      <c r="CUM221" s="17"/>
      <c r="CUN221" s="17"/>
      <c r="CUO221" s="17"/>
      <c r="CUP221" s="17"/>
      <c r="CUQ221" s="17"/>
      <c r="CUR221" s="17"/>
      <c r="CUS221" s="17"/>
      <c r="CUT221" s="17"/>
      <c r="CUU221" s="17"/>
      <c r="CUV221" s="17"/>
      <c r="CUW221" s="17"/>
      <c r="CUX221" s="17"/>
      <c r="CUY221" s="17"/>
      <c r="CUZ221" s="17"/>
      <c r="CVA221" s="17"/>
      <c r="CVB221" s="17"/>
      <c r="CVC221" s="17"/>
      <c r="CVD221" s="17"/>
      <c r="CVE221" s="17"/>
      <c r="CVF221" s="17"/>
      <c r="CVG221" s="17"/>
      <c r="CVH221" s="17"/>
      <c r="CVI221" s="17"/>
      <c r="CVJ221" s="17"/>
      <c r="CVK221" s="17"/>
      <c r="CVL221" s="17"/>
      <c r="CVM221" s="17"/>
      <c r="CVN221" s="17"/>
      <c r="CVO221" s="17"/>
      <c r="CVP221" s="17"/>
      <c r="CVQ221" s="17"/>
      <c r="CVR221" s="17"/>
      <c r="CVS221" s="17"/>
      <c r="CVT221" s="17"/>
      <c r="CVU221" s="17"/>
      <c r="CVV221" s="17"/>
      <c r="CVW221" s="17"/>
      <c r="CVX221" s="17"/>
      <c r="CVY221" s="17"/>
      <c r="CVZ221" s="17"/>
      <c r="CWA221" s="17"/>
      <c r="CWB221" s="17"/>
      <c r="CWC221" s="17"/>
      <c r="CWD221" s="17"/>
      <c r="CWE221" s="17"/>
      <c r="CWF221" s="17"/>
      <c r="CWG221" s="17"/>
      <c r="CWH221" s="17"/>
      <c r="CWI221" s="17"/>
      <c r="CWJ221" s="17"/>
      <c r="CWK221" s="17"/>
      <c r="CWL221" s="17"/>
      <c r="CWM221" s="17"/>
      <c r="CWN221" s="17"/>
      <c r="CWO221" s="17"/>
      <c r="CWP221" s="17"/>
      <c r="CWQ221" s="17"/>
      <c r="CWR221" s="17"/>
      <c r="CWS221" s="17"/>
      <c r="CWT221" s="17"/>
      <c r="CWU221" s="17"/>
      <c r="CWV221" s="17"/>
      <c r="CWW221" s="17"/>
      <c r="CWX221" s="17"/>
      <c r="CWY221" s="17"/>
      <c r="CWZ221" s="17"/>
      <c r="CXA221" s="17"/>
      <c r="CXB221" s="17"/>
      <c r="CXC221" s="17"/>
      <c r="CXD221" s="17"/>
      <c r="CXE221" s="17"/>
      <c r="CXF221" s="17"/>
      <c r="CXG221" s="17"/>
      <c r="CXH221" s="17"/>
      <c r="CXI221" s="17"/>
      <c r="CXJ221" s="17"/>
      <c r="CXK221" s="17"/>
      <c r="CXL221" s="17"/>
      <c r="CXM221" s="17"/>
      <c r="CXN221" s="17"/>
      <c r="CXO221" s="17"/>
      <c r="CXP221" s="17"/>
      <c r="CXQ221" s="17"/>
      <c r="CXR221" s="17"/>
      <c r="CXS221" s="17"/>
      <c r="CXT221" s="17"/>
      <c r="CXU221" s="17"/>
      <c r="CXV221" s="17"/>
      <c r="CXW221" s="17"/>
      <c r="CXX221" s="17"/>
      <c r="CXY221" s="17"/>
      <c r="CXZ221" s="17"/>
      <c r="CYA221" s="17"/>
      <c r="CYB221" s="17"/>
      <c r="CYC221" s="17"/>
      <c r="CYD221" s="17"/>
      <c r="CYE221" s="17"/>
      <c r="CYF221" s="17"/>
      <c r="CYG221" s="17"/>
      <c r="CYH221" s="17"/>
      <c r="CYI221" s="17"/>
      <c r="CYJ221" s="17"/>
      <c r="CYK221" s="17"/>
      <c r="CYL221" s="17"/>
      <c r="CYM221" s="17"/>
      <c r="CYN221" s="17"/>
      <c r="CYO221" s="17"/>
      <c r="CYP221" s="17"/>
      <c r="CYQ221" s="17"/>
      <c r="CYR221" s="17"/>
      <c r="CYS221" s="17"/>
      <c r="CYT221" s="17"/>
      <c r="CYU221" s="17"/>
      <c r="CYV221" s="17"/>
      <c r="CYW221" s="17"/>
      <c r="CYX221" s="17"/>
      <c r="CYY221" s="17"/>
      <c r="CYZ221" s="17"/>
      <c r="CZA221" s="17"/>
      <c r="CZB221" s="17"/>
      <c r="CZC221" s="17"/>
      <c r="CZD221" s="17"/>
      <c r="CZE221" s="17"/>
      <c r="CZF221" s="17"/>
      <c r="CZG221" s="17"/>
      <c r="CZH221" s="17"/>
      <c r="CZI221" s="17"/>
      <c r="CZJ221" s="17"/>
      <c r="CZK221" s="17"/>
      <c r="CZL221" s="17"/>
      <c r="CZM221" s="17"/>
      <c r="CZN221" s="17"/>
      <c r="CZO221" s="17"/>
      <c r="CZP221" s="17"/>
      <c r="CZQ221" s="17"/>
      <c r="CZR221" s="17"/>
      <c r="CZS221" s="17"/>
      <c r="CZT221" s="17"/>
      <c r="CZU221" s="17"/>
      <c r="CZV221" s="17"/>
      <c r="CZW221" s="17"/>
      <c r="CZX221" s="17"/>
      <c r="CZY221" s="17"/>
      <c r="CZZ221" s="17"/>
      <c r="DAA221" s="17"/>
      <c r="DAB221" s="17"/>
      <c r="DAC221" s="17"/>
      <c r="DAD221" s="17"/>
      <c r="DAE221" s="17"/>
      <c r="DAF221" s="17"/>
      <c r="DAG221" s="17"/>
      <c r="DAH221" s="17"/>
      <c r="DAI221" s="17"/>
      <c r="DAJ221" s="17"/>
      <c r="DAK221" s="17"/>
      <c r="DAL221" s="17"/>
      <c r="DAM221" s="17"/>
      <c r="DAN221" s="17"/>
      <c r="DAO221" s="17"/>
      <c r="DAP221" s="17"/>
      <c r="DAQ221" s="17"/>
      <c r="DAR221" s="17"/>
      <c r="DAS221" s="17"/>
      <c r="DAT221" s="17"/>
      <c r="DAU221" s="17"/>
      <c r="DAV221" s="17"/>
      <c r="DAW221" s="17"/>
      <c r="DAX221" s="17"/>
      <c r="DAY221" s="17"/>
      <c r="DAZ221" s="17"/>
      <c r="DBA221" s="17"/>
      <c r="DBB221" s="17"/>
      <c r="DBC221" s="17"/>
      <c r="DBD221" s="17"/>
      <c r="DBE221" s="17"/>
      <c r="DBF221" s="17"/>
      <c r="DBG221" s="17"/>
      <c r="DBH221" s="17"/>
      <c r="DBI221" s="17"/>
      <c r="DBJ221" s="17"/>
      <c r="DBK221" s="17"/>
      <c r="DBL221" s="17"/>
      <c r="DBM221" s="17"/>
      <c r="DBN221" s="17"/>
      <c r="DBO221" s="17"/>
      <c r="DBP221" s="17"/>
      <c r="DBQ221" s="17"/>
      <c r="DBR221" s="17"/>
      <c r="DBS221" s="17"/>
      <c r="DBT221" s="17"/>
      <c r="DBU221" s="17"/>
      <c r="DBV221" s="17"/>
      <c r="DBW221" s="17"/>
      <c r="DBX221" s="17"/>
      <c r="DBY221" s="17"/>
      <c r="DBZ221" s="17"/>
      <c r="DCA221" s="17"/>
      <c r="DCB221" s="17"/>
      <c r="DCC221" s="17"/>
      <c r="DCD221" s="17"/>
      <c r="DCE221" s="17"/>
      <c r="DCF221" s="17"/>
      <c r="DCG221" s="17"/>
      <c r="DCH221" s="17"/>
      <c r="DCI221" s="17"/>
      <c r="DCJ221" s="17"/>
      <c r="DCK221" s="17"/>
      <c r="DCL221" s="17"/>
      <c r="DCM221" s="17"/>
      <c r="DCN221" s="17"/>
      <c r="DCO221" s="17"/>
      <c r="DCP221" s="17"/>
      <c r="DCQ221" s="17"/>
      <c r="DCR221" s="17"/>
      <c r="DCS221" s="17"/>
      <c r="DCT221" s="17"/>
      <c r="DCU221" s="17"/>
      <c r="DCV221" s="17"/>
      <c r="DCW221" s="17"/>
      <c r="DCX221" s="17"/>
      <c r="DCY221" s="17"/>
      <c r="DCZ221" s="17"/>
      <c r="DDA221" s="17"/>
      <c r="DDB221" s="17"/>
      <c r="DDC221" s="17"/>
      <c r="DDD221" s="17"/>
      <c r="DDE221" s="17"/>
      <c r="DDF221" s="17"/>
      <c r="DDG221" s="17"/>
      <c r="DDH221" s="17"/>
      <c r="DDI221" s="17"/>
      <c r="DDJ221" s="17"/>
      <c r="DDK221" s="17"/>
      <c r="DDL221" s="17"/>
      <c r="DDM221" s="17"/>
      <c r="DDN221" s="17"/>
      <c r="DDO221" s="17"/>
      <c r="DDP221" s="17"/>
      <c r="DDQ221" s="17"/>
      <c r="DDR221" s="17"/>
      <c r="DDS221" s="17"/>
      <c r="DDT221" s="17"/>
      <c r="DDU221" s="17"/>
      <c r="DDV221" s="17"/>
      <c r="DDW221" s="17"/>
      <c r="DDX221" s="17"/>
      <c r="DDY221" s="17"/>
      <c r="DDZ221" s="17"/>
      <c r="DEA221" s="17"/>
      <c r="DEB221" s="17"/>
      <c r="DEC221" s="17"/>
      <c r="DED221" s="17"/>
      <c r="DEE221" s="17"/>
      <c r="DEF221" s="17"/>
      <c r="DEG221" s="17"/>
      <c r="DEH221" s="17"/>
      <c r="DEI221" s="17"/>
      <c r="DEJ221" s="17"/>
      <c r="DEK221" s="17"/>
      <c r="DEL221" s="17"/>
      <c r="DEM221" s="17"/>
      <c r="DEN221" s="17"/>
      <c r="DEO221" s="17"/>
      <c r="DEP221" s="17"/>
      <c r="DEQ221" s="17"/>
      <c r="DER221" s="17"/>
      <c r="DES221" s="17"/>
      <c r="DET221" s="17"/>
      <c r="DEU221" s="17"/>
      <c r="DEV221" s="17"/>
      <c r="DEW221" s="17"/>
      <c r="DEX221" s="17"/>
      <c r="DEY221" s="17"/>
      <c r="DEZ221" s="17"/>
      <c r="DFA221" s="17"/>
      <c r="DFB221" s="17"/>
      <c r="DFC221" s="17"/>
      <c r="DFD221" s="17"/>
      <c r="DFE221" s="17"/>
      <c r="DFF221" s="17"/>
      <c r="DFG221" s="17"/>
      <c r="DFH221" s="17"/>
      <c r="DFI221" s="17"/>
      <c r="DFJ221" s="17"/>
      <c r="DFK221" s="17"/>
      <c r="DFL221" s="17"/>
      <c r="DFM221" s="17"/>
      <c r="DFN221" s="17"/>
      <c r="DFO221" s="17"/>
      <c r="DFP221" s="17"/>
      <c r="DFQ221" s="17"/>
      <c r="DFR221" s="17"/>
      <c r="DFS221" s="17"/>
      <c r="DFT221" s="17"/>
      <c r="DFU221" s="17"/>
      <c r="DFV221" s="17"/>
      <c r="DFW221" s="17"/>
      <c r="DFX221" s="17"/>
      <c r="DFY221" s="17"/>
      <c r="DFZ221" s="17"/>
      <c r="DGA221" s="17"/>
      <c r="DGB221" s="17"/>
      <c r="DGC221" s="17"/>
      <c r="DGD221" s="17"/>
      <c r="DGE221" s="17"/>
      <c r="DGF221" s="17"/>
      <c r="DGG221" s="17"/>
      <c r="DGH221" s="17"/>
      <c r="DGI221" s="17"/>
      <c r="DGJ221" s="17"/>
      <c r="DGK221" s="17"/>
      <c r="DGL221" s="17"/>
      <c r="DGM221" s="17"/>
      <c r="DGN221" s="17"/>
      <c r="DGO221" s="17"/>
      <c r="DGP221" s="17"/>
      <c r="DGQ221" s="17"/>
      <c r="DGR221" s="17"/>
      <c r="DGS221" s="17"/>
      <c r="DGT221" s="17"/>
      <c r="DGU221" s="17"/>
      <c r="DGV221" s="17"/>
      <c r="DGW221" s="17"/>
      <c r="DGX221" s="17"/>
      <c r="DGY221" s="17"/>
      <c r="DGZ221" s="17"/>
      <c r="DHA221" s="17"/>
      <c r="DHB221" s="17"/>
      <c r="DHC221" s="17"/>
      <c r="DHD221" s="17"/>
      <c r="DHE221" s="17"/>
      <c r="DHF221" s="17"/>
      <c r="DHG221" s="17"/>
      <c r="DHH221" s="17"/>
      <c r="DHI221" s="17"/>
      <c r="DHJ221" s="17"/>
      <c r="DHK221" s="17"/>
      <c r="DHL221" s="17"/>
      <c r="DHM221" s="17"/>
      <c r="DHN221" s="17"/>
      <c r="DHO221" s="17"/>
      <c r="DHP221" s="17"/>
      <c r="DHQ221" s="17"/>
      <c r="DHR221" s="17"/>
      <c r="DHS221" s="17"/>
      <c r="DHT221" s="17"/>
      <c r="DHU221" s="17"/>
      <c r="DHV221" s="17"/>
      <c r="DHW221" s="17"/>
      <c r="DHX221" s="17"/>
      <c r="DHY221" s="17"/>
      <c r="DHZ221" s="17"/>
      <c r="DIA221" s="17"/>
      <c r="DIB221" s="17"/>
      <c r="DIC221" s="17"/>
      <c r="DID221" s="17"/>
      <c r="DIE221" s="17"/>
      <c r="DIF221" s="17"/>
      <c r="DIG221" s="17"/>
      <c r="DIH221" s="17"/>
      <c r="DII221" s="17"/>
      <c r="DIJ221" s="17"/>
      <c r="DIK221" s="17"/>
      <c r="DIL221" s="17"/>
      <c r="DIM221" s="17"/>
      <c r="DIN221" s="17"/>
      <c r="DIO221" s="17"/>
      <c r="DIP221" s="17"/>
      <c r="DIQ221" s="17"/>
      <c r="DIR221" s="17"/>
      <c r="DIS221" s="17"/>
      <c r="DIT221" s="17"/>
      <c r="DIU221" s="17"/>
      <c r="DIV221" s="17"/>
      <c r="DIW221" s="17"/>
      <c r="DIX221" s="17"/>
      <c r="DIY221" s="17"/>
      <c r="DIZ221" s="17"/>
      <c r="DJA221" s="17"/>
      <c r="DJB221" s="17"/>
      <c r="DJC221" s="17"/>
      <c r="DJD221" s="17"/>
      <c r="DJE221" s="17"/>
      <c r="DJF221" s="17"/>
      <c r="DJG221" s="17"/>
      <c r="DJH221" s="17"/>
      <c r="DJI221" s="17"/>
      <c r="DJJ221" s="17"/>
      <c r="DJK221" s="17"/>
      <c r="DJL221" s="17"/>
      <c r="DJM221" s="17"/>
      <c r="DJN221" s="17"/>
      <c r="DJO221" s="17"/>
      <c r="DJP221" s="17"/>
      <c r="DJQ221" s="17"/>
      <c r="DJR221" s="17"/>
      <c r="DJS221" s="17"/>
      <c r="DJT221" s="17"/>
      <c r="DJU221" s="17"/>
      <c r="DJV221" s="17"/>
      <c r="DJW221" s="17"/>
      <c r="DJX221" s="17"/>
      <c r="DJY221" s="17"/>
      <c r="DJZ221" s="17"/>
      <c r="DKA221" s="17"/>
      <c r="DKB221" s="17"/>
      <c r="DKC221" s="17"/>
      <c r="DKD221" s="17"/>
      <c r="DKE221" s="17"/>
      <c r="DKF221" s="17"/>
      <c r="DKG221" s="17"/>
      <c r="DKH221" s="17"/>
      <c r="DKI221" s="17"/>
      <c r="DKJ221" s="17"/>
      <c r="DKK221" s="17"/>
      <c r="DKL221" s="17"/>
      <c r="DKM221" s="17"/>
      <c r="DKN221" s="17"/>
      <c r="DKO221" s="17"/>
      <c r="DKP221" s="17"/>
      <c r="DKQ221" s="17"/>
      <c r="DKR221" s="17"/>
      <c r="DKS221" s="17"/>
      <c r="DKT221" s="17"/>
      <c r="DKU221" s="17"/>
      <c r="DKV221" s="17"/>
      <c r="DKW221" s="17"/>
      <c r="DKX221" s="17"/>
      <c r="DKY221" s="17"/>
      <c r="DKZ221" s="17"/>
      <c r="DLA221" s="17"/>
      <c r="DLB221" s="17"/>
      <c r="DLC221" s="17"/>
      <c r="DLD221" s="17"/>
      <c r="DLE221" s="17"/>
      <c r="DLF221" s="17"/>
      <c r="DLG221" s="17"/>
      <c r="DLH221" s="17"/>
      <c r="DLI221" s="17"/>
      <c r="DLJ221" s="17"/>
      <c r="DLK221" s="17"/>
      <c r="DLL221" s="17"/>
      <c r="DLM221" s="17"/>
      <c r="DLN221" s="17"/>
      <c r="DLO221" s="17"/>
      <c r="DLP221" s="17"/>
      <c r="DLQ221" s="17"/>
      <c r="DLR221" s="17"/>
      <c r="DLS221" s="17"/>
      <c r="DLT221" s="17"/>
      <c r="DLU221" s="17"/>
      <c r="DLV221" s="17"/>
      <c r="DLW221" s="17"/>
      <c r="DLX221" s="17"/>
      <c r="DLY221" s="17"/>
      <c r="DLZ221" s="17"/>
      <c r="DMA221" s="17"/>
      <c r="DMB221" s="17"/>
      <c r="DMC221" s="17"/>
      <c r="DMD221" s="17"/>
      <c r="DME221" s="17"/>
      <c r="DMF221" s="17"/>
      <c r="DMG221" s="17"/>
      <c r="DMH221" s="17"/>
      <c r="DMI221" s="17"/>
      <c r="DMJ221" s="17"/>
      <c r="DMK221" s="17"/>
      <c r="DML221" s="17"/>
      <c r="DMM221" s="17"/>
      <c r="DMN221" s="17"/>
      <c r="DMO221" s="17"/>
      <c r="DMP221" s="17"/>
      <c r="DMQ221" s="17"/>
      <c r="DMR221" s="17"/>
      <c r="DMS221" s="17"/>
      <c r="DMT221" s="17"/>
      <c r="DMU221" s="17"/>
      <c r="DMV221" s="17"/>
      <c r="DMW221" s="17"/>
      <c r="DMX221" s="17"/>
      <c r="DMY221" s="17"/>
      <c r="DMZ221" s="17"/>
      <c r="DNA221" s="17"/>
      <c r="DNB221" s="17"/>
      <c r="DNC221" s="17"/>
      <c r="DND221" s="17"/>
      <c r="DNE221" s="17"/>
      <c r="DNF221" s="17"/>
      <c r="DNG221" s="17"/>
      <c r="DNH221" s="17"/>
      <c r="DNI221" s="17"/>
      <c r="DNJ221" s="17"/>
      <c r="DNK221" s="17"/>
      <c r="DNL221" s="17"/>
      <c r="DNM221" s="17"/>
      <c r="DNN221" s="17"/>
      <c r="DNO221" s="17"/>
      <c r="DNP221" s="17"/>
      <c r="DNQ221" s="17"/>
      <c r="DNR221" s="17"/>
      <c r="DNS221" s="17"/>
      <c r="DNT221" s="17"/>
      <c r="DNU221" s="17"/>
      <c r="DNV221" s="17"/>
      <c r="DNW221" s="17"/>
      <c r="DNX221" s="17"/>
      <c r="DNY221" s="17"/>
      <c r="DNZ221" s="17"/>
      <c r="DOA221" s="17"/>
      <c r="DOB221" s="17"/>
      <c r="DOC221" s="17"/>
      <c r="DOD221" s="17"/>
      <c r="DOE221" s="17"/>
      <c r="DOF221" s="17"/>
      <c r="DOG221" s="17"/>
      <c r="DOH221" s="17"/>
      <c r="DOI221" s="17"/>
      <c r="DOJ221" s="17"/>
      <c r="DOK221" s="17"/>
      <c r="DOL221" s="17"/>
      <c r="DOM221" s="17"/>
      <c r="DON221" s="17"/>
      <c r="DOO221" s="17"/>
      <c r="DOP221" s="17"/>
      <c r="DOQ221" s="17"/>
      <c r="DOR221" s="17"/>
      <c r="DOS221" s="17"/>
      <c r="DOT221" s="17"/>
      <c r="DOU221" s="17"/>
      <c r="DOV221" s="17"/>
      <c r="DOW221" s="17"/>
      <c r="DOX221" s="17"/>
      <c r="DOY221" s="17"/>
      <c r="DOZ221" s="17"/>
      <c r="DPA221" s="17"/>
      <c r="DPB221" s="17"/>
      <c r="DPC221" s="17"/>
      <c r="DPD221" s="17"/>
      <c r="DPE221" s="17"/>
      <c r="DPF221" s="17"/>
      <c r="DPG221" s="17"/>
      <c r="DPH221" s="17"/>
      <c r="DPI221" s="17"/>
      <c r="DPJ221" s="17"/>
      <c r="DPK221" s="17"/>
      <c r="DPL221" s="17"/>
      <c r="DPM221" s="17"/>
      <c r="DPN221" s="17"/>
      <c r="DPO221" s="17"/>
      <c r="DPP221" s="17"/>
      <c r="DPQ221" s="17"/>
      <c r="DPR221" s="17"/>
      <c r="DPS221" s="17"/>
      <c r="DPT221" s="17"/>
      <c r="DPU221" s="17"/>
      <c r="DPV221" s="17"/>
      <c r="DPW221" s="17"/>
      <c r="DPX221" s="17"/>
      <c r="DPY221" s="17"/>
      <c r="DPZ221" s="17"/>
      <c r="DQA221" s="17"/>
      <c r="DQB221" s="17"/>
      <c r="DQC221" s="17"/>
      <c r="DQD221" s="17"/>
      <c r="DQE221" s="17"/>
      <c r="DQF221" s="17"/>
      <c r="DQG221" s="17"/>
      <c r="DQH221" s="17"/>
      <c r="DQI221" s="17"/>
      <c r="DQJ221" s="17"/>
      <c r="DQK221" s="17"/>
      <c r="DQL221" s="17"/>
      <c r="DQM221" s="17"/>
      <c r="DQN221" s="17"/>
      <c r="DQO221" s="17"/>
      <c r="DQP221" s="17"/>
      <c r="DQQ221" s="17"/>
      <c r="DQR221" s="17"/>
      <c r="DQS221" s="17"/>
      <c r="DQT221" s="17"/>
      <c r="DQU221" s="17"/>
      <c r="DQV221" s="17"/>
      <c r="DQW221" s="17"/>
      <c r="DQX221" s="17"/>
      <c r="DQY221" s="17"/>
      <c r="DQZ221" s="17"/>
      <c r="DRA221" s="17"/>
      <c r="DRB221" s="17"/>
      <c r="DRC221" s="17"/>
      <c r="DRD221" s="17"/>
      <c r="DRE221" s="17"/>
      <c r="DRF221" s="17"/>
      <c r="DRG221" s="17"/>
      <c r="DRH221" s="17"/>
      <c r="DRI221" s="17"/>
      <c r="DRJ221" s="17"/>
      <c r="DRK221" s="17"/>
      <c r="DRL221" s="17"/>
      <c r="DRM221" s="17"/>
      <c r="DRN221" s="17"/>
      <c r="DRO221" s="17"/>
      <c r="DRP221" s="17"/>
      <c r="DRQ221" s="17"/>
      <c r="DRR221" s="17"/>
      <c r="DRS221" s="17"/>
      <c r="DRT221" s="17"/>
      <c r="DRU221" s="17"/>
      <c r="DRV221" s="17"/>
      <c r="DRW221" s="17"/>
      <c r="DRX221" s="17"/>
      <c r="DRY221" s="17"/>
      <c r="DRZ221" s="17"/>
      <c r="DSA221" s="17"/>
      <c r="DSB221" s="17"/>
      <c r="DSC221" s="17"/>
      <c r="DSD221" s="17"/>
      <c r="DSE221" s="17"/>
      <c r="DSF221" s="17"/>
      <c r="DSG221" s="17"/>
      <c r="DSH221" s="17"/>
      <c r="DSI221" s="17"/>
      <c r="DSJ221" s="17"/>
      <c r="DSK221" s="17"/>
      <c r="DSL221" s="17"/>
      <c r="DSM221" s="17"/>
      <c r="DSN221" s="17"/>
      <c r="DSO221" s="17"/>
      <c r="DSP221" s="17"/>
      <c r="DSQ221" s="17"/>
      <c r="DSR221" s="17"/>
      <c r="DSS221" s="17"/>
      <c r="DST221" s="17"/>
      <c r="DSU221" s="17"/>
      <c r="DSV221" s="17"/>
      <c r="DSW221" s="17"/>
      <c r="DSX221" s="17"/>
      <c r="DSY221" s="17"/>
      <c r="DSZ221" s="17"/>
      <c r="DTA221" s="17"/>
      <c r="DTB221" s="17"/>
      <c r="DTC221" s="17"/>
      <c r="DTD221" s="17"/>
      <c r="DTE221" s="17"/>
      <c r="DTF221" s="17"/>
      <c r="DTG221" s="17"/>
      <c r="DTH221" s="17"/>
      <c r="DTI221" s="17"/>
      <c r="DTJ221" s="17"/>
      <c r="DTK221" s="17"/>
      <c r="DTL221" s="17"/>
      <c r="DTM221" s="17"/>
      <c r="DTN221" s="17"/>
      <c r="DTO221" s="17"/>
      <c r="DTP221" s="17"/>
      <c r="DTQ221" s="17"/>
      <c r="DTR221" s="17"/>
      <c r="DTS221" s="17"/>
      <c r="DTT221" s="17"/>
      <c r="DTU221" s="17"/>
      <c r="DTV221" s="17"/>
      <c r="DTW221" s="17"/>
      <c r="DTX221" s="17"/>
      <c r="DTY221" s="17"/>
      <c r="DTZ221" s="17"/>
      <c r="DUA221" s="17"/>
      <c r="DUB221" s="17"/>
      <c r="DUC221" s="17"/>
      <c r="DUD221" s="17"/>
      <c r="DUE221" s="17"/>
      <c r="DUF221" s="17"/>
      <c r="DUG221" s="17"/>
      <c r="DUH221" s="17"/>
      <c r="DUI221" s="17"/>
      <c r="DUJ221" s="17"/>
      <c r="DUK221" s="17"/>
      <c r="DUL221" s="17"/>
      <c r="DUM221" s="17"/>
      <c r="DUN221" s="17"/>
      <c r="DUO221" s="17"/>
      <c r="DUP221" s="17"/>
      <c r="DUQ221" s="17"/>
      <c r="DUR221" s="17"/>
      <c r="DUS221" s="17"/>
      <c r="DUT221" s="17"/>
      <c r="DUU221" s="17"/>
      <c r="DUV221" s="17"/>
      <c r="DUW221" s="17"/>
      <c r="DUX221" s="17"/>
      <c r="DUY221" s="17"/>
      <c r="DUZ221" s="17"/>
      <c r="DVA221" s="17"/>
      <c r="DVB221" s="17"/>
      <c r="DVC221" s="17"/>
      <c r="DVD221" s="17"/>
      <c r="DVE221" s="17"/>
      <c r="DVF221" s="17"/>
      <c r="DVG221" s="17"/>
      <c r="DVH221" s="17"/>
      <c r="DVI221" s="17"/>
      <c r="DVJ221" s="17"/>
      <c r="DVK221" s="17"/>
      <c r="DVL221" s="17"/>
      <c r="DVM221" s="17"/>
      <c r="DVN221" s="17"/>
      <c r="DVO221" s="17"/>
      <c r="DVP221" s="17"/>
      <c r="DVQ221" s="17"/>
      <c r="DVR221" s="17"/>
      <c r="DVS221" s="17"/>
      <c r="DVT221" s="17"/>
      <c r="DVU221" s="17"/>
      <c r="DVV221" s="17"/>
      <c r="DVW221" s="17"/>
      <c r="DVX221" s="17"/>
      <c r="DVY221" s="17"/>
      <c r="DVZ221" s="17"/>
      <c r="DWA221" s="17"/>
      <c r="DWB221" s="17"/>
      <c r="DWC221" s="17"/>
      <c r="DWD221" s="17"/>
      <c r="DWE221" s="17"/>
      <c r="DWF221" s="17"/>
      <c r="DWG221" s="17"/>
      <c r="DWH221" s="17"/>
      <c r="DWI221" s="17"/>
      <c r="DWJ221" s="17"/>
      <c r="DWK221" s="17"/>
      <c r="DWL221" s="17"/>
      <c r="DWM221" s="17"/>
      <c r="DWN221" s="17"/>
      <c r="DWO221" s="17"/>
      <c r="DWP221" s="17"/>
      <c r="DWQ221" s="17"/>
      <c r="DWR221" s="17"/>
      <c r="DWS221" s="17"/>
      <c r="DWT221" s="17"/>
      <c r="DWU221" s="17"/>
      <c r="DWV221" s="17"/>
      <c r="DWW221" s="17"/>
      <c r="DWX221" s="17"/>
      <c r="DWY221" s="17"/>
      <c r="DWZ221" s="17"/>
      <c r="DXA221" s="17"/>
      <c r="DXB221" s="17"/>
      <c r="DXC221" s="17"/>
      <c r="DXD221" s="17"/>
      <c r="DXE221" s="17"/>
      <c r="DXF221" s="17"/>
      <c r="DXG221" s="17"/>
      <c r="DXH221" s="17"/>
      <c r="DXI221" s="17"/>
      <c r="DXJ221" s="17"/>
      <c r="DXK221" s="17"/>
      <c r="DXL221" s="17"/>
      <c r="DXM221" s="17"/>
      <c r="DXN221" s="17"/>
      <c r="DXO221" s="17"/>
      <c r="DXP221" s="17"/>
      <c r="DXQ221" s="17"/>
      <c r="DXR221" s="17"/>
      <c r="DXS221" s="17"/>
      <c r="DXT221" s="17"/>
      <c r="DXU221" s="17"/>
      <c r="DXV221" s="17"/>
      <c r="DXW221" s="17"/>
      <c r="DXX221" s="17"/>
      <c r="DXY221" s="17"/>
      <c r="DXZ221" s="17"/>
      <c r="DYA221" s="17"/>
      <c r="DYB221" s="17"/>
      <c r="DYC221" s="17"/>
      <c r="DYD221" s="17"/>
      <c r="DYE221" s="17"/>
      <c r="DYF221" s="17"/>
      <c r="DYG221" s="17"/>
      <c r="DYH221" s="17"/>
      <c r="DYI221" s="17"/>
      <c r="DYJ221" s="17"/>
      <c r="DYK221" s="17"/>
      <c r="DYL221" s="17"/>
      <c r="DYM221" s="17"/>
      <c r="DYN221" s="17"/>
      <c r="DYO221" s="17"/>
      <c r="DYP221" s="17"/>
      <c r="DYQ221" s="17"/>
      <c r="DYR221" s="17"/>
      <c r="DYS221" s="17"/>
      <c r="DYT221" s="17"/>
      <c r="DYU221" s="17"/>
      <c r="DYV221" s="17"/>
      <c r="DYW221" s="17"/>
      <c r="DYX221" s="17"/>
      <c r="DYY221" s="17"/>
      <c r="DYZ221" s="17"/>
      <c r="DZA221" s="17"/>
      <c r="DZB221" s="17"/>
      <c r="DZC221" s="17"/>
      <c r="DZD221" s="17"/>
      <c r="DZE221" s="17"/>
      <c r="DZF221" s="17"/>
      <c r="DZG221" s="17"/>
      <c r="DZH221" s="17"/>
      <c r="DZI221" s="17"/>
      <c r="DZJ221" s="17"/>
      <c r="DZK221" s="17"/>
      <c r="DZL221" s="17"/>
      <c r="DZM221" s="17"/>
      <c r="DZN221" s="17"/>
      <c r="DZO221" s="17"/>
      <c r="DZP221" s="17"/>
      <c r="DZQ221" s="17"/>
      <c r="DZR221" s="17"/>
      <c r="DZS221" s="17"/>
      <c r="DZT221" s="17"/>
      <c r="DZU221" s="17"/>
      <c r="DZV221" s="17"/>
      <c r="DZW221" s="17"/>
      <c r="DZX221" s="17"/>
      <c r="DZY221" s="17"/>
      <c r="DZZ221" s="17"/>
      <c r="EAA221" s="17"/>
      <c r="EAB221" s="17"/>
      <c r="EAC221" s="17"/>
      <c r="EAD221" s="17"/>
      <c r="EAE221" s="17"/>
      <c r="EAF221" s="17"/>
      <c r="EAG221" s="17"/>
      <c r="EAH221" s="17"/>
      <c r="EAI221" s="17"/>
      <c r="EAJ221" s="17"/>
      <c r="EAK221" s="17"/>
      <c r="EAL221" s="17"/>
      <c r="EAM221" s="17"/>
      <c r="EAN221" s="17"/>
      <c r="EAO221" s="17"/>
      <c r="EAP221" s="17"/>
      <c r="EAQ221" s="17"/>
      <c r="EAR221" s="17"/>
      <c r="EAS221" s="17"/>
      <c r="EAT221" s="17"/>
      <c r="EAU221" s="17"/>
      <c r="EAV221" s="17"/>
      <c r="EAW221" s="17"/>
      <c r="EAX221" s="17"/>
      <c r="EAY221" s="17"/>
      <c r="EAZ221" s="17"/>
      <c r="EBA221" s="17"/>
      <c r="EBB221" s="17"/>
      <c r="EBC221" s="17"/>
      <c r="EBD221" s="17"/>
      <c r="EBE221" s="17"/>
      <c r="EBF221" s="17"/>
      <c r="EBG221" s="17"/>
      <c r="EBH221" s="17"/>
      <c r="EBI221" s="17"/>
      <c r="EBJ221" s="17"/>
      <c r="EBK221" s="17"/>
      <c r="EBL221" s="17"/>
      <c r="EBM221" s="17"/>
      <c r="EBN221" s="17"/>
      <c r="EBO221" s="17"/>
      <c r="EBP221" s="17"/>
      <c r="EBQ221" s="17"/>
      <c r="EBR221" s="17"/>
      <c r="EBS221" s="17"/>
      <c r="EBT221" s="17"/>
      <c r="EBU221" s="17"/>
      <c r="EBV221" s="17"/>
      <c r="EBW221" s="17"/>
      <c r="EBX221" s="17"/>
      <c r="EBY221" s="17"/>
      <c r="EBZ221" s="17"/>
      <c r="ECA221" s="17"/>
      <c r="ECB221" s="17"/>
      <c r="ECC221" s="17"/>
      <c r="ECD221" s="17"/>
      <c r="ECE221" s="17"/>
      <c r="ECF221" s="17"/>
      <c r="ECG221" s="17"/>
      <c r="ECH221" s="17"/>
      <c r="ECI221" s="17"/>
      <c r="ECJ221" s="17"/>
      <c r="ECK221" s="17"/>
      <c r="ECL221" s="17"/>
      <c r="ECM221" s="17"/>
      <c r="ECN221" s="17"/>
      <c r="ECO221" s="17"/>
      <c r="ECP221" s="17"/>
      <c r="ECQ221" s="17"/>
      <c r="ECR221" s="17"/>
      <c r="ECS221" s="17"/>
      <c r="ECT221" s="17"/>
      <c r="ECU221" s="17"/>
      <c r="ECV221" s="17"/>
      <c r="ECW221" s="17"/>
      <c r="ECX221" s="17"/>
      <c r="ECY221" s="17"/>
      <c r="ECZ221" s="17"/>
      <c r="EDA221" s="17"/>
      <c r="EDB221" s="17"/>
      <c r="EDC221" s="17"/>
      <c r="EDD221" s="17"/>
      <c r="EDE221" s="17"/>
      <c r="EDF221" s="17"/>
      <c r="EDG221" s="17"/>
      <c r="EDH221" s="17"/>
      <c r="EDI221" s="17"/>
      <c r="EDJ221" s="17"/>
      <c r="EDK221" s="17"/>
      <c r="EDL221" s="17"/>
      <c r="EDM221" s="17"/>
      <c r="EDN221" s="17"/>
      <c r="EDO221" s="17"/>
      <c r="EDP221" s="17"/>
      <c r="EDQ221" s="17"/>
      <c r="EDR221" s="17"/>
      <c r="EDS221" s="17"/>
      <c r="EDT221" s="17"/>
      <c r="EDU221" s="17"/>
      <c r="EDV221" s="17"/>
      <c r="EDW221" s="17"/>
      <c r="EDX221" s="17"/>
      <c r="EDY221" s="17"/>
      <c r="EDZ221" s="17"/>
      <c r="EEA221" s="17"/>
      <c r="EEB221" s="17"/>
      <c r="EEC221" s="17"/>
      <c r="EED221" s="17"/>
      <c r="EEE221" s="17"/>
      <c r="EEF221" s="17"/>
      <c r="EEG221" s="17"/>
      <c r="EEH221" s="17"/>
      <c r="EEI221" s="17"/>
      <c r="EEJ221" s="17"/>
      <c r="EEK221" s="17"/>
      <c r="EEL221" s="17"/>
      <c r="EEM221" s="17"/>
      <c r="EEN221" s="17"/>
      <c r="EEO221" s="17"/>
      <c r="EEP221" s="17"/>
      <c r="EEQ221" s="17"/>
      <c r="EER221" s="17"/>
      <c r="EES221" s="17"/>
      <c r="EET221" s="17"/>
      <c r="EEU221" s="17"/>
      <c r="EEV221" s="17"/>
      <c r="EEW221" s="17"/>
      <c r="EEX221" s="17"/>
      <c r="EEY221" s="17"/>
      <c r="EEZ221" s="17"/>
      <c r="EFA221" s="17"/>
      <c r="EFB221" s="17"/>
      <c r="EFC221" s="17"/>
      <c r="EFD221" s="17"/>
      <c r="EFE221" s="17"/>
      <c r="EFF221" s="17"/>
      <c r="EFG221" s="17"/>
      <c r="EFH221" s="17"/>
      <c r="EFI221" s="17"/>
      <c r="EFJ221" s="17"/>
      <c r="EFK221" s="17"/>
      <c r="EFL221" s="17"/>
      <c r="EFM221" s="17"/>
      <c r="EFN221" s="17"/>
      <c r="EFO221" s="17"/>
      <c r="EFP221" s="17"/>
      <c r="EFQ221" s="17"/>
      <c r="EFR221" s="17"/>
      <c r="EFS221" s="17"/>
      <c r="EFT221" s="17"/>
      <c r="EFU221" s="17"/>
      <c r="EFV221" s="17"/>
      <c r="EFW221" s="17"/>
      <c r="EFX221" s="17"/>
      <c r="EFY221" s="17"/>
      <c r="EFZ221" s="17"/>
      <c r="EGA221" s="17"/>
      <c r="EGB221" s="17"/>
      <c r="EGC221" s="17"/>
      <c r="EGD221" s="17"/>
      <c r="EGE221" s="17"/>
      <c r="EGF221" s="17"/>
      <c r="EGG221" s="17"/>
      <c r="EGH221" s="17"/>
      <c r="EGI221" s="17"/>
      <c r="EGJ221" s="17"/>
      <c r="EGK221" s="17"/>
      <c r="EGL221" s="17"/>
      <c r="EGM221" s="17"/>
      <c r="EGN221" s="17"/>
      <c r="EGO221" s="17"/>
      <c r="EGP221" s="17"/>
      <c r="EGQ221" s="17"/>
      <c r="EGR221" s="17"/>
      <c r="EGS221" s="17"/>
      <c r="EGT221" s="17"/>
      <c r="EGU221" s="17"/>
      <c r="EGV221" s="17"/>
      <c r="EGW221" s="17"/>
      <c r="EGX221" s="17"/>
      <c r="EGY221" s="17"/>
      <c r="EGZ221" s="17"/>
      <c r="EHA221" s="17"/>
      <c r="EHB221" s="17"/>
      <c r="EHC221" s="17"/>
      <c r="EHD221" s="17"/>
      <c r="EHE221" s="17"/>
      <c r="EHF221" s="17"/>
      <c r="EHG221" s="17"/>
      <c r="EHH221" s="17"/>
      <c r="EHI221" s="17"/>
      <c r="EHJ221" s="17"/>
      <c r="EHK221" s="17"/>
      <c r="EHL221" s="17"/>
      <c r="EHM221" s="17"/>
      <c r="EHN221" s="17"/>
      <c r="EHO221" s="17"/>
      <c r="EHP221" s="17"/>
      <c r="EHQ221" s="17"/>
      <c r="EHR221" s="17"/>
      <c r="EHS221" s="17"/>
      <c r="EHT221" s="17"/>
      <c r="EHU221" s="17"/>
      <c r="EHV221" s="17"/>
      <c r="EHW221" s="17"/>
      <c r="EHX221" s="17"/>
      <c r="EHY221" s="17"/>
      <c r="EHZ221" s="17"/>
      <c r="EIA221" s="17"/>
      <c r="EIB221" s="17"/>
      <c r="EIC221" s="17"/>
      <c r="EID221" s="17"/>
      <c r="EIE221" s="17"/>
      <c r="EIF221" s="17"/>
      <c r="EIG221" s="17"/>
      <c r="EIH221" s="17"/>
      <c r="EII221" s="17"/>
      <c r="EIJ221" s="17"/>
      <c r="EIK221" s="17"/>
      <c r="EIL221" s="17"/>
      <c r="EIM221" s="17"/>
      <c r="EIN221" s="17"/>
      <c r="EIO221" s="17"/>
      <c r="EIP221" s="17"/>
      <c r="EIQ221" s="17"/>
      <c r="EIR221" s="17"/>
      <c r="EIS221" s="17"/>
      <c r="EIT221" s="17"/>
      <c r="EIU221" s="17"/>
      <c r="EIV221" s="17"/>
      <c r="EIW221" s="17"/>
      <c r="EIX221" s="17"/>
      <c r="EIY221" s="17"/>
      <c r="EIZ221" s="17"/>
      <c r="EJA221" s="17"/>
      <c r="EJB221" s="17"/>
      <c r="EJC221" s="17"/>
      <c r="EJD221" s="17"/>
      <c r="EJE221" s="17"/>
      <c r="EJF221" s="17"/>
      <c r="EJG221" s="17"/>
      <c r="EJH221" s="17"/>
      <c r="EJI221" s="17"/>
      <c r="EJJ221" s="17"/>
      <c r="EJK221" s="17"/>
      <c r="EJL221" s="17"/>
      <c r="EJM221" s="17"/>
      <c r="EJN221" s="17"/>
      <c r="EJO221" s="17"/>
      <c r="EJP221" s="17"/>
      <c r="EJQ221" s="17"/>
      <c r="EJR221" s="17"/>
      <c r="EJS221" s="17"/>
      <c r="EJT221" s="17"/>
      <c r="EJU221" s="17"/>
      <c r="EJV221" s="17"/>
      <c r="EJW221" s="17"/>
      <c r="EJX221" s="17"/>
      <c r="EJY221" s="17"/>
      <c r="EJZ221" s="17"/>
      <c r="EKA221" s="17"/>
      <c r="EKB221" s="17"/>
      <c r="EKC221" s="17"/>
      <c r="EKD221" s="17"/>
      <c r="EKE221" s="17"/>
      <c r="EKF221" s="17"/>
      <c r="EKG221" s="17"/>
      <c r="EKH221" s="17"/>
      <c r="EKI221" s="17"/>
      <c r="EKJ221" s="17"/>
      <c r="EKK221" s="17"/>
      <c r="EKL221" s="17"/>
      <c r="EKM221" s="17"/>
      <c r="EKN221" s="17"/>
      <c r="EKO221" s="17"/>
      <c r="EKP221" s="17"/>
      <c r="EKQ221" s="17"/>
      <c r="EKR221" s="17"/>
      <c r="EKS221" s="17"/>
      <c r="EKT221" s="17"/>
      <c r="EKU221" s="17"/>
      <c r="EKV221" s="17"/>
      <c r="EKW221" s="17"/>
      <c r="EKX221" s="17"/>
      <c r="EKY221" s="17"/>
      <c r="EKZ221" s="17"/>
      <c r="ELA221" s="17"/>
      <c r="ELB221" s="17"/>
      <c r="ELC221" s="17"/>
      <c r="ELD221" s="17"/>
      <c r="ELE221" s="17"/>
      <c r="ELF221" s="17"/>
      <c r="ELG221" s="17"/>
      <c r="ELH221" s="17"/>
      <c r="ELI221" s="17"/>
      <c r="ELJ221" s="17"/>
      <c r="ELK221" s="17"/>
      <c r="ELL221" s="17"/>
      <c r="ELM221" s="17"/>
      <c r="ELN221" s="17"/>
      <c r="ELO221" s="17"/>
      <c r="ELP221" s="17"/>
      <c r="ELQ221" s="17"/>
      <c r="ELR221" s="17"/>
      <c r="ELS221" s="17"/>
      <c r="ELT221" s="17"/>
      <c r="ELU221" s="17"/>
      <c r="ELV221" s="17"/>
      <c r="ELW221" s="17"/>
      <c r="ELX221" s="17"/>
      <c r="ELY221" s="17"/>
      <c r="ELZ221" s="17"/>
      <c r="EMA221" s="17"/>
      <c r="EMB221" s="17"/>
      <c r="EMC221" s="17"/>
      <c r="EMD221" s="17"/>
      <c r="EME221" s="17"/>
      <c r="EMF221" s="17"/>
      <c r="EMG221" s="17"/>
      <c r="EMH221" s="17"/>
      <c r="EMI221" s="17"/>
      <c r="EMJ221" s="17"/>
      <c r="EMK221" s="17"/>
      <c r="EML221" s="17"/>
      <c r="EMM221" s="17"/>
      <c r="EMN221" s="17"/>
      <c r="EMO221" s="17"/>
      <c r="EMP221" s="17"/>
      <c r="EMQ221" s="17"/>
      <c r="EMR221" s="17"/>
      <c r="EMS221" s="17"/>
      <c r="EMT221" s="17"/>
      <c r="EMU221" s="17"/>
      <c r="EMV221" s="17"/>
      <c r="EMW221" s="17"/>
      <c r="EMX221" s="17"/>
      <c r="EMY221" s="17"/>
      <c r="EMZ221" s="17"/>
      <c r="ENA221" s="17"/>
      <c r="ENB221" s="17"/>
      <c r="ENC221" s="17"/>
      <c r="END221" s="17"/>
      <c r="ENE221" s="17"/>
      <c r="ENF221" s="17"/>
      <c r="ENG221" s="17"/>
      <c r="ENH221" s="17"/>
      <c r="ENI221" s="17"/>
      <c r="ENJ221" s="17"/>
      <c r="ENK221" s="17"/>
      <c r="ENL221" s="17"/>
      <c r="ENM221" s="17"/>
      <c r="ENN221" s="17"/>
      <c r="ENO221" s="17"/>
      <c r="ENP221" s="17"/>
      <c r="ENQ221" s="17"/>
      <c r="ENR221" s="17"/>
      <c r="ENS221" s="17"/>
      <c r="ENT221" s="17"/>
      <c r="ENU221" s="17"/>
      <c r="ENV221" s="17"/>
      <c r="ENW221" s="17"/>
      <c r="ENX221" s="17"/>
      <c r="ENY221" s="17"/>
      <c r="ENZ221" s="17"/>
      <c r="EOA221" s="17"/>
      <c r="EOB221" s="17"/>
      <c r="EOC221" s="17"/>
      <c r="EOD221" s="17"/>
      <c r="EOE221" s="17"/>
      <c r="EOF221" s="17"/>
      <c r="EOG221" s="17"/>
      <c r="EOH221" s="17"/>
      <c r="EOI221" s="17"/>
      <c r="EOJ221" s="17"/>
      <c r="EOK221" s="17"/>
      <c r="EOL221" s="17"/>
      <c r="EOM221" s="17"/>
      <c r="EON221" s="17"/>
      <c r="EOO221" s="17"/>
      <c r="EOP221" s="17"/>
      <c r="EOQ221" s="17"/>
      <c r="EOR221" s="17"/>
      <c r="EOS221" s="17"/>
      <c r="EOT221" s="17"/>
      <c r="EOU221" s="17"/>
      <c r="EOV221" s="17"/>
      <c r="EOW221" s="17"/>
      <c r="EOX221" s="17"/>
      <c r="EOY221" s="17"/>
      <c r="EOZ221" s="17"/>
      <c r="EPA221" s="17"/>
      <c r="EPB221" s="17"/>
      <c r="EPC221" s="17"/>
      <c r="EPD221" s="17"/>
      <c r="EPE221" s="17"/>
      <c r="EPF221" s="17"/>
      <c r="EPG221" s="17"/>
      <c r="EPH221" s="17"/>
      <c r="EPI221" s="17"/>
      <c r="EPJ221" s="17"/>
      <c r="EPK221" s="17"/>
      <c r="EPL221" s="17"/>
      <c r="EPM221" s="17"/>
      <c r="EPN221" s="17"/>
      <c r="EPO221" s="17"/>
      <c r="EPP221" s="17"/>
      <c r="EPQ221" s="17"/>
      <c r="EPR221" s="17"/>
      <c r="EPS221" s="17"/>
      <c r="EPT221" s="17"/>
      <c r="EPU221" s="17"/>
      <c r="EPV221" s="17"/>
      <c r="EPW221" s="17"/>
      <c r="EPX221" s="17"/>
      <c r="EPY221" s="17"/>
      <c r="EPZ221" s="17"/>
      <c r="EQA221" s="17"/>
      <c r="EQB221" s="17"/>
      <c r="EQC221" s="17"/>
      <c r="EQD221" s="17"/>
      <c r="EQE221" s="17"/>
      <c r="EQF221" s="17"/>
      <c r="EQG221" s="17"/>
      <c r="EQH221" s="17"/>
      <c r="EQI221" s="17"/>
      <c r="EQJ221" s="17"/>
      <c r="EQK221" s="17"/>
      <c r="EQL221" s="17"/>
      <c r="EQM221" s="17"/>
      <c r="EQN221" s="17"/>
      <c r="EQO221" s="17"/>
      <c r="EQP221" s="17"/>
      <c r="EQQ221" s="17"/>
      <c r="EQR221" s="17"/>
      <c r="EQS221" s="17"/>
      <c r="EQT221" s="17"/>
      <c r="EQU221" s="17"/>
      <c r="EQV221" s="17"/>
      <c r="EQW221" s="17"/>
      <c r="EQX221" s="17"/>
      <c r="EQY221" s="17"/>
      <c r="EQZ221" s="17"/>
      <c r="ERA221" s="17"/>
      <c r="ERB221" s="17"/>
      <c r="ERC221" s="17"/>
      <c r="ERD221" s="17"/>
      <c r="ERE221" s="17"/>
      <c r="ERF221" s="17"/>
      <c r="ERG221" s="17"/>
      <c r="ERH221" s="17"/>
      <c r="ERI221" s="17"/>
      <c r="ERJ221" s="17"/>
      <c r="ERK221" s="17"/>
      <c r="ERL221" s="17"/>
      <c r="ERM221" s="17"/>
      <c r="ERN221" s="17"/>
      <c r="ERO221" s="17"/>
      <c r="ERP221" s="17"/>
      <c r="ERQ221" s="17"/>
      <c r="ERR221" s="17"/>
      <c r="ERS221" s="17"/>
      <c r="ERT221" s="17"/>
      <c r="ERU221" s="17"/>
      <c r="ERV221" s="17"/>
      <c r="ERW221" s="17"/>
      <c r="ERX221" s="17"/>
      <c r="ERY221" s="17"/>
      <c r="ERZ221" s="17"/>
      <c r="ESA221" s="17"/>
      <c r="ESB221" s="17"/>
      <c r="ESC221" s="17"/>
      <c r="ESD221" s="17"/>
      <c r="ESE221" s="17"/>
      <c r="ESF221" s="17"/>
      <c r="ESG221" s="17"/>
      <c r="ESH221" s="17"/>
      <c r="ESI221" s="17"/>
      <c r="ESJ221" s="17"/>
      <c r="ESK221" s="17"/>
      <c r="ESL221" s="17"/>
      <c r="ESM221" s="17"/>
      <c r="ESN221" s="17"/>
      <c r="ESO221" s="17"/>
      <c r="ESP221" s="17"/>
      <c r="ESQ221" s="17"/>
      <c r="ESR221" s="17"/>
      <c r="ESS221" s="17"/>
      <c r="EST221" s="17"/>
      <c r="ESU221" s="17"/>
      <c r="ESV221" s="17"/>
      <c r="ESW221" s="17"/>
      <c r="ESX221" s="17"/>
      <c r="ESY221" s="17"/>
      <c r="ESZ221" s="17"/>
      <c r="ETA221" s="17"/>
      <c r="ETB221" s="17"/>
      <c r="ETC221" s="17"/>
      <c r="ETD221" s="17"/>
      <c r="ETE221" s="17"/>
      <c r="ETF221" s="17"/>
      <c r="ETG221" s="17"/>
      <c r="ETH221" s="17"/>
      <c r="ETI221" s="17"/>
      <c r="ETJ221" s="17"/>
      <c r="ETK221" s="17"/>
      <c r="ETL221" s="17"/>
      <c r="ETM221" s="17"/>
      <c r="ETN221" s="17"/>
      <c r="ETO221" s="17"/>
      <c r="ETP221" s="17"/>
      <c r="ETQ221" s="17"/>
      <c r="ETR221" s="17"/>
      <c r="ETS221" s="17"/>
      <c r="ETT221" s="17"/>
      <c r="ETU221" s="17"/>
      <c r="ETV221" s="17"/>
      <c r="ETW221" s="17"/>
      <c r="ETX221" s="17"/>
      <c r="ETY221" s="17"/>
      <c r="ETZ221" s="17"/>
      <c r="EUA221" s="17"/>
      <c r="EUB221" s="17"/>
      <c r="EUC221" s="17"/>
      <c r="EUD221" s="17"/>
      <c r="EUE221" s="17"/>
      <c r="EUF221" s="17"/>
      <c r="EUG221" s="17"/>
      <c r="EUH221" s="17"/>
      <c r="EUI221" s="17"/>
      <c r="EUJ221" s="17"/>
      <c r="EUK221" s="17"/>
      <c r="EUL221" s="17"/>
      <c r="EUM221" s="17"/>
      <c r="EUN221" s="17"/>
      <c r="EUO221" s="17"/>
      <c r="EUP221" s="17"/>
      <c r="EUQ221" s="17"/>
      <c r="EUR221" s="17"/>
      <c r="EUS221" s="17"/>
      <c r="EUT221" s="17"/>
      <c r="EUU221" s="17"/>
      <c r="EUV221" s="17"/>
      <c r="EUW221" s="17"/>
      <c r="EUX221" s="17"/>
      <c r="EUY221" s="17"/>
      <c r="EUZ221" s="17"/>
      <c r="EVA221" s="17"/>
      <c r="EVB221" s="17"/>
      <c r="EVC221" s="17"/>
      <c r="EVD221" s="17"/>
      <c r="EVE221" s="17"/>
      <c r="EVF221" s="17"/>
      <c r="EVG221" s="17"/>
      <c r="EVH221" s="17"/>
      <c r="EVI221" s="17"/>
      <c r="EVJ221" s="17"/>
      <c r="EVK221" s="17"/>
      <c r="EVL221" s="17"/>
      <c r="EVM221" s="17"/>
      <c r="EVN221" s="17"/>
      <c r="EVO221" s="17"/>
      <c r="EVP221" s="17"/>
      <c r="EVQ221" s="17"/>
      <c r="EVR221" s="17"/>
      <c r="EVS221" s="17"/>
      <c r="EVT221" s="17"/>
      <c r="EVU221" s="17"/>
      <c r="EVV221" s="17"/>
      <c r="EVW221" s="17"/>
      <c r="EVX221" s="17"/>
      <c r="EVY221" s="17"/>
      <c r="EVZ221" s="17"/>
      <c r="EWA221" s="17"/>
      <c r="EWB221" s="17"/>
      <c r="EWC221" s="17"/>
      <c r="EWD221" s="17"/>
      <c r="EWE221" s="17"/>
      <c r="EWF221" s="17"/>
      <c r="EWG221" s="17"/>
      <c r="EWH221" s="17"/>
      <c r="EWI221" s="17"/>
      <c r="EWJ221" s="17"/>
      <c r="EWK221" s="17"/>
      <c r="EWL221" s="17"/>
      <c r="EWM221" s="17"/>
      <c r="EWN221" s="17"/>
      <c r="EWO221" s="17"/>
      <c r="EWP221" s="17"/>
      <c r="EWQ221" s="17"/>
      <c r="EWR221" s="17"/>
      <c r="EWS221" s="17"/>
      <c r="EWT221" s="17"/>
      <c r="EWU221" s="17"/>
      <c r="EWV221" s="17"/>
      <c r="EWW221" s="17"/>
      <c r="EWX221" s="17"/>
      <c r="EWY221" s="17"/>
      <c r="EWZ221" s="17"/>
      <c r="EXA221" s="17"/>
      <c r="EXB221" s="17"/>
      <c r="EXC221" s="17"/>
      <c r="EXD221" s="17"/>
      <c r="EXE221" s="17"/>
      <c r="EXF221" s="17"/>
      <c r="EXG221" s="17"/>
      <c r="EXH221" s="17"/>
      <c r="EXI221" s="17"/>
      <c r="EXJ221" s="17"/>
      <c r="EXK221" s="17"/>
      <c r="EXL221" s="17"/>
      <c r="EXM221" s="17"/>
      <c r="EXN221" s="17"/>
      <c r="EXO221" s="17"/>
      <c r="EXP221" s="17"/>
      <c r="EXQ221" s="17"/>
      <c r="EXR221" s="17"/>
      <c r="EXS221" s="17"/>
      <c r="EXT221" s="17"/>
      <c r="EXU221" s="17"/>
      <c r="EXV221" s="17"/>
      <c r="EXW221" s="17"/>
      <c r="EXX221" s="17"/>
      <c r="EXY221" s="17"/>
      <c r="EXZ221" s="17"/>
      <c r="EYA221" s="17"/>
      <c r="EYB221" s="17"/>
      <c r="EYC221" s="17"/>
      <c r="EYD221" s="17"/>
      <c r="EYE221" s="17"/>
      <c r="EYF221" s="17"/>
      <c r="EYG221" s="17"/>
      <c r="EYH221" s="17"/>
      <c r="EYI221" s="17"/>
      <c r="EYJ221" s="17"/>
      <c r="EYK221" s="17"/>
      <c r="EYL221" s="17"/>
      <c r="EYM221" s="17"/>
      <c r="EYN221" s="17"/>
      <c r="EYO221" s="17"/>
      <c r="EYP221" s="17"/>
      <c r="EYQ221" s="17"/>
      <c r="EYR221" s="17"/>
      <c r="EYS221" s="17"/>
      <c r="EYT221" s="17"/>
      <c r="EYU221" s="17"/>
      <c r="EYV221" s="17"/>
      <c r="EYW221" s="17"/>
      <c r="EYX221" s="17"/>
      <c r="EYY221" s="17"/>
      <c r="EYZ221" s="17"/>
      <c r="EZA221" s="17"/>
      <c r="EZB221" s="17"/>
      <c r="EZC221" s="17"/>
      <c r="EZD221" s="17"/>
      <c r="EZE221" s="17"/>
      <c r="EZF221" s="17"/>
      <c r="EZG221" s="17"/>
      <c r="EZH221" s="17"/>
      <c r="EZI221" s="17"/>
      <c r="EZJ221" s="17"/>
      <c r="EZK221" s="17"/>
      <c r="EZL221" s="17"/>
      <c r="EZM221" s="17"/>
      <c r="EZN221" s="17"/>
      <c r="EZO221" s="17"/>
      <c r="EZP221" s="17"/>
      <c r="EZQ221" s="17"/>
      <c r="EZR221" s="17"/>
      <c r="EZS221" s="17"/>
      <c r="EZT221" s="17"/>
      <c r="EZU221" s="17"/>
      <c r="EZV221" s="17"/>
      <c r="EZW221" s="17"/>
      <c r="EZX221" s="17"/>
      <c r="EZY221" s="17"/>
      <c r="EZZ221" s="17"/>
      <c r="FAA221" s="17"/>
      <c r="FAB221" s="17"/>
      <c r="FAC221" s="17"/>
      <c r="FAD221" s="17"/>
      <c r="FAE221" s="17"/>
      <c r="FAF221" s="17"/>
      <c r="FAG221" s="17"/>
      <c r="FAH221" s="17"/>
      <c r="FAI221" s="17"/>
      <c r="FAJ221" s="17"/>
      <c r="FAK221" s="17"/>
      <c r="FAL221" s="17"/>
      <c r="FAM221" s="17"/>
      <c r="FAN221" s="17"/>
      <c r="FAO221" s="17"/>
      <c r="FAP221" s="17"/>
      <c r="FAQ221" s="17"/>
      <c r="FAR221" s="17"/>
      <c r="FAS221" s="17"/>
      <c r="FAT221" s="17"/>
      <c r="FAU221" s="17"/>
      <c r="FAV221" s="17"/>
      <c r="FAW221" s="17"/>
      <c r="FAX221" s="17"/>
      <c r="FAY221" s="17"/>
      <c r="FAZ221" s="17"/>
      <c r="FBA221" s="17"/>
      <c r="FBB221" s="17"/>
      <c r="FBC221" s="17"/>
      <c r="FBD221" s="17"/>
      <c r="FBE221" s="17"/>
      <c r="FBF221" s="17"/>
      <c r="FBG221" s="17"/>
      <c r="FBH221" s="17"/>
      <c r="FBI221" s="17"/>
      <c r="FBJ221" s="17"/>
      <c r="FBK221" s="17"/>
      <c r="FBL221" s="17"/>
      <c r="FBM221" s="17"/>
      <c r="FBN221" s="17"/>
      <c r="FBO221" s="17"/>
      <c r="FBP221" s="17"/>
      <c r="FBQ221" s="17"/>
      <c r="FBR221" s="17"/>
      <c r="FBS221" s="17"/>
      <c r="FBT221" s="17"/>
      <c r="FBU221" s="17"/>
      <c r="FBV221" s="17"/>
      <c r="FBW221" s="17"/>
      <c r="FBX221" s="17"/>
      <c r="FBY221" s="17"/>
      <c r="FBZ221" s="17"/>
      <c r="FCA221" s="17"/>
      <c r="FCB221" s="17"/>
      <c r="FCC221" s="17"/>
      <c r="FCD221" s="17"/>
      <c r="FCE221" s="17"/>
      <c r="FCF221" s="17"/>
      <c r="FCG221" s="17"/>
      <c r="FCH221" s="17"/>
      <c r="FCI221" s="17"/>
      <c r="FCJ221" s="17"/>
      <c r="FCK221" s="17"/>
      <c r="FCL221" s="17"/>
      <c r="FCM221" s="17"/>
      <c r="FCN221" s="17"/>
      <c r="FCO221" s="17"/>
      <c r="FCP221" s="17"/>
      <c r="FCQ221" s="17"/>
      <c r="FCR221" s="17"/>
      <c r="FCS221" s="17"/>
      <c r="FCT221" s="17"/>
      <c r="FCU221" s="17"/>
      <c r="FCV221" s="17"/>
      <c r="FCW221" s="17"/>
      <c r="FCX221" s="17"/>
      <c r="FCY221" s="17"/>
      <c r="FCZ221" s="17"/>
      <c r="FDA221" s="17"/>
      <c r="FDB221" s="17"/>
      <c r="FDC221" s="17"/>
      <c r="FDD221" s="17"/>
      <c r="FDE221" s="17"/>
      <c r="FDF221" s="17"/>
      <c r="FDG221" s="17"/>
      <c r="FDH221" s="17"/>
      <c r="FDI221" s="17"/>
      <c r="FDJ221" s="17"/>
      <c r="FDK221" s="17"/>
      <c r="FDL221" s="17"/>
      <c r="FDM221" s="17"/>
      <c r="FDN221" s="17"/>
      <c r="FDO221" s="17"/>
      <c r="FDP221" s="17"/>
      <c r="FDQ221" s="17"/>
      <c r="FDR221" s="17"/>
      <c r="FDS221" s="17"/>
      <c r="FDT221" s="17"/>
      <c r="FDU221" s="17"/>
      <c r="FDV221" s="17"/>
      <c r="FDW221" s="17"/>
      <c r="FDX221" s="17"/>
      <c r="FDY221" s="17"/>
      <c r="FDZ221" s="17"/>
      <c r="FEA221" s="17"/>
      <c r="FEB221" s="17"/>
      <c r="FEC221" s="17"/>
      <c r="FED221" s="17"/>
      <c r="FEE221" s="17"/>
      <c r="FEF221" s="17"/>
      <c r="FEG221" s="17"/>
      <c r="FEH221" s="17"/>
      <c r="FEI221" s="17"/>
      <c r="FEJ221" s="17"/>
      <c r="FEK221" s="17"/>
      <c r="FEL221" s="17"/>
      <c r="FEM221" s="17"/>
      <c r="FEN221" s="17"/>
      <c r="FEO221" s="17"/>
      <c r="FEP221" s="17"/>
      <c r="FEQ221" s="17"/>
      <c r="FER221" s="17"/>
      <c r="FES221" s="17"/>
      <c r="FET221" s="17"/>
      <c r="FEU221" s="17"/>
      <c r="FEV221" s="17"/>
      <c r="FEW221" s="17"/>
      <c r="FEX221" s="17"/>
      <c r="FEY221" s="17"/>
      <c r="FEZ221" s="17"/>
      <c r="FFA221" s="17"/>
      <c r="FFB221" s="17"/>
      <c r="FFC221" s="17"/>
      <c r="FFD221" s="17"/>
      <c r="FFE221" s="17"/>
      <c r="FFF221" s="17"/>
      <c r="FFG221" s="17"/>
      <c r="FFH221" s="17"/>
      <c r="FFI221" s="17"/>
      <c r="FFJ221" s="17"/>
      <c r="FFK221" s="17"/>
      <c r="FFL221" s="17"/>
      <c r="FFM221" s="17"/>
      <c r="FFN221" s="17"/>
      <c r="FFO221" s="17"/>
      <c r="FFP221" s="17"/>
      <c r="FFQ221" s="17"/>
      <c r="FFR221" s="17"/>
      <c r="FFS221" s="17"/>
      <c r="FFT221" s="17"/>
      <c r="FFU221" s="17"/>
      <c r="FFV221" s="17"/>
      <c r="FFW221" s="17"/>
      <c r="FFX221" s="17"/>
      <c r="FFY221" s="17"/>
      <c r="FFZ221" s="17"/>
      <c r="FGA221" s="17"/>
      <c r="FGB221" s="17"/>
      <c r="FGC221" s="17"/>
      <c r="FGD221" s="17"/>
      <c r="FGE221" s="17"/>
      <c r="FGF221" s="17"/>
      <c r="FGG221" s="17"/>
      <c r="FGH221" s="17"/>
      <c r="FGI221" s="17"/>
      <c r="FGJ221" s="17"/>
      <c r="FGK221" s="17"/>
      <c r="FGL221" s="17"/>
      <c r="FGM221" s="17"/>
      <c r="FGN221" s="17"/>
      <c r="FGO221" s="17"/>
      <c r="FGP221" s="17"/>
      <c r="FGQ221" s="17"/>
      <c r="FGR221" s="17"/>
      <c r="FGS221" s="17"/>
      <c r="FGT221" s="17"/>
      <c r="FGU221" s="17"/>
      <c r="FGV221" s="17"/>
      <c r="FGW221" s="17"/>
      <c r="FGX221" s="17"/>
      <c r="FGY221" s="17"/>
      <c r="FGZ221" s="17"/>
      <c r="FHA221" s="17"/>
      <c r="FHB221" s="17"/>
      <c r="FHC221" s="17"/>
      <c r="FHD221" s="17"/>
      <c r="FHE221" s="17"/>
      <c r="FHF221" s="17"/>
      <c r="FHG221" s="17"/>
      <c r="FHH221" s="17"/>
      <c r="FHI221" s="17"/>
      <c r="FHJ221" s="17"/>
      <c r="FHK221" s="17"/>
      <c r="FHL221" s="17"/>
      <c r="FHM221" s="17"/>
      <c r="FHN221" s="17"/>
      <c r="FHO221" s="17"/>
      <c r="FHP221" s="17"/>
      <c r="FHQ221" s="17"/>
      <c r="FHR221" s="17"/>
      <c r="FHS221" s="17"/>
      <c r="FHT221" s="17"/>
      <c r="FHU221" s="17"/>
      <c r="FHV221" s="17"/>
      <c r="FHW221" s="17"/>
      <c r="FHX221" s="17"/>
      <c r="FHY221" s="17"/>
      <c r="FHZ221" s="17"/>
      <c r="FIA221" s="17"/>
      <c r="FIB221" s="17"/>
      <c r="FIC221" s="17"/>
      <c r="FID221" s="17"/>
      <c r="FIE221" s="17"/>
      <c r="FIF221" s="17"/>
      <c r="FIG221" s="17"/>
      <c r="FIH221" s="17"/>
      <c r="FII221" s="17"/>
      <c r="FIJ221" s="17"/>
      <c r="FIK221" s="17"/>
      <c r="FIL221" s="17"/>
      <c r="FIM221" s="17"/>
      <c r="FIN221" s="17"/>
      <c r="FIO221" s="17"/>
      <c r="FIP221" s="17"/>
      <c r="FIQ221" s="17"/>
      <c r="FIR221" s="17"/>
      <c r="FIS221" s="17"/>
      <c r="FIT221" s="17"/>
      <c r="FIU221" s="17"/>
      <c r="FIV221" s="17"/>
      <c r="FIW221" s="17"/>
      <c r="FIX221" s="17"/>
      <c r="FIY221" s="17"/>
      <c r="FIZ221" s="17"/>
      <c r="FJA221" s="17"/>
      <c r="FJB221" s="17"/>
      <c r="FJC221" s="17"/>
      <c r="FJD221" s="17"/>
      <c r="FJE221" s="17"/>
      <c r="FJF221" s="17"/>
      <c r="FJG221" s="17"/>
      <c r="FJH221" s="17"/>
      <c r="FJI221" s="17"/>
      <c r="FJJ221" s="17"/>
      <c r="FJK221" s="17"/>
      <c r="FJL221" s="17"/>
      <c r="FJM221" s="17"/>
      <c r="FJN221" s="17"/>
      <c r="FJO221" s="17"/>
      <c r="FJP221" s="17"/>
      <c r="FJQ221" s="17"/>
      <c r="FJR221" s="17"/>
      <c r="FJS221" s="17"/>
      <c r="FJT221" s="17"/>
      <c r="FJU221" s="17"/>
      <c r="FJV221" s="17"/>
      <c r="FJW221" s="17"/>
      <c r="FJX221" s="17"/>
      <c r="FJY221" s="17"/>
      <c r="FJZ221" s="17"/>
      <c r="FKA221" s="17"/>
      <c r="FKB221" s="17"/>
      <c r="FKC221" s="17"/>
      <c r="FKD221" s="17"/>
      <c r="FKE221" s="17"/>
      <c r="FKF221" s="17"/>
      <c r="FKG221" s="17"/>
      <c r="FKH221" s="17"/>
      <c r="FKI221" s="17"/>
      <c r="FKJ221" s="17"/>
      <c r="FKK221" s="17"/>
      <c r="FKL221" s="17"/>
      <c r="FKM221" s="17"/>
      <c r="FKN221" s="17"/>
      <c r="FKO221" s="17"/>
      <c r="FKP221" s="17"/>
      <c r="FKQ221" s="17"/>
      <c r="FKR221" s="17"/>
      <c r="FKS221" s="17"/>
      <c r="FKT221" s="17"/>
      <c r="FKU221" s="17"/>
      <c r="FKV221" s="17"/>
      <c r="FKW221" s="17"/>
      <c r="FKX221" s="17"/>
      <c r="FKY221" s="17"/>
      <c r="FKZ221" s="17"/>
      <c r="FLA221" s="17"/>
      <c r="FLB221" s="17"/>
      <c r="FLC221" s="17"/>
      <c r="FLD221" s="17"/>
      <c r="FLE221" s="17"/>
      <c r="FLF221" s="17"/>
      <c r="FLG221" s="17"/>
      <c r="FLH221" s="17"/>
      <c r="FLI221" s="17"/>
      <c r="FLJ221" s="17"/>
      <c r="FLK221" s="17"/>
      <c r="FLL221" s="17"/>
      <c r="FLM221" s="17"/>
      <c r="FLN221" s="17"/>
      <c r="FLO221" s="17"/>
      <c r="FLP221" s="17"/>
      <c r="FLQ221" s="17"/>
      <c r="FLR221" s="17"/>
      <c r="FLS221" s="17"/>
      <c r="FLT221" s="17"/>
      <c r="FLU221" s="17"/>
      <c r="FLV221" s="17"/>
      <c r="FLW221" s="17"/>
      <c r="FLX221" s="17"/>
      <c r="FLY221" s="17"/>
      <c r="FLZ221" s="17"/>
      <c r="FMA221" s="17"/>
      <c r="FMB221" s="17"/>
      <c r="FMC221" s="17"/>
      <c r="FMD221" s="17"/>
      <c r="FME221" s="17"/>
      <c r="FMF221" s="17"/>
      <c r="FMG221" s="17"/>
      <c r="FMH221" s="17"/>
      <c r="FMI221" s="17"/>
      <c r="FMJ221" s="17"/>
      <c r="FMK221" s="17"/>
      <c r="FML221" s="17"/>
      <c r="FMM221" s="17"/>
      <c r="FMN221" s="17"/>
      <c r="FMO221" s="17"/>
      <c r="FMP221" s="17"/>
      <c r="FMQ221" s="17"/>
      <c r="FMR221" s="17"/>
      <c r="FMS221" s="17"/>
      <c r="FMT221" s="17"/>
      <c r="FMU221" s="17"/>
      <c r="FMV221" s="17"/>
      <c r="FMW221" s="17"/>
      <c r="FMX221" s="17"/>
      <c r="FMY221" s="17"/>
      <c r="FMZ221" s="17"/>
      <c r="FNA221" s="17"/>
      <c r="FNB221" s="17"/>
      <c r="FNC221" s="17"/>
      <c r="FND221" s="17"/>
      <c r="FNE221" s="17"/>
      <c r="FNF221" s="17"/>
      <c r="FNG221" s="17"/>
      <c r="FNH221" s="17"/>
      <c r="FNI221" s="17"/>
      <c r="FNJ221" s="17"/>
      <c r="FNK221" s="17"/>
      <c r="FNL221" s="17"/>
      <c r="FNM221" s="17"/>
      <c r="FNN221" s="17"/>
      <c r="FNO221" s="17"/>
      <c r="FNP221" s="17"/>
      <c r="FNQ221" s="17"/>
      <c r="FNR221" s="17"/>
      <c r="FNS221" s="17"/>
      <c r="FNT221" s="17"/>
      <c r="FNU221" s="17"/>
      <c r="FNV221" s="17"/>
      <c r="FNW221" s="17"/>
      <c r="FNX221" s="17"/>
      <c r="FNY221" s="17"/>
      <c r="FNZ221" s="17"/>
      <c r="FOA221" s="17"/>
      <c r="FOB221" s="17"/>
      <c r="FOC221" s="17"/>
      <c r="FOD221" s="17"/>
      <c r="FOE221" s="17"/>
      <c r="FOF221" s="17"/>
      <c r="FOG221" s="17"/>
      <c r="FOH221" s="17"/>
      <c r="FOI221" s="17"/>
      <c r="FOJ221" s="17"/>
      <c r="FOK221" s="17"/>
      <c r="FOL221" s="17"/>
      <c r="FOM221" s="17"/>
      <c r="FON221" s="17"/>
      <c r="FOO221" s="17"/>
      <c r="FOP221" s="17"/>
      <c r="FOQ221" s="17"/>
      <c r="FOR221" s="17"/>
      <c r="FOS221" s="17"/>
      <c r="FOT221" s="17"/>
      <c r="FOU221" s="17"/>
      <c r="FOV221" s="17"/>
      <c r="FOW221" s="17"/>
      <c r="FOX221" s="17"/>
      <c r="FOY221" s="17"/>
      <c r="FOZ221" s="17"/>
      <c r="FPA221" s="17"/>
      <c r="FPB221" s="17"/>
      <c r="FPC221" s="17"/>
      <c r="FPD221" s="17"/>
      <c r="FPE221" s="17"/>
      <c r="FPF221" s="17"/>
      <c r="FPG221" s="17"/>
      <c r="FPH221" s="17"/>
      <c r="FPI221" s="17"/>
      <c r="FPJ221" s="17"/>
      <c r="FPK221" s="17"/>
      <c r="FPL221" s="17"/>
      <c r="FPM221" s="17"/>
      <c r="FPN221" s="17"/>
      <c r="FPO221" s="17"/>
      <c r="FPP221" s="17"/>
      <c r="FPQ221" s="17"/>
      <c r="FPR221" s="17"/>
      <c r="FPS221" s="17"/>
      <c r="FPT221" s="17"/>
      <c r="FPU221" s="17"/>
      <c r="FPV221" s="17"/>
      <c r="FPW221" s="17"/>
      <c r="FPX221" s="17"/>
      <c r="FPY221" s="17"/>
      <c r="FPZ221" s="17"/>
      <c r="FQA221" s="17"/>
      <c r="FQB221" s="17"/>
      <c r="FQC221" s="17"/>
      <c r="FQD221" s="17"/>
      <c r="FQE221" s="17"/>
      <c r="FQF221" s="17"/>
      <c r="FQG221" s="17"/>
      <c r="FQH221" s="17"/>
      <c r="FQI221" s="17"/>
      <c r="FQJ221" s="17"/>
      <c r="FQK221" s="17"/>
      <c r="FQL221" s="17"/>
      <c r="FQM221" s="17"/>
      <c r="FQN221" s="17"/>
      <c r="FQO221" s="17"/>
      <c r="FQP221" s="17"/>
      <c r="FQQ221" s="17"/>
      <c r="FQR221" s="17"/>
      <c r="FQS221" s="17"/>
      <c r="FQT221" s="17"/>
      <c r="FQU221" s="17"/>
      <c r="FQV221" s="17"/>
      <c r="FQW221" s="17"/>
      <c r="FQX221" s="17"/>
      <c r="FQY221" s="17"/>
      <c r="FQZ221" s="17"/>
      <c r="FRA221" s="17"/>
      <c r="FRB221" s="17"/>
      <c r="FRC221" s="17"/>
      <c r="FRD221" s="17"/>
      <c r="FRE221" s="17"/>
      <c r="FRF221" s="17"/>
      <c r="FRG221" s="17"/>
      <c r="FRH221" s="17"/>
      <c r="FRI221" s="17"/>
      <c r="FRJ221" s="17"/>
      <c r="FRK221" s="17"/>
      <c r="FRL221" s="17"/>
      <c r="FRM221" s="17"/>
      <c r="FRN221" s="17"/>
      <c r="FRO221" s="17"/>
      <c r="FRP221" s="17"/>
      <c r="FRQ221" s="17"/>
      <c r="FRR221" s="17"/>
      <c r="FRS221" s="17"/>
      <c r="FRT221" s="17"/>
      <c r="FRU221" s="17"/>
      <c r="FRV221" s="17"/>
      <c r="FRW221" s="17"/>
      <c r="FRX221" s="17"/>
      <c r="FRY221" s="17"/>
      <c r="FRZ221" s="17"/>
      <c r="FSA221" s="17"/>
      <c r="FSB221" s="17"/>
      <c r="FSC221" s="17"/>
      <c r="FSD221" s="17"/>
      <c r="FSE221" s="17"/>
      <c r="FSF221" s="17"/>
      <c r="FSG221" s="17"/>
      <c r="FSH221" s="17"/>
      <c r="FSI221" s="17"/>
      <c r="FSJ221" s="17"/>
      <c r="FSK221" s="17"/>
      <c r="FSL221" s="17"/>
      <c r="FSM221" s="17"/>
      <c r="FSN221" s="17"/>
      <c r="FSO221" s="17"/>
      <c r="FSP221" s="17"/>
      <c r="FSQ221" s="17"/>
      <c r="FSR221" s="17"/>
      <c r="FSS221" s="17"/>
      <c r="FST221" s="17"/>
      <c r="FSU221" s="17"/>
      <c r="FSV221" s="17"/>
      <c r="FSW221" s="17"/>
      <c r="FSX221" s="17"/>
      <c r="FSY221" s="17"/>
      <c r="FSZ221" s="17"/>
      <c r="FTA221" s="17"/>
      <c r="FTB221" s="17"/>
      <c r="FTC221" s="17"/>
      <c r="FTD221" s="17"/>
      <c r="FTE221" s="17"/>
      <c r="FTF221" s="17"/>
      <c r="FTG221" s="17"/>
      <c r="FTH221" s="17"/>
      <c r="FTI221" s="17"/>
      <c r="FTJ221" s="17"/>
      <c r="FTK221" s="17"/>
      <c r="FTL221" s="17"/>
      <c r="FTM221" s="17"/>
      <c r="FTN221" s="17"/>
      <c r="FTO221" s="17"/>
      <c r="FTP221" s="17"/>
      <c r="FTQ221" s="17"/>
      <c r="FTR221" s="17"/>
      <c r="FTS221" s="17"/>
      <c r="FTT221" s="17"/>
      <c r="FTU221" s="17"/>
      <c r="FTV221" s="17"/>
      <c r="FTW221" s="17"/>
      <c r="FTX221" s="17"/>
      <c r="FTY221" s="17"/>
      <c r="FTZ221" s="17"/>
      <c r="FUA221" s="17"/>
      <c r="FUB221" s="17"/>
      <c r="FUC221" s="17"/>
      <c r="FUD221" s="17"/>
      <c r="FUE221" s="17"/>
      <c r="FUF221" s="17"/>
      <c r="FUG221" s="17"/>
      <c r="FUH221" s="17"/>
      <c r="FUI221" s="17"/>
      <c r="FUJ221" s="17"/>
      <c r="FUK221" s="17"/>
      <c r="FUL221" s="17"/>
      <c r="FUM221" s="17"/>
      <c r="FUN221" s="17"/>
      <c r="FUO221" s="17"/>
      <c r="FUP221" s="17"/>
      <c r="FUQ221" s="17"/>
      <c r="FUR221" s="17"/>
      <c r="FUS221" s="17"/>
      <c r="FUT221" s="17"/>
      <c r="FUU221" s="17"/>
      <c r="FUV221" s="17"/>
      <c r="FUW221" s="17"/>
      <c r="FUX221" s="17"/>
      <c r="FUY221" s="17"/>
      <c r="FUZ221" s="17"/>
      <c r="FVA221" s="17"/>
      <c r="FVB221" s="17"/>
      <c r="FVC221" s="17"/>
      <c r="FVD221" s="17"/>
      <c r="FVE221" s="17"/>
      <c r="FVF221" s="17"/>
      <c r="FVG221" s="17"/>
      <c r="FVH221" s="17"/>
      <c r="FVI221" s="17"/>
      <c r="FVJ221" s="17"/>
      <c r="FVK221" s="17"/>
      <c r="FVL221" s="17"/>
      <c r="FVM221" s="17"/>
      <c r="FVN221" s="17"/>
      <c r="FVO221" s="17"/>
      <c r="FVP221" s="17"/>
      <c r="FVQ221" s="17"/>
      <c r="FVR221" s="17"/>
      <c r="FVS221" s="17"/>
      <c r="FVT221" s="17"/>
      <c r="FVU221" s="17"/>
      <c r="FVV221" s="17"/>
      <c r="FVW221" s="17"/>
      <c r="FVX221" s="17"/>
      <c r="FVY221" s="17"/>
      <c r="FVZ221" s="17"/>
      <c r="FWA221" s="17"/>
      <c r="FWB221" s="17"/>
      <c r="FWC221" s="17"/>
      <c r="FWD221" s="17"/>
      <c r="FWE221" s="17"/>
      <c r="FWF221" s="17"/>
      <c r="FWG221" s="17"/>
      <c r="FWH221" s="17"/>
      <c r="FWI221" s="17"/>
      <c r="FWJ221" s="17"/>
      <c r="FWK221" s="17"/>
      <c r="FWL221" s="17"/>
      <c r="FWM221" s="17"/>
      <c r="FWN221" s="17"/>
      <c r="FWO221" s="17"/>
      <c r="FWP221" s="17"/>
      <c r="FWQ221" s="17"/>
      <c r="FWR221" s="17"/>
      <c r="FWS221" s="17"/>
      <c r="FWT221" s="17"/>
      <c r="FWU221" s="17"/>
      <c r="FWV221" s="17"/>
      <c r="FWW221" s="17"/>
      <c r="FWX221" s="17"/>
      <c r="FWY221" s="17"/>
      <c r="FWZ221" s="17"/>
      <c r="FXA221" s="17"/>
      <c r="FXB221" s="17"/>
      <c r="FXC221" s="17"/>
      <c r="FXD221" s="17"/>
      <c r="FXE221" s="17"/>
      <c r="FXF221" s="17"/>
      <c r="FXG221" s="17"/>
      <c r="FXH221" s="17"/>
      <c r="FXI221" s="17"/>
      <c r="FXJ221" s="17"/>
      <c r="FXK221" s="17"/>
      <c r="FXL221" s="17"/>
      <c r="FXM221" s="17"/>
      <c r="FXN221" s="17"/>
      <c r="FXO221" s="17"/>
      <c r="FXP221" s="17"/>
      <c r="FXQ221" s="17"/>
      <c r="FXR221" s="17"/>
      <c r="FXS221" s="17"/>
      <c r="FXT221" s="17"/>
      <c r="FXU221" s="17"/>
      <c r="FXV221" s="17"/>
      <c r="FXW221" s="17"/>
      <c r="FXX221" s="17"/>
      <c r="FXY221" s="17"/>
      <c r="FXZ221" s="17"/>
      <c r="FYA221" s="17"/>
      <c r="FYB221" s="17"/>
      <c r="FYC221" s="17"/>
      <c r="FYD221" s="17"/>
      <c r="FYE221" s="17"/>
      <c r="FYF221" s="17"/>
      <c r="FYG221" s="17"/>
      <c r="FYH221" s="17"/>
      <c r="FYI221" s="17"/>
      <c r="FYJ221" s="17"/>
      <c r="FYK221" s="17"/>
      <c r="FYL221" s="17"/>
      <c r="FYM221" s="17"/>
      <c r="FYN221" s="17"/>
      <c r="FYO221" s="17"/>
      <c r="FYP221" s="17"/>
      <c r="FYQ221" s="17"/>
      <c r="FYR221" s="17"/>
      <c r="FYS221" s="17"/>
      <c r="FYT221" s="17"/>
      <c r="FYU221" s="17"/>
      <c r="FYV221" s="17"/>
      <c r="FYW221" s="17"/>
      <c r="FYX221" s="17"/>
      <c r="FYY221" s="17"/>
      <c r="FYZ221" s="17"/>
      <c r="FZA221" s="17"/>
      <c r="FZB221" s="17"/>
      <c r="FZC221" s="17"/>
      <c r="FZD221" s="17"/>
      <c r="FZE221" s="17"/>
      <c r="FZF221" s="17"/>
      <c r="FZG221" s="17"/>
      <c r="FZH221" s="17"/>
      <c r="FZI221" s="17"/>
      <c r="FZJ221" s="17"/>
      <c r="FZK221" s="17"/>
      <c r="FZL221" s="17"/>
      <c r="FZM221" s="17"/>
      <c r="FZN221" s="17"/>
      <c r="FZO221" s="17"/>
      <c r="FZP221" s="17"/>
      <c r="FZQ221" s="17"/>
      <c r="FZR221" s="17"/>
      <c r="FZS221" s="17"/>
      <c r="FZT221" s="17"/>
      <c r="FZU221" s="17"/>
      <c r="FZV221" s="17"/>
      <c r="FZW221" s="17"/>
      <c r="FZX221" s="17"/>
      <c r="FZY221" s="17"/>
      <c r="FZZ221" s="17"/>
      <c r="GAA221" s="17"/>
      <c r="GAB221" s="17"/>
      <c r="GAC221" s="17"/>
      <c r="GAD221" s="17"/>
      <c r="GAE221" s="17"/>
      <c r="GAF221" s="17"/>
      <c r="GAG221" s="17"/>
      <c r="GAH221" s="17"/>
      <c r="GAI221" s="17"/>
      <c r="GAJ221" s="17"/>
      <c r="GAK221" s="17"/>
      <c r="GAL221" s="17"/>
      <c r="GAM221" s="17"/>
      <c r="GAN221" s="17"/>
      <c r="GAO221" s="17"/>
      <c r="GAP221" s="17"/>
      <c r="GAQ221" s="17"/>
      <c r="GAR221" s="17"/>
      <c r="GAS221" s="17"/>
      <c r="GAT221" s="17"/>
      <c r="GAU221" s="17"/>
      <c r="GAV221" s="17"/>
      <c r="GAW221" s="17"/>
      <c r="GAX221" s="17"/>
      <c r="GAY221" s="17"/>
      <c r="GAZ221" s="17"/>
      <c r="GBA221" s="17"/>
      <c r="GBB221" s="17"/>
      <c r="GBC221" s="17"/>
      <c r="GBD221" s="17"/>
      <c r="GBE221" s="17"/>
      <c r="GBF221" s="17"/>
      <c r="GBG221" s="17"/>
      <c r="GBH221" s="17"/>
      <c r="GBI221" s="17"/>
      <c r="GBJ221" s="17"/>
      <c r="GBK221" s="17"/>
      <c r="GBL221" s="17"/>
      <c r="GBM221" s="17"/>
      <c r="GBN221" s="17"/>
      <c r="GBO221" s="17"/>
      <c r="GBP221" s="17"/>
      <c r="GBQ221" s="17"/>
      <c r="GBR221" s="17"/>
      <c r="GBS221" s="17"/>
      <c r="GBT221" s="17"/>
      <c r="GBU221" s="17"/>
      <c r="GBV221" s="17"/>
      <c r="GBW221" s="17"/>
      <c r="GBX221" s="17"/>
      <c r="GBY221" s="17"/>
      <c r="GBZ221" s="17"/>
      <c r="GCA221" s="17"/>
      <c r="GCB221" s="17"/>
      <c r="GCC221" s="17"/>
      <c r="GCD221" s="17"/>
      <c r="GCE221" s="17"/>
      <c r="GCF221" s="17"/>
      <c r="GCG221" s="17"/>
      <c r="GCH221" s="17"/>
      <c r="GCI221" s="17"/>
      <c r="GCJ221" s="17"/>
      <c r="GCK221" s="17"/>
      <c r="GCL221" s="17"/>
      <c r="GCM221" s="17"/>
      <c r="GCN221" s="17"/>
      <c r="GCO221" s="17"/>
      <c r="GCP221" s="17"/>
      <c r="GCQ221" s="17"/>
      <c r="GCR221" s="17"/>
      <c r="GCS221" s="17"/>
      <c r="GCT221" s="17"/>
      <c r="GCU221" s="17"/>
      <c r="GCV221" s="17"/>
      <c r="GCW221" s="17"/>
      <c r="GCX221" s="17"/>
      <c r="GCY221" s="17"/>
      <c r="GCZ221" s="17"/>
      <c r="GDA221" s="17"/>
      <c r="GDB221" s="17"/>
      <c r="GDC221" s="17"/>
      <c r="GDD221" s="17"/>
      <c r="GDE221" s="17"/>
      <c r="GDF221" s="17"/>
      <c r="GDG221" s="17"/>
      <c r="GDH221" s="17"/>
      <c r="GDI221" s="17"/>
      <c r="GDJ221" s="17"/>
      <c r="GDK221" s="17"/>
      <c r="GDL221" s="17"/>
      <c r="GDM221" s="17"/>
      <c r="GDN221" s="17"/>
      <c r="GDO221" s="17"/>
      <c r="GDP221" s="17"/>
      <c r="GDQ221" s="17"/>
      <c r="GDR221" s="17"/>
      <c r="GDS221" s="17"/>
      <c r="GDT221" s="17"/>
      <c r="GDU221" s="17"/>
      <c r="GDV221" s="17"/>
      <c r="GDW221" s="17"/>
      <c r="GDX221" s="17"/>
      <c r="GDY221" s="17"/>
      <c r="GDZ221" s="17"/>
      <c r="GEA221" s="17"/>
      <c r="GEB221" s="17"/>
      <c r="GEC221" s="17"/>
      <c r="GED221" s="17"/>
      <c r="GEE221" s="17"/>
      <c r="GEF221" s="17"/>
      <c r="GEG221" s="17"/>
      <c r="GEH221" s="17"/>
      <c r="GEI221" s="17"/>
      <c r="GEJ221" s="17"/>
      <c r="GEK221" s="17"/>
      <c r="GEL221" s="17"/>
      <c r="GEM221" s="17"/>
      <c r="GEN221" s="17"/>
      <c r="GEO221" s="17"/>
      <c r="GEP221" s="17"/>
      <c r="GEQ221" s="17"/>
      <c r="GER221" s="17"/>
      <c r="GES221" s="17"/>
      <c r="GET221" s="17"/>
      <c r="GEU221" s="17"/>
      <c r="GEV221" s="17"/>
      <c r="GEW221" s="17"/>
      <c r="GEX221" s="17"/>
      <c r="GEY221" s="17"/>
      <c r="GEZ221" s="17"/>
      <c r="GFA221" s="17"/>
      <c r="GFB221" s="17"/>
      <c r="GFC221" s="17"/>
      <c r="GFD221" s="17"/>
      <c r="GFE221" s="17"/>
      <c r="GFF221" s="17"/>
      <c r="GFG221" s="17"/>
      <c r="GFH221" s="17"/>
      <c r="GFI221" s="17"/>
      <c r="GFJ221" s="17"/>
      <c r="GFK221" s="17"/>
      <c r="GFL221" s="17"/>
      <c r="GFM221" s="17"/>
      <c r="GFN221" s="17"/>
      <c r="GFO221" s="17"/>
      <c r="GFP221" s="17"/>
      <c r="GFQ221" s="17"/>
      <c r="GFR221" s="17"/>
      <c r="GFS221" s="17"/>
      <c r="GFT221" s="17"/>
      <c r="GFU221" s="17"/>
      <c r="GFV221" s="17"/>
      <c r="GFW221" s="17"/>
      <c r="GFX221" s="17"/>
      <c r="GFY221" s="17"/>
      <c r="GFZ221" s="17"/>
      <c r="GGA221" s="17"/>
      <c r="GGB221" s="17"/>
      <c r="GGC221" s="17"/>
      <c r="GGD221" s="17"/>
      <c r="GGE221" s="17"/>
      <c r="GGF221" s="17"/>
      <c r="GGG221" s="17"/>
      <c r="GGH221" s="17"/>
      <c r="GGI221" s="17"/>
      <c r="GGJ221" s="17"/>
      <c r="GGK221" s="17"/>
      <c r="GGL221" s="17"/>
      <c r="GGM221" s="17"/>
      <c r="GGN221" s="17"/>
      <c r="GGO221" s="17"/>
      <c r="GGP221" s="17"/>
      <c r="GGQ221" s="17"/>
      <c r="GGR221" s="17"/>
      <c r="GGS221" s="17"/>
      <c r="GGT221" s="17"/>
      <c r="GGU221" s="17"/>
      <c r="GGV221" s="17"/>
      <c r="GGW221" s="17"/>
      <c r="GGX221" s="17"/>
      <c r="GGY221" s="17"/>
      <c r="GGZ221" s="17"/>
      <c r="GHA221" s="17"/>
      <c r="GHB221" s="17"/>
      <c r="GHC221" s="17"/>
      <c r="GHD221" s="17"/>
      <c r="GHE221" s="17"/>
      <c r="GHF221" s="17"/>
      <c r="GHG221" s="17"/>
      <c r="GHH221" s="17"/>
      <c r="GHI221" s="17"/>
      <c r="GHJ221" s="17"/>
      <c r="GHK221" s="17"/>
      <c r="GHL221" s="17"/>
      <c r="GHM221" s="17"/>
      <c r="GHN221" s="17"/>
      <c r="GHO221" s="17"/>
      <c r="GHP221" s="17"/>
      <c r="GHQ221" s="17"/>
      <c r="GHR221" s="17"/>
      <c r="GHS221" s="17"/>
      <c r="GHT221" s="17"/>
      <c r="GHU221" s="17"/>
      <c r="GHV221" s="17"/>
      <c r="GHW221" s="17"/>
      <c r="GHX221" s="17"/>
      <c r="GHY221" s="17"/>
      <c r="GHZ221" s="17"/>
      <c r="GIA221" s="17"/>
      <c r="GIB221" s="17"/>
      <c r="GIC221" s="17"/>
      <c r="GID221" s="17"/>
      <c r="GIE221" s="17"/>
      <c r="GIF221" s="17"/>
      <c r="GIG221" s="17"/>
      <c r="GIH221" s="17"/>
      <c r="GII221" s="17"/>
      <c r="GIJ221" s="17"/>
      <c r="GIK221" s="17"/>
      <c r="GIL221" s="17"/>
      <c r="GIM221" s="17"/>
      <c r="GIN221" s="17"/>
      <c r="GIO221" s="17"/>
      <c r="GIP221" s="17"/>
      <c r="GIQ221" s="17"/>
      <c r="GIR221" s="17"/>
      <c r="GIS221" s="17"/>
      <c r="GIT221" s="17"/>
      <c r="GIU221" s="17"/>
      <c r="GIV221" s="17"/>
      <c r="GIW221" s="17"/>
      <c r="GIX221" s="17"/>
      <c r="GIY221" s="17"/>
      <c r="GIZ221" s="17"/>
      <c r="GJA221" s="17"/>
      <c r="GJB221" s="17"/>
      <c r="GJC221" s="17"/>
      <c r="GJD221" s="17"/>
      <c r="GJE221" s="17"/>
      <c r="GJF221" s="17"/>
      <c r="GJG221" s="17"/>
      <c r="GJH221" s="17"/>
      <c r="GJI221" s="17"/>
      <c r="GJJ221" s="17"/>
      <c r="GJK221" s="17"/>
      <c r="GJL221" s="17"/>
      <c r="GJM221" s="17"/>
      <c r="GJN221" s="17"/>
      <c r="GJO221" s="17"/>
      <c r="GJP221" s="17"/>
      <c r="GJQ221" s="17"/>
      <c r="GJR221" s="17"/>
      <c r="GJS221" s="17"/>
      <c r="GJT221" s="17"/>
      <c r="GJU221" s="17"/>
      <c r="GJV221" s="17"/>
      <c r="GJW221" s="17"/>
      <c r="GJX221" s="17"/>
      <c r="GJY221" s="17"/>
      <c r="GJZ221" s="17"/>
      <c r="GKA221" s="17"/>
      <c r="GKB221" s="17"/>
      <c r="GKC221" s="17"/>
      <c r="GKD221" s="17"/>
      <c r="GKE221" s="17"/>
      <c r="GKF221" s="17"/>
      <c r="GKG221" s="17"/>
      <c r="GKH221" s="17"/>
      <c r="GKI221" s="17"/>
      <c r="GKJ221" s="17"/>
      <c r="GKK221" s="17"/>
      <c r="GKL221" s="17"/>
      <c r="GKM221" s="17"/>
      <c r="GKN221" s="17"/>
      <c r="GKO221" s="17"/>
      <c r="GKP221" s="17"/>
      <c r="GKQ221" s="17"/>
      <c r="GKR221" s="17"/>
      <c r="GKS221" s="17"/>
      <c r="GKT221" s="17"/>
      <c r="GKU221" s="17"/>
      <c r="GKV221" s="17"/>
      <c r="GKW221" s="17"/>
      <c r="GKX221" s="17"/>
      <c r="GKY221" s="17"/>
      <c r="GKZ221" s="17"/>
      <c r="GLA221" s="17"/>
      <c r="GLB221" s="17"/>
      <c r="GLC221" s="17"/>
      <c r="GLD221" s="17"/>
      <c r="GLE221" s="17"/>
      <c r="GLF221" s="17"/>
      <c r="GLG221" s="17"/>
      <c r="GLH221" s="17"/>
      <c r="GLI221" s="17"/>
      <c r="GLJ221" s="17"/>
      <c r="GLK221" s="17"/>
      <c r="GLL221" s="17"/>
      <c r="GLM221" s="17"/>
      <c r="GLN221" s="17"/>
      <c r="GLO221" s="17"/>
      <c r="GLP221" s="17"/>
      <c r="GLQ221" s="17"/>
      <c r="GLR221" s="17"/>
      <c r="GLS221" s="17"/>
      <c r="GLT221" s="17"/>
      <c r="GLU221" s="17"/>
      <c r="GLV221" s="17"/>
      <c r="GLW221" s="17"/>
      <c r="GLX221" s="17"/>
      <c r="GLY221" s="17"/>
      <c r="GLZ221" s="17"/>
      <c r="GMA221" s="17"/>
      <c r="GMB221" s="17"/>
      <c r="GMC221" s="17"/>
      <c r="GMD221" s="17"/>
      <c r="GME221" s="17"/>
      <c r="GMF221" s="17"/>
      <c r="GMG221" s="17"/>
      <c r="GMH221" s="17"/>
      <c r="GMI221" s="17"/>
      <c r="GMJ221" s="17"/>
      <c r="GMK221" s="17"/>
      <c r="GML221" s="17"/>
      <c r="GMM221" s="17"/>
      <c r="GMN221" s="17"/>
      <c r="GMO221" s="17"/>
      <c r="GMP221" s="17"/>
      <c r="GMQ221" s="17"/>
      <c r="GMR221" s="17"/>
      <c r="GMS221" s="17"/>
      <c r="GMT221" s="17"/>
      <c r="GMU221" s="17"/>
      <c r="GMV221" s="17"/>
      <c r="GMW221" s="17"/>
      <c r="GMX221" s="17"/>
      <c r="GMY221" s="17"/>
      <c r="GMZ221" s="17"/>
      <c r="GNA221" s="17"/>
      <c r="GNB221" s="17"/>
      <c r="GNC221" s="17"/>
      <c r="GND221" s="17"/>
      <c r="GNE221" s="17"/>
      <c r="GNF221" s="17"/>
      <c r="GNG221" s="17"/>
      <c r="GNH221" s="17"/>
      <c r="GNI221" s="17"/>
      <c r="GNJ221" s="17"/>
      <c r="GNK221" s="17"/>
      <c r="GNL221" s="17"/>
      <c r="GNM221" s="17"/>
      <c r="GNN221" s="17"/>
      <c r="GNO221" s="17"/>
      <c r="GNP221" s="17"/>
      <c r="GNQ221" s="17"/>
      <c r="GNR221" s="17"/>
      <c r="GNS221" s="17"/>
      <c r="GNT221" s="17"/>
      <c r="GNU221" s="17"/>
      <c r="GNV221" s="17"/>
      <c r="GNW221" s="17"/>
      <c r="GNX221" s="17"/>
      <c r="GNY221" s="17"/>
      <c r="GNZ221" s="17"/>
      <c r="GOA221" s="17"/>
      <c r="GOB221" s="17"/>
      <c r="GOC221" s="17"/>
      <c r="GOD221" s="17"/>
      <c r="GOE221" s="17"/>
      <c r="GOF221" s="17"/>
      <c r="GOG221" s="17"/>
      <c r="GOH221" s="17"/>
      <c r="GOI221" s="17"/>
      <c r="GOJ221" s="17"/>
      <c r="GOK221" s="17"/>
      <c r="GOL221" s="17"/>
      <c r="GOM221" s="17"/>
      <c r="GON221" s="17"/>
      <c r="GOO221" s="17"/>
      <c r="GOP221" s="17"/>
      <c r="GOQ221" s="17"/>
      <c r="GOR221" s="17"/>
      <c r="GOS221" s="17"/>
      <c r="GOT221" s="17"/>
      <c r="GOU221" s="17"/>
      <c r="GOV221" s="17"/>
      <c r="GOW221" s="17"/>
      <c r="GOX221" s="17"/>
      <c r="GOY221" s="17"/>
      <c r="GOZ221" s="17"/>
      <c r="GPA221" s="17"/>
      <c r="GPB221" s="17"/>
      <c r="GPC221" s="17"/>
      <c r="GPD221" s="17"/>
      <c r="GPE221" s="17"/>
      <c r="GPF221" s="17"/>
      <c r="GPG221" s="17"/>
      <c r="GPH221" s="17"/>
      <c r="GPI221" s="17"/>
      <c r="GPJ221" s="17"/>
      <c r="GPK221" s="17"/>
      <c r="GPL221" s="17"/>
      <c r="GPM221" s="17"/>
      <c r="GPN221" s="17"/>
      <c r="GPO221" s="17"/>
      <c r="GPP221" s="17"/>
      <c r="GPQ221" s="17"/>
      <c r="GPR221" s="17"/>
      <c r="GPS221" s="17"/>
      <c r="GPT221" s="17"/>
      <c r="GPU221" s="17"/>
      <c r="GPV221" s="17"/>
      <c r="GPW221" s="17"/>
      <c r="GPX221" s="17"/>
      <c r="GPY221" s="17"/>
      <c r="GPZ221" s="17"/>
      <c r="GQA221" s="17"/>
      <c r="GQB221" s="17"/>
      <c r="GQC221" s="17"/>
      <c r="GQD221" s="17"/>
      <c r="GQE221" s="17"/>
      <c r="GQF221" s="17"/>
      <c r="GQG221" s="17"/>
      <c r="GQH221" s="17"/>
      <c r="GQI221" s="17"/>
      <c r="GQJ221" s="17"/>
      <c r="GQK221" s="17"/>
      <c r="GQL221" s="17"/>
      <c r="GQM221" s="17"/>
      <c r="GQN221" s="17"/>
      <c r="GQO221" s="17"/>
      <c r="GQP221" s="17"/>
      <c r="GQQ221" s="17"/>
      <c r="GQR221" s="17"/>
      <c r="GQS221" s="17"/>
      <c r="GQT221" s="17"/>
      <c r="GQU221" s="17"/>
      <c r="GQV221" s="17"/>
      <c r="GQW221" s="17"/>
      <c r="GQX221" s="17"/>
      <c r="GQY221" s="17"/>
      <c r="GQZ221" s="17"/>
      <c r="GRA221" s="17"/>
      <c r="GRB221" s="17"/>
      <c r="GRC221" s="17"/>
      <c r="GRD221" s="17"/>
      <c r="GRE221" s="17"/>
      <c r="GRF221" s="17"/>
      <c r="GRG221" s="17"/>
      <c r="GRH221" s="17"/>
      <c r="GRI221" s="17"/>
      <c r="GRJ221" s="17"/>
      <c r="GRK221" s="17"/>
      <c r="GRL221" s="17"/>
      <c r="GRM221" s="17"/>
      <c r="GRN221" s="17"/>
      <c r="GRO221" s="17"/>
      <c r="GRP221" s="17"/>
      <c r="GRQ221" s="17"/>
      <c r="GRR221" s="17"/>
      <c r="GRS221" s="17"/>
      <c r="GRT221" s="17"/>
      <c r="GRU221" s="17"/>
      <c r="GRV221" s="17"/>
      <c r="GRW221" s="17"/>
      <c r="GRX221" s="17"/>
      <c r="GRY221" s="17"/>
      <c r="GRZ221" s="17"/>
      <c r="GSA221" s="17"/>
      <c r="GSB221" s="17"/>
      <c r="GSC221" s="17"/>
      <c r="GSD221" s="17"/>
      <c r="GSE221" s="17"/>
      <c r="GSF221" s="17"/>
      <c r="GSG221" s="17"/>
      <c r="GSH221" s="17"/>
      <c r="GSI221" s="17"/>
      <c r="GSJ221" s="17"/>
      <c r="GSK221" s="17"/>
      <c r="GSL221" s="17"/>
      <c r="GSM221" s="17"/>
      <c r="GSN221" s="17"/>
      <c r="GSO221" s="17"/>
      <c r="GSP221" s="17"/>
      <c r="GSQ221" s="17"/>
      <c r="GSR221" s="17"/>
      <c r="GSS221" s="17"/>
      <c r="GST221" s="17"/>
      <c r="GSU221" s="17"/>
      <c r="GSV221" s="17"/>
      <c r="GSW221" s="17"/>
      <c r="GSX221" s="17"/>
      <c r="GSY221" s="17"/>
      <c r="GSZ221" s="17"/>
      <c r="GTA221" s="17"/>
      <c r="GTB221" s="17"/>
      <c r="GTC221" s="17"/>
      <c r="GTD221" s="17"/>
      <c r="GTE221" s="17"/>
      <c r="GTF221" s="17"/>
      <c r="GTG221" s="17"/>
      <c r="GTH221" s="17"/>
      <c r="GTI221" s="17"/>
      <c r="GTJ221" s="17"/>
      <c r="GTK221" s="17"/>
      <c r="GTL221" s="17"/>
      <c r="GTM221" s="17"/>
      <c r="GTN221" s="17"/>
      <c r="GTO221" s="17"/>
      <c r="GTP221" s="17"/>
      <c r="GTQ221" s="17"/>
      <c r="GTR221" s="17"/>
      <c r="GTS221" s="17"/>
      <c r="GTT221" s="17"/>
      <c r="GTU221" s="17"/>
      <c r="GTV221" s="17"/>
      <c r="GTW221" s="17"/>
      <c r="GTX221" s="17"/>
      <c r="GTY221" s="17"/>
      <c r="GTZ221" s="17"/>
      <c r="GUA221" s="17"/>
      <c r="GUB221" s="17"/>
      <c r="GUC221" s="17"/>
      <c r="GUD221" s="17"/>
      <c r="GUE221" s="17"/>
      <c r="GUF221" s="17"/>
      <c r="GUG221" s="17"/>
      <c r="GUH221" s="17"/>
      <c r="GUI221" s="17"/>
      <c r="GUJ221" s="17"/>
      <c r="GUK221" s="17"/>
      <c r="GUL221" s="17"/>
      <c r="GUM221" s="17"/>
      <c r="GUN221" s="17"/>
      <c r="GUO221" s="17"/>
      <c r="GUP221" s="17"/>
      <c r="GUQ221" s="17"/>
      <c r="GUR221" s="17"/>
      <c r="GUS221" s="17"/>
      <c r="GUT221" s="17"/>
      <c r="GUU221" s="17"/>
      <c r="GUV221" s="17"/>
      <c r="GUW221" s="17"/>
      <c r="GUX221" s="17"/>
      <c r="GUY221" s="17"/>
      <c r="GUZ221" s="17"/>
      <c r="GVA221" s="17"/>
      <c r="GVB221" s="17"/>
      <c r="GVC221" s="17"/>
      <c r="GVD221" s="17"/>
      <c r="GVE221" s="17"/>
      <c r="GVF221" s="17"/>
      <c r="GVG221" s="17"/>
      <c r="GVH221" s="17"/>
      <c r="GVI221" s="17"/>
      <c r="GVJ221" s="17"/>
      <c r="GVK221" s="17"/>
      <c r="GVL221" s="17"/>
      <c r="GVM221" s="17"/>
      <c r="GVN221" s="17"/>
      <c r="GVO221" s="17"/>
      <c r="GVP221" s="17"/>
      <c r="GVQ221" s="17"/>
      <c r="GVR221" s="17"/>
      <c r="GVS221" s="17"/>
      <c r="GVT221" s="17"/>
      <c r="GVU221" s="17"/>
      <c r="GVV221" s="17"/>
      <c r="GVW221" s="17"/>
      <c r="GVX221" s="17"/>
      <c r="GVY221" s="17"/>
      <c r="GVZ221" s="17"/>
      <c r="GWA221" s="17"/>
      <c r="GWB221" s="17"/>
      <c r="GWC221" s="17"/>
      <c r="GWD221" s="17"/>
      <c r="GWE221" s="17"/>
      <c r="GWF221" s="17"/>
      <c r="GWG221" s="17"/>
      <c r="GWH221" s="17"/>
      <c r="GWI221" s="17"/>
      <c r="GWJ221" s="17"/>
      <c r="GWK221" s="17"/>
      <c r="GWL221" s="17"/>
      <c r="GWM221" s="17"/>
      <c r="GWN221" s="17"/>
      <c r="GWO221" s="17"/>
      <c r="GWP221" s="17"/>
      <c r="GWQ221" s="17"/>
      <c r="GWR221" s="17"/>
      <c r="GWS221" s="17"/>
      <c r="GWT221" s="17"/>
      <c r="GWU221" s="17"/>
      <c r="GWV221" s="17"/>
      <c r="GWW221" s="17"/>
      <c r="GWX221" s="17"/>
      <c r="GWY221" s="17"/>
      <c r="GWZ221" s="17"/>
      <c r="GXA221" s="17"/>
      <c r="GXB221" s="17"/>
      <c r="GXC221" s="17"/>
      <c r="GXD221" s="17"/>
      <c r="GXE221" s="17"/>
      <c r="GXF221" s="17"/>
      <c r="GXG221" s="17"/>
      <c r="GXH221" s="17"/>
      <c r="GXI221" s="17"/>
      <c r="GXJ221" s="17"/>
      <c r="GXK221" s="17"/>
      <c r="GXL221" s="17"/>
      <c r="GXM221" s="17"/>
      <c r="GXN221" s="17"/>
      <c r="GXO221" s="17"/>
      <c r="GXP221" s="17"/>
      <c r="GXQ221" s="17"/>
      <c r="GXR221" s="17"/>
      <c r="GXS221" s="17"/>
      <c r="GXT221" s="17"/>
      <c r="GXU221" s="17"/>
      <c r="GXV221" s="17"/>
      <c r="GXW221" s="17"/>
      <c r="GXX221" s="17"/>
      <c r="GXY221" s="17"/>
      <c r="GXZ221" s="17"/>
      <c r="GYA221" s="17"/>
      <c r="GYB221" s="17"/>
      <c r="GYC221" s="17"/>
      <c r="GYD221" s="17"/>
      <c r="GYE221" s="17"/>
      <c r="GYF221" s="17"/>
      <c r="GYG221" s="17"/>
      <c r="GYH221" s="17"/>
      <c r="GYI221" s="17"/>
      <c r="GYJ221" s="17"/>
      <c r="GYK221" s="17"/>
      <c r="GYL221" s="17"/>
      <c r="GYM221" s="17"/>
      <c r="GYN221" s="17"/>
      <c r="GYO221" s="17"/>
      <c r="GYP221" s="17"/>
      <c r="GYQ221" s="17"/>
      <c r="GYR221" s="17"/>
      <c r="GYS221" s="17"/>
      <c r="GYT221" s="17"/>
      <c r="GYU221" s="17"/>
      <c r="GYV221" s="17"/>
      <c r="GYW221" s="17"/>
      <c r="GYX221" s="17"/>
      <c r="GYY221" s="17"/>
      <c r="GYZ221" s="17"/>
      <c r="GZA221" s="17"/>
      <c r="GZB221" s="17"/>
      <c r="GZC221" s="17"/>
      <c r="GZD221" s="17"/>
      <c r="GZE221" s="17"/>
      <c r="GZF221" s="17"/>
      <c r="GZG221" s="17"/>
      <c r="GZH221" s="17"/>
      <c r="GZI221" s="17"/>
      <c r="GZJ221" s="17"/>
      <c r="GZK221" s="17"/>
      <c r="GZL221" s="17"/>
      <c r="GZM221" s="17"/>
      <c r="GZN221" s="17"/>
      <c r="GZO221" s="17"/>
      <c r="GZP221" s="17"/>
      <c r="GZQ221" s="17"/>
      <c r="GZR221" s="17"/>
      <c r="GZS221" s="17"/>
      <c r="GZT221" s="17"/>
      <c r="GZU221" s="17"/>
      <c r="GZV221" s="17"/>
      <c r="GZW221" s="17"/>
      <c r="GZX221" s="17"/>
      <c r="GZY221" s="17"/>
      <c r="GZZ221" s="17"/>
      <c r="HAA221" s="17"/>
      <c r="HAB221" s="17"/>
      <c r="HAC221" s="17"/>
      <c r="HAD221" s="17"/>
      <c r="HAE221" s="17"/>
      <c r="HAF221" s="17"/>
      <c r="HAG221" s="17"/>
      <c r="HAH221" s="17"/>
      <c r="HAI221" s="17"/>
      <c r="HAJ221" s="17"/>
      <c r="HAK221" s="17"/>
      <c r="HAL221" s="17"/>
      <c r="HAM221" s="17"/>
      <c r="HAN221" s="17"/>
      <c r="HAO221" s="17"/>
      <c r="HAP221" s="17"/>
      <c r="HAQ221" s="17"/>
      <c r="HAR221" s="17"/>
      <c r="HAS221" s="17"/>
      <c r="HAT221" s="17"/>
      <c r="HAU221" s="17"/>
      <c r="HAV221" s="17"/>
      <c r="HAW221" s="17"/>
      <c r="HAX221" s="17"/>
      <c r="HAY221" s="17"/>
      <c r="HAZ221" s="17"/>
      <c r="HBA221" s="17"/>
      <c r="HBB221" s="17"/>
      <c r="HBC221" s="17"/>
      <c r="HBD221" s="17"/>
      <c r="HBE221" s="17"/>
      <c r="HBF221" s="17"/>
      <c r="HBG221" s="17"/>
      <c r="HBH221" s="17"/>
      <c r="HBI221" s="17"/>
      <c r="HBJ221" s="17"/>
      <c r="HBK221" s="17"/>
      <c r="HBL221" s="17"/>
      <c r="HBM221" s="17"/>
      <c r="HBN221" s="17"/>
      <c r="HBO221" s="17"/>
      <c r="HBP221" s="17"/>
      <c r="HBQ221" s="17"/>
      <c r="HBR221" s="17"/>
      <c r="HBS221" s="17"/>
      <c r="HBT221" s="17"/>
      <c r="HBU221" s="17"/>
      <c r="HBV221" s="17"/>
      <c r="HBW221" s="17"/>
      <c r="HBX221" s="17"/>
      <c r="HBY221" s="17"/>
      <c r="HBZ221" s="17"/>
      <c r="HCA221" s="17"/>
      <c r="HCB221" s="17"/>
      <c r="HCC221" s="17"/>
      <c r="HCD221" s="17"/>
      <c r="HCE221" s="17"/>
      <c r="HCF221" s="17"/>
      <c r="HCG221" s="17"/>
      <c r="HCH221" s="17"/>
      <c r="HCI221" s="17"/>
      <c r="HCJ221" s="17"/>
      <c r="HCK221" s="17"/>
      <c r="HCL221" s="17"/>
      <c r="HCM221" s="17"/>
      <c r="HCN221" s="17"/>
      <c r="HCO221" s="17"/>
      <c r="HCP221" s="17"/>
      <c r="HCQ221" s="17"/>
      <c r="HCR221" s="17"/>
      <c r="HCS221" s="17"/>
      <c r="HCT221" s="17"/>
      <c r="HCU221" s="17"/>
      <c r="HCV221" s="17"/>
      <c r="HCW221" s="17"/>
      <c r="HCX221" s="17"/>
      <c r="HCY221" s="17"/>
      <c r="HCZ221" s="17"/>
      <c r="HDA221" s="17"/>
      <c r="HDB221" s="17"/>
      <c r="HDC221" s="17"/>
      <c r="HDD221" s="17"/>
      <c r="HDE221" s="17"/>
      <c r="HDF221" s="17"/>
      <c r="HDG221" s="17"/>
      <c r="HDH221" s="17"/>
      <c r="HDI221" s="17"/>
      <c r="HDJ221" s="17"/>
      <c r="HDK221" s="17"/>
      <c r="HDL221" s="17"/>
      <c r="HDM221" s="17"/>
      <c r="HDN221" s="17"/>
      <c r="HDO221" s="17"/>
      <c r="HDP221" s="17"/>
      <c r="HDQ221" s="17"/>
      <c r="HDR221" s="17"/>
      <c r="HDS221" s="17"/>
      <c r="HDT221" s="17"/>
      <c r="HDU221" s="17"/>
      <c r="HDV221" s="17"/>
      <c r="HDW221" s="17"/>
      <c r="HDX221" s="17"/>
      <c r="HDY221" s="17"/>
      <c r="HDZ221" s="17"/>
      <c r="HEA221" s="17"/>
      <c r="HEB221" s="17"/>
      <c r="HEC221" s="17"/>
      <c r="HED221" s="17"/>
      <c r="HEE221" s="17"/>
      <c r="HEF221" s="17"/>
      <c r="HEG221" s="17"/>
      <c r="HEH221" s="17"/>
      <c r="HEI221" s="17"/>
      <c r="HEJ221" s="17"/>
      <c r="HEK221" s="17"/>
      <c r="HEL221" s="17"/>
      <c r="HEM221" s="17"/>
      <c r="HEN221" s="17"/>
      <c r="HEO221" s="17"/>
      <c r="HEP221" s="17"/>
      <c r="HEQ221" s="17"/>
      <c r="HER221" s="17"/>
      <c r="HES221" s="17"/>
      <c r="HET221" s="17"/>
      <c r="HEU221" s="17"/>
      <c r="HEV221" s="17"/>
      <c r="HEW221" s="17"/>
      <c r="HEX221" s="17"/>
      <c r="HEY221" s="17"/>
      <c r="HEZ221" s="17"/>
      <c r="HFA221" s="17"/>
      <c r="HFB221" s="17"/>
      <c r="HFC221" s="17"/>
      <c r="HFD221" s="17"/>
      <c r="HFE221" s="17"/>
      <c r="HFF221" s="17"/>
      <c r="HFG221" s="17"/>
      <c r="HFH221" s="17"/>
      <c r="HFI221" s="17"/>
      <c r="HFJ221" s="17"/>
      <c r="HFK221" s="17"/>
      <c r="HFL221" s="17"/>
      <c r="HFM221" s="17"/>
      <c r="HFN221" s="17"/>
      <c r="HFO221" s="17"/>
      <c r="HFP221" s="17"/>
      <c r="HFQ221" s="17"/>
      <c r="HFR221" s="17"/>
      <c r="HFS221" s="17"/>
      <c r="HFT221" s="17"/>
      <c r="HFU221" s="17"/>
      <c r="HFV221" s="17"/>
      <c r="HFW221" s="17"/>
      <c r="HFX221" s="17"/>
      <c r="HFY221" s="17"/>
      <c r="HFZ221" s="17"/>
      <c r="HGA221" s="17"/>
      <c r="HGB221" s="17"/>
      <c r="HGC221" s="17"/>
      <c r="HGD221" s="17"/>
      <c r="HGE221" s="17"/>
      <c r="HGF221" s="17"/>
      <c r="HGG221" s="17"/>
      <c r="HGH221" s="17"/>
      <c r="HGI221" s="17"/>
      <c r="HGJ221" s="17"/>
      <c r="HGK221" s="17"/>
      <c r="HGL221" s="17"/>
      <c r="HGM221" s="17"/>
      <c r="HGN221" s="17"/>
      <c r="HGO221" s="17"/>
      <c r="HGP221" s="17"/>
      <c r="HGQ221" s="17"/>
      <c r="HGR221" s="17"/>
      <c r="HGS221" s="17"/>
      <c r="HGT221" s="17"/>
      <c r="HGU221" s="17"/>
      <c r="HGV221" s="17"/>
      <c r="HGW221" s="17"/>
      <c r="HGX221" s="17"/>
      <c r="HGY221" s="17"/>
      <c r="HGZ221" s="17"/>
      <c r="HHA221" s="17"/>
      <c r="HHB221" s="17"/>
      <c r="HHC221" s="17"/>
      <c r="HHD221" s="17"/>
      <c r="HHE221" s="17"/>
      <c r="HHF221" s="17"/>
      <c r="HHG221" s="17"/>
      <c r="HHH221" s="17"/>
      <c r="HHI221" s="17"/>
      <c r="HHJ221" s="17"/>
      <c r="HHK221" s="17"/>
      <c r="HHL221" s="17"/>
      <c r="HHM221" s="17"/>
      <c r="HHN221" s="17"/>
      <c r="HHO221" s="17"/>
      <c r="HHP221" s="17"/>
      <c r="HHQ221" s="17"/>
      <c r="HHR221" s="17"/>
      <c r="HHS221" s="17"/>
      <c r="HHT221" s="17"/>
      <c r="HHU221" s="17"/>
      <c r="HHV221" s="17"/>
      <c r="HHW221" s="17"/>
      <c r="HHX221" s="17"/>
      <c r="HHY221" s="17"/>
      <c r="HHZ221" s="17"/>
      <c r="HIA221" s="17"/>
      <c r="HIB221" s="17"/>
      <c r="HIC221" s="17"/>
      <c r="HID221" s="17"/>
      <c r="HIE221" s="17"/>
      <c r="HIF221" s="17"/>
      <c r="HIG221" s="17"/>
      <c r="HIH221" s="17"/>
      <c r="HII221" s="17"/>
      <c r="HIJ221" s="17"/>
      <c r="HIK221" s="17"/>
      <c r="HIL221" s="17"/>
      <c r="HIM221" s="17"/>
      <c r="HIN221" s="17"/>
      <c r="HIO221" s="17"/>
      <c r="HIP221" s="17"/>
      <c r="HIQ221" s="17"/>
      <c r="HIR221" s="17"/>
      <c r="HIS221" s="17"/>
      <c r="HIT221" s="17"/>
      <c r="HIU221" s="17"/>
      <c r="HIV221" s="17"/>
      <c r="HIW221" s="17"/>
      <c r="HIX221" s="17"/>
      <c r="HIY221" s="17"/>
      <c r="HIZ221" s="17"/>
      <c r="HJA221" s="17"/>
      <c r="HJB221" s="17"/>
      <c r="HJC221" s="17"/>
      <c r="HJD221" s="17"/>
      <c r="HJE221" s="17"/>
      <c r="HJF221" s="17"/>
      <c r="HJG221" s="17"/>
      <c r="HJH221" s="17"/>
      <c r="HJI221" s="17"/>
      <c r="HJJ221" s="17"/>
      <c r="HJK221" s="17"/>
      <c r="HJL221" s="17"/>
      <c r="HJM221" s="17"/>
      <c r="HJN221" s="17"/>
      <c r="HJO221" s="17"/>
      <c r="HJP221" s="17"/>
      <c r="HJQ221" s="17"/>
      <c r="HJR221" s="17"/>
      <c r="HJS221" s="17"/>
      <c r="HJT221" s="17"/>
      <c r="HJU221" s="17"/>
      <c r="HJV221" s="17"/>
      <c r="HJW221" s="17"/>
      <c r="HJX221" s="17"/>
      <c r="HJY221" s="17"/>
      <c r="HJZ221" s="17"/>
      <c r="HKA221" s="17"/>
      <c r="HKB221" s="17"/>
      <c r="HKC221" s="17"/>
      <c r="HKD221" s="17"/>
      <c r="HKE221" s="17"/>
      <c r="HKF221" s="17"/>
      <c r="HKG221" s="17"/>
      <c r="HKH221" s="17"/>
      <c r="HKI221" s="17"/>
      <c r="HKJ221" s="17"/>
      <c r="HKK221" s="17"/>
      <c r="HKL221" s="17"/>
      <c r="HKM221" s="17"/>
      <c r="HKN221" s="17"/>
      <c r="HKO221" s="17"/>
      <c r="HKP221" s="17"/>
      <c r="HKQ221" s="17"/>
      <c r="HKR221" s="17"/>
      <c r="HKS221" s="17"/>
      <c r="HKT221" s="17"/>
      <c r="HKU221" s="17"/>
      <c r="HKV221" s="17"/>
      <c r="HKW221" s="17"/>
      <c r="HKX221" s="17"/>
      <c r="HKY221" s="17"/>
      <c r="HKZ221" s="17"/>
      <c r="HLA221" s="17"/>
      <c r="HLB221" s="17"/>
      <c r="HLC221" s="17"/>
      <c r="HLD221" s="17"/>
      <c r="HLE221" s="17"/>
      <c r="HLF221" s="17"/>
      <c r="HLG221" s="17"/>
      <c r="HLH221" s="17"/>
      <c r="HLI221" s="17"/>
      <c r="HLJ221" s="17"/>
      <c r="HLK221" s="17"/>
      <c r="HLL221" s="17"/>
      <c r="HLM221" s="17"/>
      <c r="HLN221" s="17"/>
      <c r="HLO221" s="17"/>
      <c r="HLP221" s="17"/>
      <c r="HLQ221" s="17"/>
      <c r="HLR221" s="17"/>
      <c r="HLS221" s="17"/>
      <c r="HLT221" s="17"/>
      <c r="HLU221" s="17"/>
      <c r="HLV221" s="17"/>
      <c r="HLW221" s="17"/>
      <c r="HLX221" s="17"/>
      <c r="HLY221" s="17"/>
      <c r="HLZ221" s="17"/>
      <c r="HMA221" s="17"/>
      <c r="HMB221" s="17"/>
      <c r="HMC221" s="17"/>
      <c r="HMD221" s="17"/>
      <c r="HME221" s="17"/>
      <c r="HMF221" s="17"/>
      <c r="HMG221" s="17"/>
      <c r="HMH221" s="17"/>
      <c r="HMI221" s="17"/>
      <c r="HMJ221" s="17"/>
      <c r="HMK221" s="17"/>
      <c r="HML221" s="17"/>
      <c r="HMM221" s="17"/>
      <c r="HMN221" s="17"/>
      <c r="HMO221" s="17"/>
      <c r="HMP221" s="17"/>
      <c r="HMQ221" s="17"/>
      <c r="HMR221" s="17"/>
      <c r="HMS221" s="17"/>
      <c r="HMT221" s="17"/>
      <c r="HMU221" s="17"/>
      <c r="HMV221" s="17"/>
      <c r="HMW221" s="17"/>
      <c r="HMX221" s="17"/>
      <c r="HMY221" s="17"/>
      <c r="HMZ221" s="17"/>
      <c r="HNA221" s="17"/>
      <c r="HNB221" s="17"/>
      <c r="HNC221" s="17"/>
      <c r="HND221" s="17"/>
      <c r="HNE221" s="17"/>
      <c r="HNF221" s="17"/>
      <c r="HNG221" s="17"/>
      <c r="HNH221" s="17"/>
      <c r="HNI221" s="17"/>
      <c r="HNJ221" s="17"/>
      <c r="HNK221" s="17"/>
      <c r="HNL221" s="17"/>
      <c r="HNM221" s="17"/>
      <c r="HNN221" s="17"/>
      <c r="HNO221" s="17"/>
      <c r="HNP221" s="17"/>
      <c r="HNQ221" s="17"/>
      <c r="HNR221" s="17"/>
      <c r="HNS221" s="17"/>
      <c r="HNT221" s="17"/>
      <c r="HNU221" s="17"/>
      <c r="HNV221" s="17"/>
      <c r="HNW221" s="17"/>
      <c r="HNX221" s="17"/>
      <c r="HNY221" s="17"/>
      <c r="HNZ221" s="17"/>
      <c r="HOA221" s="17"/>
      <c r="HOB221" s="17"/>
      <c r="HOC221" s="17"/>
      <c r="HOD221" s="17"/>
      <c r="HOE221" s="17"/>
      <c r="HOF221" s="17"/>
      <c r="HOG221" s="17"/>
      <c r="HOH221" s="17"/>
      <c r="HOI221" s="17"/>
      <c r="HOJ221" s="17"/>
      <c r="HOK221" s="17"/>
      <c r="HOL221" s="17"/>
      <c r="HOM221" s="17"/>
      <c r="HON221" s="17"/>
      <c r="HOO221" s="17"/>
      <c r="HOP221" s="17"/>
      <c r="HOQ221" s="17"/>
      <c r="HOR221" s="17"/>
      <c r="HOS221" s="17"/>
      <c r="HOT221" s="17"/>
      <c r="HOU221" s="17"/>
      <c r="HOV221" s="17"/>
      <c r="HOW221" s="17"/>
      <c r="HOX221" s="17"/>
      <c r="HOY221" s="17"/>
      <c r="HOZ221" s="17"/>
      <c r="HPA221" s="17"/>
      <c r="HPB221" s="17"/>
      <c r="HPC221" s="17"/>
      <c r="HPD221" s="17"/>
      <c r="HPE221" s="17"/>
      <c r="HPF221" s="17"/>
      <c r="HPG221" s="17"/>
      <c r="HPH221" s="17"/>
      <c r="HPI221" s="17"/>
      <c r="HPJ221" s="17"/>
      <c r="HPK221" s="17"/>
      <c r="HPL221" s="17"/>
      <c r="HPM221" s="17"/>
      <c r="HPN221" s="17"/>
      <c r="HPO221" s="17"/>
      <c r="HPP221" s="17"/>
      <c r="HPQ221" s="17"/>
      <c r="HPR221" s="17"/>
      <c r="HPS221" s="17"/>
      <c r="HPT221" s="17"/>
      <c r="HPU221" s="17"/>
      <c r="HPV221" s="17"/>
      <c r="HPW221" s="17"/>
      <c r="HPX221" s="17"/>
      <c r="HPY221" s="17"/>
      <c r="HPZ221" s="17"/>
      <c r="HQA221" s="17"/>
      <c r="HQB221" s="17"/>
      <c r="HQC221" s="17"/>
      <c r="HQD221" s="17"/>
      <c r="HQE221" s="17"/>
      <c r="HQF221" s="17"/>
      <c r="HQG221" s="17"/>
      <c r="HQH221" s="17"/>
      <c r="HQI221" s="17"/>
      <c r="HQJ221" s="17"/>
      <c r="HQK221" s="17"/>
      <c r="HQL221" s="17"/>
      <c r="HQM221" s="17"/>
      <c r="HQN221" s="17"/>
      <c r="HQO221" s="17"/>
      <c r="HQP221" s="17"/>
      <c r="HQQ221" s="17"/>
      <c r="HQR221" s="17"/>
      <c r="HQS221" s="17"/>
      <c r="HQT221" s="17"/>
      <c r="HQU221" s="17"/>
      <c r="HQV221" s="17"/>
      <c r="HQW221" s="17"/>
      <c r="HQX221" s="17"/>
      <c r="HQY221" s="17"/>
      <c r="HQZ221" s="17"/>
      <c r="HRA221" s="17"/>
      <c r="HRB221" s="17"/>
      <c r="HRC221" s="17"/>
      <c r="HRD221" s="17"/>
      <c r="HRE221" s="17"/>
      <c r="HRF221" s="17"/>
      <c r="HRG221" s="17"/>
      <c r="HRH221" s="17"/>
      <c r="HRI221" s="17"/>
      <c r="HRJ221" s="17"/>
      <c r="HRK221" s="17"/>
      <c r="HRL221" s="17"/>
      <c r="HRM221" s="17"/>
      <c r="HRN221" s="17"/>
      <c r="HRO221" s="17"/>
      <c r="HRP221" s="17"/>
      <c r="HRQ221" s="17"/>
      <c r="HRR221" s="17"/>
      <c r="HRS221" s="17"/>
      <c r="HRT221" s="17"/>
      <c r="HRU221" s="17"/>
      <c r="HRV221" s="17"/>
      <c r="HRW221" s="17"/>
      <c r="HRX221" s="17"/>
      <c r="HRY221" s="17"/>
      <c r="HRZ221" s="17"/>
      <c r="HSA221" s="17"/>
      <c r="HSB221" s="17"/>
      <c r="HSC221" s="17"/>
      <c r="HSD221" s="17"/>
      <c r="HSE221" s="17"/>
      <c r="HSF221" s="17"/>
      <c r="HSG221" s="17"/>
      <c r="HSH221" s="17"/>
      <c r="HSI221" s="17"/>
      <c r="HSJ221" s="17"/>
      <c r="HSK221" s="17"/>
      <c r="HSL221" s="17"/>
      <c r="HSM221" s="17"/>
      <c r="HSN221" s="17"/>
      <c r="HSO221" s="17"/>
      <c r="HSP221" s="17"/>
      <c r="HSQ221" s="17"/>
      <c r="HSR221" s="17"/>
      <c r="HSS221" s="17"/>
      <c r="HST221" s="17"/>
      <c r="HSU221" s="17"/>
      <c r="HSV221" s="17"/>
      <c r="HSW221" s="17"/>
      <c r="HSX221" s="17"/>
      <c r="HSY221" s="17"/>
      <c r="HSZ221" s="17"/>
      <c r="HTA221" s="17"/>
      <c r="HTB221" s="17"/>
      <c r="HTC221" s="17"/>
      <c r="HTD221" s="17"/>
      <c r="HTE221" s="17"/>
      <c r="HTF221" s="17"/>
      <c r="HTG221" s="17"/>
      <c r="HTH221" s="17"/>
      <c r="HTI221" s="17"/>
      <c r="HTJ221" s="17"/>
      <c r="HTK221" s="17"/>
      <c r="HTL221" s="17"/>
      <c r="HTM221" s="17"/>
      <c r="HTN221" s="17"/>
      <c r="HTO221" s="17"/>
      <c r="HTP221" s="17"/>
      <c r="HTQ221" s="17"/>
      <c r="HTR221" s="17"/>
      <c r="HTS221" s="17"/>
      <c r="HTT221" s="17"/>
      <c r="HTU221" s="17"/>
      <c r="HTV221" s="17"/>
      <c r="HTW221" s="17"/>
      <c r="HTX221" s="17"/>
      <c r="HTY221" s="17"/>
      <c r="HTZ221" s="17"/>
      <c r="HUA221" s="17"/>
      <c r="HUB221" s="17"/>
      <c r="HUC221" s="17"/>
      <c r="HUD221" s="17"/>
      <c r="HUE221" s="17"/>
      <c r="HUF221" s="17"/>
      <c r="HUG221" s="17"/>
      <c r="HUH221" s="17"/>
      <c r="HUI221" s="17"/>
      <c r="HUJ221" s="17"/>
      <c r="HUK221" s="17"/>
      <c r="HUL221" s="17"/>
      <c r="HUM221" s="17"/>
      <c r="HUN221" s="17"/>
      <c r="HUO221" s="17"/>
      <c r="HUP221" s="17"/>
      <c r="HUQ221" s="17"/>
      <c r="HUR221" s="17"/>
      <c r="HUS221" s="17"/>
      <c r="HUT221" s="17"/>
      <c r="HUU221" s="17"/>
      <c r="HUV221" s="17"/>
      <c r="HUW221" s="17"/>
      <c r="HUX221" s="17"/>
      <c r="HUY221" s="17"/>
      <c r="HUZ221" s="17"/>
      <c r="HVA221" s="17"/>
      <c r="HVB221" s="17"/>
      <c r="HVC221" s="17"/>
      <c r="HVD221" s="17"/>
      <c r="HVE221" s="17"/>
      <c r="HVF221" s="17"/>
      <c r="HVG221" s="17"/>
      <c r="HVH221" s="17"/>
      <c r="HVI221" s="17"/>
      <c r="HVJ221" s="17"/>
      <c r="HVK221" s="17"/>
      <c r="HVL221" s="17"/>
      <c r="HVM221" s="17"/>
      <c r="HVN221" s="17"/>
      <c r="HVO221" s="17"/>
      <c r="HVP221" s="17"/>
      <c r="HVQ221" s="17"/>
      <c r="HVR221" s="17"/>
      <c r="HVS221" s="17"/>
      <c r="HVT221" s="17"/>
      <c r="HVU221" s="17"/>
      <c r="HVV221" s="17"/>
      <c r="HVW221" s="17"/>
      <c r="HVX221" s="17"/>
      <c r="HVY221" s="17"/>
      <c r="HVZ221" s="17"/>
      <c r="HWA221" s="17"/>
      <c r="HWB221" s="17"/>
      <c r="HWC221" s="17"/>
      <c r="HWD221" s="17"/>
      <c r="HWE221" s="17"/>
      <c r="HWF221" s="17"/>
      <c r="HWG221" s="17"/>
      <c r="HWH221" s="17"/>
      <c r="HWI221" s="17"/>
      <c r="HWJ221" s="17"/>
      <c r="HWK221" s="17"/>
      <c r="HWL221" s="17"/>
      <c r="HWM221" s="17"/>
      <c r="HWN221" s="17"/>
      <c r="HWO221" s="17"/>
      <c r="HWP221" s="17"/>
      <c r="HWQ221" s="17"/>
      <c r="HWR221" s="17"/>
      <c r="HWS221" s="17"/>
      <c r="HWT221" s="17"/>
      <c r="HWU221" s="17"/>
      <c r="HWV221" s="17"/>
      <c r="HWW221" s="17"/>
      <c r="HWX221" s="17"/>
      <c r="HWY221" s="17"/>
      <c r="HWZ221" s="17"/>
      <c r="HXA221" s="17"/>
      <c r="HXB221" s="17"/>
      <c r="HXC221" s="17"/>
      <c r="HXD221" s="17"/>
      <c r="HXE221" s="17"/>
      <c r="HXF221" s="17"/>
      <c r="HXG221" s="17"/>
      <c r="HXH221" s="17"/>
      <c r="HXI221" s="17"/>
      <c r="HXJ221" s="17"/>
      <c r="HXK221" s="17"/>
      <c r="HXL221" s="17"/>
      <c r="HXM221" s="17"/>
      <c r="HXN221" s="17"/>
      <c r="HXO221" s="17"/>
      <c r="HXP221" s="17"/>
      <c r="HXQ221" s="17"/>
      <c r="HXR221" s="17"/>
      <c r="HXS221" s="17"/>
      <c r="HXT221" s="17"/>
      <c r="HXU221" s="17"/>
      <c r="HXV221" s="17"/>
      <c r="HXW221" s="17"/>
      <c r="HXX221" s="17"/>
      <c r="HXY221" s="17"/>
      <c r="HXZ221" s="17"/>
      <c r="HYA221" s="17"/>
      <c r="HYB221" s="17"/>
      <c r="HYC221" s="17"/>
      <c r="HYD221" s="17"/>
      <c r="HYE221" s="17"/>
      <c r="HYF221" s="17"/>
      <c r="HYG221" s="17"/>
      <c r="HYH221" s="17"/>
      <c r="HYI221" s="17"/>
      <c r="HYJ221" s="17"/>
      <c r="HYK221" s="17"/>
      <c r="HYL221" s="17"/>
      <c r="HYM221" s="17"/>
      <c r="HYN221" s="17"/>
      <c r="HYO221" s="17"/>
      <c r="HYP221" s="17"/>
      <c r="HYQ221" s="17"/>
      <c r="HYR221" s="17"/>
      <c r="HYS221" s="17"/>
      <c r="HYT221" s="17"/>
      <c r="HYU221" s="17"/>
      <c r="HYV221" s="17"/>
      <c r="HYW221" s="17"/>
      <c r="HYX221" s="17"/>
      <c r="HYY221" s="17"/>
      <c r="HYZ221" s="17"/>
      <c r="HZA221" s="17"/>
      <c r="HZB221" s="17"/>
      <c r="HZC221" s="17"/>
      <c r="HZD221" s="17"/>
      <c r="HZE221" s="17"/>
      <c r="HZF221" s="17"/>
      <c r="HZG221" s="17"/>
      <c r="HZH221" s="17"/>
      <c r="HZI221" s="17"/>
      <c r="HZJ221" s="17"/>
      <c r="HZK221" s="17"/>
      <c r="HZL221" s="17"/>
      <c r="HZM221" s="17"/>
      <c r="HZN221" s="17"/>
      <c r="HZO221" s="17"/>
      <c r="HZP221" s="17"/>
      <c r="HZQ221" s="17"/>
      <c r="HZR221" s="17"/>
      <c r="HZS221" s="17"/>
      <c r="HZT221" s="17"/>
      <c r="HZU221" s="17"/>
      <c r="HZV221" s="17"/>
      <c r="HZW221" s="17"/>
      <c r="HZX221" s="17"/>
      <c r="HZY221" s="17"/>
      <c r="HZZ221" s="17"/>
      <c r="IAA221" s="17"/>
      <c r="IAB221" s="17"/>
      <c r="IAC221" s="17"/>
      <c r="IAD221" s="17"/>
      <c r="IAE221" s="17"/>
      <c r="IAF221" s="17"/>
      <c r="IAG221" s="17"/>
      <c r="IAH221" s="17"/>
      <c r="IAI221" s="17"/>
      <c r="IAJ221" s="17"/>
      <c r="IAK221" s="17"/>
      <c r="IAL221" s="17"/>
      <c r="IAM221" s="17"/>
      <c r="IAN221" s="17"/>
      <c r="IAO221" s="17"/>
      <c r="IAP221" s="17"/>
      <c r="IAQ221" s="17"/>
      <c r="IAR221" s="17"/>
      <c r="IAS221" s="17"/>
      <c r="IAT221" s="17"/>
      <c r="IAU221" s="17"/>
      <c r="IAV221" s="17"/>
      <c r="IAW221" s="17"/>
      <c r="IAX221" s="17"/>
      <c r="IAY221" s="17"/>
      <c r="IAZ221" s="17"/>
      <c r="IBA221" s="17"/>
      <c r="IBB221" s="17"/>
      <c r="IBC221" s="17"/>
      <c r="IBD221" s="17"/>
      <c r="IBE221" s="17"/>
      <c r="IBF221" s="17"/>
      <c r="IBG221" s="17"/>
      <c r="IBH221" s="17"/>
      <c r="IBI221" s="17"/>
      <c r="IBJ221" s="17"/>
      <c r="IBK221" s="17"/>
      <c r="IBL221" s="17"/>
      <c r="IBM221" s="17"/>
      <c r="IBN221" s="17"/>
      <c r="IBO221" s="17"/>
      <c r="IBP221" s="17"/>
      <c r="IBQ221" s="17"/>
      <c r="IBR221" s="17"/>
      <c r="IBS221" s="17"/>
      <c r="IBT221" s="17"/>
      <c r="IBU221" s="17"/>
      <c r="IBV221" s="17"/>
      <c r="IBW221" s="17"/>
      <c r="IBX221" s="17"/>
      <c r="IBY221" s="17"/>
      <c r="IBZ221" s="17"/>
      <c r="ICA221" s="17"/>
      <c r="ICB221" s="17"/>
      <c r="ICC221" s="17"/>
      <c r="ICD221" s="17"/>
      <c r="ICE221" s="17"/>
      <c r="ICF221" s="17"/>
      <c r="ICG221" s="17"/>
      <c r="ICH221" s="17"/>
      <c r="ICI221" s="17"/>
      <c r="ICJ221" s="17"/>
      <c r="ICK221" s="17"/>
      <c r="ICL221" s="17"/>
      <c r="ICM221" s="17"/>
      <c r="ICN221" s="17"/>
      <c r="ICO221" s="17"/>
      <c r="ICP221" s="17"/>
      <c r="ICQ221" s="17"/>
      <c r="ICR221" s="17"/>
      <c r="ICS221" s="17"/>
      <c r="ICT221" s="17"/>
      <c r="ICU221" s="17"/>
      <c r="ICV221" s="17"/>
      <c r="ICW221" s="17"/>
      <c r="ICX221" s="17"/>
      <c r="ICY221" s="17"/>
      <c r="ICZ221" s="17"/>
      <c r="IDA221" s="17"/>
      <c r="IDB221" s="17"/>
      <c r="IDC221" s="17"/>
      <c r="IDD221" s="17"/>
      <c r="IDE221" s="17"/>
      <c r="IDF221" s="17"/>
      <c r="IDG221" s="17"/>
      <c r="IDH221" s="17"/>
      <c r="IDI221" s="17"/>
      <c r="IDJ221" s="17"/>
      <c r="IDK221" s="17"/>
      <c r="IDL221" s="17"/>
      <c r="IDM221" s="17"/>
      <c r="IDN221" s="17"/>
      <c r="IDO221" s="17"/>
      <c r="IDP221" s="17"/>
      <c r="IDQ221" s="17"/>
      <c r="IDR221" s="17"/>
      <c r="IDS221" s="17"/>
      <c r="IDT221" s="17"/>
      <c r="IDU221" s="17"/>
      <c r="IDV221" s="17"/>
      <c r="IDW221" s="17"/>
      <c r="IDX221" s="17"/>
      <c r="IDY221" s="17"/>
      <c r="IDZ221" s="17"/>
      <c r="IEA221" s="17"/>
      <c r="IEB221" s="17"/>
      <c r="IEC221" s="17"/>
      <c r="IED221" s="17"/>
      <c r="IEE221" s="17"/>
      <c r="IEF221" s="17"/>
      <c r="IEG221" s="17"/>
      <c r="IEH221" s="17"/>
      <c r="IEI221" s="17"/>
      <c r="IEJ221" s="17"/>
      <c r="IEK221" s="17"/>
      <c r="IEL221" s="17"/>
      <c r="IEM221" s="17"/>
      <c r="IEN221" s="17"/>
      <c r="IEO221" s="17"/>
      <c r="IEP221" s="17"/>
      <c r="IEQ221" s="17"/>
      <c r="IER221" s="17"/>
      <c r="IES221" s="17"/>
      <c r="IET221" s="17"/>
      <c r="IEU221" s="17"/>
      <c r="IEV221" s="17"/>
      <c r="IEW221" s="17"/>
      <c r="IEX221" s="17"/>
      <c r="IEY221" s="17"/>
      <c r="IEZ221" s="17"/>
      <c r="IFA221" s="17"/>
      <c r="IFB221" s="17"/>
      <c r="IFC221" s="17"/>
      <c r="IFD221" s="17"/>
      <c r="IFE221" s="17"/>
      <c r="IFF221" s="17"/>
      <c r="IFG221" s="17"/>
      <c r="IFH221" s="17"/>
      <c r="IFI221" s="17"/>
      <c r="IFJ221" s="17"/>
      <c r="IFK221" s="17"/>
      <c r="IFL221" s="17"/>
      <c r="IFM221" s="17"/>
      <c r="IFN221" s="17"/>
      <c r="IFO221" s="17"/>
      <c r="IFP221" s="17"/>
      <c r="IFQ221" s="17"/>
      <c r="IFR221" s="17"/>
      <c r="IFS221" s="17"/>
      <c r="IFT221" s="17"/>
      <c r="IFU221" s="17"/>
      <c r="IFV221" s="17"/>
      <c r="IFW221" s="17"/>
      <c r="IFX221" s="17"/>
      <c r="IFY221" s="17"/>
      <c r="IFZ221" s="17"/>
      <c r="IGA221" s="17"/>
      <c r="IGB221" s="17"/>
      <c r="IGC221" s="17"/>
      <c r="IGD221" s="17"/>
      <c r="IGE221" s="17"/>
      <c r="IGF221" s="17"/>
      <c r="IGG221" s="17"/>
      <c r="IGH221" s="17"/>
      <c r="IGI221" s="17"/>
      <c r="IGJ221" s="17"/>
      <c r="IGK221" s="17"/>
      <c r="IGL221" s="17"/>
      <c r="IGM221" s="17"/>
      <c r="IGN221" s="17"/>
      <c r="IGO221" s="17"/>
      <c r="IGP221" s="17"/>
      <c r="IGQ221" s="17"/>
      <c r="IGR221" s="17"/>
      <c r="IGS221" s="17"/>
      <c r="IGT221" s="17"/>
      <c r="IGU221" s="17"/>
      <c r="IGV221" s="17"/>
      <c r="IGW221" s="17"/>
      <c r="IGX221" s="17"/>
      <c r="IGY221" s="17"/>
      <c r="IGZ221" s="17"/>
      <c r="IHA221" s="17"/>
      <c r="IHB221" s="17"/>
      <c r="IHC221" s="17"/>
      <c r="IHD221" s="17"/>
      <c r="IHE221" s="17"/>
      <c r="IHF221" s="17"/>
      <c r="IHG221" s="17"/>
      <c r="IHH221" s="17"/>
      <c r="IHI221" s="17"/>
      <c r="IHJ221" s="17"/>
      <c r="IHK221" s="17"/>
      <c r="IHL221" s="17"/>
      <c r="IHM221" s="17"/>
      <c r="IHN221" s="17"/>
      <c r="IHO221" s="17"/>
      <c r="IHP221" s="17"/>
      <c r="IHQ221" s="17"/>
      <c r="IHR221" s="17"/>
      <c r="IHS221" s="17"/>
      <c r="IHT221" s="17"/>
      <c r="IHU221" s="17"/>
      <c r="IHV221" s="17"/>
      <c r="IHW221" s="17"/>
      <c r="IHX221" s="17"/>
      <c r="IHY221" s="17"/>
      <c r="IHZ221" s="17"/>
      <c r="IIA221" s="17"/>
      <c r="IIB221" s="17"/>
      <c r="IIC221" s="17"/>
      <c r="IID221" s="17"/>
      <c r="IIE221" s="17"/>
      <c r="IIF221" s="17"/>
      <c r="IIG221" s="17"/>
      <c r="IIH221" s="17"/>
      <c r="III221" s="17"/>
      <c r="IIJ221" s="17"/>
      <c r="IIK221" s="17"/>
      <c r="IIL221" s="17"/>
      <c r="IIM221" s="17"/>
      <c r="IIN221" s="17"/>
      <c r="IIO221" s="17"/>
      <c r="IIP221" s="17"/>
      <c r="IIQ221" s="17"/>
      <c r="IIR221" s="17"/>
      <c r="IIS221" s="17"/>
      <c r="IIT221" s="17"/>
      <c r="IIU221" s="17"/>
      <c r="IIV221" s="17"/>
      <c r="IIW221" s="17"/>
      <c r="IIX221" s="17"/>
      <c r="IIY221" s="17"/>
      <c r="IIZ221" s="17"/>
      <c r="IJA221" s="17"/>
      <c r="IJB221" s="17"/>
      <c r="IJC221" s="17"/>
      <c r="IJD221" s="17"/>
      <c r="IJE221" s="17"/>
      <c r="IJF221" s="17"/>
      <c r="IJG221" s="17"/>
      <c r="IJH221" s="17"/>
      <c r="IJI221" s="17"/>
      <c r="IJJ221" s="17"/>
      <c r="IJK221" s="17"/>
      <c r="IJL221" s="17"/>
      <c r="IJM221" s="17"/>
      <c r="IJN221" s="17"/>
      <c r="IJO221" s="17"/>
      <c r="IJP221" s="17"/>
      <c r="IJQ221" s="17"/>
      <c r="IJR221" s="17"/>
      <c r="IJS221" s="17"/>
      <c r="IJT221" s="17"/>
      <c r="IJU221" s="17"/>
      <c r="IJV221" s="17"/>
      <c r="IJW221" s="17"/>
      <c r="IJX221" s="17"/>
      <c r="IJY221" s="17"/>
      <c r="IJZ221" s="17"/>
      <c r="IKA221" s="17"/>
      <c r="IKB221" s="17"/>
      <c r="IKC221" s="17"/>
      <c r="IKD221" s="17"/>
      <c r="IKE221" s="17"/>
      <c r="IKF221" s="17"/>
      <c r="IKG221" s="17"/>
      <c r="IKH221" s="17"/>
      <c r="IKI221" s="17"/>
      <c r="IKJ221" s="17"/>
      <c r="IKK221" s="17"/>
      <c r="IKL221" s="17"/>
      <c r="IKM221" s="17"/>
      <c r="IKN221" s="17"/>
      <c r="IKO221" s="17"/>
      <c r="IKP221" s="17"/>
      <c r="IKQ221" s="17"/>
      <c r="IKR221" s="17"/>
      <c r="IKS221" s="17"/>
      <c r="IKT221" s="17"/>
      <c r="IKU221" s="17"/>
      <c r="IKV221" s="17"/>
      <c r="IKW221" s="17"/>
      <c r="IKX221" s="17"/>
      <c r="IKY221" s="17"/>
      <c r="IKZ221" s="17"/>
      <c r="ILA221" s="17"/>
      <c r="ILB221" s="17"/>
      <c r="ILC221" s="17"/>
      <c r="ILD221" s="17"/>
      <c r="ILE221" s="17"/>
      <c r="ILF221" s="17"/>
      <c r="ILG221" s="17"/>
      <c r="ILH221" s="17"/>
      <c r="ILI221" s="17"/>
      <c r="ILJ221" s="17"/>
      <c r="ILK221" s="17"/>
      <c r="ILL221" s="17"/>
      <c r="ILM221" s="17"/>
      <c r="ILN221" s="17"/>
      <c r="ILO221" s="17"/>
      <c r="ILP221" s="17"/>
      <c r="ILQ221" s="17"/>
      <c r="ILR221" s="17"/>
      <c r="ILS221" s="17"/>
      <c r="ILT221" s="17"/>
      <c r="ILU221" s="17"/>
      <c r="ILV221" s="17"/>
      <c r="ILW221" s="17"/>
      <c r="ILX221" s="17"/>
      <c r="ILY221" s="17"/>
      <c r="ILZ221" s="17"/>
      <c r="IMA221" s="17"/>
      <c r="IMB221" s="17"/>
      <c r="IMC221" s="17"/>
      <c r="IMD221" s="17"/>
      <c r="IME221" s="17"/>
      <c r="IMF221" s="17"/>
      <c r="IMG221" s="17"/>
      <c r="IMH221" s="17"/>
      <c r="IMI221" s="17"/>
      <c r="IMJ221" s="17"/>
      <c r="IMK221" s="17"/>
      <c r="IML221" s="17"/>
      <c r="IMM221" s="17"/>
      <c r="IMN221" s="17"/>
      <c r="IMO221" s="17"/>
      <c r="IMP221" s="17"/>
      <c r="IMQ221" s="17"/>
      <c r="IMR221" s="17"/>
      <c r="IMS221" s="17"/>
      <c r="IMT221" s="17"/>
      <c r="IMU221" s="17"/>
      <c r="IMV221" s="17"/>
      <c r="IMW221" s="17"/>
      <c r="IMX221" s="17"/>
      <c r="IMY221" s="17"/>
      <c r="IMZ221" s="17"/>
      <c r="INA221" s="17"/>
      <c r="INB221" s="17"/>
      <c r="INC221" s="17"/>
      <c r="IND221" s="17"/>
      <c r="INE221" s="17"/>
      <c r="INF221" s="17"/>
      <c r="ING221" s="17"/>
      <c r="INH221" s="17"/>
      <c r="INI221" s="17"/>
      <c r="INJ221" s="17"/>
      <c r="INK221" s="17"/>
      <c r="INL221" s="17"/>
      <c r="INM221" s="17"/>
      <c r="INN221" s="17"/>
      <c r="INO221" s="17"/>
      <c r="INP221" s="17"/>
      <c r="INQ221" s="17"/>
      <c r="INR221" s="17"/>
      <c r="INS221" s="17"/>
      <c r="INT221" s="17"/>
      <c r="INU221" s="17"/>
      <c r="INV221" s="17"/>
      <c r="INW221" s="17"/>
      <c r="INX221" s="17"/>
      <c r="INY221" s="17"/>
      <c r="INZ221" s="17"/>
      <c r="IOA221" s="17"/>
      <c r="IOB221" s="17"/>
      <c r="IOC221" s="17"/>
      <c r="IOD221" s="17"/>
      <c r="IOE221" s="17"/>
      <c r="IOF221" s="17"/>
      <c r="IOG221" s="17"/>
      <c r="IOH221" s="17"/>
      <c r="IOI221" s="17"/>
      <c r="IOJ221" s="17"/>
      <c r="IOK221" s="17"/>
      <c r="IOL221" s="17"/>
      <c r="IOM221" s="17"/>
      <c r="ION221" s="17"/>
      <c r="IOO221" s="17"/>
      <c r="IOP221" s="17"/>
      <c r="IOQ221" s="17"/>
      <c r="IOR221" s="17"/>
      <c r="IOS221" s="17"/>
      <c r="IOT221" s="17"/>
      <c r="IOU221" s="17"/>
      <c r="IOV221" s="17"/>
      <c r="IOW221" s="17"/>
      <c r="IOX221" s="17"/>
      <c r="IOY221" s="17"/>
      <c r="IOZ221" s="17"/>
      <c r="IPA221" s="17"/>
      <c r="IPB221" s="17"/>
      <c r="IPC221" s="17"/>
      <c r="IPD221" s="17"/>
      <c r="IPE221" s="17"/>
      <c r="IPF221" s="17"/>
      <c r="IPG221" s="17"/>
      <c r="IPH221" s="17"/>
      <c r="IPI221" s="17"/>
      <c r="IPJ221" s="17"/>
      <c r="IPK221" s="17"/>
      <c r="IPL221" s="17"/>
      <c r="IPM221" s="17"/>
      <c r="IPN221" s="17"/>
      <c r="IPO221" s="17"/>
      <c r="IPP221" s="17"/>
      <c r="IPQ221" s="17"/>
      <c r="IPR221" s="17"/>
      <c r="IPS221" s="17"/>
      <c r="IPT221" s="17"/>
      <c r="IPU221" s="17"/>
      <c r="IPV221" s="17"/>
      <c r="IPW221" s="17"/>
      <c r="IPX221" s="17"/>
      <c r="IPY221" s="17"/>
      <c r="IPZ221" s="17"/>
      <c r="IQA221" s="17"/>
      <c r="IQB221" s="17"/>
      <c r="IQC221" s="17"/>
      <c r="IQD221" s="17"/>
      <c r="IQE221" s="17"/>
      <c r="IQF221" s="17"/>
      <c r="IQG221" s="17"/>
      <c r="IQH221" s="17"/>
      <c r="IQI221" s="17"/>
      <c r="IQJ221" s="17"/>
      <c r="IQK221" s="17"/>
      <c r="IQL221" s="17"/>
      <c r="IQM221" s="17"/>
      <c r="IQN221" s="17"/>
      <c r="IQO221" s="17"/>
      <c r="IQP221" s="17"/>
      <c r="IQQ221" s="17"/>
      <c r="IQR221" s="17"/>
      <c r="IQS221" s="17"/>
      <c r="IQT221" s="17"/>
      <c r="IQU221" s="17"/>
      <c r="IQV221" s="17"/>
      <c r="IQW221" s="17"/>
      <c r="IQX221" s="17"/>
      <c r="IQY221" s="17"/>
      <c r="IQZ221" s="17"/>
      <c r="IRA221" s="17"/>
      <c r="IRB221" s="17"/>
      <c r="IRC221" s="17"/>
      <c r="IRD221" s="17"/>
      <c r="IRE221" s="17"/>
      <c r="IRF221" s="17"/>
      <c r="IRG221" s="17"/>
      <c r="IRH221" s="17"/>
      <c r="IRI221" s="17"/>
      <c r="IRJ221" s="17"/>
      <c r="IRK221" s="17"/>
      <c r="IRL221" s="17"/>
      <c r="IRM221" s="17"/>
      <c r="IRN221" s="17"/>
      <c r="IRO221" s="17"/>
      <c r="IRP221" s="17"/>
      <c r="IRQ221" s="17"/>
      <c r="IRR221" s="17"/>
      <c r="IRS221" s="17"/>
      <c r="IRT221" s="17"/>
      <c r="IRU221" s="17"/>
      <c r="IRV221" s="17"/>
      <c r="IRW221" s="17"/>
      <c r="IRX221" s="17"/>
      <c r="IRY221" s="17"/>
      <c r="IRZ221" s="17"/>
      <c r="ISA221" s="17"/>
      <c r="ISB221" s="17"/>
      <c r="ISC221" s="17"/>
      <c r="ISD221" s="17"/>
      <c r="ISE221" s="17"/>
      <c r="ISF221" s="17"/>
      <c r="ISG221" s="17"/>
      <c r="ISH221" s="17"/>
      <c r="ISI221" s="17"/>
      <c r="ISJ221" s="17"/>
      <c r="ISK221" s="17"/>
      <c r="ISL221" s="17"/>
      <c r="ISM221" s="17"/>
      <c r="ISN221" s="17"/>
      <c r="ISO221" s="17"/>
      <c r="ISP221" s="17"/>
      <c r="ISQ221" s="17"/>
      <c r="ISR221" s="17"/>
      <c r="ISS221" s="17"/>
      <c r="IST221" s="17"/>
      <c r="ISU221" s="17"/>
      <c r="ISV221" s="17"/>
      <c r="ISW221" s="17"/>
      <c r="ISX221" s="17"/>
      <c r="ISY221" s="17"/>
      <c r="ISZ221" s="17"/>
      <c r="ITA221" s="17"/>
      <c r="ITB221" s="17"/>
      <c r="ITC221" s="17"/>
      <c r="ITD221" s="17"/>
      <c r="ITE221" s="17"/>
      <c r="ITF221" s="17"/>
      <c r="ITG221" s="17"/>
      <c r="ITH221" s="17"/>
      <c r="ITI221" s="17"/>
      <c r="ITJ221" s="17"/>
      <c r="ITK221" s="17"/>
      <c r="ITL221" s="17"/>
      <c r="ITM221" s="17"/>
      <c r="ITN221" s="17"/>
      <c r="ITO221" s="17"/>
      <c r="ITP221" s="17"/>
      <c r="ITQ221" s="17"/>
      <c r="ITR221" s="17"/>
      <c r="ITS221" s="17"/>
      <c r="ITT221" s="17"/>
      <c r="ITU221" s="17"/>
      <c r="ITV221" s="17"/>
      <c r="ITW221" s="17"/>
      <c r="ITX221" s="17"/>
      <c r="ITY221" s="17"/>
      <c r="ITZ221" s="17"/>
      <c r="IUA221" s="17"/>
      <c r="IUB221" s="17"/>
      <c r="IUC221" s="17"/>
      <c r="IUD221" s="17"/>
      <c r="IUE221" s="17"/>
      <c r="IUF221" s="17"/>
      <c r="IUG221" s="17"/>
      <c r="IUH221" s="17"/>
      <c r="IUI221" s="17"/>
      <c r="IUJ221" s="17"/>
      <c r="IUK221" s="17"/>
      <c r="IUL221" s="17"/>
      <c r="IUM221" s="17"/>
      <c r="IUN221" s="17"/>
      <c r="IUO221" s="17"/>
      <c r="IUP221" s="17"/>
      <c r="IUQ221" s="17"/>
      <c r="IUR221" s="17"/>
      <c r="IUS221" s="17"/>
      <c r="IUT221" s="17"/>
      <c r="IUU221" s="17"/>
      <c r="IUV221" s="17"/>
      <c r="IUW221" s="17"/>
      <c r="IUX221" s="17"/>
      <c r="IUY221" s="17"/>
      <c r="IUZ221" s="17"/>
      <c r="IVA221" s="17"/>
      <c r="IVB221" s="17"/>
      <c r="IVC221" s="17"/>
      <c r="IVD221" s="17"/>
      <c r="IVE221" s="17"/>
      <c r="IVF221" s="17"/>
      <c r="IVG221" s="17"/>
      <c r="IVH221" s="17"/>
      <c r="IVI221" s="17"/>
      <c r="IVJ221" s="17"/>
      <c r="IVK221" s="17"/>
      <c r="IVL221" s="17"/>
      <c r="IVM221" s="17"/>
      <c r="IVN221" s="17"/>
      <c r="IVO221" s="17"/>
      <c r="IVP221" s="17"/>
      <c r="IVQ221" s="17"/>
      <c r="IVR221" s="17"/>
      <c r="IVS221" s="17"/>
      <c r="IVT221" s="17"/>
      <c r="IVU221" s="17"/>
      <c r="IVV221" s="17"/>
      <c r="IVW221" s="17"/>
      <c r="IVX221" s="17"/>
      <c r="IVY221" s="17"/>
      <c r="IVZ221" s="17"/>
      <c r="IWA221" s="17"/>
      <c r="IWB221" s="17"/>
      <c r="IWC221" s="17"/>
      <c r="IWD221" s="17"/>
      <c r="IWE221" s="17"/>
      <c r="IWF221" s="17"/>
      <c r="IWG221" s="17"/>
      <c r="IWH221" s="17"/>
      <c r="IWI221" s="17"/>
      <c r="IWJ221" s="17"/>
      <c r="IWK221" s="17"/>
      <c r="IWL221" s="17"/>
      <c r="IWM221" s="17"/>
      <c r="IWN221" s="17"/>
      <c r="IWO221" s="17"/>
      <c r="IWP221" s="17"/>
      <c r="IWQ221" s="17"/>
      <c r="IWR221" s="17"/>
      <c r="IWS221" s="17"/>
      <c r="IWT221" s="17"/>
      <c r="IWU221" s="17"/>
      <c r="IWV221" s="17"/>
      <c r="IWW221" s="17"/>
      <c r="IWX221" s="17"/>
      <c r="IWY221" s="17"/>
      <c r="IWZ221" s="17"/>
      <c r="IXA221" s="17"/>
      <c r="IXB221" s="17"/>
      <c r="IXC221" s="17"/>
      <c r="IXD221" s="17"/>
      <c r="IXE221" s="17"/>
      <c r="IXF221" s="17"/>
      <c r="IXG221" s="17"/>
      <c r="IXH221" s="17"/>
      <c r="IXI221" s="17"/>
      <c r="IXJ221" s="17"/>
      <c r="IXK221" s="17"/>
      <c r="IXL221" s="17"/>
      <c r="IXM221" s="17"/>
      <c r="IXN221" s="17"/>
      <c r="IXO221" s="17"/>
      <c r="IXP221" s="17"/>
      <c r="IXQ221" s="17"/>
      <c r="IXR221" s="17"/>
      <c r="IXS221" s="17"/>
      <c r="IXT221" s="17"/>
      <c r="IXU221" s="17"/>
      <c r="IXV221" s="17"/>
      <c r="IXW221" s="17"/>
      <c r="IXX221" s="17"/>
      <c r="IXY221" s="17"/>
      <c r="IXZ221" s="17"/>
      <c r="IYA221" s="17"/>
      <c r="IYB221" s="17"/>
      <c r="IYC221" s="17"/>
      <c r="IYD221" s="17"/>
      <c r="IYE221" s="17"/>
      <c r="IYF221" s="17"/>
      <c r="IYG221" s="17"/>
      <c r="IYH221" s="17"/>
      <c r="IYI221" s="17"/>
      <c r="IYJ221" s="17"/>
      <c r="IYK221" s="17"/>
      <c r="IYL221" s="17"/>
      <c r="IYM221" s="17"/>
      <c r="IYN221" s="17"/>
      <c r="IYO221" s="17"/>
      <c r="IYP221" s="17"/>
      <c r="IYQ221" s="17"/>
      <c r="IYR221" s="17"/>
      <c r="IYS221" s="17"/>
      <c r="IYT221" s="17"/>
      <c r="IYU221" s="17"/>
      <c r="IYV221" s="17"/>
      <c r="IYW221" s="17"/>
      <c r="IYX221" s="17"/>
      <c r="IYY221" s="17"/>
      <c r="IYZ221" s="17"/>
      <c r="IZA221" s="17"/>
      <c r="IZB221" s="17"/>
      <c r="IZC221" s="17"/>
      <c r="IZD221" s="17"/>
      <c r="IZE221" s="17"/>
      <c r="IZF221" s="17"/>
      <c r="IZG221" s="17"/>
      <c r="IZH221" s="17"/>
      <c r="IZI221" s="17"/>
      <c r="IZJ221" s="17"/>
      <c r="IZK221" s="17"/>
      <c r="IZL221" s="17"/>
      <c r="IZM221" s="17"/>
      <c r="IZN221" s="17"/>
      <c r="IZO221" s="17"/>
      <c r="IZP221" s="17"/>
      <c r="IZQ221" s="17"/>
      <c r="IZR221" s="17"/>
      <c r="IZS221" s="17"/>
      <c r="IZT221" s="17"/>
      <c r="IZU221" s="17"/>
      <c r="IZV221" s="17"/>
      <c r="IZW221" s="17"/>
      <c r="IZX221" s="17"/>
      <c r="IZY221" s="17"/>
      <c r="IZZ221" s="17"/>
      <c r="JAA221" s="17"/>
      <c r="JAB221" s="17"/>
      <c r="JAC221" s="17"/>
      <c r="JAD221" s="17"/>
      <c r="JAE221" s="17"/>
      <c r="JAF221" s="17"/>
      <c r="JAG221" s="17"/>
      <c r="JAH221" s="17"/>
      <c r="JAI221" s="17"/>
      <c r="JAJ221" s="17"/>
      <c r="JAK221" s="17"/>
      <c r="JAL221" s="17"/>
      <c r="JAM221" s="17"/>
      <c r="JAN221" s="17"/>
      <c r="JAO221" s="17"/>
      <c r="JAP221" s="17"/>
      <c r="JAQ221" s="17"/>
      <c r="JAR221" s="17"/>
      <c r="JAS221" s="17"/>
      <c r="JAT221" s="17"/>
      <c r="JAU221" s="17"/>
      <c r="JAV221" s="17"/>
      <c r="JAW221" s="17"/>
      <c r="JAX221" s="17"/>
      <c r="JAY221" s="17"/>
      <c r="JAZ221" s="17"/>
      <c r="JBA221" s="17"/>
      <c r="JBB221" s="17"/>
      <c r="JBC221" s="17"/>
      <c r="JBD221" s="17"/>
      <c r="JBE221" s="17"/>
      <c r="JBF221" s="17"/>
      <c r="JBG221" s="17"/>
      <c r="JBH221" s="17"/>
      <c r="JBI221" s="17"/>
      <c r="JBJ221" s="17"/>
      <c r="JBK221" s="17"/>
      <c r="JBL221" s="17"/>
      <c r="JBM221" s="17"/>
      <c r="JBN221" s="17"/>
      <c r="JBO221" s="17"/>
      <c r="JBP221" s="17"/>
      <c r="JBQ221" s="17"/>
      <c r="JBR221" s="17"/>
      <c r="JBS221" s="17"/>
      <c r="JBT221" s="17"/>
      <c r="JBU221" s="17"/>
      <c r="JBV221" s="17"/>
      <c r="JBW221" s="17"/>
      <c r="JBX221" s="17"/>
      <c r="JBY221" s="17"/>
      <c r="JBZ221" s="17"/>
      <c r="JCA221" s="17"/>
      <c r="JCB221" s="17"/>
      <c r="JCC221" s="17"/>
      <c r="JCD221" s="17"/>
      <c r="JCE221" s="17"/>
      <c r="JCF221" s="17"/>
      <c r="JCG221" s="17"/>
      <c r="JCH221" s="17"/>
      <c r="JCI221" s="17"/>
      <c r="JCJ221" s="17"/>
      <c r="JCK221" s="17"/>
      <c r="JCL221" s="17"/>
      <c r="JCM221" s="17"/>
      <c r="JCN221" s="17"/>
      <c r="JCO221" s="17"/>
      <c r="JCP221" s="17"/>
      <c r="JCQ221" s="17"/>
      <c r="JCR221" s="17"/>
      <c r="JCS221" s="17"/>
      <c r="JCT221" s="17"/>
      <c r="JCU221" s="17"/>
      <c r="JCV221" s="17"/>
      <c r="JCW221" s="17"/>
      <c r="JCX221" s="17"/>
      <c r="JCY221" s="17"/>
      <c r="JCZ221" s="17"/>
      <c r="JDA221" s="17"/>
      <c r="JDB221" s="17"/>
      <c r="JDC221" s="17"/>
      <c r="JDD221" s="17"/>
      <c r="JDE221" s="17"/>
      <c r="JDF221" s="17"/>
      <c r="JDG221" s="17"/>
      <c r="JDH221" s="17"/>
      <c r="JDI221" s="17"/>
      <c r="JDJ221" s="17"/>
      <c r="JDK221" s="17"/>
      <c r="JDL221" s="17"/>
      <c r="JDM221" s="17"/>
      <c r="JDN221" s="17"/>
      <c r="JDO221" s="17"/>
      <c r="JDP221" s="17"/>
      <c r="JDQ221" s="17"/>
      <c r="JDR221" s="17"/>
      <c r="JDS221" s="17"/>
      <c r="JDT221" s="17"/>
      <c r="JDU221" s="17"/>
      <c r="JDV221" s="17"/>
      <c r="JDW221" s="17"/>
      <c r="JDX221" s="17"/>
      <c r="JDY221" s="17"/>
      <c r="JDZ221" s="17"/>
      <c r="JEA221" s="17"/>
      <c r="JEB221" s="17"/>
      <c r="JEC221" s="17"/>
      <c r="JED221" s="17"/>
      <c r="JEE221" s="17"/>
      <c r="JEF221" s="17"/>
      <c r="JEG221" s="17"/>
      <c r="JEH221" s="17"/>
      <c r="JEI221" s="17"/>
      <c r="JEJ221" s="17"/>
      <c r="JEK221" s="17"/>
      <c r="JEL221" s="17"/>
      <c r="JEM221" s="17"/>
      <c r="JEN221" s="17"/>
      <c r="JEO221" s="17"/>
      <c r="JEP221" s="17"/>
      <c r="JEQ221" s="17"/>
      <c r="JER221" s="17"/>
      <c r="JES221" s="17"/>
      <c r="JET221" s="17"/>
      <c r="JEU221" s="17"/>
      <c r="JEV221" s="17"/>
      <c r="JEW221" s="17"/>
      <c r="JEX221" s="17"/>
      <c r="JEY221" s="17"/>
      <c r="JEZ221" s="17"/>
      <c r="JFA221" s="17"/>
      <c r="JFB221" s="17"/>
      <c r="JFC221" s="17"/>
      <c r="JFD221" s="17"/>
      <c r="JFE221" s="17"/>
      <c r="JFF221" s="17"/>
      <c r="JFG221" s="17"/>
      <c r="JFH221" s="17"/>
      <c r="JFI221" s="17"/>
      <c r="JFJ221" s="17"/>
      <c r="JFK221" s="17"/>
      <c r="JFL221" s="17"/>
      <c r="JFM221" s="17"/>
      <c r="JFN221" s="17"/>
      <c r="JFO221" s="17"/>
      <c r="JFP221" s="17"/>
      <c r="JFQ221" s="17"/>
      <c r="JFR221" s="17"/>
      <c r="JFS221" s="17"/>
      <c r="JFT221" s="17"/>
      <c r="JFU221" s="17"/>
      <c r="JFV221" s="17"/>
      <c r="JFW221" s="17"/>
      <c r="JFX221" s="17"/>
      <c r="JFY221" s="17"/>
      <c r="JFZ221" s="17"/>
      <c r="JGA221" s="17"/>
      <c r="JGB221" s="17"/>
      <c r="JGC221" s="17"/>
      <c r="JGD221" s="17"/>
      <c r="JGE221" s="17"/>
      <c r="JGF221" s="17"/>
      <c r="JGG221" s="17"/>
      <c r="JGH221" s="17"/>
      <c r="JGI221" s="17"/>
      <c r="JGJ221" s="17"/>
      <c r="JGK221" s="17"/>
      <c r="JGL221" s="17"/>
      <c r="JGM221" s="17"/>
      <c r="JGN221" s="17"/>
      <c r="JGO221" s="17"/>
      <c r="JGP221" s="17"/>
      <c r="JGQ221" s="17"/>
      <c r="JGR221" s="17"/>
      <c r="JGS221" s="17"/>
      <c r="JGT221" s="17"/>
      <c r="JGU221" s="17"/>
      <c r="JGV221" s="17"/>
      <c r="JGW221" s="17"/>
      <c r="JGX221" s="17"/>
      <c r="JGY221" s="17"/>
      <c r="JGZ221" s="17"/>
      <c r="JHA221" s="17"/>
      <c r="JHB221" s="17"/>
      <c r="JHC221" s="17"/>
      <c r="JHD221" s="17"/>
      <c r="JHE221" s="17"/>
      <c r="JHF221" s="17"/>
      <c r="JHG221" s="17"/>
      <c r="JHH221" s="17"/>
      <c r="JHI221" s="17"/>
      <c r="JHJ221" s="17"/>
      <c r="JHK221" s="17"/>
      <c r="JHL221" s="17"/>
      <c r="JHM221" s="17"/>
      <c r="JHN221" s="17"/>
      <c r="JHO221" s="17"/>
      <c r="JHP221" s="17"/>
      <c r="JHQ221" s="17"/>
      <c r="JHR221" s="17"/>
      <c r="JHS221" s="17"/>
      <c r="JHT221" s="17"/>
      <c r="JHU221" s="17"/>
      <c r="JHV221" s="17"/>
      <c r="JHW221" s="17"/>
      <c r="JHX221" s="17"/>
      <c r="JHY221" s="17"/>
      <c r="JHZ221" s="17"/>
      <c r="JIA221" s="17"/>
      <c r="JIB221" s="17"/>
      <c r="JIC221" s="17"/>
      <c r="JID221" s="17"/>
      <c r="JIE221" s="17"/>
      <c r="JIF221" s="17"/>
      <c r="JIG221" s="17"/>
      <c r="JIH221" s="17"/>
      <c r="JII221" s="17"/>
      <c r="JIJ221" s="17"/>
      <c r="JIK221" s="17"/>
      <c r="JIL221" s="17"/>
      <c r="JIM221" s="17"/>
      <c r="JIN221" s="17"/>
      <c r="JIO221" s="17"/>
      <c r="JIP221" s="17"/>
      <c r="JIQ221" s="17"/>
      <c r="JIR221" s="17"/>
      <c r="JIS221" s="17"/>
      <c r="JIT221" s="17"/>
      <c r="JIU221" s="17"/>
      <c r="JIV221" s="17"/>
      <c r="JIW221" s="17"/>
      <c r="JIX221" s="17"/>
      <c r="JIY221" s="17"/>
      <c r="JIZ221" s="17"/>
      <c r="JJA221" s="17"/>
      <c r="JJB221" s="17"/>
      <c r="JJC221" s="17"/>
      <c r="JJD221" s="17"/>
      <c r="JJE221" s="17"/>
      <c r="JJF221" s="17"/>
      <c r="JJG221" s="17"/>
      <c r="JJH221" s="17"/>
      <c r="JJI221" s="17"/>
      <c r="JJJ221" s="17"/>
      <c r="JJK221" s="17"/>
      <c r="JJL221" s="17"/>
      <c r="JJM221" s="17"/>
      <c r="JJN221" s="17"/>
      <c r="JJO221" s="17"/>
      <c r="JJP221" s="17"/>
      <c r="JJQ221" s="17"/>
      <c r="JJR221" s="17"/>
      <c r="JJS221" s="17"/>
      <c r="JJT221" s="17"/>
      <c r="JJU221" s="17"/>
      <c r="JJV221" s="17"/>
      <c r="JJW221" s="17"/>
      <c r="JJX221" s="17"/>
      <c r="JJY221" s="17"/>
      <c r="JJZ221" s="17"/>
      <c r="JKA221" s="17"/>
      <c r="JKB221" s="17"/>
      <c r="JKC221" s="17"/>
      <c r="JKD221" s="17"/>
      <c r="JKE221" s="17"/>
      <c r="JKF221" s="17"/>
      <c r="JKG221" s="17"/>
      <c r="JKH221" s="17"/>
      <c r="JKI221" s="17"/>
      <c r="JKJ221" s="17"/>
      <c r="JKK221" s="17"/>
      <c r="JKL221" s="17"/>
      <c r="JKM221" s="17"/>
      <c r="JKN221" s="17"/>
      <c r="JKO221" s="17"/>
      <c r="JKP221" s="17"/>
      <c r="JKQ221" s="17"/>
      <c r="JKR221" s="17"/>
      <c r="JKS221" s="17"/>
      <c r="JKT221" s="17"/>
      <c r="JKU221" s="17"/>
      <c r="JKV221" s="17"/>
      <c r="JKW221" s="17"/>
      <c r="JKX221" s="17"/>
      <c r="JKY221" s="17"/>
      <c r="JKZ221" s="17"/>
      <c r="JLA221" s="17"/>
      <c r="JLB221" s="17"/>
      <c r="JLC221" s="17"/>
      <c r="JLD221" s="17"/>
      <c r="JLE221" s="17"/>
      <c r="JLF221" s="17"/>
      <c r="JLG221" s="17"/>
      <c r="JLH221" s="17"/>
      <c r="JLI221" s="17"/>
      <c r="JLJ221" s="17"/>
      <c r="JLK221" s="17"/>
      <c r="JLL221" s="17"/>
      <c r="JLM221" s="17"/>
      <c r="JLN221" s="17"/>
      <c r="JLO221" s="17"/>
      <c r="JLP221" s="17"/>
      <c r="JLQ221" s="17"/>
      <c r="JLR221" s="17"/>
      <c r="JLS221" s="17"/>
      <c r="JLT221" s="17"/>
      <c r="JLU221" s="17"/>
      <c r="JLV221" s="17"/>
      <c r="JLW221" s="17"/>
      <c r="JLX221" s="17"/>
      <c r="JLY221" s="17"/>
      <c r="JLZ221" s="17"/>
      <c r="JMA221" s="17"/>
      <c r="JMB221" s="17"/>
      <c r="JMC221" s="17"/>
      <c r="JMD221" s="17"/>
      <c r="JME221" s="17"/>
      <c r="JMF221" s="17"/>
      <c r="JMG221" s="17"/>
      <c r="JMH221" s="17"/>
      <c r="JMI221" s="17"/>
      <c r="JMJ221" s="17"/>
      <c r="JMK221" s="17"/>
      <c r="JML221" s="17"/>
      <c r="JMM221" s="17"/>
      <c r="JMN221" s="17"/>
      <c r="JMO221" s="17"/>
      <c r="JMP221" s="17"/>
      <c r="JMQ221" s="17"/>
      <c r="JMR221" s="17"/>
      <c r="JMS221" s="17"/>
      <c r="JMT221" s="17"/>
      <c r="JMU221" s="17"/>
      <c r="JMV221" s="17"/>
      <c r="JMW221" s="17"/>
      <c r="JMX221" s="17"/>
      <c r="JMY221" s="17"/>
      <c r="JMZ221" s="17"/>
      <c r="JNA221" s="17"/>
      <c r="JNB221" s="17"/>
      <c r="JNC221" s="17"/>
      <c r="JND221" s="17"/>
      <c r="JNE221" s="17"/>
      <c r="JNF221" s="17"/>
      <c r="JNG221" s="17"/>
      <c r="JNH221" s="17"/>
      <c r="JNI221" s="17"/>
      <c r="JNJ221" s="17"/>
      <c r="JNK221" s="17"/>
      <c r="JNL221" s="17"/>
      <c r="JNM221" s="17"/>
      <c r="JNN221" s="17"/>
      <c r="JNO221" s="17"/>
      <c r="JNP221" s="17"/>
      <c r="JNQ221" s="17"/>
      <c r="JNR221" s="17"/>
      <c r="JNS221" s="17"/>
      <c r="JNT221" s="17"/>
      <c r="JNU221" s="17"/>
      <c r="JNV221" s="17"/>
      <c r="JNW221" s="17"/>
      <c r="JNX221" s="17"/>
      <c r="JNY221" s="17"/>
      <c r="JNZ221" s="17"/>
      <c r="JOA221" s="17"/>
      <c r="JOB221" s="17"/>
      <c r="JOC221" s="17"/>
      <c r="JOD221" s="17"/>
      <c r="JOE221" s="17"/>
      <c r="JOF221" s="17"/>
      <c r="JOG221" s="17"/>
      <c r="JOH221" s="17"/>
      <c r="JOI221" s="17"/>
      <c r="JOJ221" s="17"/>
      <c r="JOK221" s="17"/>
      <c r="JOL221" s="17"/>
      <c r="JOM221" s="17"/>
      <c r="JON221" s="17"/>
      <c r="JOO221" s="17"/>
      <c r="JOP221" s="17"/>
      <c r="JOQ221" s="17"/>
      <c r="JOR221" s="17"/>
      <c r="JOS221" s="17"/>
      <c r="JOT221" s="17"/>
      <c r="JOU221" s="17"/>
      <c r="JOV221" s="17"/>
      <c r="JOW221" s="17"/>
      <c r="JOX221" s="17"/>
      <c r="JOY221" s="17"/>
      <c r="JOZ221" s="17"/>
      <c r="JPA221" s="17"/>
      <c r="JPB221" s="17"/>
      <c r="JPC221" s="17"/>
      <c r="JPD221" s="17"/>
      <c r="JPE221" s="17"/>
      <c r="JPF221" s="17"/>
      <c r="JPG221" s="17"/>
      <c r="JPH221" s="17"/>
      <c r="JPI221" s="17"/>
      <c r="JPJ221" s="17"/>
      <c r="JPK221" s="17"/>
      <c r="JPL221" s="17"/>
      <c r="JPM221" s="17"/>
      <c r="JPN221" s="17"/>
      <c r="JPO221" s="17"/>
      <c r="JPP221" s="17"/>
      <c r="JPQ221" s="17"/>
      <c r="JPR221" s="17"/>
      <c r="JPS221" s="17"/>
      <c r="JPT221" s="17"/>
      <c r="JPU221" s="17"/>
      <c r="JPV221" s="17"/>
      <c r="JPW221" s="17"/>
      <c r="JPX221" s="17"/>
      <c r="JPY221" s="17"/>
      <c r="JPZ221" s="17"/>
      <c r="JQA221" s="17"/>
      <c r="JQB221" s="17"/>
      <c r="JQC221" s="17"/>
      <c r="JQD221" s="17"/>
      <c r="JQE221" s="17"/>
      <c r="JQF221" s="17"/>
      <c r="JQG221" s="17"/>
      <c r="JQH221" s="17"/>
      <c r="JQI221" s="17"/>
      <c r="JQJ221" s="17"/>
      <c r="JQK221" s="17"/>
      <c r="JQL221" s="17"/>
      <c r="JQM221" s="17"/>
      <c r="JQN221" s="17"/>
      <c r="JQO221" s="17"/>
      <c r="JQP221" s="17"/>
      <c r="JQQ221" s="17"/>
      <c r="JQR221" s="17"/>
      <c r="JQS221" s="17"/>
      <c r="JQT221" s="17"/>
      <c r="JQU221" s="17"/>
      <c r="JQV221" s="17"/>
      <c r="JQW221" s="17"/>
      <c r="JQX221" s="17"/>
      <c r="JQY221" s="17"/>
      <c r="JQZ221" s="17"/>
      <c r="JRA221" s="17"/>
      <c r="JRB221" s="17"/>
      <c r="JRC221" s="17"/>
      <c r="JRD221" s="17"/>
      <c r="JRE221" s="17"/>
      <c r="JRF221" s="17"/>
      <c r="JRG221" s="17"/>
      <c r="JRH221" s="17"/>
      <c r="JRI221" s="17"/>
      <c r="JRJ221" s="17"/>
      <c r="JRK221" s="17"/>
      <c r="JRL221" s="17"/>
      <c r="JRM221" s="17"/>
      <c r="JRN221" s="17"/>
      <c r="JRO221" s="17"/>
      <c r="JRP221" s="17"/>
      <c r="JRQ221" s="17"/>
      <c r="JRR221" s="17"/>
      <c r="JRS221" s="17"/>
      <c r="JRT221" s="17"/>
      <c r="JRU221" s="17"/>
      <c r="JRV221" s="17"/>
      <c r="JRW221" s="17"/>
      <c r="JRX221" s="17"/>
      <c r="JRY221" s="17"/>
      <c r="JRZ221" s="17"/>
      <c r="JSA221" s="17"/>
      <c r="JSB221" s="17"/>
      <c r="JSC221" s="17"/>
      <c r="JSD221" s="17"/>
      <c r="JSE221" s="17"/>
      <c r="JSF221" s="17"/>
      <c r="JSG221" s="17"/>
      <c r="JSH221" s="17"/>
      <c r="JSI221" s="17"/>
      <c r="JSJ221" s="17"/>
      <c r="JSK221" s="17"/>
      <c r="JSL221" s="17"/>
      <c r="JSM221" s="17"/>
      <c r="JSN221" s="17"/>
      <c r="JSO221" s="17"/>
      <c r="JSP221" s="17"/>
      <c r="JSQ221" s="17"/>
      <c r="JSR221" s="17"/>
      <c r="JSS221" s="17"/>
      <c r="JST221" s="17"/>
      <c r="JSU221" s="17"/>
      <c r="JSV221" s="17"/>
      <c r="JSW221" s="17"/>
      <c r="JSX221" s="17"/>
      <c r="JSY221" s="17"/>
      <c r="JSZ221" s="17"/>
      <c r="JTA221" s="17"/>
      <c r="JTB221" s="17"/>
      <c r="JTC221" s="17"/>
      <c r="JTD221" s="17"/>
      <c r="JTE221" s="17"/>
      <c r="JTF221" s="17"/>
      <c r="JTG221" s="17"/>
      <c r="JTH221" s="17"/>
      <c r="JTI221" s="17"/>
      <c r="JTJ221" s="17"/>
      <c r="JTK221" s="17"/>
      <c r="JTL221" s="17"/>
      <c r="JTM221" s="17"/>
      <c r="JTN221" s="17"/>
      <c r="JTO221" s="17"/>
      <c r="JTP221" s="17"/>
      <c r="JTQ221" s="17"/>
      <c r="JTR221" s="17"/>
      <c r="JTS221" s="17"/>
      <c r="JTT221" s="17"/>
      <c r="JTU221" s="17"/>
      <c r="JTV221" s="17"/>
      <c r="JTW221" s="17"/>
      <c r="JTX221" s="17"/>
      <c r="JTY221" s="17"/>
      <c r="JTZ221" s="17"/>
      <c r="JUA221" s="17"/>
      <c r="JUB221" s="17"/>
      <c r="JUC221" s="17"/>
      <c r="JUD221" s="17"/>
      <c r="JUE221" s="17"/>
      <c r="JUF221" s="17"/>
      <c r="JUG221" s="17"/>
      <c r="JUH221" s="17"/>
      <c r="JUI221" s="17"/>
      <c r="JUJ221" s="17"/>
      <c r="JUK221" s="17"/>
      <c r="JUL221" s="17"/>
      <c r="JUM221" s="17"/>
      <c r="JUN221" s="17"/>
      <c r="JUO221" s="17"/>
      <c r="JUP221" s="17"/>
      <c r="JUQ221" s="17"/>
      <c r="JUR221" s="17"/>
      <c r="JUS221" s="17"/>
      <c r="JUT221" s="17"/>
      <c r="JUU221" s="17"/>
      <c r="JUV221" s="17"/>
      <c r="JUW221" s="17"/>
      <c r="JUX221" s="17"/>
      <c r="JUY221" s="17"/>
      <c r="JUZ221" s="17"/>
      <c r="JVA221" s="17"/>
      <c r="JVB221" s="17"/>
      <c r="JVC221" s="17"/>
      <c r="JVD221" s="17"/>
      <c r="JVE221" s="17"/>
      <c r="JVF221" s="17"/>
      <c r="JVG221" s="17"/>
      <c r="JVH221" s="17"/>
      <c r="JVI221" s="17"/>
      <c r="JVJ221" s="17"/>
      <c r="JVK221" s="17"/>
      <c r="JVL221" s="17"/>
      <c r="JVM221" s="17"/>
      <c r="JVN221" s="17"/>
      <c r="JVO221" s="17"/>
      <c r="JVP221" s="17"/>
      <c r="JVQ221" s="17"/>
      <c r="JVR221" s="17"/>
      <c r="JVS221" s="17"/>
      <c r="JVT221" s="17"/>
      <c r="JVU221" s="17"/>
      <c r="JVV221" s="17"/>
      <c r="JVW221" s="17"/>
      <c r="JVX221" s="17"/>
      <c r="JVY221" s="17"/>
      <c r="JVZ221" s="17"/>
      <c r="JWA221" s="17"/>
      <c r="JWB221" s="17"/>
      <c r="JWC221" s="17"/>
      <c r="JWD221" s="17"/>
      <c r="JWE221" s="17"/>
      <c r="JWF221" s="17"/>
      <c r="JWG221" s="17"/>
      <c r="JWH221" s="17"/>
      <c r="JWI221" s="17"/>
      <c r="JWJ221" s="17"/>
      <c r="JWK221" s="17"/>
      <c r="JWL221" s="17"/>
      <c r="JWM221" s="17"/>
      <c r="JWN221" s="17"/>
      <c r="JWO221" s="17"/>
      <c r="JWP221" s="17"/>
      <c r="JWQ221" s="17"/>
      <c r="JWR221" s="17"/>
      <c r="JWS221" s="17"/>
      <c r="JWT221" s="17"/>
      <c r="JWU221" s="17"/>
      <c r="JWV221" s="17"/>
      <c r="JWW221" s="17"/>
      <c r="JWX221" s="17"/>
      <c r="JWY221" s="17"/>
      <c r="JWZ221" s="17"/>
      <c r="JXA221" s="17"/>
      <c r="JXB221" s="17"/>
      <c r="JXC221" s="17"/>
      <c r="JXD221" s="17"/>
      <c r="JXE221" s="17"/>
      <c r="JXF221" s="17"/>
      <c r="JXG221" s="17"/>
      <c r="JXH221" s="17"/>
      <c r="JXI221" s="17"/>
      <c r="JXJ221" s="17"/>
      <c r="JXK221" s="17"/>
      <c r="JXL221" s="17"/>
      <c r="JXM221" s="17"/>
      <c r="JXN221" s="17"/>
      <c r="JXO221" s="17"/>
      <c r="JXP221" s="17"/>
      <c r="JXQ221" s="17"/>
      <c r="JXR221" s="17"/>
      <c r="JXS221" s="17"/>
      <c r="JXT221" s="17"/>
      <c r="JXU221" s="17"/>
      <c r="JXV221" s="17"/>
      <c r="JXW221" s="17"/>
      <c r="JXX221" s="17"/>
      <c r="JXY221" s="17"/>
      <c r="JXZ221" s="17"/>
      <c r="JYA221" s="17"/>
      <c r="JYB221" s="17"/>
      <c r="JYC221" s="17"/>
      <c r="JYD221" s="17"/>
      <c r="JYE221" s="17"/>
      <c r="JYF221" s="17"/>
      <c r="JYG221" s="17"/>
      <c r="JYH221" s="17"/>
      <c r="JYI221" s="17"/>
      <c r="JYJ221" s="17"/>
      <c r="JYK221" s="17"/>
      <c r="JYL221" s="17"/>
      <c r="JYM221" s="17"/>
      <c r="JYN221" s="17"/>
      <c r="JYO221" s="17"/>
      <c r="JYP221" s="17"/>
      <c r="JYQ221" s="17"/>
      <c r="JYR221" s="17"/>
      <c r="JYS221" s="17"/>
      <c r="JYT221" s="17"/>
      <c r="JYU221" s="17"/>
      <c r="JYV221" s="17"/>
      <c r="JYW221" s="17"/>
      <c r="JYX221" s="17"/>
      <c r="JYY221" s="17"/>
      <c r="JYZ221" s="17"/>
      <c r="JZA221" s="17"/>
      <c r="JZB221" s="17"/>
      <c r="JZC221" s="17"/>
      <c r="JZD221" s="17"/>
      <c r="JZE221" s="17"/>
      <c r="JZF221" s="17"/>
      <c r="JZG221" s="17"/>
      <c r="JZH221" s="17"/>
      <c r="JZI221" s="17"/>
      <c r="JZJ221" s="17"/>
      <c r="JZK221" s="17"/>
      <c r="JZL221" s="17"/>
      <c r="JZM221" s="17"/>
      <c r="JZN221" s="17"/>
      <c r="JZO221" s="17"/>
      <c r="JZP221" s="17"/>
      <c r="JZQ221" s="17"/>
      <c r="JZR221" s="17"/>
      <c r="JZS221" s="17"/>
      <c r="JZT221" s="17"/>
      <c r="JZU221" s="17"/>
      <c r="JZV221" s="17"/>
      <c r="JZW221" s="17"/>
      <c r="JZX221" s="17"/>
      <c r="JZY221" s="17"/>
      <c r="JZZ221" s="17"/>
      <c r="KAA221" s="17"/>
      <c r="KAB221" s="17"/>
      <c r="KAC221" s="17"/>
      <c r="KAD221" s="17"/>
      <c r="KAE221" s="17"/>
      <c r="KAF221" s="17"/>
      <c r="KAG221" s="17"/>
      <c r="KAH221" s="17"/>
      <c r="KAI221" s="17"/>
      <c r="KAJ221" s="17"/>
      <c r="KAK221" s="17"/>
      <c r="KAL221" s="17"/>
      <c r="KAM221" s="17"/>
      <c r="KAN221" s="17"/>
      <c r="KAO221" s="17"/>
      <c r="KAP221" s="17"/>
      <c r="KAQ221" s="17"/>
      <c r="KAR221" s="17"/>
      <c r="KAS221" s="17"/>
      <c r="KAT221" s="17"/>
      <c r="KAU221" s="17"/>
      <c r="KAV221" s="17"/>
      <c r="KAW221" s="17"/>
      <c r="KAX221" s="17"/>
      <c r="KAY221" s="17"/>
      <c r="KAZ221" s="17"/>
      <c r="KBA221" s="17"/>
      <c r="KBB221" s="17"/>
      <c r="KBC221" s="17"/>
      <c r="KBD221" s="17"/>
      <c r="KBE221" s="17"/>
      <c r="KBF221" s="17"/>
      <c r="KBG221" s="17"/>
      <c r="KBH221" s="17"/>
      <c r="KBI221" s="17"/>
      <c r="KBJ221" s="17"/>
      <c r="KBK221" s="17"/>
      <c r="KBL221" s="17"/>
      <c r="KBM221" s="17"/>
      <c r="KBN221" s="17"/>
      <c r="KBO221" s="17"/>
      <c r="KBP221" s="17"/>
      <c r="KBQ221" s="17"/>
      <c r="KBR221" s="17"/>
      <c r="KBS221" s="17"/>
      <c r="KBT221" s="17"/>
      <c r="KBU221" s="17"/>
      <c r="KBV221" s="17"/>
      <c r="KBW221" s="17"/>
      <c r="KBX221" s="17"/>
      <c r="KBY221" s="17"/>
      <c r="KBZ221" s="17"/>
      <c r="KCA221" s="17"/>
      <c r="KCB221" s="17"/>
      <c r="KCC221" s="17"/>
      <c r="KCD221" s="17"/>
      <c r="KCE221" s="17"/>
      <c r="KCF221" s="17"/>
      <c r="KCG221" s="17"/>
      <c r="KCH221" s="17"/>
      <c r="KCI221" s="17"/>
      <c r="KCJ221" s="17"/>
      <c r="KCK221" s="17"/>
      <c r="KCL221" s="17"/>
      <c r="KCM221" s="17"/>
      <c r="KCN221" s="17"/>
      <c r="KCO221" s="17"/>
      <c r="KCP221" s="17"/>
      <c r="KCQ221" s="17"/>
      <c r="KCR221" s="17"/>
      <c r="KCS221" s="17"/>
      <c r="KCT221" s="17"/>
      <c r="KCU221" s="17"/>
      <c r="KCV221" s="17"/>
      <c r="KCW221" s="17"/>
      <c r="KCX221" s="17"/>
      <c r="KCY221" s="17"/>
      <c r="KCZ221" s="17"/>
      <c r="KDA221" s="17"/>
      <c r="KDB221" s="17"/>
      <c r="KDC221" s="17"/>
      <c r="KDD221" s="17"/>
      <c r="KDE221" s="17"/>
      <c r="KDF221" s="17"/>
      <c r="KDG221" s="17"/>
      <c r="KDH221" s="17"/>
      <c r="KDI221" s="17"/>
      <c r="KDJ221" s="17"/>
      <c r="KDK221" s="17"/>
      <c r="KDL221" s="17"/>
      <c r="KDM221" s="17"/>
      <c r="KDN221" s="17"/>
      <c r="KDO221" s="17"/>
      <c r="KDP221" s="17"/>
      <c r="KDQ221" s="17"/>
      <c r="KDR221" s="17"/>
      <c r="KDS221" s="17"/>
      <c r="KDT221" s="17"/>
      <c r="KDU221" s="17"/>
      <c r="KDV221" s="17"/>
      <c r="KDW221" s="17"/>
      <c r="KDX221" s="17"/>
      <c r="KDY221" s="17"/>
      <c r="KDZ221" s="17"/>
      <c r="KEA221" s="17"/>
      <c r="KEB221" s="17"/>
      <c r="KEC221" s="17"/>
      <c r="KED221" s="17"/>
      <c r="KEE221" s="17"/>
      <c r="KEF221" s="17"/>
      <c r="KEG221" s="17"/>
      <c r="KEH221" s="17"/>
      <c r="KEI221" s="17"/>
      <c r="KEJ221" s="17"/>
      <c r="KEK221" s="17"/>
      <c r="KEL221" s="17"/>
      <c r="KEM221" s="17"/>
      <c r="KEN221" s="17"/>
      <c r="KEO221" s="17"/>
      <c r="KEP221" s="17"/>
      <c r="KEQ221" s="17"/>
      <c r="KER221" s="17"/>
      <c r="KES221" s="17"/>
      <c r="KET221" s="17"/>
      <c r="KEU221" s="17"/>
      <c r="KEV221" s="17"/>
      <c r="KEW221" s="17"/>
      <c r="KEX221" s="17"/>
      <c r="KEY221" s="17"/>
      <c r="KEZ221" s="17"/>
      <c r="KFA221" s="17"/>
      <c r="KFB221" s="17"/>
      <c r="KFC221" s="17"/>
      <c r="KFD221" s="17"/>
      <c r="KFE221" s="17"/>
      <c r="KFF221" s="17"/>
      <c r="KFG221" s="17"/>
      <c r="KFH221" s="17"/>
      <c r="KFI221" s="17"/>
      <c r="KFJ221" s="17"/>
      <c r="KFK221" s="17"/>
      <c r="KFL221" s="17"/>
      <c r="KFM221" s="17"/>
      <c r="KFN221" s="17"/>
      <c r="KFO221" s="17"/>
      <c r="KFP221" s="17"/>
      <c r="KFQ221" s="17"/>
      <c r="KFR221" s="17"/>
      <c r="KFS221" s="17"/>
      <c r="KFT221" s="17"/>
      <c r="KFU221" s="17"/>
      <c r="KFV221" s="17"/>
      <c r="KFW221" s="17"/>
      <c r="KFX221" s="17"/>
      <c r="KFY221" s="17"/>
      <c r="KFZ221" s="17"/>
      <c r="KGA221" s="17"/>
      <c r="KGB221" s="17"/>
      <c r="KGC221" s="17"/>
      <c r="KGD221" s="17"/>
      <c r="KGE221" s="17"/>
      <c r="KGF221" s="17"/>
      <c r="KGG221" s="17"/>
      <c r="KGH221" s="17"/>
      <c r="KGI221" s="17"/>
      <c r="KGJ221" s="17"/>
      <c r="KGK221" s="17"/>
      <c r="KGL221" s="17"/>
      <c r="KGM221" s="17"/>
      <c r="KGN221" s="17"/>
      <c r="KGO221" s="17"/>
      <c r="KGP221" s="17"/>
      <c r="KGQ221" s="17"/>
      <c r="KGR221" s="17"/>
      <c r="KGS221" s="17"/>
      <c r="KGT221" s="17"/>
      <c r="KGU221" s="17"/>
      <c r="KGV221" s="17"/>
      <c r="KGW221" s="17"/>
      <c r="KGX221" s="17"/>
      <c r="KGY221" s="17"/>
      <c r="KGZ221" s="17"/>
      <c r="KHA221" s="17"/>
      <c r="KHB221" s="17"/>
      <c r="KHC221" s="17"/>
      <c r="KHD221" s="17"/>
      <c r="KHE221" s="17"/>
      <c r="KHF221" s="17"/>
      <c r="KHG221" s="17"/>
      <c r="KHH221" s="17"/>
      <c r="KHI221" s="17"/>
      <c r="KHJ221" s="17"/>
      <c r="KHK221" s="17"/>
      <c r="KHL221" s="17"/>
      <c r="KHM221" s="17"/>
      <c r="KHN221" s="17"/>
      <c r="KHO221" s="17"/>
      <c r="KHP221" s="17"/>
      <c r="KHQ221" s="17"/>
      <c r="KHR221" s="17"/>
      <c r="KHS221" s="17"/>
      <c r="KHT221" s="17"/>
      <c r="KHU221" s="17"/>
      <c r="KHV221" s="17"/>
      <c r="KHW221" s="17"/>
      <c r="KHX221" s="17"/>
      <c r="KHY221" s="17"/>
      <c r="KHZ221" s="17"/>
      <c r="KIA221" s="17"/>
      <c r="KIB221" s="17"/>
      <c r="KIC221" s="17"/>
      <c r="KID221" s="17"/>
      <c r="KIE221" s="17"/>
      <c r="KIF221" s="17"/>
      <c r="KIG221" s="17"/>
      <c r="KIH221" s="17"/>
      <c r="KII221" s="17"/>
      <c r="KIJ221" s="17"/>
      <c r="KIK221" s="17"/>
      <c r="KIL221" s="17"/>
      <c r="KIM221" s="17"/>
      <c r="KIN221" s="17"/>
      <c r="KIO221" s="17"/>
      <c r="KIP221" s="17"/>
      <c r="KIQ221" s="17"/>
      <c r="KIR221" s="17"/>
      <c r="KIS221" s="17"/>
      <c r="KIT221" s="17"/>
      <c r="KIU221" s="17"/>
      <c r="KIV221" s="17"/>
      <c r="KIW221" s="17"/>
      <c r="KIX221" s="17"/>
      <c r="KIY221" s="17"/>
      <c r="KIZ221" s="17"/>
      <c r="KJA221" s="17"/>
      <c r="KJB221" s="17"/>
      <c r="KJC221" s="17"/>
      <c r="KJD221" s="17"/>
      <c r="KJE221" s="17"/>
      <c r="KJF221" s="17"/>
      <c r="KJG221" s="17"/>
      <c r="KJH221" s="17"/>
      <c r="KJI221" s="17"/>
      <c r="KJJ221" s="17"/>
      <c r="KJK221" s="17"/>
      <c r="KJL221" s="17"/>
      <c r="KJM221" s="17"/>
      <c r="KJN221" s="17"/>
      <c r="KJO221" s="17"/>
      <c r="KJP221" s="17"/>
      <c r="KJQ221" s="17"/>
      <c r="KJR221" s="17"/>
      <c r="KJS221" s="17"/>
      <c r="KJT221" s="17"/>
      <c r="KJU221" s="17"/>
      <c r="KJV221" s="17"/>
      <c r="KJW221" s="17"/>
      <c r="KJX221" s="17"/>
      <c r="KJY221" s="17"/>
      <c r="KJZ221" s="17"/>
      <c r="KKA221" s="17"/>
      <c r="KKB221" s="17"/>
      <c r="KKC221" s="17"/>
      <c r="KKD221" s="17"/>
      <c r="KKE221" s="17"/>
      <c r="KKF221" s="17"/>
      <c r="KKG221" s="17"/>
      <c r="KKH221" s="17"/>
      <c r="KKI221" s="17"/>
      <c r="KKJ221" s="17"/>
      <c r="KKK221" s="17"/>
      <c r="KKL221" s="17"/>
      <c r="KKM221" s="17"/>
      <c r="KKN221" s="17"/>
      <c r="KKO221" s="17"/>
      <c r="KKP221" s="17"/>
      <c r="KKQ221" s="17"/>
      <c r="KKR221" s="17"/>
      <c r="KKS221" s="17"/>
      <c r="KKT221" s="17"/>
      <c r="KKU221" s="17"/>
      <c r="KKV221" s="17"/>
      <c r="KKW221" s="17"/>
      <c r="KKX221" s="17"/>
      <c r="KKY221" s="17"/>
      <c r="KKZ221" s="17"/>
      <c r="KLA221" s="17"/>
      <c r="KLB221" s="17"/>
      <c r="KLC221" s="17"/>
      <c r="KLD221" s="17"/>
      <c r="KLE221" s="17"/>
      <c r="KLF221" s="17"/>
      <c r="KLG221" s="17"/>
      <c r="KLH221" s="17"/>
      <c r="KLI221" s="17"/>
      <c r="KLJ221" s="17"/>
      <c r="KLK221" s="17"/>
      <c r="KLL221" s="17"/>
      <c r="KLM221" s="17"/>
      <c r="KLN221" s="17"/>
      <c r="KLO221" s="17"/>
      <c r="KLP221" s="17"/>
      <c r="KLQ221" s="17"/>
      <c r="KLR221" s="17"/>
      <c r="KLS221" s="17"/>
      <c r="KLT221" s="17"/>
      <c r="KLU221" s="17"/>
      <c r="KLV221" s="17"/>
      <c r="KLW221" s="17"/>
      <c r="KLX221" s="17"/>
      <c r="KLY221" s="17"/>
      <c r="KLZ221" s="17"/>
      <c r="KMA221" s="17"/>
      <c r="KMB221" s="17"/>
      <c r="KMC221" s="17"/>
      <c r="KMD221" s="17"/>
      <c r="KME221" s="17"/>
      <c r="KMF221" s="17"/>
      <c r="KMG221" s="17"/>
      <c r="KMH221" s="17"/>
      <c r="KMI221" s="17"/>
      <c r="KMJ221" s="17"/>
      <c r="KMK221" s="17"/>
      <c r="KML221" s="17"/>
      <c r="KMM221" s="17"/>
      <c r="KMN221" s="17"/>
      <c r="KMO221" s="17"/>
      <c r="KMP221" s="17"/>
      <c r="KMQ221" s="17"/>
      <c r="KMR221" s="17"/>
      <c r="KMS221" s="17"/>
      <c r="KMT221" s="17"/>
      <c r="KMU221" s="17"/>
      <c r="KMV221" s="17"/>
      <c r="KMW221" s="17"/>
      <c r="KMX221" s="17"/>
      <c r="KMY221" s="17"/>
      <c r="KMZ221" s="17"/>
      <c r="KNA221" s="17"/>
      <c r="KNB221" s="17"/>
      <c r="KNC221" s="17"/>
      <c r="KND221" s="17"/>
      <c r="KNE221" s="17"/>
      <c r="KNF221" s="17"/>
      <c r="KNG221" s="17"/>
      <c r="KNH221" s="17"/>
      <c r="KNI221" s="17"/>
      <c r="KNJ221" s="17"/>
      <c r="KNK221" s="17"/>
      <c r="KNL221" s="17"/>
      <c r="KNM221" s="17"/>
      <c r="KNN221" s="17"/>
      <c r="KNO221" s="17"/>
      <c r="KNP221" s="17"/>
      <c r="KNQ221" s="17"/>
      <c r="KNR221" s="17"/>
      <c r="KNS221" s="17"/>
      <c r="KNT221" s="17"/>
      <c r="KNU221" s="17"/>
      <c r="KNV221" s="17"/>
      <c r="KNW221" s="17"/>
      <c r="KNX221" s="17"/>
      <c r="KNY221" s="17"/>
      <c r="KNZ221" s="17"/>
      <c r="KOA221" s="17"/>
      <c r="KOB221" s="17"/>
      <c r="KOC221" s="17"/>
      <c r="KOD221" s="17"/>
      <c r="KOE221" s="17"/>
      <c r="KOF221" s="17"/>
      <c r="KOG221" s="17"/>
      <c r="KOH221" s="17"/>
      <c r="KOI221" s="17"/>
      <c r="KOJ221" s="17"/>
      <c r="KOK221" s="17"/>
      <c r="KOL221" s="17"/>
      <c r="KOM221" s="17"/>
      <c r="KON221" s="17"/>
      <c r="KOO221" s="17"/>
      <c r="KOP221" s="17"/>
      <c r="KOQ221" s="17"/>
      <c r="KOR221" s="17"/>
      <c r="KOS221" s="17"/>
      <c r="KOT221" s="17"/>
      <c r="KOU221" s="17"/>
      <c r="KOV221" s="17"/>
      <c r="KOW221" s="17"/>
      <c r="KOX221" s="17"/>
      <c r="KOY221" s="17"/>
      <c r="KOZ221" s="17"/>
      <c r="KPA221" s="17"/>
      <c r="KPB221" s="17"/>
      <c r="KPC221" s="17"/>
      <c r="KPD221" s="17"/>
      <c r="KPE221" s="17"/>
      <c r="KPF221" s="17"/>
      <c r="KPG221" s="17"/>
      <c r="KPH221" s="17"/>
      <c r="KPI221" s="17"/>
      <c r="KPJ221" s="17"/>
      <c r="KPK221" s="17"/>
      <c r="KPL221" s="17"/>
      <c r="KPM221" s="17"/>
      <c r="KPN221" s="17"/>
      <c r="KPO221" s="17"/>
      <c r="KPP221" s="17"/>
      <c r="KPQ221" s="17"/>
      <c r="KPR221" s="17"/>
      <c r="KPS221" s="17"/>
      <c r="KPT221" s="17"/>
      <c r="KPU221" s="17"/>
      <c r="KPV221" s="17"/>
      <c r="KPW221" s="17"/>
      <c r="KPX221" s="17"/>
      <c r="KPY221" s="17"/>
      <c r="KPZ221" s="17"/>
      <c r="KQA221" s="17"/>
      <c r="KQB221" s="17"/>
      <c r="KQC221" s="17"/>
      <c r="KQD221" s="17"/>
      <c r="KQE221" s="17"/>
      <c r="KQF221" s="17"/>
      <c r="KQG221" s="17"/>
      <c r="KQH221" s="17"/>
      <c r="KQI221" s="17"/>
      <c r="KQJ221" s="17"/>
      <c r="KQK221" s="17"/>
      <c r="KQL221" s="17"/>
      <c r="KQM221" s="17"/>
      <c r="KQN221" s="17"/>
      <c r="KQO221" s="17"/>
      <c r="KQP221" s="17"/>
      <c r="KQQ221" s="17"/>
      <c r="KQR221" s="17"/>
      <c r="KQS221" s="17"/>
      <c r="KQT221" s="17"/>
      <c r="KQU221" s="17"/>
      <c r="KQV221" s="17"/>
      <c r="KQW221" s="17"/>
      <c r="KQX221" s="17"/>
      <c r="KQY221" s="17"/>
      <c r="KQZ221" s="17"/>
      <c r="KRA221" s="17"/>
      <c r="KRB221" s="17"/>
      <c r="KRC221" s="17"/>
      <c r="KRD221" s="17"/>
      <c r="KRE221" s="17"/>
      <c r="KRF221" s="17"/>
      <c r="KRG221" s="17"/>
      <c r="KRH221" s="17"/>
      <c r="KRI221" s="17"/>
      <c r="KRJ221" s="17"/>
      <c r="KRK221" s="17"/>
      <c r="KRL221" s="17"/>
      <c r="KRM221" s="17"/>
      <c r="KRN221" s="17"/>
      <c r="KRO221" s="17"/>
      <c r="KRP221" s="17"/>
      <c r="KRQ221" s="17"/>
      <c r="KRR221" s="17"/>
      <c r="KRS221" s="17"/>
      <c r="KRT221" s="17"/>
      <c r="KRU221" s="17"/>
      <c r="KRV221" s="17"/>
      <c r="KRW221" s="17"/>
      <c r="KRX221" s="17"/>
      <c r="KRY221" s="17"/>
      <c r="KRZ221" s="17"/>
      <c r="KSA221" s="17"/>
      <c r="KSB221" s="17"/>
      <c r="KSC221" s="17"/>
      <c r="KSD221" s="17"/>
      <c r="KSE221" s="17"/>
      <c r="KSF221" s="17"/>
      <c r="KSG221" s="17"/>
      <c r="KSH221" s="17"/>
      <c r="KSI221" s="17"/>
      <c r="KSJ221" s="17"/>
      <c r="KSK221" s="17"/>
      <c r="KSL221" s="17"/>
      <c r="KSM221" s="17"/>
      <c r="KSN221" s="17"/>
      <c r="KSO221" s="17"/>
      <c r="KSP221" s="17"/>
      <c r="KSQ221" s="17"/>
      <c r="KSR221" s="17"/>
      <c r="KSS221" s="17"/>
      <c r="KST221" s="17"/>
      <c r="KSU221" s="17"/>
      <c r="KSV221" s="17"/>
      <c r="KSW221" s="17"/>
      <c r="KSX221" s="17"/>
      <c r="KSY221" s="17"/>
      <c r="KSZ221" s="17"/>
      <c r="KTA221" s="17"/>
      <c r="KTB221" s="17"/>
      <c r="KTC221" s="17"/>
      <c r="KTD221" s="17"/>
      <c r="KTE221" s="17"/>
      <c r="KTF221" s="17"/>
      <c r="KTG221" s="17"/>
      <c r="KTH221" s="17"/>
      <c r="KTI221" s="17"/>
      <c r="KTJ221" s="17"/>
      <c r="KTK221" s="17"/>
      <c r="KTL221" s="17"/>
      <c r="KTM221" s="17"/>
      <c r="KTN221" s="17"/>
      <c r="KTO221" s="17"/>
      <c r="KTP221" s="17"/>
      <c r="KTQ221" s="17"/>
      <c r="KTR221" s="17"/>
      <c r="KTS221" s="17"/>
      <c r="KTT221" s="17"/>
      <c r="KTU221" s="17"/>
      <c r="KTV221" s="17"/>
      <c r="KTW221" s="17"/>
      <c r="KTX221" s="17"/>
      <c r="KTY221" s="17"/>
      <c r="KTZ221" s="17"/>
      <c r="KUA221" s="17"/>
      <c r="KUB221" s="17"/>
      <c r="KUC221" s="17"/>
      <c r="KUD221" s="17"/>
      <c r="KUE221" s="17"/>
      <c r="KUF221" s="17"/>
      <c r="KUG221" s="17"/>
      <c r="KUH221" s="17"/>
      <c r="KUI221" s="17"/>
      <c r="KUJ221" s="17"/>
      <c r="KUK221" s="17"/>
      <c r="KUL221" s="17"/>
      <c r="KUM221" s="17"/>
      <c r="KUN221" s="17"/>
      <c r="KUO221" s="17"/>
      <c r="KUP221" s="17"/>
      <c r="KUQ221" s="17"/>
      <c r="KUR221" s="17"/>
      <c r="KUS221" s="17"/>
      <c r="KUT221" s="17"/>
      <c r="KUU221" s="17"/>
      <c r="KUV221" s="17"/>
      <c r="KUW221" s="17"/>
      <c r="KUX221" s="17"/>
      <c r="KUY221" s="17"/>
      <c r="KUZ221" s="17"/>
      <c r="KVA221" s="17"/>
      <c r="KVB221" s="17"/>
      <c r="KVC221" s="17"/>
      <c r="KVD221" s="17"/>
      <c r="KVE221" s="17"/>
      <c r="KVF221" s="17"/>
      <c r="KVG221" s="17"/>
      <c r="KVH221" s="17"/>
      <c r="KVI221" s="17"/>
      <c r="KVJ221" s="17"/>
      <c r="KVK221" s="17"/>
      <c r="KVL221" s="17"/>
      <c r="KVM221" s="17"/>
      <c r="KVN221" s="17"/>
      <c r="KVO221" s="17"/>
      <c r="KVP221" s="17"/>
      <c r="KVQ221" s="17"/>
      <c r="KVR221" s="17"/>
      <c r="KVS221" s="17"/>
      <c r="KVT221" s="17"/>
      <c r="KVU221" s="17"/>
      <c r="KVV221" s="17"/>
      <c r="KVW221" s="17"/>
      <c r="KVX221" s="17"/>
      <c r="KVY221" s="17"/>
      <c r="KVZ221" s="17"/>
      <c r="KWA221" s="17"/>
      <c r="KWB221" s="17"/>
      <c r="KWC221" s="17"/>
      <c r="KWD221" s="17"/>
      <c r="KWE221" s="17"/>
      <c r="KWF221" s="17"/>
      <c r="KWG221" s="17"/>
      <c r="KWH221" s="17"/>
      <c r="KWI221" s="17"/>
      <c r="KWJ221" s="17"/>
      <c r="KWK221" s="17"/>
      <c r="KWL221" s="17"/>
      <c r="KWM221" s="17"/>
      <c r="KWN221" s="17"/>
      <c r="KWO221" s="17"/>
      <c r="KWP221" s="17"/>
      <c r="KWQ221" s="17"/>
      <c r="KWR221" s="17"/>
      <c r="KWS221" s="17"/>
      <c r="KWT221" s="17"/>
      <c r="KWU221" s="17"/>
      <c r="KWV221" s="17"/>
      <c r="KWW221" s="17"/>
      <c r="KWX221" s="17"/>
      <c r="KWY221" s="17"/>
      <c r="KWZ221" s="17"/>
      <c r="KXA221" s="17"/>
      <c r="KXB221" s="17"/>
      <c r="KXC221" s="17"/>
      <c r="KXD221" s="17"/>
      <c r="KXE221" s="17"/>
      <c r="KXF221" s="17"/>
      <c r="KXG221" s="17"/>
      <c r="KXH221" s="17"/>
      <c r="KXI221" s="17"/>
      <c r="KXJ221" s="17"/>
      <c r="KXK221" s="17"/>
      <c r="KXL221" s="17"/>
      <c r="KXM221" s="17"/>
      <c r="KXN221" s="17"/>
      <c r="KXO221" s="17"/>
      <c r="KXP221" s="17"/>
      <c r="KXQ221" s="17"/>
      <c r="KXR221" s="17"/>
      <c r="KXS221" s="17"/>
      <c r="KXT221" s="17"/>
      <c r="KXU221" s="17"/>
      <c r="KXV221" s="17"/>
      <c r="KXW221" s="17"/>
      <c r="KXX221" s="17"/>
      <c r="KXY221" s="17"/>
      <c r="KXZ221" s="17"/>
      <c r="KYA221" s="17"/>
      <c r="KYB221" s="17"/>
      <c r="KYC221" s="17"/>
      <c r="KYD221" s="17"/>
      <c r="KYE221" s="17"/>
      <c r="KYF221" s="17"/>
      <c r="KYG221" s="17"/>
      <c r="KYH221" s="17"/>
      <c r="KYI221" s="17"/>
      <c r="KYJ221" s="17"/>
      <c r="KYK221" s="17"/>
      <c r="KYL221" s="17"/>
      <c r="KYM221" s="17"/>
      <c r="KYN221" s="17"/>
      <c r="KYO221" s="17"/>
      <c r="KYP221" s="17"/>
      <c r="KYQ221" s="17"/>
      <c r="KYR221" s="17"/>
      <c r="KYS221" s="17"/>
      <c r="KYT221" s="17"/>
      <c r="KYU221" s="17"/>
      <c r="KYV221" s="17"/>
      <c r="KYW221" s="17"/>
      <c r="KYX221" s="17"/>
      <c r="KYY221" s="17"/>
      <c r="KYZ221" s="17"/>
      <c r="KZA221" s="17"/>
      <c r="KZB221" s="17"/>
      <c r="KZC221" s="17"/>
      <c r="KZD221" s="17"/>
      <c r="KZE221" s="17"/>
      <c r="KZF221" s="17"/>
      <c r="KZG221" s="17"/>
      <c r="KZH221" s="17"/>
      <c r="KZI221" s="17"/>
      <c r="KZJ221" s="17"/>
      <c r="KZK221" s="17"/>
      <c r="KZL221" s="17"/>
      <c r="KZM221" s="17"/>
      <c r="KZN221" s="17"/>
      <c r="KZO221" s="17"/>
      <c r="KZP221" s="17"/>
      <c r="KZQ221" s="17"/>
      <c r="KZR221" s="17"/>
      <c r="KZS221" s="17"/>
      <c r="KZT221" s="17"/>
      <c r="KZU221" s="17"/>
      <c r="KZV221" s="17"/>
      <c r="KZW221" s="17"/>
      <c r="KZX221" s="17"/>
      <c r="KZY221" s="17"/>
      <c r="KZZ221" s="17"/>
      <c r="LAA221" s="17"/>
      <c r="LAB221" s="17"/>
      <c r="LAC221" s="17"/>
      <c r="LAD221" s="17"/>
      <c r="LAE221" s="17"/>
      <c r="LAF221" s="17"/>
      <c r="LAG221" s="17"/>
      <c r="LAH221" s="17"/>
      <c r="LAI221" s="17"/>
      <c r="LAJ221" s="17"/>
      <c r="LAK221" s="17"/>
      <c r="LAL221" s="17"/>
      <c r="LAM221" s="17"/>
      <c r="LAN221" s="17"/>
      <c r="LAO221" s="17"/>
      <c r="LAP221" s="17"/>
      <c r="LAQ221" s="17"/>
      <c r="LAR221" s="17"/>
      <c r="LAS221" s="17"/>
      <c r="LAT221" s="17"/>
      <c r="LAU221" s="17"/>
      <c r="LAV221" s="17"/>
      <c r="LAW221" s="17"/>
      <c r="LAX221" s="17"/>
      <c r="LAY221" s="17"/>
      <c r="LAZ221" s="17"/>
      <c r="LBA221" s="17"/>
      <c r="LBB221" s="17"/>
      <c r="LBC221" s="17"/>
      <c r="LBD221" s="17"/>
      <c r="LBE221" s="17"/>
      <c r="LBF221" s="17"/>
      <c r="LBG221" s="17"/>
      <c r="LBH221" s="17"/>
      <c r="LBI221" s="17"/>
      <c r="LBJ221" s="17"/>
      <c r="LBK221" s="17"/>
      <c r="LBL221" s="17"/>
      <c r="LBM221" s="17"/>
      <c r="LBN221" s="17"/>
      <c r="LBO221" s="17"/>
      <c r="LBP221" s="17"/>
      <c r="LBQ221" s="17"/>
      <c r="LBR221" s="17"/>
      <c r="LBS221" s="17"/>
      <c r="LBT221" s="17"/>
      <c r="LBU221" s="17"/>
      <c r="LBV221" s="17"/>
      <c r="LBW221" s="17"/>
      <c r="LBX221" s="17"/>
      <c r="LBY221" s="17"/>
      <c r="LBZ221" s="17"/>
      <c r="LCA221" s="17"/>
      <c r="LCB221" s="17"/>
      <c r="LCC221" s="17"/>
      <c r="LCD221" s="17"/>
      <c r="LCE221" s="17"/>
      <c r="LCF221" s="17"/>
      <c r="LCG221" s="17"/>
      <c r="LCH221" s="17"/>
      <c r="LCI221" s="17"/>
      <c r="LCJ221" s="17"/>
      <c r="LCK221" s="17"/>
      <c r="LCL221" s="17"/>
      <c r="LCM221" s="17"/>
      <c r="LCN221" s="17"/>
      <c r="LCO221" s="17"/>
      <c r="LCP221" s="17"/>
      <c r="LCQ221" s="17"/>
      <c r="LCR221" s="17"/>
      <c r="LCS221" s="17"/>
      <c r="LCT221" s="17"/>
      <c r="LCU221" s="17"/>
      <c r="LCV221" s="17"/>
      <c r="LCW221" s="17"/>
      <c r="LCX221" s="17"/>
      <c r="LCY221" s="17"/>
      <c r="LCZ221" s="17"/>
      <c r="LDA221" s="17"/>
      <c r="LDB221" s="17"/>
      <c r="LDC221" s="17"/>
      <c r="LDD221" s="17"/>
      <c r="LDE221" s="17"/>
      <c r="LDF221" s="17"/>
      <c r="LDG221" s="17"/>
      <c r="LDH221" s="17"/>
      <c r="LDI221" s="17"/>
      <c r="LDJ221" s="17"/>
      <c r="LDK221" s="17"/>
      <c r="LDL221" s="17"/>
      <c r="LDM221" s="17"/>
      <c r="LDN221" s="17"/>
      <c r="LDO221" s="17"/>
      <c r="LDP221" s="17"/>
      <c r="LDQ221" s="17"/>
      <c r="LDR221" s="17"/>
      <c r="LDS221" s="17"/>
      <c r="LDT221" s="17"/>
      <c r="LDU221" s="17"/>
      <c r="LDV221" s="17"/>
      <c r="LDW221" s="17"/>
      <c r="LDX221" s="17"/>
      <c r="LDY221" s="17"/>
      <c r="LDZ221" s="17"/>
      <c r="LEA221" s="17"/>
      <c r="LEB221" s="17"/>
      <c r="LEC221" s="17"/>
      <c r="LED221" s="17"/>
      <c r="LEE221" s="17"/>
      <c r="LEF221" s="17"/>
      <c r="LEG221" s="17"/>
      <c r="LEH221" s="17"/>
      <c r="LEI221" s="17"/>
      <c r="LEJ221" s="17"/>
      <c r="LEK221" s="17"/>
      <c r="LEL221" s="17"/>
      <c r="LEM221" s="17"/>
      <c r="LEN221" s="17"/>
      <c r="LEO221" s="17"/>
      <c r="LEP221" s="17"/>
      <c r="LEQ221" s="17"/>
      <c r="LER221" s="17"/>
      <c r="LES221" s="17"/>
      <c r="LET221" s="17"/>
      <c r="LEU221" s="17"/>
      <c r="LEV221" s="17"/>
      <c r="LEW221" s="17"/>
      <c r="LEX221" s="17"/>
      <c r="LEY221" s="17"/>
      <c r="LEZ221" s="17"/>
      <c r="LFA221" s="17"/>
      <c r="LFB221" s="17"/>
      <c r="LFC221" s="17"/>
      <c r="LFD221" s="17"/>
      <c r="LFE221" s="17"/>
      <c r="LFF221" s="17"/>
      <c r="LFG221" s="17"/>
      <c r="LFH221" s="17"/>
      <c r="LFI221" s="17"/>
      <c r="LFJ221" s="17"/>
      <c r="LFK221" s="17"/>
      <c r="LFL221" s="17"/>
      <c r="LFM221" s="17"/>
      <c r="LFN221" s="17"/>
      <c r="LFO221" s="17"/>
      <c r="LFP221" s="17"/>
      <c r="LFQ221" s="17"/>
      <c r="LFR221" s="17"/>
      <c r="LFS221" s="17"/>
      <c r="LFT221" s="17"/>
      <c r="LFU221" s="17"/>
      <c r="LFV221" s="17"/>
      <c r="LFW221" s="17"/>
      <c r="LFX221" s="17"/>
      <c r="LFY221" s="17"/>
      <c r="LFZ221" s="17"/>
      <c r="LGA221" s="17"/>
      <c r="LGB221" s="17"/>
      <c r="LGC221" s="17"/>
      <c r="LGD221" s="17"/>
      <c r="LGE221" s="17"/>
      <c r="LGF221" s="17"/>
      <c r="LGG221" s="17"/>
      <c r="LGH221" s="17"/>
      <c r="LGI221" s="17"/>
      <c r="LGJ221" s="17"/>
      <c r="LGK221" s="17"/>
      <c r="LGL221" s="17"/>
      <c r="LGM221" s="17"/>
      <c r="LGN221" s="17"/>
      <c r="LGO221" s="17"/>
      <c r="LGP221" s="17"/>
      <c r="LGQ221" s="17"/>
      <c r="LGR221" s="17"/>
      <c r="LGS221" s="17"/>
      <c r="LGT221" s="17"/>
      <c r="LGU221" s="17"/>
      <c r="LGV221" s="17"/>
      <c r="LGW221" s="17"/>
      <c r="LGX221" s="17"/>
      <c r="LGY221" s="17"/>
      <c r="LGZ221" s="17"/>
      <c r="LHA221" s="17"/>
      <c r="LHB221" s="17"/>
      <c r="LHC221" s="17"/>
      <c r="LHD221" s="17"/>
      <c r="LHE221" s="17"/>
      <c r="LHF221" s="17"/>
      <c r="LHG221" s="17"/>
      <c r="LHH221" s="17"/>
      <c r="LHI221" s="17"/>
      <c r="LHJ221" s="17"/>
      <c r="LHK221" s="17"/>
      <c r="LHL221" s="17"/>
      <c r="LHM221" s="17"/>
      <c r="LHN221" s="17"/>
      <c r="LHO221" s="17"/>
      <c r="LHP221" s="17"/>
      <c r="LHQ221" s="17"/>
      <c r="LHR221" s="17"/>
      <c r="LHS221" s="17"/>
      <c r="LHT221" s="17"/>
      <c r="LHU221" s="17"/>
      <c r="LHV221" s="17"/>
      <c r="LHW221" s="17"/>
      <c r="LHX221" s="17"/>
      <c r="LHY221" s="17"/>
      <c r="LHZ221" s="17"/>
      <c r="LIA221" s="17"/>
      <c r="LIB221" s="17"/>
      <c r="LIC221" s="17"/>
      <c r="LID221" s="17"/>
      <c r="LIE221" s="17"/>
      <c r="LIF221" s="17"/>
      <c r="LIG221" s="17"/>
      <c r="LIH221" s="17"/>
      <c r="LII221" s="17"/>
      <c r="LIJ221" s="17"/>
      <c r="LIK221" s="17"/>
      <c r="LIL221" s="17"/>
      <c r="LIM221" s="17"/>
      <c r="LIN221" s="17"/>
      <c r="LIO221" s="17"/>
      <c r="LIP221" s="17"/>
      <c r="LIQ221" s="17"/>
      <c r="LIR221" s="17"/>
      <c r="LIS221" s="17"/>
      <c r="LIT221" s="17"/>
      <c r="LIU221" s="17"/>
      <c r="LIV221" s="17"/>
      <c r="LIW221" s="17"/>
      <c r="LIX221" s="17"/>
      <c r="LIY221" s="17"/>
      <c r="LIZ221" s="17"/>
      <c r="LJA221" s="17"/>
      <c r="LJB221" s="17"/>
      <c r="LJC221" s="17"/>
      <c r="LJD221" s="17"/>
      <c r="LJE221" s="17"/>
      <c r="LJF221" s="17"/>
      <c r="LJG221" s="17"/>
      <c r="LJH221" s="17"/>
      <c r="LJI221" s="17"/>
      <c r="LJJ221" s="17"/>
      <c r="LJK221" s="17"/>
      <c r="LJL221" s="17"/>
      <c r="LJM221" s="17"/>
      <c r="LJN221" s="17"/>
      <c r="LJO221" s="17"/>
      <c r="LJP221" s="17"/>
      <c r="LJQ221" s="17"/>
      <c r="LJR221" s="17"/>
      <c r="LJS221" s="17"/>
      <c r="LJT221" s="17"/>
      <c r="LJU221" s="17"/>
      <c r="LJV221" s="17"/>
      <c r="LJW221" s="17"/>
      <c r="LJX221" s="17"/>
      <c r="LJY221" s="17"/>
      <c r="LJZ221" s="17"/>
      <c r="LKA221" s="17"/>
      <c r="LKB221" s="17"/>
      <c r="LKC221" s="17"/>
      <c r="LKD221" s="17"/>
      <c r="LKE221" s="17"/>
      <c r="LKF221" s="17"/>
      <c r="LKG221" s="17"/>
      <c r="LKH221" s="17"/>
      <c r="LKI221" s="17"/>
      <c r="LKJ221" s="17"/>
      <c r="LKK221" s="17"/>
      <c r="LKL221" s="17"/>
      <c r="LKM221" s="17"/>
      <c r="LKN221" s="17"/>
      <c r="LKO221" s="17"/>
      <c r="LKP221" s="17"/>
      <c r="LKQ221" s="17"/>
      <c r="LKR221" s="17"/>
      <c r="LKS221" s="17"/>
      <c r="LKT221" s="17"/>
      <c r="LKU221" s="17"/>
      <c r="LKV221" s="17"/>
      <c r="LKW221" s="17"/>
      <c r="LKX221" s="17"/>
      <c r="LKY221" s="17"/>
      <c r="LKZ221" s="17"/>
      <c r="LLA221" s="17"/>
      <c r="LLB221" s="17"/>
      <c r="LLC221" s="17"/>
      <c r="LLD221" s="17"/>
      <c r="LLE221" s="17"/>
      <c r="LLF221" s="17"/>
      <c r="LLG221" s="17"/>
      <c r="LLH221" s="17"/>
      <c r="LLI221" s="17"/>
      <c r="LLJ221" s="17"/>
      <c r="LLK221" s="17"/>
      <c r="LLL221" s="17"/>
      <c r="LLM221" s="17"/>
      <c r="LLN221" s="17"/>
      <c r="LLO221" s="17"/>
      <c r="LLP221" s="17"/>
      <c r="LLQ221" s="17"/>
      <c r="LLR221" s="17"/>
      <c r="LLS221" s="17"/>
      <c r="LLT221" s="17"/>
      <c r="LLU221" s="17"/>
      <c r="LLV221" s="17"/>
      <c r="LLW221" s="17"/>
      <c r="LLX221" s="17"/>
      <c r="LLY221" s="17"/>
      <c r="LLZ221" s="17"/>
      <c r="LMA221" s="17"/>
      <c r="LMB221" s="17"/>
      <c r="LMC221" s="17"/>
      <c r="LMD221" s="17"/>
      <c r="LME221" s="17"/>
      <c r="LMF221" s="17"/>
      <c r="LMG221" s="17"/>
      <c r="LMH221" s="17"/>
      <c r="LMI221" s="17"/>
      <c r="LMJ221" s="17"/>
      <c r="LMK221" s="17"/>
      <c r="LML221" s="17"/>
      <c r="LMM221" s="17"/>
      <c r="LMN221" s="17"/>
      <c r="LMO221" s="17"/>
      <c r="LMP221" s="17"/>
      <c r="LMQ221" s="17"/>
      <c r="LMR221" s="17"/>
      <c r="LMS221" s="17"/>
      <c r="LMT221" s="17"/>
      <c r="LMU221" s="17"/>
      <c r="LMV221" s="17"/>
      <c r="LMW221" s="17"/>
      <c r="LMX221" s="17"/>
      <c r="LMY221" s="17"/>
      <c r="LMZ221" s="17"/>
      <c r="LNA221" s="17"/>
      <c r="LNB221" s="17"/>
      <c r="LNC221" s="17"/>
      <c r="LND221" s="17"/>
      <c r="LNE221" s="17"/>
      <c r="LNF221" s="17"/>
      <c r="LNG221" s="17"/>
      <c r="LNH221" s="17"/>
      <c r="LNI221" s="17"/>
      <c r="LNJ221" s="17"/>
      <c r="LNK221" s="17"/>
      <c r="LNL221" s="17"/>
      <c r="LNM221" s="17"/>
      <c r="LNN221" s="17"/>
      <c r="LNO221" s="17"/>
      <c r="LNP221" s="17"/>
      <c r="LNQ221" s="17"/>
      <c r="LNR221" s="17"/>
      <c r="LNS221" s="17"/>
      <c r="LNT221" s="17"/>
      <c r="LNU221" s="17"/>
      <c r="LNV221" s="17"/>
      <c r="LNW221" s="17"/>
      <c r="LNX221" s="17"/>
      <c r="LNY221" s="17"/>
      <c r="LNZ221" s="17"/>
      <c r="LOA221" s="17"/>
      <c r="LOB221" s="17"/>
      <c r="LOC221" s="17"/>
      <c r="LOD221" s="17"/>
      <c r="LOE221" s="17"/>
      <c r="LOF221" s="17"/>
      <c r="LOG221" s="17"/>
      <c r="LOH221" s="17"/>
      <c r="LOI221" s="17"/>
      <c r="LOJ221" s="17"/>
      <c r="LOK221" s="17"/>
      <c r="LOL221" s="17"/>
      <c r="LOM221" s="17"/>
      <c r="LON221" s="17"/>
      <c r="LOO221" s="17"/>
      <c r="LOP221" s="17"/>
      <c r="LOQ221" s="17"/>
      <c r="LOR221" s="17"/>
      <c r="LOS221" s="17"/>
      <c r="LOT221" s="17"/>
      <c r="LOU221" s="17"/>
      <c r="LOV221" s="17"/>
      <c r="LOW221" s="17"/>
      <c r="LOX221" s="17"/>
      <c r="LOY221" s="17"/>
      <c r="LOZ221" s="17"/>
      <c r="LPA221" s="17"/>
      <c r="LPB221" s="17"/>
      <c r="LPC221" s="17"/>
      <c r="LPD221" s="17"/>
      <c r="LPE221" s="17"/>
      <c r="LPF221" s="17"/>
      <c r="LPG221" s="17"/>
      <c r="LPH221" s="17"/>
      <c r="LPI221" s="17"/>
      <c r="LPJ221" s="17"/>
      <c r="LPK221" s="17"/>
      <c r="LPL221" s="17"/>
      <c r="LPM221" s="17"/>
      <c r="LPN221" s="17"/>
      <c r="LPO221" s="17"/>
      <c r="LPP221" s="17"/>
      <c r="LPQ221" s="17"/>
      <c r="LPR221" s="17"/>
      <c r="LPS221" s="17"/>
      <c r="LPT221" s="17"/>
      <c r="LPU221" s="17"/>
      <c r="LPV221" s="17"/>
      <c r="LPW221" s="17"/>
      <c r="LPX221" s="17"/>
      <c r="LPY221" s="17"/>
      <c r="LPZ221" s="17"/>
      <c r="LQA221" s="17"/>
      <c r="LQB221" s="17"/>
      <c r="LQC221" s="17"/>
      <c r="LQD221" s="17"/>
      <c r="LQE221" s="17"/>
      <c r="LQF221" s="17"/>
      <c r="LQG221" s="17"/>
      <c r="LQH221" s="17"/>
      <c r="LQI221" s="17"/>
      <c r="LQJ221" s="17"/>
      <c r="LQK221" s="17"/>
      <c r="LQL221" s="17"/>
      <c r="LQM221" s="17"/>
      <c r="LQN221" s="17"/>
      <c r="LQO221" s="17"/>
      <c r="LQP221" s="17"/>
      <c r="LQQ221" s="17"/>
      <c r="LQR221" s="17"/>
      <c r="LQS221" s="17"/>
      <c r="LQT221" s="17"/>
      <c r="LQU221" s="17"/>
      <c r="LQV221" s="17"/>
      <c r="LQW221" s="17"/>
      <c r="LQX221" s="17"/>
      <c r="LQY221" s="17"/>
      <c r="LQZ221" s="17"/>
      <c r="LRA221" s="17"/>
      <c r="LRB221" s="17"/>
      <c r="LRC221" s="17"/>
      <c r="LRD221" s="17"/>
      <c r="LRE221" s="17"/>
      <c r="LRF221" s="17"/>
      <c r="LRG221" s="17"/>
      <c r="LRH221" s="17"/>
      <c r="LRI221" s="17"/>
      <c r="LRJ221" s="17"/>
      <c r="LRK221" s="17"/>
      <c r="LRL221" s="17"/>
      <c r="LRM221" s="17"/>
      <c r="LRN221" s="17"/>
      <c r="LRO221" s="17"/>
      <c r="LRP221" s="17"/>
      <c r="LRQ221" s="17"/>
      <c r="LRR221" s="17"/>
      <c r="LRS221" s="17"/>
      <c r="LRT221" s="17"/>
      <c r="LRU221" s="17"/>
      <c r="LRV221" s="17"/>
      <c r="LRW221" s="17"/>
      <c r="LRX221" s="17"/>
      <c r="LRY221" s="17"/>
      <c r="LRZ221" s="17"/>
      <c r="LSA221" s="17"/>
      <c r="LSB221" s="17"/>
      <c r="LSC221" s="17"/>
      <c r="LSD221" s="17"/>
      <c r="LSE221" s="17"/>
      <c r="LSF221" s="17"/>
      <c r="LSG221" s="17"/>
      <c r="LSH221" s="17"/>
      <c r="LSI221" s="17"/>
      <c r="LSJ221" s="17"/>
      <c r="LSK221" s="17"/>
      <c r="LSL221" s="17"/>
      <c r="LSM221" s="17"/>
      <c r="LSN221" s="17"/>
      <c r="LSO221" s="17"/>
      <c r="LSP221" s="17"/>
      <c r="LSQ221" s="17"/>
      <c r="LSR221" s="17"/>
      <c r="LSS221" s="17"/>
      <c r="LST221" s="17"/>
      <c r="LSU221" s="17"/>
      <c r="LSV221" s="17"/>
      <c r="LSW221" s="17"/>
      <c r="LSX221" s="17"/>
      <c r="LSY221" s="17"/>
      <c r="LSZ221" s="17"/>
      <c r="LTA221" s="17"/>
      <c r="LTB221" s="17"/>
      <c r="LTC221" s="17"/>
      <c r="LTD221" s="17"/>
      <c r="LTE221" s="17"/>
      <c r="LTF221" s="17"/>
      <c r="LTG221" s="17"/>
      <c r="LTH221" s="17"/>
      <c r="LTI221" s="17"/>
      <c r="LTJ221" s="17"/>
      <c r="LTK221" s="17"/>
      <c r="LTL221" s="17"/>
      <c r="LTM221" s="17"/>
      <c r="LTN221" s="17"/>
      <c r="LTO221" s="17"/>
      <c r="LTP221" s="17"/>
      <c r="LTQ221" s="17"/>
      <c r="LTR221" s="17"/>
      <c r="LTS221" s="17"/>
      <c r="LTT221" s="17"/>
      <c r="LTU221" s="17"/>
      <c r="LTV221" s="17"/>
      <c r="LTW221" s="17"/>
      <c r="LTX221" s="17"/>
      <c r="LTY221" s="17"/>
      <c r="LTZ221" s="17"/>
      <c r="LUA221" s="17"/>
      <c r="LUB221" s="17"/>
      <c r="LUC221" s="17"/>
      <c r="LUD221" s="17"/>
      <c r="LUE221" s="17"/>
      <c r="LUF221" s="17"/>
      <c r="LUG221" s="17"/>
      <c r="LUH221" s="17"/>
      <c r="LUI221" s="17"/>
      <c r="LUJ221" s="17"/>
      <c r="LUK221" s="17"/>
      <c r="LUL221" s="17"/>
      <c r="LUM221" s="17"/>
      <c r="LUN221" s="17"/>
      <c r="LUO221" s="17"/>
      <c r="LUP221" s="17"/>
      <c r="LUQ221" s="17"/>
      <c r="LUR221" s="17"/>
      <c r="LUS221" s="17"/>
      <c r="LUT221" s="17"/>
      <c r="LUU221" s="17"/>
      <c r="LUV221" s="17"/>
      <c r="LUW221" s="17"/>
      <c r="LUX221" s="17"/>
      <c r="LUY221" s="17"/>
      <c r="LUZ221" s="17"/>
      <c r="LVA221" s="17"/>
      <c r="LVB221" s="17"/>
      <c r="LVC221" s="17"/>
      <c r="LVD221" s="17"/>
      <c r="LVE221" s="17"/>
      <c r="LVF221" s="17"/>
      <c r="LVG221" s="17"/>
      <c r="LVH221" s="17"/>
      <c r="LVI221" s="17"/>
      <c r="LVJ221" s="17"/>
      <c r="LVK221" s="17"/>
      <c r="LVL221" s="17"/>
      <c r="LVM221" s="17"/>
      <c r="LVN221" s="17"/>
      <c r="LVO221" s="17"/>
      <c r="LVP221" s="17"/>
      <c r="LVQ221" s="17"/>
      <c r="LVR221" s="17"/>
      <c r="LVS221" s="17"/>
      <c r="LVT221" s="17"/>
      <c r="LVU221" s="17"/>
      <c r="LVV221" s="17"/>
      <c r="LVW221" s="17"/>
      <c r="LVX221" s="17"/>
      <c r="LVY221" s="17"/>
      <c r="LVZ221" s="17"/>
      <c r="LWA221" s="17"/>
      <c r="LWB221" s="17"/>
      <c r="LWC221" s="17"/>
      <c r="LWD221" s="17"/>
      <c r="LWE221" s="17"/>
      <c r="LWF221" s="17"/>
      <c r="LWG221" s="17"/>
      <c r="LWH221" s="17"/>
      <c r="LWI221" s="17"/>
      <c r="LWJ221" s="17"/>
      <c r="LWK221" s="17"/>
      <c r="LWL221" s="17"/>
      <c r="LWM221" s="17"/>
      <c r="LWN221" s="17"/>
      <c r="LWO221" s="17"/>
      <c r="LWP221" s="17"/>
      <c r="LWQ221" s="17"/>
      <c r="LWR221" s="17"/>
      <c r="LWS221" s="17"/>
      <c r="LWT221" s="17"/>
      <c r="LWU221" s="17"/>
      <c r="LWV221" s="17"/>
      <c r="LWW221" s="17"/>
      <c r="LWX221" s="17"/>
      <c r="LWY221" s="17"/>
      <c r="LWZ221" s="17"/>
      <c r="LXA221" s="17"/>
      <c r="LXB221" s="17"/>
      <c r="LXC221" s="17"/>
      <c r="LXD221" s="17"/>
      <c r="LXE221" s="17"/>
      <c r="LXF221" s="17"/>
      <c r="LXG221" s="17"/>
      <c r="LXH221" s="17"/>
      <c r="LXI221" s="17"/>
      <c r="LXJ221" s="17"/>
      <c r="LXK221" s="17"/>
      <c r="LXL221" s="17"/>
      <c r="LXM221" s="17"/>
      <c r="LXN221" s="17"/>
      <c r="LXO221" s="17"/>
      <c r="LXP221" s="17"/>
      <c r="LXQ221" s="17"/>
      <c r="LXR221" s="17"/>
      <c r="LXS221" s="17"/>
      <c r="LXT221" s="17"/>
      <c r="LXU221" s="17"/>
      <c r="LXV221" s="17"/>
      <c r="LXW221" s="17"/>
      <c r="LXX221" s="17"/>
      <c r="LXY221" s="17"/>
      <c r="LXZ221" s="17"/>
      <c r="LYA221" s="17"/>
      <c r="LYB221" s="17"/>
      <c r="LYC221" s="17"/>
      <c r="LYD221" s="17"/>
      <c r="LYE221" s="17"/>
      <c r="LYF221" s="17"/>
      <c r="LYG221" s="17"/>
      <c r="LYH221" s="17"/>
      <c r="LYI221" s="17"/>
      <c r="LYJ221" s="17"/>
      <c r="LYK221" s="17"/>
      <c r="LYL221" s="17"/>
      <c r="LYM221" s="17"/>
      <c r="LYN221" s="17"/>
      <c r="LYO221" s="17"/>
      <c r="LYP221" s="17"/>
      <c r="LYQ221" s="17"/>
      <c r="LYR221" s="17"/>
      <c r="LYS221" s="17"/>
      <c r="LYT221" s="17"/>
      <c r="LYU221" s="17"/>
      <c r="LYV221" s="17"/>
      <c r="LYW221" s="17"/>
      <c r="LYX221" s="17"/>
      <c r="LYY221" s="17"/>
      <c r="LYZ221" s="17"/>
      <c r="LZA221" s="17"/>
      <c r="LZB221" s="17"/>
      <c r="LZC221" s="17"/>
      <c r="LZD221" s="17"/>
      <c r="LZE221" s="17"/>
      <c r="LZF221" s="17"/>
      <c r="LZG221" s="17"/>
      <c r="LZH221" s="17"/>
      <c r="LZI221" s="17"/>
      <c r="LZJ221" s="17"/>
      <c r="LZK221" s="17"/>
      <c r="LZL221" s="17"/>
      <c r="LZM221" s="17"/>
      <c r="LZN221" s="17"/>
      <c r="LZO221" s="17"/>
      <c r="LZP221" s="17"/>
      <c r="LZQ221" s="17"/>
      <c r="LZR221" s="17"/>
      <c r="LZS221" s="17"/>
      <c r="LZT221" s="17"/>
      <c r="LZU221" s="17"/>
      <c r="LZV221" s="17"/>
      <c r="LZW221" s="17"/>
      <c r="LZX221" s="17"/>
      <c r="LZY221" s="17"/>
      <c r="LZZ221" s="17"/>
      <c r="MAA221" s="17"/>
      <c r="MAB221" s="17"/>
      <c r="MAC221" s="17"/>
      <c r="MAD221" s="17"/>
      <c r="MAE221" s="17"/>
      <c r="MAF221" s="17"/>
      <c r="MAG221" s="17"/>
      <c r="MAH221" s="17"/>
      <c r="MAI221" s="17"/>
      <c r="MAJ221" s="17"/>
      <c r="MAK221" s="17"/>
      <c r="MAL221" s="17"/>
      <c r="MAM221" s="17"/>
      <c r="MAN221" s="17"/>
      <c r="MAO221" s="17"/>
      <c r="MAP221" s="17"/>
      <c r="MAQ221" s="17"/>
      <c r="MAR221" s="17"/>
      <c r="MAS221" s="17"/>
      <c r="MAT221" s="17"/>
      <c r="MAU221" s="17"/>
      <c r="MAV221" s="17"/>
      <c r="MAW221" s="17"/>
      <c r="MAX221" s="17"/>
      <c r="MAY221" s="17"/>
      <c r="MAZ221" s="17"/>
      <c r="MBA221" s="17"/>
      <c r="MBB221" s="17"/>
      <c r="MBC221" s="17"/>
      <c r="MBD221" s="17"/>
      <c r="MBE221" s="17"/>
      <c r="MBF221" s="17"/>
      <c r="MBG221" s="17"/>
      <c r="MBH221" s="17"/>
      <c r="MBI221" s="17"/>
      <c r="MBJ221" s="17"/>
      <c r="MBK221" s="17"/>
      <c r="MBL221" s="17"/>
      <c r="MBM221" s="17"/>
      <c r="MBN221" s="17"/>
      <c r="MBO221" s="17"/>
      <c r="MBP221" s="17"/>
      <c r="MBQ221" s="17"/>
      <c r="MBR221" s="17"/>
      <c r="MBS221" s="17"/>
      <c r="MBT221" s="17"/>
      <c r="MBU221" s="17"/>
      <c r="MBV221" s="17"/>
      <c r="MBW221" s="17"/>
      <c r="MBX221" s="17"/>
      <c r="MBY221" s="17"/>
      <c r="MBZ221" s="17"/>
      <c r="MCA221" s="17"/>
      <c r="MCB221" s="17"/>
      <c r="MCC221" s="17"/>
      <c r="MCD221" s="17"/>
      <c r="MCE221" s="17"/>
      <c r="MCF221" s="17"/>
      <c r="MCG221" s="17"/>
      <c r="MCH221" s="17"/>
      <c r="MCI221" s="17"/>
      <c r="MCJ221" s="17"/>
      <c r="MCK221" s="17"/>
      <c r="MCL221" s="17"/>
      <c r="MCM221" s="17"/>
      <c r="MCN221" s="17"/>
      <c r="MCO221" s="17"/>
      <c r="MCP221" s="17"/>
      <c r="MCQ221" s="17"/>
      <c r="MCR221" s="17"/>
      <c r="MCS221" s="17"/>
      <c r="MCT221" s="17"/>
      <c r="MCU221" s="17"/>
      <c r="MCV221" s="17"/>
      <c r="MCW221" s="17"/>
      <c r="MCX221" s="17"/>
      <c r="MCY221" s="17"/>
      <c r="MCZ221" s="17"/>
      <c r="MDA221" s="17"/>
      <c r="MDB221" s="17"/>
      <c r="MDC221" s="17"/>
      <c r="MDD221" s="17"/>
      <c r="MDE221" s="17"/>
      <c r="MDF221" s="17"/>
      <c r="MDG221" s="17"/>
      <c r="MDH221" s="17"/>
      <c r="MDI221" s="17"/>
      <c r="MDJ221" s="17"/>
      <c r="MDK221" s="17"/>
      <c r="MDL221" s="17"/>
      <c r="MDM221" s="17"/>
      <c r="MDN221" s="17"/>
      <c r="MDO221" s="17"/>
      <c r="MDP221" s="17"/>
      <c r="MDQ221" s="17"/>
      <c r="MDR221" s="17"/>
      <c r="MDS221" s="17"/>
      <c r="MDT221" s="17"/>
      <c r="MDU221" s="17"/>
      <c r="MDV221" s="17"/>
      <c r="MDW221" s="17"/>
      <c r="MDX221" s="17"/>
      <c r="MDY221" s="17"/>
      <c r="MDZ221" s="17"/>
      <c r="MEA221" s="17"/>
      <c r="MEB221" s="17"/>
      <c r="MEC221" s="17"/>
      <c r="MED221" s="17"/>
      <c r="MEE221" s="17"/>
      <c r="MEF221" s="17"/>
      <c r="MEG221" s="17"/>
      <c r="MEH221" s="17"/>
      <c r="MEI221" s="17"/>
      <c r="MEJ221" s="17"/>
      <c r="MEK221" s="17"/>
      <c r="MEL221" s="17"/>
      <c r="MEM221" s="17"/>
      <c r="MEN221" s="17"/>
      <c r="MEO221" s="17"/>
      <c r="MEP221" s="17"/>
      <c r="MEQ221" s="17"/>
      <c r="MER221" s="17"/>
      <c r="MES221" s="17"/>
      <c r="MET221" s="17"/>
      <c r="MEU221" s="17"/>
      <c r="MEV221" s="17"/>
      <c r="MEW221" s="17"/>
      <c r="MEX221" s="17"/>
      <c r="MEY221" s="17"/>
      <c r="MEZ221" s="17"/>
      <c r="MFA221" s="17"/>
      <c r="MFB221" s="17"/>
      <c r="MFC221" s="17"/>
      <c r="MFD221" s="17"/>
      <c r="MFE221" s="17"/>
      <c r="MFF221" s="17"/>
      <c r="MFG221" s="17"/>
      <c r="MFH221" s="17"/>
      <c r="MFI221" s="17"/>
      <c r="MFJ221" s="17"/>
      <c r="MFK221" s="17"/>
      <c r="MFL221" s="17"/>
      <c r="MFM221" s="17"/>
      <c r="MFN221" s="17"/>
      <c r="MFO221" s="17"/>
      <c r="MFP221" s="17"/>
      <c r="MFQ221" s="17"/>
      <c r="MFR221" s="17"/>
      <c r="MFS221" s="17"/>
      <c r="MFT221" s="17"/>
      <c r="MFU221" s="17"/>
      <c r="MFV221" s="17"/>
      <c r="MFW221" s="17"/>
      <c r="MFX221" s="17"/>
      <c r="MFY221" s="17"/>
      <c r="MFZ221" s="17"/>
      <c r="MGA221" s="17"/>
      <c r="MGB221" s="17"/>
      <c r="MGC221" s="17"/>
      <c r="MGD221" s="17"/>
      <c r="MGE221" s="17"/>
      <c r="MGF221" s="17"/>
      <c r="MGG221" s="17"/>
      <c r="MGH221" s="17"/>
      <c r="MGI221" s="17"/>
      <c r="MGJ221" s="17"/>
      <c r="MGK221" s="17"/>
      <c r="MGL221" s="17"/>
      <c r="MGM221" s="17"/>
      <c r="MGN221" s="17"/>
      <c r="MGO221" s="17"/>
      <c r="MGP221" s="17"/>
      <c r="MGQ221" s="17"/>
      <c r="MGR221" s="17"/>
      <c r="MGS221" s="17"/>
      <c r="MGT221" s="17"/>
      <c r="MGU221" s="17"/>
      <c r="MGV221" s="17"/>
      <c r="MGW221" s="17"/>
      <c r="MGX221" s="17"/>
      <c r="MGY221" s="17"/>
      <c r="MGZ221" s="17"/>
      <c r="MHA221" s="17"/>
      <c r="MHB221" s="17"/>
      <c r="MHC221" s="17"/>
      <c r="MHD221" s="17"/>
      <c r="MHE221" s="17"/>
      <c r="MHF221" s="17"/>
      <c r="MHG221" s="17"/>
      <c r="MHH221" s="17"/>
      <c r="MHI221" s="17"/>
      <c r="MHJ221" s="17"/>
      <c r="MHK221" s="17"/>
      <c r="MHL221" s="17"/>
      <c r="MHM221" s="17"/>
      <c r="MHN221" s="17"/>
      <c r="MHO221" s="17"/>
      <c r="MHP221" s="17"/>
      <c r="MHQ221" s="17"/>
      <c r="MHR221" s="17"/>
      <c r="MHS221" s="17"/>
      <c r="MHT221" s="17"/>
      <c r="MHU221" s="17"/>
      <c r="MHV221" s="17"/>
      <c r="MHW221" s="17"/>
      <c r="MHX221" s="17"/>
      <c r="MHY221" s="17"/>
      <c r="MHZ221" s="17"/>
      <c r="MIA221" s="17"/>
      <c r="MIB221" s="17"/>
      <c r="MIC221" s="17"/>
      <c r="MID221" s="17"/>
      <c r="MIE221" s="17"/>
      <c r="MIF221" s="17"/>
      <c r="MIG221" s="17"/>
      <c r="MIH221" s="17"/>
      <c r="MII221" s="17"/>
      <c r="MIJ221" s="17"/>
      <c r="MIK221" s="17"/>
      <c r="MIL221" s="17"/>
      <c r="MIM221" s="17"/>
      <c r="MIN221" s="17"/>
      <c r="MIO221" s="17"/>
      <c r="MIP221" s="17"/>
      <c r="MIQ221" s="17"/>
      <c r="MIR221" s="17"/>
      <c r="MIS221" s="17"/>
      <c r="MIT221" s="17"/>
      <c r="MIU221" s="17"/>
      <c r="MIV221" s="17"/>
      <c r="MIW221" s="17"/>
      <c r="MIX221" s="17"/>
      <c r="MIY221" s="17"/>
      <c r="MIZ221" s="17"/>
      <c r="MJA221" s="17"/>
      <c r="MJB221" s="17"/>
      <c r="MJC221" s="17"/>
      <c r="MJD221" s="17"/>
      <c r="MJE221" s="17"/>
      <c r="MJF221" s="17"/>
      <c r="MJG221" s="17"/>
      <c r="MJH221" s="17"/>
      <c r="MJI221" s="17"/>
      <c r="MJJ221" s="17"/>
      <c r="MJK221" s="17"/>
      <c r="MJL221" s="17"/>
      <c r="MJM221" s="17"/>
      <c r="MJN221" s="17"/>
      <c r="MJO221" s="17"/>
      <c r="MJP221" s="17"/>
      <c r="MJQ221" s="17"/>
      <c r="MJR221" s="17"/>
      <c r="MJS221" s="17"/>
      <c r="MJT221" s="17"/>
      <c r="MJU221" s="17"/>
      <c r="MJV221" s="17"/>
      <c r="MJW221" s="17"/>
      <c r="MJX221" s="17"/>
      <c r="MJY221" s="17"/>
      <c r="MJZ221" s="17"/>
      <c r="MKA221" s="17"/>
      <c r="MKB221" s="17"/>
      <c r="MKC221" s="17"/>
      <c r="MKD221" s="17"/>
      <c r="MKE221" s="17"/>
      <c r="MKF221" s="17"/>
      <c r="MKG221" s="17"/>
      <c r="MKH221" s="17"/>
      <c r="MKI221" s="17"/>
      <c r="MKJ221" s="17"/>
      <c r="MKK221" s="17"/>
      <c r="MKL221" s="17"/>
      <c r="MKM221" s="17"/>
      <c r="MKN221" s="17"/>
      <c r="MKO221" s="17"/>
      <c r="MKP221" s="17"/>
      <c r="MKQ221" s="17"/>
      <c r="MKR221" s="17"/>
      <c r="MKS221" s="17"/>
      <c r="MKT221" s="17"/>
      <c r="MKU221" s="17"/>
      <c r="MKV221" s="17"/>
      <c r="MKW221" s="17"/>
      <c r="MKX221" s="17"/>
      <c r="MKY221" s="17"/>
      <c r="MKZ221" s="17"/>
      <c r="MLA221" s="17"/>
      <c r="MLB221" s="17"/>
      <c r="MLC221" s="17"/>
      <c r="MLD221" s="17"/>
      <c r="MLE221" s="17"/>
      <c r="MLF221" s="17"/>
      <c r="MLG221" s="17"/>
      <c r="MLH221" s="17"/>
      <c r="MLI221" s="17"/>
      <c r="MLJ221" s="17"/>
      <c r="MLK221" s="17"/>
      <c r="MLL221" s="17"/>
      <c r="MLM221" s="17"/>
      <c r="MLN221" s="17"/>
      <c r="MLO221" s="17"/>
      <c r="MLP221" s="17"/>
      <c r="MLQ221" s="17"/>
      <c r="MLR221" s="17"/>
      <c r="MLS221" s="17"/>
      <c r="MLT221" s="17"/>
      <c r="MLU221" s="17"/>
      <c r="MLV221" s="17"/>
      <c r="MLW221" s="17"/>
      <c r="MLX221" s="17"/>
      <c r="MLY221" s="17"/>
      <c r="MLZ221" s="17"/>
      <c r="MMA221" s="17"/>
      <c r="MMB221" s="17"/>
      <c r="MMC221" s="17"/>
      <c r="MMD221" s="17"/>
      <c r="MME221" s="17"/>
      <c r="MMF221" s="17"/>
      <c r="MMG221" s="17"/>
      <c r="MMH221" s="17"/>
      <c r="MMI221" s="17"/>
      <c r="MMJ221" s="17"/>
      <c r="MMK221" s="17"/>
      <c r="MML221" s="17"/>
      <c r="MMM221" s="17"/>
      <c r="MMN221" s="17"/>
      <c r="MMO221" s="17"/>
      <c r="MMP221" s="17"/>
      <c r="MMQ221" s="17"/>
      <c r="MMR221" s="17"/>
      <c r="MMS221" s="17"/>
      <c r="MMT221" s="17"/>
      <c r="MMU221" s="17"/>
      <c r="MMV221" s="17"/>
      <c r="MMW221" s="17"/>
      <c r="MMX221" s="17"/>
      <c r="MMY221" s="17"/>
      <c r="MMZ221" s="17"/>
      <c r="MNA221" s="17"/>
      <c r="MNB221" s="17"/>
      <c r="MNC221" s="17"/>
      <c r="MND221" s="17"/>
      <c r="MNE221" s="17"/>
      <c r="MNF221" s="17"/>
      <c r="MNG221" s="17"/>
      <c r="MNH221" s="17"/>
      <c r="MNI221" s="17"/>
      <c r="MNJ221" s="17"/>
      <c r="MNK221" s="17"/>
      <c r="MNL221" s="17"/>
      <c r="MNM221" s="17"/>
      <c r="MNN221" s="17"/>
      <c r="MNO221" s="17"/>
      <c r="MNP221" s="17"/>
      <c r="MNQ221" s="17"/>
      <c r="MNR221" s="17"/>
      <c r="MNS221" s="17"/>
      <c r="MNT221" s="17"/>
      <c r="MNU221" s="17"/>
      <c r="MNV221" s="17"/>
      <c r="MNW221" s="17"/>
      <c r="MNX221" s="17"/>
      <c r="MNY221" s="17"/>
      <c r="MNZ221" s="17"/>
      <c r="MOA221" s="17"/>
      <c r="MOB221" s="17"/>
      <c r="MOC221" s="17"/>
      <c r="MOD221" s="17"/>
      <c r="MOE221" s="17"/>
      <c r="MOF221" s="17"/>
      <c r="MOG221" s="17"/>
      <c r="MOH221" s="17"/>
      <c r="MOI221" s="17"/>
      <c r="MOJ221" s="17"/>
      <c r="MOK221" s="17"/>
      <c r="MOL221" s="17"/>
      <c r="MOM221" s="17"/>
      <c r="MON221" s="17"/>
      <c r="MOO221" s="17"/>
      <c r="MOP221" s="17"/>
      <c r="MOQ221" s="17"/>
      <c r="MOR221" s="17"/>
      <c r="MOS221" s="17"/>
      <c r="MOT221" s="17"/>
      <c r="MOU221" s="17"/>
      <c r="MOV221" s="17"/>
      <c r="MOW221" s="17"/>
      <c r="MOX221" s="17"/>
      <c r="MOY221" s="17"/>
      <c r="MOZ221" s="17"/>
      <c r="MPA221" s="17"/>
      <c r="MPB221" s="17"/>
      <c r="MPC221" s="17"/>
      <c r="MPD221" s="17"/>
      <c r="MPE221" s="17"/>
      <c r="MPF221" s="17"/>
      <c r="MPG221" s="17"/>
      <c r="MPH221" s="17"/>
      <c r="MPI221" s="17"/>
      <c r="MPJ221" s="17"/>
      <c r="MPK221" s="17"/>
      <c r="MPL221" s="17"/>
      <c r="MPM221" s="17"/>
      <c r="MPN221" s="17"/>
      <c r="MPO221" s="17"/>
      <c r="MPP221" s="17"/>
      <c r="MPQ221" s="17"/>
      <c r="MPR221" s="17"/>
      <c r="MPS221" s="17"/>
      <c r="MPT221" s="17"/>
      <c r="MPU221" s="17"/>
      <c r="MPV221" s="17"/>
      <c r="MPW221" s="17"/>
      <c r="MPX221" s="17"/>
      <c r="MPY221" s="17"/>
      <c r="MPZ221" s="17"/>
      <c r="MQA221" s="17"/>
      <c r="MQB221" s="17"/>
      <c r="MQC221" s="17"/>
      <c r="MQD221" s="17"/>
      <c r="MQE221" s="17"/>
      <c r="MQF221" s="17"/>
      <c r="MQG221" s="17"/>
      <c r="MQH221" s="17"/>
      <c r="MQI221" s="17"/>
      <c r="MQJ221" s="17"/>
      <c r="MQK221" s="17"/>
      <c r="MQL221" s="17"/>
      <c r="MQM221" s="17"/>
      <c r="MQN221" s="17"/>
      <c r="MQO221" s="17"/>
      <c r="MQP221" s="17"/>
      <c r="MQQ221" s="17"/>
      <c r="MQR221" s="17"/>
      <c r="MQS221" s="17"/>
      <c r="MQT221" s="17"/>
      <c r="MQU221" s="17"/>
      <c r="MQV221" s="17"/>
      <c r="MQW221" s="17"/>
      <c r="MQX221" s="17"/>
      <c r="MQY221" s="17"/>
      <c r="MQZ221" s="17"/>
      <c r="MRA221" s="17"/>
      <c r="MRB221" s="17"/>
      <c r="MRC221" s="17"/>
      <c r="MRD221" s="17"/>
      <c r="MRE221" s="17"/>
      <c r="MRF221" s="17"/>
      <c r="MRG221" s="17"/>
      <c r="MRH221" s="17"/>
      <c r="MRI221" s="17"/>
      <c r="MRJ221" s="17"/>
      <c r="MRK221" s="17"/>
      <c r="MRL221" s="17"/>
      <c r="MRM221" s="17"/>
      <c r="MRN221" s="17"/>
      <c r="MRO221" s="17"/>
      <c r="MRP221" s="17"/>
      <c r="MRQ221" s="17"/>
      <c r="MRR221" s="17"/>
      <c r="MRS221" s="17"/>
      <c r="MRT221" s="17"/>
      <c r="MRU221" s="17"/>
      <c r="MRV221" s="17"/>
      <c r="MRW221" s="17"/>
      <c r="MRX221" s="17"/>
      <c r="MRY221" s="17"/>
      <c r="MRZ221" s="17"/>
      <c r="MSA221" s="17"/>
      <c r="MSB221" s="17"/>
      <c r="MSC221" s="17"/>
      <c r="MSD221" s="17"/>
      <c r="MSE221" s="17"/>
      <c r="MSF221" s="17"/>
      <c r="MSG221" s="17"/>
      <c r="MSH221" s="17"/>
      <c r="MSI221" s="17"/>
      <c r="MSJ221" s="17"/>
      <c r="MSK221" s="17"/>
      <c r="MSL221" s="17"/>
      <c r="MSM221" s="17"/>
      <c r="MSN221" s="17"/>
      <c r="MSO221" s="17"/>
      <c r="MSP221" s="17"/>
      <c r="MSQ221" s="17"/>
      <c r="MSR221" s="17"/>
      <c r="MSS221" s="17"/>
      <c r="MST221" s="17"/>
      <c r="MSU221" s="17"/>
      <c r="MSV221" s="17"/>
      <c r="MSW221" s="17"/>
      <c r="MSX221" s="17"/>
      <c r="MSY221" s="17"/>
      <c r="MSZ221" s="17"/>
      <c r="MTA221" s="17"/>
      <c r="MTB221" s="17"/>
      <c r="MTC221" s="17"/>
      <c r="MTD221" s="17"/>
      <c r="MTE221" s="17"/>
      <c r="MTF221" s="17"/>
      <c r="MTG221" s="17"/>
      <c r="MTH221" s="17"/>
      <c r="MTI221" s="17"/>
      <c r="MTJ221" s="17"/>
      <c r="MTK221" s="17"/>
      <c r="MTL221" s="17"/>
      <c r="MTM221" s="17"/>
      <c r="MTN221" s="17"/>
      <c r="MTO221" s="17"/>
      <c r="MTP221" s="17"/>
      <c r="MTQ221" s="17"/>
      <c r="MTR221" s="17"/>
      <c r="MTS221" s="17"/>
      <c r="MTT221" s="17"/>
      <c r="MTU221" s="17"/>
      <c r="MTV221" s="17"/>
      <c r="MTW221" s="17"/>
      <c r="MTX221" s="17"/>
      <c r="MTY221" s="17"/>
      <c r="MTZ221" s="17"/>
      <c r="MUA221" s="17"/>
      <c r="MUB221" s="17"/>
      <c r="MUC221" s="17"/>
      <c r="MUD221" s="17"/>
      <c r="MUE221" s="17"/>
      <c r="MUF221" s="17"/>
      <c r="MUG221" s="17"/>
      <c r="MUH221" s="17"/>
      <c r="MUI221" s="17"/>
      <c r="MUJ221" s="17"/>
      <c r="MUK221" s="17"/>
      <c r="MUL221" s="17"/>
      <c r="MUM221" s="17"/>
      <c r="MUN221" s="17"/>
      <c r="MUO221" s="17"/>
      <c r="MUP221" s="17"/>
      <c r="MUQ221" s="17"/>
      <c r="MUR221" s="17"/>
      <c r="MUS221" s="17"/>
      <c r="MUT221" s="17"/>
      <c r="MUU221" s="17"/>
      <c r="MUV221" s="17"/>
      <c r="MUW221" s="17"/>
      <c r="MUX221" s="17"/>
      <c r="MUY221" s="17"/>
      <c r="MUZ221" s="17"/>
      <c r="MVA221" s="17"/>
      <c r="MVB221" s="17"/>
      <c r="MVC221" s="17"/>
      <c r="MVD221" s="17"/>
      <c r="MVE221" s="17"/>
      <c r="MVF221" s="17"/>
      <c r="MVG221" s="17"/>
      <c r="MVH221" s="17"/>
      <c r="MVI221" s="17"/>
      <c r="MVJ221" s="17"/>
      <c r="MVK221" s="17"/>
      <c r="MVL221" s="17"/>
      <c r="MVM221" s="17"/>
      <c r="MVN221" s="17"/>
      <c r="MVO221" s="17"/>
      <c r="MVP221" s="17"/>
      <c r="MVQ221" s="17"/>
      <c r="MVR221" s="17"/>
      <c r="MVS221" s="17"/>
      <c r="MVT221" s="17"/>
      <c r="MVU221" s="17"/>
      <c r="MVV221" s="17"/>
      <c r="MVW221" s="17"/>
      <c r="MVX221" s="17"/>
      <c r="MVY221" s="17"/>
      <c r="MVZ221" s="17"/>
      <c r="MWA221" s="17"/>
      <c r="MWB221" s="17"/>
      <c r="MWC221" s="17"/>
      <c r="MWD221" s="17"/>
      <c r="MWE221" s="17"/>
      <c r="MWF221" s="17"/>
      <c r="MWG221" s="17"/>
      <c r="MWH221" s="17"/>
      <c r="MWI221" s="17"/>
      <c r="MWJ221" s="17"/>
      <c r="MWK221" s="17"/>
      <c r="MWL221" s="17"/>
      <c r="MWM221" s="17"/>
      <c r="MWN221" s="17"/>
      <c r="MWO221" s="17"/>
      <c r="MWP221" s="17"/>
      <c r="MWQ221" s="17"/>
      <c r="MWR221" s="17"/>
      <c r="MWS221" s="17"/>
      <c r="MWT221" s="17"/>
      <c r="MWU221" s="17"/>
      <c r="MWV221" s="17"/>
      <c r="MWW221" s="17"/>
      <c r="MWX221" s="17"/>
      <c r="MWY221" s="17"/>
      <c r="MWZ221" s="17"/>
      <c r="MXA221" s="17"/>
      <c r="MXB221" s="17"/>
      <c r="MXC221" s="17"/>
      <c r="MXD221" s="17"/>
      <c r="MXE221" s="17"/>
      <c r="MXF221" s="17"/>
      <c r="MXG221" s="17"/>
      <c r="MXH221" s="17"/>
      <c r="MXI221" s="17"/>
      <c r="MXJ221" s="17"/>
      <c r="MXK221" s="17"/>
      <c r="MXL221" s="17"/>
      <c r="MXM221" s="17"/>
      <c r="MXN221" s="17"/>
      <c r="MXO221" s="17"/>
      <c r="MXP221" s="17"/>
      <c r="MXQ221" s="17"/>
      <c r="MXR221" s="17"/>
      <c r="MXS221" s="17"/>
      <c r="MXT221" s="17"/>
      <c r="MXU221" s="17"/>
      <c r="MXV221" s="17"/>
      <c r="MXW221" s="17"/>
      <c r="MXX221" s="17"/>
      <c r="MXY221" s="17"/>
      <c r="MXZ221" s="17"/>
      <c r="MYA221" s="17"/>
      <c r="MYB221" s="17"/>
      <c r="MYC221" s="17"/>
      <c r="MYD221" s="17"/>
      <c r="MYE221" s="17"/>
      <c r="MYF221" s="17"/>
      <c r="MYG221" s="17"/>
      <c r="MYH221" s="17"/>
      <c r="MYI221" s="17"/>
      <c r="MYJ221" s="17"/>
      <c r="MYK221" s="17"/>
      <c r="MYL221" s="17"/>
      <c r="MYM221" s="17"/>
      <c r="MYN221" s="17"/>
      <c r="MYO221" s="17"/>
      <c r="MYP221" s="17"/>
      <c r="MYQ221" s="17"/>
      <c r="MYR221" s="17"/>
      <c r="MYS221" s="17"/>
      <c r="MYT221" s="17"/>
      <c r="MYU221" s="17"/>
      <c r="MYV221" s="17"/>
      <c r="MYW221" s="17"/>
      <c r="MYX221" s="17"/>
      <c r="MYY221" s="17"/>
      <c r="MYZ221" s="17"/>
      <c r="MZA221" s="17"/>
      <c r="MZB221" s="17"/>
      <c r="MZC221" s="17"/>
      <c r="MZD221" s="17"/>
      <c r="MZE221" s="17"/>
      <c r="MZF221" s="17"/>
      <c r="MZG221" s="17"/>
      <c r="MZH221" s="17"/>
      <c r="MZI221" s="17"/>
      <c r="MZJ221" s="17"/>
      <c r="MZK221" s="17"/>
      <c r="MZL221" s="17"/>
      <c r="MZM221" s="17"/>
      <c r="MZN221" s="17"/>
      <c r="MZO221" s="17"/>
      <c r="MZP221" s="17"/>
      <c r="MZQ221" s="17"/>
      <c r="MZR221" s="17"/>
      <c r="MZS221" s="17"/>
      <c r="MZT221" s="17"/>
      <c r="MZU221" s="17"/>
      <c r="MZV221" s="17"/>
      <c r="MZW221" s="17"/>
      <c r="MZX221" s="17"/>
      <c r="MZY221" s="17"/>
      <c r="MZZ221" s="17"/>
      <c r="NAA221" s="17"/>
      <c r="NAB221" s="17"/>
      <c r="NAC221" s="17"/>
      <c r="NAD221" s="17"/>
      <c r="NAE221" s="17"/>
      <c r="NAF221" s="17"/>
      <c r="NAG221" s="17"/>
      <c r="NAH221" s="17"/>
      <c r="NAI221" s="17"/>
      <c r="NAJ221" s="17"/>
      <c r="NAK221" s="17"/>
      <c r="NAL221" s="17"/>
      <c r="NAM221" s="17"/>
      <c r="NAN221" s="17"/>
      <c r="NAO221" s="17"/>
      <c r="NAP221" s="17"/>
      <c r="NAQ221" s="17"/>
      <c r="NAR221" s="17"/>
      <c r="NAS221" s="17"/>
      <c r="NAT221" s="17"/>
      <c r="NAU221" s="17"/>
      <c r="NAV221" s="17"/>
      <c r="NAW221" s="17"/>
      <c r="NAX221" s="17"/>
      <c r="NAY221" s="17"/>
      <c r="NAZ221" s="17"/>
      <c r="NBA221" s="17"/>
      <c r="NBB221" s="17"/>
      <c r="NBC221" s="17"/>
      <c r="NBD221" s="17"/>
      <c r="NBE221" s="17"/>
      <c r="NBF221" s="17"/>
      <c r="NBG221" s="17"/>
      <c r="NBH221" s="17"/>
      <c r="NBI221" s="17"/>
      <c r="NBJ221" s="17"/>
      <c r="NBK221" s="17"/>
      <c r="NBL221" s="17"/>
      <c r="NBM221" s="17"/>
      <c r="NBN221" s="17"/>
      <c r="NBO221" s="17"/>
      <c r="NBP221" s="17"/>
      <c r="NBQ221" s="17"/>
      <c r="NBR221" s="17"/>
      <c r="NBS221" s="17"/>
      <c r="NBT221" s="17"/>
      <c r="NBU221" s="17"/>
      <c r="NBV221" s="17"/>
      <c r="NBW221" s="17"/>
      <c r="NBX221" s="17"/>
      <c r="NBY221" s="17"/>
      <c r="NBZ221" s="17"/>
      <c r="NCA221" s="17"/>
      <c r="NCB221" s="17"/>
      <c r="NCC221" s="17"/>
      <c r="NCD221" s="17"/>
      <c r="NCE221" s="17"/>
      <c r="NCF221" s="17"/>
      <c r="NCG221" s="17"/>
      <c r="NCH221" s="17"/>
      <c r="NCI221" s="17"/>
      <c r="NCJ221" s="17"/>
      <c r="NCK221" s="17"/>
      <c r="NCL221" s="17"/>
      <c r="NCM221" s="17"/>
      <c r="NCN221" s="17"/>
      <c r="NCO221" s="17"/>
      <c r="NCP221" s="17"/>
      <c r="NCQ221" s="17"/>
      <c r="NCR221" s="17"/>
      <c r="NCS221" s="17"/>
      <c r="NCT221" s="17"/>
      <c r="NCU221" s="17"/>
      <c r="NCV221" s="17"/>
      <c r="NCW221" s="17"/>
      <c r="NCX221" s="17"/>
      <c r="NCY221" s="17"/>
      <c r="NCZ221" s="17"/>
      <c r="NDA221" s="17"/>
      <c r="NDB221" s="17"/>
      <c r="NDC221" s="17"/>
      <c r="NDD221" s="17"/>
      <c r="NDE221" s="17"/>
      <c r="NDF221" s="17"/>
      <c r="NDG221" s="17"/>
      <c r="NDH221" s="17"/>
      <c r="NDI221" s="17"/>
      <c r="NDJ221" s="17"/>
      <c r="NDK221" s="17"/>
      <c r="NDL221" s="17"/>
      <c r="NDM221" s="17"/>
      <c r="NDN221" s="17"/>
      <c r="NDO221" s="17"/>
      <c r="NDP221" s="17"/>
      <c r="NDQ221" s="17"/>
      <c r="NDR221" s="17"/>
      <c r="NDS221" s="17"/>
      <c r="NDT221" s="17"/>
      <c r="NDU221" s="17"/>
      <c r="NDV221" s="17"/>
      <c r="NDW221" s="17"/>
      <c r="NDX221" s="17"/>
      <c r="NDY221" s="17"/>
      <c r="NDZ221" s="17"/>
      <c r="NEA221" s="17"/>
      <c r="NEB221" s="17"/>
      <c r="NEC221" s="17"/>
      <c r="NED221" s="17"/>
      <c r="NEE221" s="17"/>
      <c r="NEF221" s="17"/>
      <c r="NEG221" s="17"/>
      <c r="NEH221" s="17"/>
      <c r="NEI221" s="17"/>
      <c r="NEJ221" s="17"/>
      <c r="NEK221" s="17"/>
      <c r="NEL221" s="17"/>
      <c r="NEM221" s="17"/>
      <c r="NEN221" s="17"/>
      <c r="NEO221" s="17"/>
      <c r="NEP221" s="17"/>
      <c r="NEQ221" s="17"/>
      <c r="NER221" s="17"/>
      <c r="NES221" s="17"/>
      <c r="NET221" s="17"/>
      <c r="NEU221" s="17"/>
      <c r="NEV221" s="17"/>
      <c r="NEW221" s="17"/>
      <c r="NEX221" s="17"/>
      <c r="NEY221" s="17"/>
      <c r="NEZ221" s="17"/>
      <c r="NFA221" s="17"/>
      <c r="NFB221" s="17"/>
      <c r="NFC221" s="17"/>
      <c r="NFD221" s="17"/>
      <c r="NFE221" s="17"/>
      <c r="NFF221" s="17"/>
      <c r="NFG221" s="17"/>
      <c r="NFH221" s="17"/>
      <c r="NFI221" s="17"/>
      <c r="NFJ221" s="17"/>
      <c r="NFK221" s="17"/>
      <c r="NFL221" s="17"/>
      <c r="NFM221" s="17"/>
      <c r="NFN221" s="17"/>
      <c r="NFO221" s="17"/>
      <c r="NFP221" s="17"/>
      <c r="NFQ221" s="17"/>
      <c r="NFR221" s="17"/>
      <c r="NFS221" s="17"/>
      <c r="NFT221" s="17"/>
      <c r="NFU221" s="17"/>
      <c r="NFV221" s="17"/>
      <c r="NFW221" s="17"/>
      <c r="NFX221" s="17"/>
      <c r="NFY221" s="17"/>
      <c r="NFZ221" s="17"/>
      <c r="NGA221" s="17"/>
      <c r="NGB221" s="17"/>
      <c r="NGC221" s="17"/>
      <c r="NGD221" s="17"/>
      <c r="NGE221" s="17"/>
      <c r="NGF221" s="17"/>
      <c r="NGG221" s="17"/>
      <c r="NGH221" s="17"/>
      <c r="NGI221" s="17"/>
      <c r="NGJ221" s="17"/>
      <c r="NGK221" s="17"/>
      <c r="NGL221" s="17"/>
      <c r="NGM221" s="17"/>
      <c r="NGN221" s="17"/>
      <c r="NGO221" s="17"/>
      <c r="NGP221" s="17"/>
      <c r="NGQ221" s="17"/>
      <c r="NGR221" s="17"/>
      <c r="NGS221" s="17"/>
      <c r="NGT221" s="17"/>
      <c r="NGU221" s="17"/>
      <c r="NGV221" s="17"/>
      <c r="NGW221" s="17"/>
      <c r="NGX221" s="17"/>
      <c r="NGY221" s="17"/>
      <c r="NGZ221" s="17"/>
      <c r="NHA221" s="17"/>
      <c r="NHB221" s="17"/>
      <c r="NHC221" s="17"/>
      <c r="NHD221" s="17"/>
      <c r="NHE221" s="17"/>
      <c r="NHF221" s="17"/>
      <c r="NHG221" s="17"/>
      <c r="NHH221" s="17"/>
      <c r="NHI221" s="17"/>
      <c r="NHJ221" s="17"/>
      <c r="NHK221" s="17"/>
      <c r="NHL221" s="17"/>
      <c r="NHM221" s="17"/>
      <c r="NHN221" s="17"/>
      <c r="NHO221" s="17"/>
      <c r="NHP221" s="17"/>
      <c r="NHQ221" s="17"/>
      <c r="NHR221" s="17"/>
      <c r="NHS221" s="17"/>
      <c r="NHT221" s="17"/>
      <c r="NHU221" s="17"/>
      <c r="NHV221" s="17"/>
      <c r="NHW221" s="17"/>
      <c r="NHX221" s="17"/>
      <c r="NHY221" s="17"/>
      <c r="NHZ221" s="17"/>
      <c r="NIA221" s="17"/>
      <c r="NIB221" s="17"/>
      <c r="NIC221" s="17"/>
      <c r="NID221" s="17"/>
      <c r="NIE221" s="17"/>
      <c r="NIF221" s="17"/>
      <c r="NIG221" s="17"/>
      <c r="NIH221" s="17"/>
      <c r="NII221" s="17"/>
      <c r="NIJ221" s="17"/>
      <c r="NIK221" s="17"/>
      <c r="NIL221" s="17"/>
      <c r="NIM221" s="17"/>
      <c r="NIN221" s="17"/>
      <c r="NIO221" s="17"/>
      <c r="NIP221" s="17"/>
      <c r="NIQ221" s="17"/>
      <c r="NIR221" s="17"/>
      <c r="NIS221" s="17"/>
      <c r="NIT221" s="17"/>
      <c r="NIU221" s="17"/>
      <c r="NIV221" s="17"/>
      <c r="NIW221" s="17"/>
      <c r="NIX221" s="17"/>
      <c r="NIY221" s="17"/>
      <c r="NIZ221" s="17"/>
      <c r="NJA221" s="17"/>
      <c r="NJB221" s="17"/>
      <c r="NJC221" s="17"/>
      <c r="NJD221" s="17"/>
      <c r="NJE221" s="17"/>
      <c r="NJF221" s="17"/>
      <c r="NJG221" s="17"/>
      <c r="NJH221" s="17"/>
      <c r="NJI221" s="17"/>
      <c r="NJJ221" s="17"/>
      <c r="NJK221" s="17"/>
      <c r="NJL221" s="17"/>
      <c r="NJM221" s="17"/>
      <c r="NJN221" s="17"/>
      <c r="NJO221" s="17"/>
      <c r="NJP221" s="17"/>
      <c r="NJQ221" s="17"/>
      <c r="NJR221" s="17"/>
      <c r="NJS221" s="17"/>
      <c r="NJT221" s="17"/>
      <c r="NJU221" s="17"/>
      <c r="NJV221" s="17"/>
      <c r="NJW221" s="17"/>
      <c r="NJX221" s="17"/>
      <c r="NJY221" s="17"/>
      <c r="NJZ221" s="17"/>
      <c r="NKA221" s="17"/>
      <c r="NKB221" s="17"/>
      <c r="NKC221" s="17"/>
      <c r="NKD221" s="17"/>
      <c r="NKE221" s="17"/>
      <c r="NKF221" s="17"/>
      <c r="NKG221" s="17"/>
      <c r="NKH221" s="17"/>
      <c r="NKI221" s="17"/>
      <c r="NKJ221" s="17"/>
      <c r="NKK221" s="17"/>
      <c r="NKL221" s="17"/>
      <c r="NKM221" s="17"/>
      <c r="NKN221" s="17"/>
      <c r="NKO221" s="17"/>
      <c r="NKP221" s="17"/>
      <c r="NKQ221" s="17"/>
      <c r="NKR221" s="17"/>
      <c r="NKS221" s="17"/>
      <c r="NKT221" s="17"/>
      <c r="NKU221" s="17"/>
      <c r="NKV221" s="17"/>
      <c r="NKW221" s="17"/>
      <c r="NKX221" s="17"/>
      <c r="NKY221" s="17"/>
      <c r="NKZ221" s="17"/>
      <c r="NLA221" s="17"/>
      <c r="NLB221" s="17"/>
      <c r="NLC221" s="17"/>
      <c r="NLD221" s="17"/>
      <c r="NLE221" s="17"/>
      <c r="NLF221" s="17"/>
      <c r="NLG221" s="17"/>
      <c r="NLH221" s="17"/>
      <c r="NLI221" s="17"/>
      <c r="NLJ221" s="17"/>
      <c r="NLK221" s="17"/>
      <c r="NLL221" s="17"/>
      <c r="NLM221" s="17"/>
      <c r="NLN221" s="17"/>
      <c r="NLO221" s="17"/>
      <c r="NLP221" s="17"/>
      <c r="NLQ221" s="17"/>
      <c r="NLR221" s="17"/>
      <c r="NLS221" s="17"/>
      <c r="NLT221" s="17"/>
      <c r="NLU221" s="17"/>
      <c r="NLV221" s="17"/>
      <c r="NLW221" s="17"/>
      <c r="NLX221" s="17"/>
      <c r="NLY221" s="17"/>
      <c r="NLZ221" s="17"/>
      <c r="NMA221" s="17"/>
      <c r="NMB221" s="17"/>
      <c r="NMC221" s="17"/>
      <c r="NMD221" s="17"/>
      <c r="NME221" s="17"/>
      <c r="NMF221" s="17"/>
      <c r="NMG221" s="17"/>
      <c r="NMH221" s="17"/>
      <c r="NMI221" s="17"/>
      <c r="NMJ221" s="17"/>
      <c r="NMK221" s="17"/>
      <c r="NML221" s="17"/>
      <c r="NMM221" s="17"/>
      <c r="NMN221" s="17"/>
      <c r="NMO221" s="17"/>
      <c r="NMP221" s="17"/>
      <c r="NMQ221" s="17"/>
      <c r="NMR221" s="17"/>
      <c r="NMS221" s="17"/>
      <c r="NMT221" s="17"/>
      <c r="NMU221" s="17"/>
      <c r="NMV221" s="17"/>
      <c r="NMW221" s="17"/>
      <c r="NMX221" s="17"/>
      <c r="NMY221" s="17"/>
      <c r="NMZ221" s="17"/>
      <c r="NNA221" s="17"/>
      <c r="NNB221" s="17"/>
      <c r="NNC221" s="17"/>
      <c r="NND221" s="17"/>
      <c r="NNE221" s="17"/>
      <c r="NNF221" s="17"/>
      <c r="NNG221" s="17"/>
      <c r="NNH221" s="17"/>
      <c r="NNI221" s="17"/>
      <c r="NNJ221" s="17"/>
      <c r="NNK221" s="17"/>
      <c r="NNL221" s="17"/>
      <c r="NNM221" s="17"/>
      <c r="NNN221" s="17"/>
      <c r="NNO221" s="17"/>
      <c r="NNP221" s="17"/>
      <c r="NNQ221" s="17"/>
      <c r="NNR221" s="17"/>
      <c r="NNS221" s="17"/>
      <c r="NNT221" s="17"/>
      <c r="NNU221" s="17"/>
      <c r="NNV221" s="17"/>
      <c r="NNW221" s="17"/>
      <c r="NNX221" s="17"/>
      <c r="NNY221" s="17"/>
      <c r="NNZ221" s="17"/>
      <c r="NOA221" s="17"/>
      <c r="NOB221" s="17"/>
      <c r="NOC221" s="17"/>
      <c r="NOD221" s="17"/>
      <c r="NOE221" s="17"/>
      <c r="NOF221" s="17"/>
      <c r="NOG221" s="17"/>
      <c r="NOH221" s="17"/>
      <c r="NOI221" s="17"/>
      <c r="NOJ221" s="17"/>
      <c r="NOK221" s="17"/>
      <c r="NOL221" s="17"/>
      <c r="NOM221" s="17"/>
      <c r="NON221" s="17"/>
      <c r="NOO221" s="17"/>
      <c r="NOP221" s="17"/>
      <c r="NOQ221" s="17"/>
      <c r="NOR221" s="17"/>
      <c r="NOS221" s="17"/>
      <c r="NOT221" s="17"/>
      <c r="NOU221" s="17"/>
      <c r="NOV221" s="17"/>
      <c r="NOW221" s="17"/>
      <c r="NOX221" s="17"/>
      <c r="NOY221" s="17"/>
      <c r="NOZ221" s="17"/>
      <c r="NPA221" s="17"/>
      <c r="NPB221" s="17"/>
      <c r="NPC221" s="17"/>
      <c r="NPD221" s="17"/>
      <c r="NPE221" s="17"/>
      <c r="NPF221" s="17"/>
      <c r="NPG221" s="17"/>
      <c r="NPH221" s="17"/>
      <c r="NPI221" s="17"/>
      <c r="NPJ221" s="17"/>
      <c r="NPK221" s="17"/>
      <c r="NPL221" s="17"/>
      <c r="NPM221" s="17"/>
      <c r="NPN221" s="17"/>
      <c r="NPO221" s="17"/>
      <c r="NPP221" s="17"/>
      <c r="NPQ221" s="17"/>
      <c r="NPR221" s="17"/>
      <c r="NPS221" s="17"/>
      <c r="NPT221" s="17"/>
      <c r="NPU221" s="17"/>
      <c r="NPV221" s="17"/>
      <c r="NPW221" s="17"/>
      <c r="NPX221" s="17"/>
      <c r="NPY221" s="17"/>
      <c r="NPZ221" s="17"/>
      <c r="NQA221" s="17"/>
      <c r="NQB221" s="17"/>
      <c r="NQC221" s="17"/>
      <c r="NQD221" s="17"/>
      <c r="NQE221" s="17"/>
      <c r="NQF221" s="17"/>
      <c r="NQG221" s="17"/>
      <c r="NQH221" s="17"/>
      <c r="NQI221" s="17"/>
      <c r="NQJ221" s="17"/>
      <c r="NQK221" s="17"/>
      <c r="NQL221" s="17"/>
      <c r="NQM221" s="17"/>
      <c r="NQN221" s="17"/>
      <c r="NQO221" s="17"/>
      <c r="NQP221" s="17"/>
      <c r="NQQ221" s="17"/>
      <c r="NQR221" s="17"/>
      <c r="NQS221" s="17"/>
      <c r="NQT221" s="17"/>
      <c r="NQU221" s="17"/>
      <c r="NQV221" s="17"/>
      <c r="NQW221" s="17"/>
      <c r="NQX221" s="17"/>
      <c r="NQY221" s="17"/>
      <c r="NQZ221" s="17"/>
      <c r="NRA221" s="17"/>
      <c r="NRB221" s="17"/>
      <c r="NRC221" s="17"/>
      <c r="NRD221" s="17"/>
      <c r="NRE221" s="17"/>
      <c r="NRF221" s="17"/>
      <c r="NRG221" s="17"/>
      <c r="NRH221" s="17"/>
      <c r="NRI221" s="17"/>
      <c r="NRJ221" s="17"/>
      <c r="NRK221" s="17"/>
      <c r="NRL221" s="17"/>
      <c r="NRM221" s="17"/>
      <c r="NRN221" s="17"/>
      <c r="NRO221" s="17"/>
      <c r="NRP221" s="17"/>
      <c r="NRQ221" s="17"/>
      <c r="NRR221" s="17"/>
      <c r="NRS221" s="17"/>
      <c r="NRT221" s="17"/>
      <c r="NRU221" s="17"/>
      <c r="NRV221" s="17"/>
      <c r="NRW221" s="17"/>
      <c r="NRX221" s="17"/>
      <c r="NRY221" s="17"/>
      <c r="NRZ221" s="17"/>
      <c r="NSA221" s="17"/>
      <c r="NSB221" s="17"/>
      <c r="NSC221" s="17"/>
      <c r="NSD221" s="17"/>
      <c r="NSE221" s="17"/>
      <c r="NSF221" s="17"/>
      <c r="NSG221" s="17"/>
      <c r="NSH221" s="17"/>
      <c r="NSI221" s="17"/>
      <c r="NSJ221" s="17"/>
      <c r="NSK221" s="17"/>
      <c r="NSL221" s="17"/>
      <c r="NSM221" s="17"/>
      <c r="NSN221" s="17"/>
      <c r="NSO221" s="17"/>
      <c r="NSP221" s="17"/>
      <c r="NSQ221" s="17"/>
      <c r="NSR221" s="17"/>
      <c r="NSS221" s="17"/>
      <c r="NST221" s="17"/>
      <c r="NSU221" s="17"/>
      <c r="NSV221" s="17"/>
      <c r="NSW221" s="17"/>
      <c r="NSX221" s="17"/>
      <c r="NSY221" s="17"/>
      <c r="NSZ221" s="17"/>
      <c r="NTA221" s="17"/>
      <c r="NTB221" s="17"/>
      <c r="NTC221" s="17"/>
      <c r="NTD221" s="17"/>
      <c r="NTE221" s="17"/>
      <c r="NTF221" s="17"/>
      <c r="NTG221" s="17"/>
      <c r="NTH221" s="17"/>
      <c r="NTI221" s="17"/>
      <c r="NTJ221" s="17"/>
      <c r="NTK221" s="17"/>
      <c r="NTL221" s="17"/>
      <c r="NTM221" s="17"/>
      <c r="NTN221" s="17"/>
      <c r="NTO221" s="17"/>
      <c r="NTP221" s="17"/>
      <c r="NTQ221" s="17"/>
      <c r="NTR221" s="17"/>
      <c r="NTS221" s="17"/>
      <c r="NTT221" s="17"/>
      <c r="NTU221" s="17"/>
      <c r="NTV221" s="17"/>
      <c r="NTW221" s="17"/>
      <c r="NTX221" s="17"/>
      <c r="NTY221" s="17"/>
      <c r="NTZ221" s="17"/>
      <c r="NUA221" s="17"/>
      <c r="NUB221" s="17"/>
      <c r="NUC221" s="17"/>
      <c r="NUD221" s="17"/>
      <c r="NUE221" s="17"/>
      <c r="NUF221" s="17"/>
      <c r="NUG221" s="17"/>
      <c r="NUH221" s="17"/>
      <c r="NUI221" s="17"/>
      <c r="NUJ221" s="17"/>
      <c r="NUK221" s="17"/>
      <c r="NUL221" s="17"/>
      <c r="NUM221" s="17"/>
      <c r="NUN221" s="17"/>
      <c r="NUO221" s="17"/>
      <c r="NUP221" s="17"/>
      <c r="NUQ221" s="17"/>
      <c r="NUR221" s="17"/>
      <c r="NUS221" s="17"/>
      <c r="NUT221" s="17"/>
      <c r="NUU221" s="17"/>
      <c r="NUV221" s="17"/>
      <c r="NUW221" s="17"/>
      <c r="NUX221" s="17"/>
      <c r="NUY221" s="17"/>
      <c r="NUZ221" s="17"/>
      <c r="NVA221" s="17"/>
      <c r="NVB221" s="17"/>
      <c r="NVC221" s="17"/>
      <c r="NVD221" s="17"/>
      <c r="NVE221" s="17"/>
      <c r="NVF221" s="17"/>
      <c r="NVG221" s="17"/>
      <c r="NVH221" s="17"/>
      <c r="NVI221" s="17"/>
      <c r="NVJ221" s="17"/>
      <c r="NVK221" s="17"/>
      <c r="NVL221" s="17"/>
      <c r="NVM221" s="17"/>
      <c r="NVN221" s="17"/>
      <c r="NVO221" s="17"/>
      <c r="NVP221" s="17"/>
      <c r="NVQ221" s="17"/>
      <c r="NVR221" s="17"/>
      <c r="NVS221" s="17"/>
      <c r="NVT221" s="17"/>
      <c r="NVU221" s="17"/>
      <c r="NVV221" s="17"/>
      <c r="NVW221" s="17"/>
      <c r="NVX221" s="17"/>
      <c r="NVY221" s="17"/>
      <c r="NVZ221" s="17"/>
      <c r="NWA221" s="17"/>
      <c r="NWB221" s="17"/>
      <c r="NWC221" s="17"/>
      <c r="NWD221" s="17"/>
      <c r="NWE221" s="17"/>
      <c r="NWF221" s="17"/>
      <c r="NWG221" s="17"/>
      <c r="NWH221" s="17"/>
      <c r="NWI221" s="17"/>
      <c r="NWJ221" s="17"/>
      <c r="NWK221" s="17"/>
      <c r="NWL221" s="17"/>
      <c r="NWM221" s="17"/>
      <c r="NWN221" s="17"/>
      <c r="NWO221" s="17"/>
      <c r="NWP221" s="17"/>
      <c r="NWQ221" s="17"/>
      <c r="NWR221" s="17"/>
      <c r="NWS221" s="17"/>
      <c r="NWT221" s="17"/>
      <c r="NWU221" s="17"/>
      <c r="NWV221" s="17"/>
      <c r="NWW221" s="17"/>
      <c r="NWX221" s="17"/>
      <c r="NWY221" s="17"/>
      <c r="NWZ221" s="17"/>
      <c r="NXA221" s="17"/>
      <c r="NXB221" s="17"/>
      <c r="NXC221" s="17"/>
      <c r="NXD221" s="17"/>
      <c r="NXE221" s="17"/>
      <c r="NXF221" s="17"/>
      <c r="NXG221" s="17"/>
      <c r="NXH221" s="17"/>
      <c r="NXI221" s="17"/>
      <c r="NXJ221" s="17"/>
      <c r="NXK221" s="17"/>
      <c r="NXL221" s="17"/>
      <c r="NXM221" s="17"/>
      <c r="NXN221" s="17"/>
      <c r="NXO221" s="17"/>
      <c r="NXP221" s="17"/>
      <c r="NXQ221" s="17"/>
      <c r="NXR221" s="17"/>
      <c r="NXS221" s="17"/>
      <c r="NXT221" s="17"/>
      <c r="NXU221" s="17"/>
      <c r="NXV221" s="17"/>
      <c r="NXW221" s="17"/>
      <c r="NXX221" s="17"/>
      <c r="NXY221" s="17"/>
      <c r="NXZ221" s="17"/>
      <c r="NYA221" s="17"/>
      <c r="NYB221" s="17"/>
      <c r="NYC221" s="17"/>
      <c r="NYD221" s="17"/>
      <c r="NYE221" s="17"/>
      <c r="NYF221" s="17"/>
      <c r="NYG221" s="17"/>
      <c r="NYH221" s="17"/>
      <c r="NYI221" s="17"/>
      <c r="NYJ221" s="17"/>
      <c r="NYK221" s="17"/>
      <c r="NYL221" s="17"/>
      <c r="NYM221" s="17"/>
      <c r="NYN221" s="17"/>
      <c r="NYO221" s="17"/>
      <c r="NYP221" s="17"/>
      <c r="NYQ221" s="17"/>
      <c r="NYR221" s="17"/>
      <c r="NYS221" s="17"/>
      <c r="NYT221" s="17"/>
      <c r="NYU221" s="17"/>
      <c r="NYV221" s="17"/>
      <c r="NYW221" s="17"/>
      <c r="NYX221" s="17"/>
      <c r="NYY221" s="17"/>
      <c r="NYZ221" s="17"/>
      <c r="NZA221" s="17"/>
      <c r="NZB221" s="17"/>
      <c r="NZC221" s="17"/>
      <c r="NZD221" s="17"/>
      <c r="NZE221" s="17"/>
      <c r="NZF221" s="17"/>
      <c r="NZG221" s="17"/>
      <c r="NZH221" s="17"/>
      <c r="NZI221" s="17"/>
      <c r="NZJ221" s="17"/>
      <c r="NZK221" s="17"/>
      <c r="NZL221" s="17"/>
      <c r="NZM221" s="17"/>
      <c r="NZN221" s="17"/>
      <c r="NZO221" s="17"/>
      <c r="NZP221" s="17"/>
      <c r="NZQ221" s="17"/>
      <c r="NZR221" s="17"/>
      <c r="NZS221" s="17"/>
      <c r="NZT221" s="17"/>
      <c r="NZU221" s="17"/>
      <c r="NZV221" s="17"/>
      <c r="NZW221" s="17"/>
      <c r="NZX221" s="17"/>
      <c r="NZY221" s="17"/>
      <c r="NZZ221" s="17"/>
      <c r="OAA221" s="17"/>
      <c r="OAB221" s="17"/>
      <c r="OAC221" s="17"/>
      <c r="OAD221" s="17"/>
      <c r="OAE221" s="17"/>
      <c r="OAF221" s="17"/>
      <c r="OAG221" s="17"/>
      <c r="OAH221" s="17"/>
      <c r="OAI221" s="17"/>
      <c r="OAJ221" s="17"/>
      <c r="OAK221" s="17"/>
      <c r="OAL221" s="17"/>
      <c r="OAM221" s="17"/>
      <c r="OAN221" s="17"/>
      <c r="OAO221" s="17"/>
      <c r="OAP221" s="17"/>
      <c r="OAQ221" s="17"/>
      <c r="OAR221" s="17"/>
      <c r="OAS221" s="17"/>
      <c r="OAT221" s="17"/>
      <c r="OAU221" s="17"/>
      <c r="OAV221" s="17"/>
      <c r="OAW221" s="17"/>
      <c r="OAX221" s="17"/>
      <c r="OAY221" s="17"/>
      <c r="OAZ221" s="17"/>
      <c r="OBA221" s="17"/>
      <c r="OBB221" s="17"/>
      <c r="OBC221" s="17"/>
      <c r="OBD221" s="17"/>
      <c r="OBE221" s="17"/>
      <c r="OBF221" s="17"/>
      <c r="OBG221" s="17"/>
      <c r="OBH221" s="17"/>
      <c r="OBI221" s="17"/>
      <c r="OBJ221" s="17"/>
      <c r="OBK221" s="17"/>
      <c r="OBL221" s="17"/>
      <c r="OBM221" s="17"/>
      <c r="OBN221" s="17"/>
      <c r="OBO221" s="17"/>
      <c r="OBP221" s="17"/>
      <c r="OBQ221" s="17"/>
      <c r="OBR221" s="17"/>
      <c r="OBS221" s="17"/>
      <c r="OBT221" s="17"/>
      <c r="OBU221" s="17"/>
      <c r="OBV221" s="17"/>
      <c r="OBW221" s="17"/>
      <c r="OBX221" s="17"/>
      <c r="OBY221" s="17"/>
      <c r="OBZ221" s="17"/>
      <c r="OCA221" s="17"/>
      <c r="OCB221" s="17"/>
      <c r="OCC221" s="17"/>
      <c r="OCD221" s="17"/>
      <c r="OCE221" s="17"/>
      <c r="OCF221" s="17"/>
      <c r="OCG221" s="17"/>
      <c r="OCH221" s="17"/>
      <c r="OCI221" s="17"/>
      <c r="OCJ221" s="17"/>
      <c r="OCK221" s="17"/>
      <c r="OCL221" s="17"/>
      <c r="OCM221" s="17"/>
      <c r="OCN221" s="17"/>
      <c r="OCO221" s="17"/>
      <c r="OCP221" s="17"/>
      <c r="OCQ221" s="17"/>
      <c r="OCR221" s="17"/>
      <c r="OCS221" s="17"/>
      <c r="OCT221" s="17"/>
      <c r="OCU221" s="17"/>
      <c r="OCV221" s="17"/>
      <c r="OCW221" s="17"/>
      <c r="OCX221" s="17"/>
      <c r="OCY221" s="17"/>
      <c r="OCZ221" s="17"/>
      <c r="ODA221" s="17"/>
      <c r="ODB221" s="17"/>
      <c r="ODC221" s="17"/>
      <c r="ODD221" s="17"/>
      <c r="ODE221" s="17"/>
      <c r="ODF221" s="17"/>
      <c r="ODG221" s="17"/>
      <c r="ODH221" s="17"/>
      <c r="ODI221" s="17"/>
      <c r="ODJ221" s="17"/>
      <c r="ODK221" s="17"/>
      <c r="ODL221" s="17"/>
      <c r="ODM221" s="17"/>
      <c r="ODN221" s="17"/>
      <c r="ODO221" s="17"/>
      <c r="ODP221" s="17"/>
      <c r="ODQ221" s="17"/>
      <c r="ODR221" s="17"/>
      <c r="ODS221" s="17"/>
      <c r="ODT221" s="17"/>
      <c r="ODU221" s="17"/>
      <c r="ODV221" s="17"/>
      <c r="ODW221" s="17"/>
      <c r="ODX221" s="17"/>
      <c r="ODY221" s="17"/>
      <c r="ODZ221" s="17"/>
      <c r="OEA221" s="17"/>
      <c r="OEB221" s="17"/>
      <c r="OEC221" s="17"/>
      <c r="OED221" s="17"/>
      <c r="OEE221" s="17"/>
      <c r="OEF221" s="17"/>
      <c r="OEG221" s="17"/>
      <c r="OEH221" s="17"/>
      <c r="OEI221" s="17"/>
      <c r="OEJ221" s="17"/>
      <c r="OEK221" s="17"/>
      <c r="OEL221" s="17"/>
      <c r="OEM221" s="17"/>
      <c r="OEN221" s="17"/>
      <c r="OEO221" s="17"/>
      <c r="OEP221" s="17"/>
      <c r="OEQ221" s="17"/>
      <c r="OER221" s="17"/>
      <c r="OES221" s="17"/>
      <c r="OET221" s="17"/>
      <c r="OEU221" s="17"/>
      <c r="OEV221" s="17"/>
      <c r="OEW221" s="17"/>
      <c r="OEX221" s="17"/>
      <c r="OEY221" s="17"/>
      <c r="OEZ221" s="17"/>
      <c r="OFA221" s="17"/>
      <c r="OFB221" s="17"/>
      <c r="OFC221" s="17"/>
      <c r="OFD221" s="17"/>
      <c r="OFE221" s="17"/>
      <c r="OFF221" s="17"/>
      <c r="OFG221" s="17"/>
      <c r="OFH221" s="17"/>
      <c r="OFI221" s="17"/>
      <c r="OFJ221" s="17"/>
      <c r="OFK221" s="17"/>
      <c r="OFL221" s="17"/>
      <c r="OFM221" s="17"/>
      <c r="OFN221" s="17"/>
      <c r="OFO221" s="17"/>
      <c r="OFP221" s="17"/>
      <c r="OFQ221" s="17"/>
      <c r="OFR221" s="17"/>
      <c r="OFS221" s="17"/>
      <c r="OFT221" s="17"/>
      <c r="OFU221" s="17"/>
      <c r="OFV221" s="17"/>
      <c r="OFW221" s="17"/>
      <c r="OFX221" s="17"/>
      <c r="OFY221" s="17"/>
      <c r="OFZ221" s="17"/>
      <c r="OGA221" s="17"/>
      <c r="OGB221" s="17"/>
      <c r="OGC221" s="17"/>
      <c r="OGD221" s="17"/>
      <c r="OGE221" s="17"/>
      <c r="OGF221" s="17"/>
      <c r="OGG221" s="17"/>
      <c r="OGH221" s="17"/>
      <c r="OGI221" s="17"/>
      <c r="OGJ221" s="17"/>
      <c r="OGK221" s="17"/>
      <c r="OGL221" s="17"/>
      <c r="OGM221" s="17"/>
      <c r="OGN221" s="17"/>
      <c r="OGO221" s="17"/>
      <c r="OGP221" s="17"/>
      <c r="OGQ221" s="17"/>
      <c r="OGR221" s="17"/>
      <c r="OGS221" s="17"/>
      <c r="OGT221" s="17"/>
      <c r="OGU221" s="17"/>
      <c r="OGV221" s="17"/>
      <c r="OGW221" s="17"/>
      <c r="OGX221" s="17"/>
      <c r="OGY221" s="17"/>
      <c r="OGZ221" s="17"/>
      <c r="OHA221" s="17"/>
      <c r="OHB221" s="17"/>
      <c r="OHC221" s="17"/>
      <c r="OHD221" s="17"/>
      <c r="OHE221" s="17"/>
      <c r="OHF221" s="17"/>
      <c r="OHG221" s="17"/>
      <c r="OHH221" s="17"/>
      <c r="OHI221" s="17"/>
      <c r="OHJ221" s="17"/>
      <c r="OHK221" s="17"/>
      <c r="OHL221" s="17"/>
      <c r="OHM221" s="17"/>
      <c r="OHN221" s="17"/>
      <c r="OHO221" s="17"/>
      <c r="OHP221" s="17"/>
      <c r="OHQ221" s="17"/>
      <c r="OHR221" s="17"/>
      <c r="OHS221" s="17"/>
      <c r="OHT221" s="17"/>
      <c r="OHU221" s="17"/>
      <c r="OHV221" s="17"/>
      <c r="OHW221" s="17"/>
      <c r="OHX221" s="17"/>
      <c r="OHY221" s="17"/>
      <c r="OHZ221" s="17"/>
      <c r="OIA221" s="17"/>
      <c r="OIB221" s="17"/>
      <c r="OIC221" s="17"/>
      <c r="OID221" s="17"/>
      <c r="OIE221" s="17"/>
      <c r="OIF221" s="17"/>
      <c r="OIG221" s="17"/>
      <c r="OIH221" s="17"/>
      <c r="OII221" s="17"/>
      <c r="OIJ221" s="17"/>
      <c r="OIK221" s="17"/>
      <c r="OIL221" s="17"/>
      <c r="OIM221" s="17"/>
      <c r="OIN221" s="17"/>
      <c r="OIO221" s="17"/>
      <c r="OIP221" s="17"/>
      <c r="OIQ221" s="17"/>
      <c r="OIR221" s="17"/>
      <c r="OIS221" s="17"/>
      <c r="OIT221" s="17"/>
      <c r="OIU221" s="17"/>
      <c r="OIV221" s="17"/>
      <c r="OIW221" s="17"/>
      <c r="OIX221" s="17"/>
      <c r="OIY221" s="17"/>
      <c r="OIZ221" s="17"/>
      <c r="OJA221" s="17"/>
      <c r="OJB221" s="17"/>
      <c r="OJC221" s="17"/>
      <c r="OJD221" s="17"/>
      <c r="OJE221" s="17"/>
      <c r="OJF221" s="17"/>
      <c r="OJG221" s="17"/>
      <c r="OJH221" s="17"/>
      <c r="OJI221" s="17"/>
      <c r="OJJ221" s="17"/>
      <c r="OJK221" s="17"/>
      <c r="OJL221" s="17"/>
      <c r="OJM221" s="17"/>
      <c r="OJN221" s="17"/>
      <c r="OJO221" s="17"/>
      <c r="OJP221" s="17"/>
      <c r="OJQ221" s="17"/>
      <c r="OJR221" s="17"/>
      <c r="OJS221" s="17"/>
      <c r="OJT221" s="17"/>
      <c r="OJU221" s="17"/>
      <c r="OJV221" s="17"/>
      <c r="OJW221" s="17"/>
      <c r="OJX221" s="17"/>
      <c r="OJY221" s="17"/>
      <c r="OJZ221" s="17"/>
      <c r="OKA221" s="17"/>
      <c r="OKB221" s="17"/>
      <c r="OKC221" s="17"/>
      <c r="OKD221" s="17"/>
      <c r="OKE221" s="17"/>
      <c r="OKF221" s="17"/>
      <c r="OKG221" s="17"/>
      <c r="OKH221" s="17"/>
      <c r="OKI221" s="17"/>
      <c r="OKJ221" s="17"/>
      <c r="OKK221" s="17"/>
      <c r="OKL221" s="17"/>
      <c r="OKM221" s="17"/>
      <c r="OKN221" s="17"/>
      <c r="OKO221" s="17"/>
      <c r="OKP221" s="17"/>
      <c r="OKQ221" s="17"/>
      <c r="OKR221" s="17"/>
      <c r="OKS221" s="17"/>
      <c r="OKT221" s="17"/>
      <c r="OKU221" s="17"/>
      <c r="OKV221" s="17"/>
      <c r="OKW221" s="17"/>
      <c r="OKX221" s="17"/>
      <c r="OKY221" s="17"/>
      <c r="OKZ221" s="17"/>
      <c r="OLA221" s="17"/>
      <c r="OLB221" s="17"/>
      <c r="OLC221" s="17"/>
      <c r="OLD221" s="17"/>
      <c r="OLE221" s="17"/>
      <c r="OLF221" s="17"/>
      <c r="OLG221" s="17"/>
      <c r="OLH221" s="17"/>
      <c r="OLI221" s="17"/>
      <c r="OLJ221" s="17"/>
      <c r="OLK221" s="17"/>
      <c r="OLL221" s="17"/>
      <c r="OLM221" s="17"/>
      <c r="OLN221" s="17"/>
      <c r="OLO221" s="17"/>
      <c r="OLP221" s="17"/>
      <c r="OLQ221" s="17"/>
      <c r="OLR221" s="17"/>
      <c r="OLS221" s="17"/>
      <c r="OLT221" s="17"/>
      <c r="OLU221" s="17"/>
      <c r="OLV221" s="17"/>
      <c r="OLW221" s="17"/>
      <c r="OLX221" s="17"/>
      <c r="OLY221" s="17"/>
      <c r="OLZ221" s="17"/>
      <c r="OMA221" s="17"/>
      <c r="OMB221" s="17"/>
      <c r="OMC221" s="17"/>
      <c r="OMD221" s="17"/>
      <c r="OME221" s="17"/>
      <c r="OMF221" s="17"/>
      <c r="OMG221" s="17"/>
      <c r="OMH221" s="17"/>
      <c r="OMI221" s="17"/>
      <c r="OMJ221" s="17"/>
      <c r="OMK221" s="17"/>
      <c r="OML221" s="17"/>
      <c r="OMM221" s="17"/>
      <c r="OMN221" s="17"/>
      <c r="OMO221" s="17"/>
      <c r="OMP221" s="17"/>
      <c r="OMQ221" s="17"/>
      <c r="OMR221" s="17"/>
      <c r="OMS221" s="17"/>
      <c r="OMT221" s="17"/>
      <c r="OMU221" s="17"/>
      <c r="OMV221" s="17"/>
      <c r="OMW221" s="17"/>
      <c r="OMX221" s="17"/>
      <c r="OMY221" s="17"/>
      <c r="OMZ221" s="17"/>
      <c r="ONA221" s="17"/>
      <c r="ONB221" s="17"/>
      <c r="ONC221" s="17"/>
      <c r="OND221" s="17"/>
      <c r="ONE221" s="17"/>
      <c r="ONF221" s="17"/>
      <c r="ONG221" s="17"/>
      <c r="ONH221" s="17"/>
      <c r="ONI221" s="17"/>
      <c r="ONJ221" s="17"/>
      <c r="ONK221" s="17"/>
      <c r="ONL221" s="17"/>
      <c r="ONM221" s="17"/>
      <c r="ONN221" s="17"/>
      <c r="ONO221" s="17"/>
      <c r="ONP221" s="17"/>
      <c r="ONQ221" s="17"/>
      <c r="ONR221" s="17"/>
      <c r="ONS221" s="17"/>
      <c r="ONT221" s="17"/>
      <c r="ONU221" s="17"/>
      <c r="ONV221" s="17"/>
      <c r="ONW221" s="17"/>
      <c r="ONX221" s="17"/>
      <c r="ONY221" s="17"/>
      <c r="ONZ221" s="17"/>
      <c r="OOA221" s="17"/>
      <c r="OOB221" s="17"/>
      <c r="OOC221" s="17"/>
      <c r="OOD221" s="17"/>
      <c r="OOE221" s="17"/>
      <c r="OOF221" s="17"/>
      <c r="OOG221" s="17"/>
      <c r="OOH221" s="17"/>
      <c r="OOI221" s="17"/>
      <c r="OOJ221" s="17"/>
      <c r="OOK221" s="17"/>
      <c r="OOL221" s="17"/>
      <c r="OOM221" s="17"/>
      <c r="OON221" s="17"/>
      <c r="OOO221" s="17"/>
      <c r="OOP221" s="17"/>
      <c r="OOQ221" s="17"/>
      <c r="OOR221" s="17"/>
      <c r="OOS221" s="17"/>
      <c r="OOT221" s="17"/>
      <c r="OOU221" s="17"/>
      <c r="OOV221" s="17"/>
      <c r="OOW221" s="17"/>
      <c r="OOX221" s="17"/>
      <c r="OOY221" s="17"/>
      <c r="OOZ221" s="17"/>
      <c r="OPA221" s="17"/>
      <c r="OPB221" s="17"/>
      <c r="OPC221" s="17"/>
      <c r="OPD221" s="17"/>
      <c r="OPE221" s="17"/>
      <c r="OPF221" s="17"/>
      <c r="OPG221" s="17"/>
      <c r="OPH221" s="17"/>
      <c r="OPI221" s="17"/>
      <c r="OPJ221" s="17"/>
      <c r="OPK221" s="17"/>
      <c r="OPL221" s="17"/>
      <c r="OPM221" s="17"/>
      <c r="OPN221" s="17"/>
      <c r="OPO221" s="17"/>
      <c r="OPP221" s="17"/>
      <c r="OPQ221" s="17"/>
      <c r="OPR221" s="17"/>
      <c r="OPS221" s="17"/>
      <c r="OPT221" s="17"/>
      <c r="OPU221" s="17"/>
      <c r="OPV221" s="17"/>
      <c r="OPW221" s="17"/>
      <c r="OPX221" s="17"/>
      <c r="OPY221" s="17"/>
      <c r="OPZ221" s="17"/>
      <c r="OQA221" s="17"/>
      <c r="OQB221" s="17"/>
      <c r="OQC221" s="17"/>
      <c r="OQD221" s="17"/>
      <c r="OQE221" s="17"/>
      <c r="OQF221" s="17"/>
      <c r="OQG221" s="17"/>
      <c r="OQH221" s="17"/>
      <c r="OQI221" s="17"/>
      <c r="OQJ221" s="17"/>
      <c r="OQK221" s="17"/>
      <c r="OQL221" s="17"/>
      <c r="OQM221" s="17"/>
      <c r="OQN221" s="17"/>
      <c r="OQO221" s="17"/>
      <c r="OQP221" s="17"/>
      <c r="OQQ221" s="17"/>
      <c r="OQR221" s="17"/>
      <c r="OQS221" s="17"/>
      <c r="OQT221" s="17"/>
      <c r="OQU221" s="17"/>
      <c r="OQV221" s="17"/>
      <c r="OQW221" s="17"/>
      <c r="OQX221" s="17"/>
      <c r="OQY221" s="17"/>
      <c r="OQZ221" s="17"/>
      <c r="ORA221" s="17"/>
      <c r="ORB221" s="17"/>
      <c r="ORC221" s="17"/>
      <c r="ORD221" s="17"/>
      <c r="ORE221" s="17"/>
      <c r="ORF221" s="17"/>
      <c r="ORG221" s="17"/>
      <c r="ORH221" s="17"/>
      <c r="ORI221" s="17"/>
      <c r="ORJ221" s="17"/>
      <c r="ORK221" s="17"/>
      <c r="ORL221" s="17"/>
      <c r="ORM221" s="17"/>
      <c r="ORN221" s="17"/>
      <c r="ORO221" s="17"/>
      <c r="ORP221" s="17"/>
      <c r="ORQ221" s="17"/>
      <c r="ORR221" s="17"/>
      <c r="ORS221" s="17"/>
      <c r="ORT221" s="17"/>
      <c r="ORU221" s="17"/>
      <c r="ORV221" s="17"/>
      <c r="ORW221" s="17"/>
      <c r="ORX221" s="17"/>
      <c r="ORY221" s="17"/>
      <c r="ORZ221" s="17"/>
      <c r="OSA221" s="17"/>
      <c r="OSB221" s="17"/>
      <c r="OSC221" s="17"/>
      <c r="OSD221" s="17"/>
      <c r="OSE221" s="17"/>
      <c r="OSF221" s="17"/>
      <c r="OSG221" s="17"/>
      <c r="OSH221" s="17"/>
      <c r="OSI221" s="17"/>
      <c r="OSJ221" s="17"/>
      <c r="OSK221" s="17"/>
      <c r="OSL221" s="17"/>
      <c r="OSM221" s="17"/>
      <c r="OSN221" s="17"/>
      <c r="OSO221" s="17"/>
      <c r="OSP221" s="17"/>
      <c r="OSQ221" s="17"/>
      <c r="OSR221" s="17"/>
      <c r="OSS221" s="17"/>
      <c r="OST221" s="17"/>
      <c r="OSU221" s="17"/>
      <c r="OSV221" s="17"/>
      <c r="OSW221" s="17"/>
      <c r="OSX221" s="17"/>
      <c r="OSY221" s="17"/>
      <c r="OSZ221" s="17"/>
      <c r="OTA221" s="17"/>
      <c r="OTB221" s="17"/>
      <c r="OTC221" s="17"/>
      <c r="OTD221" s="17"/>
      <c r="OTE221" s="17"/>
      <c r="OTF221" s="17"/>
      <c r="OTG221" s="17"/>
      <c r="OTH221" s="17"/>
      <c r="OTI221" s="17"/>
      <c r="OTJ221" s="17"/>
      <c r="OTK221" s="17"/>
      <c r="OTL221" s="17"/>
      <c r="OTM221" s="17"/>
      <c r="OTN221" s="17"/>
      <c r="OTO221" s="17"/>
      <c r="OTP221" s="17"/>
      <c r="OTQ221" s="17"/>
      <c r="OTR221" s="17"/>
      <c r="OTS221" s="17"/>
      <c r="OTT221" s="17"/>
      <c r="OTU221" s="17"/>
      <c r="OTV221" s="17"/>
      <c r="OTW221" s="17"/>
      <c r="OTX221" s="17"/>
      <c r="OTY221" s="17"/>
      <c r="OTZ221" s="17"/>
      <c r="OUA221" s="17"/>
      <c r="OUB221" s="17"/>
      <c r="OUC221" s="17"/>
      <c r="OUD221" s="17"/>
      <c r="OUE221" s="17"/>
      <c r="OUF221" s="17"/>
      <c r="OUG221" s="17"/>
      <c r="OUH221" s="17"/>
      <c r="OUI221" s="17"/>
      <c r="OUJ221" s="17"/>
      <c r="OUK221" s="17"/>
      <c r="OUL221" s="17"/>
      <c r="OUM221" s="17"/>
      <c r="OUN221" s="17"/>
      <c r="OUO221" s="17"/>
      <c r="OUP221" s="17"/>
      <c r="OUQ221" s="17"/>
      <c r="OUR221" s="17"/>
      <c r="OUS221" s="17"/>
      <c r="OUT221" s="17"/>
      <c r="OUU221" s="17"/>
      <c r="OUV221" s="17"/>
      <c r="OUW221" s="17"/>
      <c r="OUX221" s="17"/>
      <c r="OUY221" s="17"/>
      <c r="OUZ221" s="17"/>
      <c r="OVA221" s="17"/>
      <c r="OVB221" s="17"/>
      <c r="OVC221" s="17"/>
      <c r="OVD221" s="17"/>
      <c r="OVE221" s="17"/>
      <c r="OVF221" s="17"/>
      <c r="OVG221" s="17"/>
      <c r="OVH221" s="17"/>
      <c r="OVI221" s="17"/>
      <c r="OVJ221" s="17"/>
      <c r="OVK221" s="17"/>
      <c r="OVL221" s="17"/>
      <c r="OVM221" s="17"/>
      <c r="OVN221" s="17"/>
      <c r="OVO221" s="17"/>
      <c r="OVP221" s="17"/>
      <c r="OVQ221" s="17"/>
      <c r="OVR221" s="17"/>
      <c r="OVS221" s="17"/>
      <c r="OVT221" s="17"/>
      <c r="OVU221" s="17"/>
      <c r="OVV221" s="17"/>
      <c r="OVW221" s="17"/>
      <c r="OVX221" s="17"/>
      <c r="OVY221" s="17"/>
      <c r="OVZ221" s="17"/>
      <c r="OWA221" s="17"/>
      <c r="OWB221" s="17"/>
      <c r="OWC221" s="17"/>
      <c r="OWD221" s="17"/>
      <c r="OWE221" s="17"/>
      <c r="OWF221" s="17"/>
      <c r="OWG221" s="17"/>
      <c r="OWH221" s="17"/>
      <c r="OWI221" s="17"/>
      <c r="OWJ221" s="17"/>
      <c r="OWK221" s="17"/>
      <c r="OWL221" s="17"/>
      <c r="OWM221" s="17"/>
      <c r="OWN221" s="17"/>
      <c r="OWO221" s="17"/>
      <c r="OWP221" s="17"/>
      <c r="OWQ221" s="17"/>
      <c r="OWR221" s="17"/>
      <c r="OWS221" s="17"/>
      <c r="OWT221" s="17"/>
      <c r="OWU221" s="17"/>
      <c r="OWV221" s="17"/>
      <c r="OWW221" s="17"/>
      <c r="OWX221" s="17"/>
      <c r="OWY221" s="17"/>
      <c r="OWZ221" s="17"/>
      <c r="OXA221" s="17"/>
      <c r="OXB221" s="17"/>
      <c r="OXC221" s="17"/>
      <c r="OXD221" s="17"/>
      <c r="OXE221" s="17"/>
      <c r="OXF221" s="17"/>
      <c r="OXG221" s="17"/>
      <c r="OXH221" s="17"/>
      <c r="OXI221" s="17"/>
      <c r="OXJ221" s="17"/>
      <c r="OXK221" s="17"/>
      <c r="OXL221" s="17"/>
      <c r="OXM221" s="17"/>
      <c r="OXN221" s="17"/>
      <c r="OXO221" s="17"/>
      <c r="OXP221" s="17"/>
      <c r="OXQ221" s="17"/>
      <c r="OXR221" s="17"/>
      <c r="OXS221" s="17"/>
      <c r="OXT221" s="17"/>
      <c r="OXU221" s="17"/>
      <c r="OXV221" s="17"/>
      <c r="OXW221" s="17"/>
      <c r="OXX221" s="17"/>
      <c r="OXY221" s="17"/>
      <c r="OXZ221" s="17"/>
      <c r="OYA221" s="17"/>
      <c r="OYB221" s="17"/>
      <c r="OYC221" s="17"/>
      <c r="OYD221" s="17"/>
      <c r="OYE221" s="17"/>
      <c r="OYF221" s="17"/>
      <c r="OYG221" s="17"/>
      <c r="OYH221" s="17"/>
      <c r="OYI221" s="17"/>
      <c r="OYJ221" s="17"/>
      <c r="OYK221" s="17"/>
      <c r="OYL221" s="17"/>
      <c r="OYM221" s="17"/>
      <c r="OYN221" s="17"/>
      <c r="OYO221" s="17"/>
      <c r="OYP221" s="17"/>
      <c r="OYQ221" s="17"/>
      <c r="OYR221" s="17"/>
      <c r="OYS221" s="17"/>
      <c r="OYT221" s="17"/>
      <c r="OYU221" s="17"/>
      <c r="OYV221" s="17"/>
      <c r="OYW221" s="17"/>
      <c r="OYX221" s="17"/>
      <c r="OYY221" s="17"/>
      <c r="OYZ221" s="17"/>
      <c r="OZA221" s="17"/>
      <c r="OZB221" s="17"/>
      <c r="OZC221" s="17"/>
      <c r="OZD221" s="17"/>
      <c r="OZE221" s="17"/>
      <c r="OZF221" s="17"/>
      <c r="OZG221" s="17"/>
      <c r="OZH221" s="17"/>
      <c r="OZI221" s="17"/>
      <c r="OZJ221" s="17"/>
      <c r="OZK221" s="17"/>
      <c r="OZL221" s="17"/>
      <c r="OZM221" s="17"/>
      <c r="OZN221" s="17"/>
      <c r="OZO221" s="17"/>
      <c r="OZP221" s="17"/>
      <c r="OZQ221" s="17"/>
      <c r="OZR221" s="17"/>
      <c r="OZS221" s="17"/>
      <c r="OZT221" s="17"/>
      <c r="OZU221" s="17"/>
      <c r="OZV221" s="17"/>
      <c r="OZW221" s="17"/>
      <c r="OZX221" s="17"/>
      <c r="OZY221" s="17"/>
      <c r="OZZ221" s="17"/>
      <c r="PAA221" s="17"/>
      <c r="PAB221" s="17"/>
      <c r="PAC221" s="17"/>
      <c r="PAD221" s="17"/>
      <c r="PAE221" s="17"/>
      <c r="PAF221" s="17"/>
      <c r="PAG221" s="17"/>
      <c r="PAH221" s="17"/>
      <c r="PAI221" s="17"/>
      <c r="PAJ221" s="17"/>
      <c r="PAK221" s="17"/>
      <c r="PAL221" s="17"/>
      <c r="PAM221" s="17"/>
      <c r="PAN221" s="17"/>
      <c r="PAO221" s="17"/>
      <c r="PAP221" s="17"/>
      <c r="PAQ221" s="17"/>
      <c r="PAR221" s="17"/>
      <c r="PAS221" s="17"/>
      <c r="PAT221" s="17"/>
      <c r="PAU221" s="17"/>
      <c r="PAV221" s="17"/>
      <c r="PAW221" s="17"/>
      <c r="PAX221" s="17"/>
      <c r="PAY221" s="17"/>
      <c r="PAZ221" s="17"/>
      <c r="PBA221" s="17"/>
      <c r="PBB221" s="17"/>
      <c r="PBC221" s="17"/>
      <c r="PBD221" s="17"/>
      <c r="PBE221" s="17"/>
      <c r="PBF221" s="17"/>
      <c r="PBG221" s="17"/>
      <c r="PBH221" s="17"/>
      <c r="PBI221" s="17"/>
      <c r="PBJ221" s="17"/>
      <c r="PBK221" s="17"/>
      <c r="PBL221" s="17"/>
      <c r="PBM221" s="17"/>
      <c r="PBN221" s="17"/>
      <c r="PBO221" s="17"/>
      <c r="PBP221" s="17"/>
      <c r="PBQ221" s="17"/>
      <c r="PBR221" s="17"/>
      <c r="PBS221" s="17"/>
      <c r="PBT221" s="17"/>
      <c r="PBU221" s="17"/>
      <c r="PBV221" s="17"/>
      <c r="PBW221" s="17"/>
      <c r="PBX221" s="17"/>
      <c r="PBY221" s="17"/>
      <c r="PBZ221" s="17"/>
      <c r="PCA221" s="17"/>
      <c r="PCB221" s="17"/>
      <c r="PCC221" s="17"/>
      <c r="PCD221" s="17"/>
      <c r="PCE221" s="17"/>
      <c r="PCF221" s="17"/>
      <c r="PCG221" s="17"/>
      <c r="PCH221" s="17"/>
      <c r="PCI221" s="17"/>
      <c r="PCJ221" s="17"/>
      <c r="PCK221" s="17"/>
      <c r="PCL221" s="17"/>
      <c r="PCM221" s="17"/>
      <c r="PCN221" s="17"/>
      <c r="PCO221" s="17"/>
      <c r="PCP221" s="17"/>
      <c r="PCQ221" s="17"/>
      <c r="PCR221" s="17"/>
      <c r="PCS221" s="17"/>
      <c r="PCT221" s="17"/>
      <c r="PCU221" s="17"/>
      <c r="PCV221" s="17"/>
      <c r="PCW221" s="17"/>
      <c r="PCX221" s="17"/>
      <c r="PCY221" s="17"/>
      <c r="PCZ221" s="17"/>
      <c r="PDA221" s="17"/>
      <c r="PDB221" s="17"/>
      <c r="PDC221" s="17"/>
      <c r="PDD221" s="17"/>
      <c r="PDE221" s="17"/>
      <c r="PDF221" s="17"/>
      <c r="PDG221" s="17"/>
      <c r="PDH221" s="17"/>
      <c r="PDI221" s="17"/>
      <c r="PDJ221" s="17"/>
      <c r="PDK221" s="17"/>
      <c r="PDL221" s="17"/>
      <c r="PDM221" s="17"/>
      <c r="PDN221" s="17"/>
      <c r="PDO221" s="17"/>
      <c r="PDP221" s="17"/>
      <c r="PDQ221" s="17"/>
      <c r="PDR221" s="17"/>
      <c r="PDS221" s="17"/>
      <c r="PDT221" s="17"/>
      <c r="PDU221" s="17"/>
      <c r="PDV221" s="17"/>
      <c r="PDW221" s="17"/>
      <c r="PDX221" s="17"/>
      <c r="PDY221" s="17"/>
      <c r="PDZ221" s="17"/>
      <c r="PEA221" s="17"/>
      <c r="PEB221" s="17"/>
      <c r="PEC221" s="17"/>
      <c r="PED221" s="17"/>
      <c r="PEE221" s="17"/>
      <c r="PEF221" s="17"/>
      <c r="PEG221" s="17"/>
      <c r="PEH221" s="17"/>
      <c r="PEI221" s="17"/>
      <c r="PEJ221" s="17"/>
      <c r="PEK221" s="17"/>
      <c r="PEL221" s="17"/>
      <c r="PEM221" s="17"/>
      <c r="PEN221" s="17"/>
      <c r="PEO221" s="17"/>
      <c r="PEP221" s="17"/>
      <c r="PEQ221" s="17"/>
      <c r="PER221" s="17"/>
      <c r="PES221" s="17"/>
      <c r="PET221" s="17"/>
      <c r="PEU221" s="17"/>
      <c r="PEV221" s="17"/>
      <c r="PEW221" s="17"/>
      <c r="PEX221" s="17"/>
      <c r="PEY221" s="17"/>
      <c r="PEZ221" s="17"/>
      <c r="PFA221" s="17"/>
      <c r="PFB221" s="17"/>
      <c r="PFC221" s="17"/>
      <c r="PFD221" s="17"/>
      <c r="PFE221" s="17"/>
      <c r="PFF221" s="17"/>
      <c r="PFG221" s="17"/>
      <c r="PFH221" s="17"/>
      <c r="PFI221" s="17"/>
      <c r="PFJ221" s="17"/>
      <c r="PFK221" s="17"/>
      <c r="PFL221" s="17"/>
      <c r="PFM221" s="17"/>
      <c r="PFN221" s="17"/>
      <c r="PFO221" s="17"/>
      <c r="PFP221" s="17"/>
      <c r="PFQ221" s="17"/>
      <c r="PFR221" s="17"/>
      <c r="PFS221" s="17"/>
      <c r="PFT221" s="17"/>
      <c r="PFU221" s="17"/>
      <c r="PFV221" s="17"/>
      <c r="PFW221" s="17"/>
      <c r="PFX221" s="17"/>
      <c r="PFY221" s="17"/>
      <c r="PFZ221" s="17"/>
      <c r="PGA221" s="17"/>
      <c r="PGB221" s="17"/>
      <c r="PGC221" s="17"/>
      <c r="PGD221" s="17"/>
      <c r="PGE221" s="17"/>
      <c r="PGF221" s="17"/>
      <c r="PGG221" s="17"/>
      <c r="PGH221" s="17"/>
      <c r="PGI221" s="17"/>
      <c r="PGJ221" s="17"/>
      <c r="PGK221" s="17"/>
      <c r="PGL221" s="17"/>
      <c r="PGM221" s="17"/>
      <c r="PGN221" s="17"/>
      <c r="PGO221" s="17"/>
      <c r="PGP221" s="17"/>
      <c r="PGQ221" s="17"/>
      <c r="PGR221" s="17"/>
      <c r="PGS221" s="17"/>
      <c r="PGT221" s="17"/>
      <c r="PGU221" s="17"/>
      <c r="PGV221" s="17"/>
      <c r="PGW221" s="17"/>
      <c r="PGX221" s="17"/>
      <c r="PGY221" s="17"/>
      <c r="PGZ221" s="17"/>
      <c r="PHA221" s="17"/>
      <c r="PHB221" s="17"/>
      <c r="PHC221" s="17"/>
      <c r="PHD221" s="17"/>
      <c r="PHE221" s="17"/>
      <c r="PHF221" s="17"/>
      <c r="PHG221" s="17"/>
      <c r="PHH221" s="17"/>
      <c r="PHI221" s="17"/>
      <c r="PHJ221" s="17"/>
      <c r="PHK221" s="17"/>
      <c r="PHL221" s="17"/>
      <c r="PHM221" s="17"/>
      <c r="PHN221" s="17"/>
      <c r="PHO221" s="17"/>
      <c r="PHP221" s="17"/>
      <c r="PHQ221" s="17"/>
      <c r="PHR221" s="17"/>
      <c r="PHS221" s="17"/>
      <c r="PHT221" s="17"/>
      <c r="PHU221" s="17"/>
      <c r="PHV221" s="17"/>
      <c r="PHW221" s="17"/>
      <c r="PHX221" s="17"/>
      <c r="PHY221" s="17"/>
      <c r="PHZ221" s="17"/>
      <c r="PIA221" s="17"/>
      <c r="PIB221" s="17"/>
      <c r="PIC221" s="17"/>
      <c r="PID221" s="17"/>
      <c r="PIE221" s="17"/>
      <c r="PIF221" s="17"/>
      <c r="PIG221" s="17"/>
      <c r="PIH221" s="17"/>
      <c r="PII221" s="17"/>
      <c r="PIJ221" s="17"/>
      <c r="PIK221" s="17"/>
      <c r="PIL221" s="17"/>
      <c r="PIM221" s="17"/>
      <c r="PIN221" s="17"/>
      <c r="PIO221" s="17"/>
      <c r="PIP221" s="17"/>
      <c r="PIQ221" s="17"/>
      <c r="PIR221" s="17"/>
      <c r="PIS221" s="17"/>
      <c r="PIT221" s="17"/>
      <c r="PIU221" s="17"/>
      <c r="PIV221" s="17"/>
      <c r="PIW221" s="17"/>
      <c r="PIX221" s="17"/>
      <c r="PIY221" s="17"/>
      <c r="PIZ221" s="17"/>
      <c r="PJA221" s="17"/>
      <c r="PJB221" s="17"/>
      <c r="PJC221" s="17"/>
      <c r="PJD221" s="17"/>
      <c r="PJE221" s="17"/>
      <c r="PJF221" s="17"/>
      <c r="PJG221" s="17"/>
      <c r="PJH221" s="17"/>
      <c r="PJI221" s="17"/>
      <c r="PJJ221" s="17"/>
      <c r="PJK221" s="17"/>
      <c r="PJL221" s="17"/>
      <c r="PJM221" s="17"/>
      <c r="PJN221" s="17"/>
      <c r="PJO221" s="17"/>
      <c r="PJP221" s="17"/>
      <c r="PJQ221" s="17"/>
      <c r="PJR221" s="17"/>
      <c r="PJS221" s="17"/>
      <c r="PJT221" s="17"/>
      <c r="PJU221" s="17"/>
      <c r="PJV221" s="17"/>
      <c r="PJW221" s="17"/>
      <c r="PJX221" s="17"/>
      <c r="PJY221" s="17"/>
      <c r="PJZ221" s="17"/>
      <c r="PKA221" s="17"/>
      <c r="PKB221" s="17"/>
      <c r="PKC221" s="17"/>
      <c r="PKD221" s="17"/>
      <c r="PKE221" s="17"/>
      <c r="PKF221" s="17"/>
      <c r="PKG221" s="17"/>
      <c r="PKH221" s="17"/>
      <c r="PKI221" s="17"/>
      <c r="PKJ221" s="17"/>
      <c r="PKK221" s="17"/>
      <c r="PKL221" s="17"/>
      <c r="PKM221" s="17"/>
      <c r="PKN221" s="17"/>
      <c r="PKO221" s="17"/>
      <c r="PKP221" s="17"/>
      <c r="PKQ221" s="17"/>
      <c r="PKR221" s="17"/>
      <c r="PKS221" s="17"/>
      <c r="PKT221" s="17"/>
      <c r="PKU221" s="17"/>
      <c r="PKV221" s="17"/>
      <c r="PKW221" s="17"/>
      <c r="PKX221" s="17"/>
      <c r="PKY221" s="17"/>
      <c r="PKZ221" s="17"/>
      <c r="PLA221" s="17"/>
      <c r="PLB221" s="17"/>
      <c r="PLC221" s="17"/>
      <c r="PLD221" s="17"/>
      <c r="PLE221" s="17"/>
      <c r="PLF221" s="17"/>
      <c r="PLG221" s="17"/>
      <c r="PLH221" s="17"/>
      <c r="PLI221" s="17"/>
      <c r="PLJ221" s="17"/>
      <c r="PLK221" s="17"/>
      <c r="PLL221" s="17"/>
      <c r="PLM221" s="17"/>
      <c r="PLN221" s="17"/>
      <c r="PLO221" s="17"/>
      <c r="PLP221" s="17"/>
      <c r="PLQ221" s="17"/>
      <c r="PLR221" s="17"/>
      <c r="PLS221" s="17"/>
      <c r="PLT221" s="17"/>
      <c r="PLU221" s="17"/>
      <c r="PLV221" s="17"/>
      <c r="PLW221" s="17"/>
      <c r="PLX221" s="17"/>
      <c r="PLY221" s="17"/>
      <c r="PLZ221" s="17"/>
      <c r="PMA221" s="17"/>
      <c r="PMB221" s="17"/>
      <c r="PMC221" s="17"/>
      <c r="PMD221" s="17"/>
      <c r="PME221" s="17"/>
      <c r="PMF221" s="17"/>
      <c r="PMG221" s="17"/>
      <c r="PMH221" s="17"/>
      <c r="PMI221" s="17"/>
      <c r="PMJ221" s="17"/>
      <c r="PMK221" s="17"/>
      <c r="PML221" s="17"/>
      <c r="PMM221" s="17"/>
      <c r="PMN221" s="17"/>
      <c r="PMO221" s="17"/>
      <c r="PMP221" s="17"/>
      <c r="PMQ221" s="17"/>
      <c r="PMR221" s="17"/>
      <c r="PMS221" s="17"/>
      <c r="PMT221" s="17"/>
      <c r="PMU221" s="17"/>
      <c r="PMV221" s="17"/>
      <c r="PMW221" s="17"/>
      <c r="PMX221" s="17"/>
      <c r="PMY221" s="17"/>
      <c r="PMZ221" s="17"/>
      <c r="PNA221" s="17"/>
      <c r="PNB221" s="17"/>
      <c r="PNC221" s="17"/>
      <c r="PND221" s="17"/>
      <c r="PNE221" s="17"/>
      <c r="PNF221" s="17"/>
      <c r="PNG221" s="17"/>
      <c r="PNH221" s="17"/>
      <c r="PNI221" s="17"/>
      <c r="PNJ221" s="17"/>
      <c r="PNK221" s="17"/>
      <c r="PNL221" s="17"/>
      <c r="PNM221" s="17"/>
      <c r="PNN221" s="17"/>
      <c r="PNO221" s="17"/>
      <c r="PNP221" s="17"/>
      <c r="PNQ221" s="17"/>
      <c r="PNR221" s="17"/>
      <c r="PNS221" s="17"/>
      <c r="PNT221" s="17"/>
      <c r="PNU221" s="17"/>
      <c r="PNV221" s="17"/>
      <c r="PNW221" s="17"/>
      <c r="PNX221" s="17"/>
      <c r="PNY221" s="17"/>
      <c r="PNZ221" s="17"/>
      <c r="POA221" s="17"/>
      <c r="POB221" s="17"/>
      <c r="POC221" s="17"/>
      <c r="POD221" s="17"/>
      <c r="POE221" s="17"/>
      <c r="POF221" s="17"/>
      <c r="POG221" s="17"/>
      <c r="POH221" s="17"/>
      <c r="POI221" s="17"/>
      <c r="POJ221" s="17"/>
      <c r="POK221" s="17"/>
      <c r="POL221" s="17"/>
      <c r="POM221" s="17"/>
      <c r="PON221" s="17"/>
      <c r="POO221" s="17"/>
      <c r="POP221" s="17"/>
      <c r="POQ221" s="17"/>
      <c r="POR221" s="17"/>
      <c r="POS221" s="17"/>
      <c r="POT221" s="17"/>
      <c r="POU221" s="17"/>
      <c r="POV221" s="17"/>
      <c r="POW221" s="17"/>
      <c r="POX221" s="17"/>
      <c r="POY221" s="17"/>
      <c r="POZ221" s="17"/>
      <c r="PPA221" s="17"/>
      <c r="PPB221" s="17"/>
      <c r="PPC221" s="17"/>
      <c r="PPD221" s="17"/>
      <c r="PPE221" s="17"/>
      <c r="PPF221" s="17"/>
      <c r="PPG221" s="17"/>
      <c r="PPH221" s="17"/>
      <c r="PPI221" s="17"/>
      <c r="PPJ221" s="17"/>
      <c r="PPK221" s="17"/>
      <c r="PPL221" s="17"/>
      <c r="PPM221" s="17"/>
      <c r="PPN221" s="17"/>
      <c r="PPO221" s="17"/>
      <c r="PPP221" s="17"/>
      <c r="PPQ221" s="17"/>
      <c r="PPR221" s="17"/>
      <c r="PPS221" s="17"/>
      <c r="PPT221" s="17"/>
      <c r="PPU221" s="17"/>
      <c r="PPV221" s="17"/>
      <c r="PPW221" s="17"/>
      <c r="PPX221" s="17"/>
      <c r="PPY221" s="17"/>
      <c r="PPZ221" s="17"/>
      <c r="PQA221" s="17"/>
      <c r="PQB221" s="17"/>
      <c r="PQC221" s="17"/>
      <c r="PQD221" s="17"/>
      <c r="PQE221" s="17"/>
      <c r="PQF221" s="17"/>
      <c r="PQG221" s="17"/>
      <c r="PQH221" s="17"/>
      <c r="PQI221" s="17"/>
      <c r="PQJ221" s="17"/>
      <c r="PQK221" s="17"/>
      <c r="PQL221" s="17"/>
      <c r="PQM221" s="17"/>
      <c r="PQN221" s="17"/>
      <c r="PQO221" s="17"/>
      <c r="PQP221" s="17"/>
      <c r="PQQ221" s="17"/>
      <c r="PQR221" s="17"/>
      <c r="PQS221" s="17"/>
      <c r="PQT221" s="17"/>
      <c r="PQU221" s="17"/>
      <c r="PQV221" s="17"/>
      <c r="PQW221" s="17"/>
      <c r="PQX221" s="17"/>
      <c r="PQY221" s="17"/>
      <c r="PQZ221" s="17"/>
      <c r="PRA221" s="17"/>
      <c r="PRB221" s="17"/>
      <c r="PRC221" s="17"/>
      <c r="PRD221" s="17"/>
      <c r="PRE221" s="17"/>
      <c r="PRF221" s="17"/>
      <c r="PRG221" s="17"/>
      <c r="PRH221" s="17"/>
      <c r="PRI221" s="17"/>
      <c r="PRJ221" s="17"/>
      <c r="PRK221" s="17"/>
      <c r="PRL221" s="17"/>
      <c r="PRM221" s="17"/>
      <c r="PRN221" s="17"/>
      <c r="PRO221" s="17"/>
      <c r="PRP221" s="17"/>
      <c r="PRQ221" s="17"/>
      <c r="PRR221" s="17"/>
      <c r="PRS221" s="17"/>
      <c r="PRT221" s="17"/>
      <c r="PRU221" s="17"/>
      <c r="PRV221" s="17"/>
      <c r="PRW221" s="17"/>
      <c r="PRX221" s="17"/>
      <c r="PRY221" s="17"/>
      <c r="PRZ221" s="17"/>
      <c r="PSA221" s="17"/>
      <c r="PSB221" s="17"/>
      <c r="PSC221" s="17"/>
      <c r="PSD221" s="17"/>
      <c r="PSE221" s="17"/>
      <c r="PSF221" s="17"/>
      <c r="PSG221" s="17"/>
      <c r="PSH221" s="17"/>
      <c r="PSI221" s="17"/>
      <c r="PSJ221" s="17"/>
      <c r="PSK221" s="17"/>
      <c r="PSL221" s="17"/>
      <c r="PSM221" s="17"/>
      <c r="PSN221" s="17"/>
      <c r="PSO221" s="17"/>
      <c r="PSP221" s="17"/>
      <c r="PSQ221" s="17"/>
      <c r="PSR221" s="17"/>
      <c r="PSS221" s="17"/>
      <c r="PST221" s="17"/>
      <c r="PSU221" s="17"/>
      <c r="PSV221" s="17"/>
      <c r="PSW221" s="17"/>
      <c r="PSX221" s="17"/>
      <c r="PSY221" s="17"/>
      <c r="PSZ221" s="17"/>
      <c r="PTA221" s="17"/>
      <c r="PTB221" s="17"/>
      <c r="PTC221" s="17"/>
      <c r="PTD221" s="17"/>
      <c r="PTE221" s="17"/>
      <c r="PTF221" s="17"/>
      <c r="PTG221" s="17"/>
      <c r="PTH221" s="17"/>
      <c r="PTI221" s="17"/>
      <c r="PTJ221" s="17"/>
      <c r="PTK221" s="17"/>
      <c r="PTL221" s="17"/>
      <c r="PTM221" s="17"/>
      <c r="PTN221" s="17"/>
      <c r="PTO221" s="17"/>
      <c r="PTP221" s="17"/>
      <c r="PTQ221" s="17"/>
      <c r="PTR221" s="17"/>
      <c r="PTS221" s="17"/>
      <c r="PTT221" s="17"/>
      <c r="PTU221" s="17"/>
      <c r="PTV221" s="17"/>
      <c r="PTW221" s="17"/>
      <c r="PTX221" s="17"/>
      <c r="PTY221" s="17"/>
      <c r="PTZ221" s="17"/>
      <c r="PUA221" s="17"/>
      <c r="PUB221" s="17"/>
      <c r="PUC221" s="17"/>
      <c r="PUD221" s="17"/>
      <c r="PUE221" s="17"/>
      <c r="PUF221" s="17"/>
      <c r="PUG221" s="17"/>
      <c r="PUH221" s="17"/>
      <c r="PUI221" s="17"/>
      <c r="PUJ221" s="17"/>
      <c r="PUK221" s="17"/>
      <c r="PUL221" s="17"/>
      <c r="PUM221" s="17"/>
      <c r="PUN221" s="17"/>
      <c r="PUO221" s="17"/>
      <c r="PUP221" s="17"/>
      <c r="PUQ221" s="17"/>
      <c r="PUR221" s="17"/>
      <c r="PUS221" s="17"/>
      <c r="PUT221" s="17"/>
      <c r="PUU221" s="17"/>
      <c r="PUV221" s="17"/>
      <c r="PUW221" s="17"/>
      <c r="PUX221" s="17"/>
      <c r="PUY221" s="17"/>
      <c r="PUZ221" s="17"/>
      <c r="PVA221" s="17"/>
      <c r="PVB221" s="17"/>
      <c r="PVC221" s="17"/>
      <c r="PVD221" s="17"/>
      <c r="PVE221" s="17"/>
      <c r="PVF221" s="17"/>
      <c r="PVG221" s="17"/>
      <c r="PVH221" s="17"/>
      <c r="PVI221" s="17"/>
      <c r="PVJ221" s="17"/>
      <c r="PVK221" s="17"/>
      <c r="PVL221" s="17"/>
      <c r="PVM221" s="17"/>
      <c r="PVN221" s="17"/>
      <c r="PVO221" s="17"/>
      <c r="PVP221" s="17"/>
      <c r="PVQ221" s="17"/>
      <c r="PVR221" s="17"/>
      <c r="PVS221" s="17"/>
      <c r="PVT221" s="17"/>
      <c r="PVU221" s="17"/>
      <c r="PVV221" s="17"/>
      <c r="PVW221" s="17"/>
      <c r="PVX221" s="17"/>
      <c r="PVY221" s="17"/>
      <c r="PVZ221" s="17"/>
      <c r="PWA221" s="17"/>
      <c r="PWB221" s="17"/>
      <c r="PWC221" s="17"/>
      <c r="PWD221" s="17"/>
      <c r="PWE221" s="17"/>
      <c r="PWF221" s="17"/>
      <c r="PWG221" s="17"/>
      <c r="PWH221" s="17"/>
      <c r="PWI221" s="17"/>
      <c r="PWJ221" s="17"/>
      <c r="PWK221" s="17"/>
      <c r="PWL221" s="17"/>
      <c r="PWM221" s="17"/>
      <c r="PWN221" s="17"/>
      <c r="PWO221" s="17"/>
      <c r="PWP221" s="17"/>
      <c r="PWQ221" s="17"/>
      <c r="PWR221" s="17"/>
      <c r="PWS221" s="17"/>
      <c r="PWT221" s="17"/>
      <c r="PWU221" s="17"/>
      <c r="PWV221" s="17"/>
      <c r="PWW221" s="17"/>
      <c r="PWX221" s="17"/>
      <c r="PWY221" s="17"/>
      <c r="PWZ221" s="17"/>
      <c r="PXA221" s="17"/>
      <c r="PXB221" s="17"/>
      <c r="PXC221" s="17"/>
      <c r="PXD221" s="17"/>
      <c r="PXE221" s="17"/>
      <c r="PXF221" s="17"/>
      <c r="PXG221" s="17"/>
      <c r="PXH221" s="17"/>
      <c r="PXI221" s="17"/>
      <c r="PXJ221" s="17"/>
      <c r="PXK221" s="17"/>
      <c r="PXL221" s="17"/>
      <c r="PXM221" s="17"/>
      <c r="PXN221" s="17"/>
      <c r="PXO221" s="17"/>
      <c r="PXP221" s="17"/>
      <c r="PXQ221" s="17"/>
      <c r="PXR221" s="17"/>
      <c r="PXS221" s="17"/>
      <c r="PXT221" s="17"/>
      <c r="PXU221" s="17"/>
      <c r="PXV221" s="17"/>
      <c r="PXW221" s="17"/>
      <c r="PXX221" s="17"/>
      <c r="PXY221" s="17"/>
      <c r="PXZ221" s="17"/>
      <c r="PYA221" s="17"/>
      <c r="PYB221" s="17"/>
      <c r="PYC221" s="17"/>
      <c r="PYD221" s="17"/>
      <c r="PYE221" s="17"/>
      <c r="PYF221" s="17"/>
      <c r="PYG221" s="17"/>
      <c r="PYH221" s="17"/>
      <c r="PYI221" s="17"/>
      <c r="PYJ221" s="17"/>
      <c r="PYK221" s="17"/>
      <c r="PYL221" s="17"/>
      <c r="PYM221" s="17"/>
      <c r="PYN221" s="17"/>
      <c r="PYO221" s="17"/>
      <c r="PYP221" s="17"/>
      <c r="PYQ221" s="17"/>
      <c r="PYR221" s="17"/>
      <c r="PYS221" s="17"/>
      <c r="PYT221" s="17"/>
      <c r="PYU221" s="17"/>
      <c r="PYV221" s="17"/>
      <c r="PYW221" s="17"/>
      <c r="PYX221" s="17"/>
      <c r="PYY221" s="17"/>
      <c r="PYZ221" s="17"/>
      <c r="PZA221" s="17"/>
      <c r="PZB221" s="17"/>
      <c r="PZC221" s="17"/>
      <c r="PZD221" s="17"/>
      <c r="PZE221" s="17"/>
      <c r="PZF221" s="17"/>
      <c r="PZG221" s="17"/>
      <c r="PZH221" s="17"/>
      <c r="PZI221" s="17"/>
      <c r="PZJ221" s="17"/>
      <c r="PZK221" s="17"/>
      <c r="PZL221" s="17"/>
      <c r="PZM221" s="17"/>
      <c r="PZN221" s="17"/>
      <c r="PZO221" s="17"/>
      <c r="PZP221" s="17"/>
      <c r="PZQ221" s="17"/>
      <c r="PZR221" s="17"/>
      <c r="PZS221" s="17"/>
      <c r="PZT221" s="17"/>
      <c r="PZU221" s="17"/>
      <c r="PZV221" s="17"/>
      <c r="PZW221" s="17"/>
      <c r="PZX221" s="17"/>
      <c r="PZY221" s="17"/>
      <c r="PZZ221" s="17"/>
      <c r="QAA221" s="17"/>
      <c r="QAB221" s="17"/>
      <c r="QAC221" s="17"/>
      <c r="QAD221" s="17"/>
      <c r="QAE221" s="17"/>
      <c r="QAF221" s="17"/>
      <c r="QAG221" s="17"/>
      <c r="QAH221" s="17"/>
      <c r="QAI221" s="17"/>
      <c r="QAJ221" s="17"/>
      <c r="QAK221" s="17"/>
      <c r="QAL221" s="17"/>
      <c r="QAM221" s="17"/>
      <c r="QAN221" s="17"/>
      <c r="QAO221" s="17"/>
      <c r="QAP221" s="17"/>
      <c r="QAQ221" s="17"/>
      <c r="QAR221" s="17"/>
      <c r="QAS221" s="17"/>
      <c r="QAT221" s="17"/>
      <c r="QAU221" s="17"/>
      <c r="QAV221" s="17"/>
      <c r="QAW221" s="17"/>
      <c r="QAX221" s="17"/>
      <c r="QAY221" s="17"/>
      <c r="QAZ221" s="17"/>
      <c r="QBA221" s="17"/>
      <c r="QBB221" s="17"/>
      <c r="QBC221" s="17"/>
      <c r="QBD221" s="17"/>
      <c r="QBE221" s="17"/>
      <c r="QBF221" s="17"/>
      <c r="QBG221" s="17"/>
      <c r="QBH221" s="17"/>
      <c r="QBI221" s="17"/>
      <c r="QBJ221" s="17"/>
      <c r="QBK221" s="17"/>
      <c r="QBL221" s="17"/>
      <c r="QBM221" s="17"/>
      <c r="QBN221" s="17"/>
      <c r="QBO221" s="17"/>
      <c r="QBP221" s="17"/>
      <c r="QBQ221" s="17"/>
      <c r="QBR221" s="17"/>
      <c r="QBS221" s="17"/>
      <c r="QBT221" s="17"/>
      <c r="QBU221" s="17"/>
      <c r="QBV221" s="17"/>
      <c r="QBW221" s="17"/>
      <c r="QBX221" s="17"/>
      <c r="QBY221" s="17"/>
      <c r="QBZ221" s="17"/>
      <c r="QCA221" s="17"/>
      <c r="QCB221" s="17"/>
      <c r="QCC221" s="17"/>
      <c r="QCD221" s="17"/>
      <c r="QCE221" s="17"/>
      <c r="QCF221" s="17"/>
      <c r="QCG221" s="17"/>
      <c r="QCH221" s="17"/>
      <c r="QCI221" s="17"/>
      <c r="QCJ221" s="17"/>
      <c r="QCK221" s="17"/>
      <c r="QCL221" s="17"/>
      <c r="QCM221" s="17"/>
      <c r="QCN221" s="17"/>
      <c r="QCO221" s="17"/>
      <c r="QCP221" s="17"/>
      <c r="QCQ221" s="17"/>
      <c r="QCR221" s="17"/>
      <c r="QCS221" s="17"/>
      <c r="QCT221" s="17"/>
      <c r="QCU221" s="17"/>
      <c r="QCV221" s="17"/>
      <c r="QCW221" s="17"/>
      <c r="QCX221" s="17"/>
      <c r="QCY221" s="17"/>
      <c r="QCZ221" s="17"/>
      <c r="QDA221" s="17"/>
      <c r="QDB221" s="17"/>
      <c r="QDC221" s="17"/>
      <c r="QDD221" s="17"/>
      <c r="QDE221" s="17"/>
      <c r="QDF221" s="17"/>
      <c r="QDG221" s="17"/>
      <c r="QDH221" s="17"/>
      <c r="QDI221" s="17"/>
      <c r="QDJ221" s="17"/>
      <c r="QDK221" s="17"/>
      <c r="QDL221" s="17"/>
      <c r="QDM221" s="17"/>
      <c r="QDN221" s="17"/>
      <c r="QDO221" s="17"/>
      <c r="QDP221" s="17"/>
      <c r="QDQ221" s="17"/>
      <c r="QDR221" s="17"/>
      <c r="QDS221" s="17"/>
      <c r="QDT221" s="17"/>
      <c r="QDU221" s="17"/>
      <c r="QDV221" s="17"/>
      <c r="QDW221" s="17"/>
      <c r="QDX221" s="17"/>
      <c r="QDY221" s="17"/>
      <c r="QDZ221" s="17"/>
      <c r="QEA221" s="17"/>
      <c r="QEB221" s="17"/>
      <c r="QEC221" s="17"/>
      <c r="QED221" s="17"/>
      <c r="QEE221" s="17"/>
      <c r="QEF221" s="17"/>
      <c r="QEG221" s="17"/>
      <c r="QEH221" s="17"/>
      <c r="QEI221" s="17"/>
      <c r="QEJ221" s="17"/>
      <c r="QEK221" s="17"/>
      <c r="QEL221" s="17"/>
      <c r="QEM221" s="17"/>
      <c r="QEN221" s="17"/>
      <c r="QEO221" s="17"/>
      <c r="QEP221" s="17"/>
      <c r="QEQ221" s="17"/>
      <c r="QER221" s="17"/>
      <c r="QES221" s="17"/>
      <c r="QET221" s="17"/>
      <c r="QEU221" s="17"/>
      <c r="QEV221" s="17"/>
      <c r="QEW221" s="17"/>
      <c r="QEX221" s="17"/>
      <c r="QEY221" s="17"/>
      <c r="QEZ221" s="17"/>
      <c r="QFA221" s="17"/>
      <c r="QFB221" s="17"/>
      <c r="QFC221" s="17"/>
      <c r="QFD221" s="17"/>
      <c r="QFE221" s="17"/>
      <c r="QFF221" s="17"/>
      <c r="QFG221" s="17"/>
      <c r="QFH221" s="17"/>
      <c r="QFI221" s="17"/>
      <c r="QFJ221" s="17"/>
      <c r="QFK221" s="17"/>
      <c r="QFL221" s="17"/>
      <c r="QFM221" s="17"/>
      <c r="QFN221" s="17"/>
      <c r="QFO221" s="17"/>
      <c r="QFP221" s="17"/>
      <c r="QFQ221" s="17"/>
      <c r="QFR221" s="17"/>
      <c r="QFS221" s="17"/>
      <c r="QFT221" s="17"/>
      <c r="QFU221" s="17"/>
      <c r="QFV221" s="17"/>
      <c r="QFW221" s="17"/>
      <c r="QFX221" s="17"/>
      <c r="QFY221" s="17"/>
      <c r="QFZ221" s="17"/>
      <c r="QGA221" s="17"/>
      <c r="QGB221" s="17"/>
      <c r="QGC221" s="17"/>
      <c r="QGD221" s="17"/>
      <c r="QGE221" s="17"/>
      <c r="QGF221" s="17"/>
      <c r="QGG221" s="17"/>
      <c r="QGH221" s="17"/>
      <c r="QGI221" s="17"/>
      <c r="QGJ221" s="17"/>
      <c r="QGK221" s="17"/>
      <c r="QGL221" s="17"/>
      <c r="QGM221" s="17"/>
      <c r="QGN221" s="17"/>
      <c r="QGO221" s="17"/>
      <c r="QGP221" s="17"/>
      <c r="QGQ221" s="17"/>
      <c r="QGR221" s="17"/>
      <c r="QGS221" s="17"/>
      <c r="QGT221" s="17"/>
      <c r="QGU221" s="17"/>
      <c r="QGV221" s="17"/>
      <c r="QGW221" s="17"/>
      <c r="QGX221" s="17"/>
      <c r="QGY221" s="17"/>
      <c r="QGZ221" s="17"/>
      <c r="QHA221" s="17"/>
      <c r="QHB221" s="17"/>
      <c r="QHC221" s="17"/>
      <c r="QHD221" s="17"/>
      <c r="QHE221" s="17"/>
      <c r="QHF221" s="17"/>
      <c r="QHG221" s="17"/>
      <c r="QHH221" s="17"/>
      <c r="QHI221" s="17"/>
      <c r="QHJ221" s="17"/>
      <c r="QHK221" s="17"/>
      <c r="QHL221" s="17"/>
      <c r="QHM221" s="17"/>
      <c r="QHN221" s="17"/>
      <c r="QHO221" s="17"/>
      <c r="QHP221" s="17"/>
      <c r="QHQ221" s="17"/>
      <c r="QHR221" s="17"/>
      <c r="QHS221" s="17"/>
      <c r="QHT221" s="17"/>
      <c r="QHU221" s="17"/>
      <c r="QHV221" s="17"/>
      <c r="QHW221" s="17"/>
      <c r="QHX221" s="17"/>
      <c r="QHY221" s="17"/>
      <c r="QHZ221" s="17"/>
      <c r="QIA221" s="17"/>
      <c r="QIB221" s="17"/>
      <c r="QIC221" s="17"/>
      <c r="QID221" s="17"/>
      <c r="QIE221" s="17"/>
      <c r="QIF221" s="17"/>
      <c r="QIG221" s="17"/>
      <c r="QIH221" s="17"/>
      <c r="QII221" s="17"/>
      <c r="QIJ221" s="17"/>
      <c r="QIK221" s="17"/>
      <c r="QIL221" s="17"/>
      <c r="QIM221" s="17"/>
      <c r="QIN221" s="17"/>
      <c r="QIO221" s="17"/>
      <c r="QIP221" s="17"/>
      <c r="QIQ221" s="17"/>
      <c r="QIR221" s="17"/>
      <c r="QIS221" s="17"/>
      <c r="QIT221" s="17"/>
      <c r="QIU221" s="17"/>
      <c r="QIV221" s="17"/>
      <c r="QIW221" s="17"/>
      <c r="QIX221" s="17"/>
      <c r="QIY221" s="17"/>
      <c r="QIZ221" s="17"/>
      <c r="QJA221" s="17"/>
      <c r="QJB221" s="17"/>
      <c r="QJC221" s="17"/>
      <c r="QJD221" s="17"/>
      <c r="QJE221" s="17"/>
      <c r="QJF221" s="17"/>
      <c r="QJG221" s="17"/>
      <c r="QJH221" s="17"/>
      <c r="QJI221" s="17"/>
      <c r="QJJ221" s="17"/>
      <c r="QJK221" s="17"/>
      <c r="QJL221" s="17"/>
      <c r="QJM221" s="17"/>
      <c r="QJN221" s="17"/>
      <c r="QJO221" s="17"/>
      <c r="QJP221" s="17"/>
      <c r="QJQ221" s="17"/>
      <c r="QJR221" s="17"/>
      <c r="QJS221" s="17"/>
      <c r="QJT221" s="17"/>
      <c r="QJU221" s="17"/>
      <c r="QJV221" s="17"/>
      <c r="QJW221" s="17"/>
      <c r="QJX221" s="17"/>
      <c r="QJY221" s="17"/>
      <c r="QJZ221" s="17"/>
      <c r="QKA221" s="17"/>
      <c r="QKB221" s="17"/>
      <c r="QKC221" s="17"/>
      <c r="QKD221" s="17"/>
      <c r="QKE221" s="17"/>
      <c r="QKF221" s="17"/>
      <c r="QKG221" s="17"/>
      <c r="QKH221" s="17"/>
      <c r="QKI221" s="17"/>
      <c r="QKJ221" s="17"/>
      <c r="QKK221" s="17"/>
      <c r="QKL221" s="17"/>
      <c r="QKM221" s="17"/>
      <c r="QKN221" s="17"/>
      <c r="QKO221" s="17"/>
      <c r="QKP221" s="17"/>
      <c r="QKQ221" s="17"/>
      <c r="QKR221" s="17"/>
      <c r="QKS221" s="17"/>
      <c r="QKT221" s="17"/>
      <c r="QKU221" s="17"/>
      <c r="QKV221" s="17"/>
      <c r="QKW221" s="17"/>
      <c r="QKX221" s="17"/>
      <c r="QKY221" s="17"/>
      <c r="QKZ221" s="17"/>
      <c r="QLA221" s="17"/>
      <c r="QLB221" s="17"/>
      <c r="QLC221" s="17"/>
      <c r="QLD221" s="17"/>
      <c r="QLE221" s="17"/>
      <c r="QLF221" s="17"/>
      <c r="QLG221" s="17"/>
      <c r="QLH221" s="17"/>
      <c r="QLI221" s="17"/>
      <c r="QLJ221" s="17"/>
      <c r="QLK221" s="17"/>
      <c r="QLL221" s="17"/>
      <c r="QLM221" s="17"/>
      <c r="QLN221" s="17"/>
      <c r="QLO221" s="17"/>
      <c r="QLP221" s="17"/>
      <c r="QLQ221" s="17"/>
      <c r="QLR221" s="17"/>
      <c r="QLS221" s="17"/>
      <c r="QLT221" s="17"/>
      <c r="QLU221" s="17"/>
      <c r="QLV221" s="17"/>
      <c r="QLW221" s="17"/>
      <c r="QLX221" s="17"/>
      <c r="QLY221" s="17"/>
      <c r="QLZ221" s="17"/>
      <c r="QMA221" s="17"/>
      <c r="QMB221" s="17"/>
      <c r="QMC221" s="17"/>
      <c r="QMD221" s="17"/>
      <c r="QME221" s="17"/>
      <c r="QMF221" s="17"/>
      <c r="QMG221" s="17"/>
      <c r="QMH221" s="17"/>
      <c r="QMI221" s="17"/>
      <c r="QMJ221" s="17"/>
      <c r="QMK221" s="17"/>
      <c r="QML221" s="17"/>
      <c r="QMM221" s="17"/>
      <c r="QMN221" s="17"/>
      <c r="QMO221" s="17"/>
      <c r="QMP221" s="17"/>
      <c r="QMQ221" s="17"/>
      <c r="QMR221" s="17"/>
      <c r="QMS221" s="17"/>
      <c r="QMT221" s="17"/>
      <c r="QMU221" s="17"/>
      <c r="QMV221" s="17"/>
      <c r="QMW221" s="17"/>
      <c r="QMX221" s="17"/>
      <c r="QMY221" s="17"/>
      <c r="QMZ221" s="17"/>
      <c r="QNA221" s="17"/>
      <c r="QNB221" s="17"/>
      <c r="QNC221" s="17"/>
      <c r="QND221" s="17"/>
      <c r="QNE221" s="17"/>
      <c r="QNF221" s="17"/>
      <c r="QNG221" s="17"/>
      <c r="QNH221" s="17"/>
      <c r="QNI221" s="17"/>
      <c r="QNJ221" s="17"/>
      <c r="QNK221" s="17"/>
      <c r="QNL221" s="17"/>
      <c r="QNM221" s="17"/>
      <c r="QNN221" s="17"/>
      <c r="QNO221" s="17"/>
      <c r="QNP221" s="17"/>
      <c r="QNQ221" s="17"/>
      <c r="QNR221" s="17"/>
      <c r="QNS221" s="17"/>
      <c r="QNT221" s="17"/>
      <c r="QNU221" s="17"/>
      <c r="QNV221" s="17"/>
      <c r="QNW221" s="17"/>
      <c r="QNX221" s="17"/>
      <c r="QNY221" s="17"/>
      <c r="QNZ221" s="17"/>
      <c r="QOA221" s="17"/>
      <c r="QOB221" s="17"/>
      <c r="QOC221" s="17"/>
      <c r="QOD221" s="17"/>
      <c r="QOE221" s="17"/>
      <c r="QOF221" s="17"/>
      <c r="QOG221" s="17"/>
      <c r="QOH221" s="17"/>
      <c r="QOI221" s="17"/>
      <c r="QOJ221" s="17"/>
      <c r="QOK221" s="17"/>
      <c r="QOL221" s="17"/>
      <c r="QOM221" s="17"/>
      <c r="QON221" s="17"/>
      <c r="QOO221" s="17"/>
      <c r="QOP221" s="17"/>
      <c r="QOQ221" s="17"/>
      <c r="QOR221" s="17"/>
      <c r="QOS221" s="17"/>
      <c r="QOT221" s="17"/>
      <c r="QOU221" s="17"/>
      <c r="QOV221" s="17"/>
      <c r="QOW221" s="17"/>
      <c r="QOX221" s="17"/>
      <c r="QOY221" s="17"/>
      <c r="QOZ221" s="17"/>
      <c r="QPA221" s="17"/>
      <c r="QPB221" s="17"/>
      <c r="QPC221" s="17"/>
      <c r="QPD221" s="17"/>
      <c r="QPE221" s="17"/>
      <c r="QPF221" s="17"/>
      <c r="QPG221" s="17"/>
      <c r="QPH221" s="17"/>
      <c r="QPI221" s="17"/>
      <c r="QPJ221" s="17"/>
      <c r="QPK221" s="17"/>
      <c r="QPL221" s="17"/>
      <c r="QPM221" s="17"/>
      <c r="QPN221" s="17"/>
      <c r="QPO221" s="17"/>
      <c r="QPP221" s="17"/>
      <c r="QPQ221" s="17"/>
      <c r="QPR221" s="17"/>
      <c r="QPS221" s="17"/>
      <c r="QPT221" s="17"/>
      <c r="QPU221" s="17"/>
      <c r="QPV221" s="17"/>
      <c r="QPW221" s="17"/>
      <c r="QPX221" s="17"/>
      <c r="QPY221" s="17"/>
      <c r="QPZ221" s="17"/>
      <c r="QQA221" s="17"/>
      <c r="QQB221" s="17"/>
      <c r="QQC221" s="17"/>
      <c r="QQD221" s="17"/>
      <c r="QQE221" s="17"/>
      <c r="QQF221" s="17"/>
      <c r="QQG221" s="17"/>
      <c r="QQH221" s="17"/>
      <c r="QQI221" s="17"/>
      <c r="QQJ221" s="17"/>
      <c r="QQK221" s="17"/>
      <c r="QQL221" s="17"/>
      <c r="QQM221" s="17"/>
      <c r="QQN221" s="17"/>
      <c r="QQO221" s="17"/>
      <c r="QQP221" s="17"/>
      <c r="QQQ221" s="17"/>
      <c r="QQR221" s="17"/>
      <c r="QQS221" s="17"/>
      <c r="QQT221" s="17"/>
      <c r="QQU221" s="17"/>
      <c r="QQV221" s="17"/>
      <c r="QQW221" s="17"/>
      <c r="QQX221" s="17"/>
      <c r="QQY221" s="17"/>
      <c r="QQZ221" s="17"/>
      <c r="QRA221" s="17"/>
      <c r="QRB221" s="17"/>
      <c r="QRC221" s="17"/>
      <c r="QRD221" s="17"/>
      <c r="QRE221" s="17"/>
      <c r="QRF221" s="17"/>
      <c r="QRG221" s="17"/>
      <c r="QRH221" s="17"/>
      <c r="QRI221" s="17"/>
      <c r="QRJ221" s="17"/>
      <c r="QRK221" s="17"/>
      <c r="QRL221" s="17"/>
      <c r="QRM221" s="17"/>
      <c r="QRN221" s="17"/>
      <c r="QRO221" s="17"/>
      <c r="QRP221" s="17"/>
      <c r="QRQ221" s="17"/>
      <c r="QRR221" s="17"/>
      <c r="QRS221" s="17"/>
      <c r="QRT221" s="17"/>
      <c r="QRU221" s="17"/>
      <c r="QRV221" s="17"/>
      <c r="QRW221" s="17"/>
      <c r="QRX221" s="17"/>
      <c r="QRY221" s="17"/>
      <c r="QRZ221" s="17"/>
      <c r="QSA221" s="17"/>
      <c r="QSB221" s="17"/>
      <c r="QSC221" s="17"/>
      <c r="QSD221" s="17"/>
      <c r="QSE221" s="17"/>
      <c r="QSF221" s="17"/>
      <c r="QSG221" s="17"/>
      <c r="QSH221" s="17"/>
      <c r="QSI221" s="17"/>
      <c r="QSJ221" s="17"/>
      <c r="QSK221" s="17"/>
      <c r="QSL221" s="17"/>
      <c r="QSM221" s="17"/>
      <c r="QSN221" s="17"/>
      <c r="QSO221" s="17"/>
      <c r="QSP221" s="17"/>
      <c r="QSQ221" s="17"/>
      <c r="QSR221" s="17"/>
      <c r="QSS221" s="17"/>
      <c r="QST221" s="17"/>
      <c r="QSU221" s="17"/>
      <c r="QSV221" s="17"/>
      <c r="QSW221" s="17"/>
      <c r="QSX221" s="17"/>
      <c r="QSY221" s="17"/>
      <c r="QSZ221" s="17"/>
      <c r="QTA221" s="17"/>
      <c r="QTB221" s="17"/>
      <c r="QTC221" s="17"/>
      <c r="QTD221" s="17"/>
      <c r="QTE221" s="17"/>
      <c r="QTF221" s="17"/>
      <c r="QTG221" s="17"/>
      <c r="QTH221" s="17"/>
      <c r="QTI221" s="17"/>
      <c r="QTJ221" s="17"/>
      <c r="QTK221" s="17"/>
      <c r="QTL221" s="17"/>
      <c r="QTM221" s="17"/>
      <c r="QTN221" s="17"/>
      <c r="QTO221" s="17"/>
      <c r="QTP221" s="17"/>
      <c r="QTQ221" s="17"/>
      <c r="QTR221" s="17"/>
      <c r="QTS221" s="17"/>
      <c r="QTT221" s="17"/>
      <c r="QTU221" s="17"/>
      <c r="QTV221" s="17"/>
      <c r="QTW221" s="17"/>
      <c r="QTX221" s="17"/>
      <c r="QTY221" s="17"/>
      <c r="QTZ221" s="17"/>
      <c r="QUA221" s="17"/>
      <c r="QUB221" s="17"/>
      <c r="QUC221" s="17"/>
      <c r="QUD221" s="17"/>
      <c r="QUE221" s="17"/>
      <c r="QUF221" s="17"/>
      <c r="QUG221" s="17"/>
      <c r="QUH221" s="17"/>
      <c r="QUI221" s="17"/>
      <c r="QUJ221" s="17"/>
      <c r="QUK221" s="17"/>
      <c r="QUL221" s="17"/>
      <c r="QUM221" s="17"/>
      <c r="QUN221" s="17"/>
      <c r="QUO221" s="17"/>
      <c r="QUP221" s="17"/>
      <c r="QUQ221" s="17"/>
      <c r="QUR221" s="17"/>
      <c r="QUS221" s="17"/>
      <c r="QUT221" s="17"/>
      <c r="QUU221" s="17"/>
      <c r="QUV221" s="17"/>
      <c r="QUW221" s="17"/>
      <c r="QUX221" s="17"/>
      <c r="QUY221" s="17"/>
      <c r="QUZ221" s="17"/>
      <c r="QVA221" s="17"/>
      <c r="QVB221" s="17"/>
      <c r="QVC221" s="17"/>
      <c r="QVD221" s="17"/>
      <c r="QVE221" s="17"/>
      <c r="QVF221" s="17"/>
      <c r="QVG221" s="17"/>
      <c r="QVH221" s="17"/>
      <c r="QVI221" s="17"/>
      <c r="QVJ221" s="17"/>
      <c r="QVK221" s="17"/>
      <c r="QVL221" s="17"/>
      <c r="QVM221" s="17"/>
      <c r="QVN221" s="17"/>
      <c r="QVO221" s="17"/>
      <c r="QVP221" s="17"/>
      <c r="QVQ221" s="17"/>
      <c r="QVR221" s="17"/>
      <c r="QVS221" s="17"/>
      <c r="QVT221" s="17"/>
      <c r="QVU221" s="17"/>
      <c r="QVV221" s="17"/>
      <c r="QVW221" s="17"/>
      <c r="QVX221" s="17"/>
      <c r="QVY221" s="17"/>
      <c r="QVZ221" s="17"/>
      <c r="QWA221" s="17"/>
      <c r="QWB221" s="17"/>
      <c r="QWC221" s="17"/>
      <c r="QWD221" s="17"/>
      <c r="QWE221" s="17"/>
      <c r="QWF221" s="17"/>
      <c r="QWG221" s="17"/>
      <c r="QWH221" s="17"/>
      <c r="QWI221" s="17"/>
      <c r="QWJ221" s="17"/>
      <c r="QWK221" s="17"/>
      <c r="QWL221" s="17"/>
      <c r="QWM221" s="17"/>
      <c r="QWN221" s="17"/>
      <c r="QWO221" s="17"/>
      <c r="QWP221" s="17"/>
      <c r="QWQ221" s="17"/>
      <c r="QWR221" s="17"/>
      <c r="QWS221" s="17"/>
      <c r="QWT221" s="17"/>
      <c r="QWU221" s="17"/>
      <c r="QWV221" s="17"/>
      <c r="QWW221" s="17"/>
      <c r="QWX221" s="17"/>
      <c r="QWY221" s="17"/>
      <c r="QWZ221" s="17"/>
      <c r="QXA221" s="17"/>
      <c r="QXB221" s="17"/>
      <c r="QXC221" s="17"/>
      <c r="QXD221" s="17"/>
      <c r="QXE221" s="17"/>
      <c r="QXF221" s="17"/>
      <c r="QXG221" s="17"/>
      <c r="QXH221" s="17"/>
      <c r="QXI221" s="17"/>
      <c r="QXJ221" s="17"/>
      <c r="QXK221" s="17"/>
      <c r="QXL221" s="17"/>
      <c r="QXM221" s="17"/>
      <c r="QXN221" s="17"/>
      <c r="QXO221" s="17"/>
      <c r="QXP221" s="17"/>
      <c r="QXQ221" s="17"/>
      <c r="QXR221" s="17"/>
      <c r="QXS221" s="17"/>
      <c r="QXT221" s="17"/>
      <c r="QXU221" s="17"/>
      <c r="QXV221" s="17"/>
      <c r="QXW221" s="17"/>
      <c r="QXX221" s="17"/>
      <c r="QXY221" s="17"/>
      <c r="QXZ221" s="17"/>
      <c r="QYA221" s="17"/>
      <c r="QYB221" s="17"/>
      <c r="QYC221" s="17"/>
      <c r="QYD221" s="17"/>
      <c r="QYE221" s="17"/>
      <c r="QYF221" s="17"/>
      <c r="QYG221" s="17"/>
      <c r="QYH221" s="17"/>
      <c r="QYI221" s="17"/>
      <c r="QYJ221" s="17"/>
      <c r="QYK221" s="17"/>
      <c r="QYL221" s="17"/>
      <c r="QYM221" s="17"/>
      <c r="QYN221" s="17"/>
      <c r="QYO221" s="17"/>
      <c r="QYP221" s="17"/>
      <c r="QYQ221" s="17"/>
      <c r="QYR221" s="17"/>
      <c r="QYS221" s="17"/>
      <c r="QYT221" s="17"/>
      <c r="QYU221" s="17"/>
      <c r="QYV221" s="17"/>
      <c r="QYW221" s="17"/>
      <c r="QYX221" s="17"/>
      <c r="QYY221" s="17"/>
      <c r="QYZ221" s="17"/>
      <c r="QZA221" s="17"/>
      <c r="QZB221" s="17"/>
      <c r="QZC221" s="17"/>
      <c r="QZD221" s="17"/>
      <c r="QZE221" s="17"/>
      <c r="QZF221" s="17"/>
      <c r="QZG221" s="17"/>
      <c r="QZH221" s="17"/>
      <c r="QZI221" s="17"/>
      <c r="QZJ221" s="17"/>
      <c r="QZK221" s="17"/>
      <c r="QZL221" s="17"/>
      <c r="QZM221" s="17"/>
      <c r="QZN221" s="17"/>
      <c r="QZO221" s="17"/>
      <c r="QZP221" s="17"/>
      <c r="QZQ221" s="17"/>
      <c r="QZR221" s="17"/>
      <c r="QZS221" s="17"/>
      <c r="QZT221" s="17"/>
      <c r="QZU221" s="17"/>
      <c r="QZV221" s="17"/>
      <c r="QZW221" s="17"/>
      <c r="QZX221" s="17"/>
      <c r="QZY221" s="17"/>
      <c r="QZZ221" s="17"/>
      <c r="RAA221" s="17"/>
      <c r="RAB221" s="17"/>
      <c r="RAC221" s="17"/>
      <c r="RAD221" s="17"/>
      <c r="RAE221" s="17"/>
      <c r="RAF221" s="17"/>
      <c r="RAG221" s="17"/>
      <c r="RAH221" s="17"/>
      <c r="RAI221" s="17"/>
      <c r="RAJ221" s="17"/>
      <c r="RAK221" s="17"/>
      <c r="RAL221" s="17"/>
      <c r="RAM221" s="17"/>
      <c r="RAN221" s="17"/>
      <c r="RAO221" s="17"/>
      <c r="RAP221" s="17"/>
      <c r="RAQ221" s="17"/>
      <c r="RAR221" s="17"/>
      <c r="RAS221" s="17"/>
      <c r="RAT221" s="17"/>
      <c r="RAU221" s="17"/>
      <c r="RAV221" s="17"/>
      <c r="RAW221" s="17"/>
      <c r="RAX221" s="17"/>
      <c r="RAY221" s="17"/>
      <c r="RAZ221" s="17"/>
      <c r="RBA221" s="17"/>
      <c r="RBB221" s="17"/>
      <c r="RBC221" s="17"/>
      <c r="RBD221" s="17"/>
      <c r="RBE221" s="17"/>
      <c r="RBF221" s="17"/>
      <c r="RBG221" s="17"/>
      <c r="RBH221" s="17"/>
      <c r="RBI221" s="17"/>
      <c r="RBJ221" s="17"/>
      <c r="RBK221" s="17"/>
      <c r="RBL221" s="17"/>
      <c r="RBM221" s="17"/>
      <c r="RBN221" s="17"/>
      <c r="RBO221" s="17"/>
      <c r="RBP221" s="17"/>
      <c r="RBQ221" s="17"/>
      <c r="RBR221" s="17"/>
      <c r="RBS221" s="17"/>
      <c r="RBT221" s="17"/>
      <c r="RBU221" s="17"/>
      <c r="RBV221" s="17"/>
      <c r="RBW221" s="17"/>
      <c r="RBX221" s="17"/>
      <c r="RBY221" s="17"/>
      <c r="RBZ221" s="17"/>
      <c r="RCA221" s="17"/>
      <c r="RCB221" s="17"/>
      <c r="RCC221" s="17"/>
      <c r="RCD221" s="17"/>
      <c r="RCE221" s="17"/>
      <c r="RCF221" s="17"/>
      <c r="RCG221" s="17"/>
      <c r="RCH221" s="17"/>
      <c r="RCI221" s="17"/>
      <c r="RCJ221" s="17"/>
      <c r="RCK221" s="17"/>
      <c r="RCL221" s="17"/>
      <c r="RCM221" s="17"/>
      <c r="RCN221" s="17"/>
      <c r="RCO221" s="17"/>
      <c r="RCP221" s="17"/>
      <c r="RCQ221" s="17"/>
      <c r="RCR221" s="17"/>
      <c r="RCS221" s="17"/>
      <c r="RCT221" s="17"/>
      <c r="RCU221" s="17"/>
      <c r="RCV221" s="17"/>
      <c r="RCW221" s="17"/>
      <c r="RCX221" s="17"/>
      <c r="RCY221" s="17"/>
      <c r="RCZ221" s="17"/>
      <c r="RDA221" s="17"/>
      <c r="RDB221" s="17"/>
      <c r="RDC221" s="17"/>
      <c r="RDD221" s="17"/>
      <c r="RDE221" s="17"/>
      <c r="RDF221" s="17"/>
      <c r="RDG221" s="17"/>
      <c r="RDH221" s="17"/>
      <c r="RDI221" s="17"/>
      <c r="RDJ221" s="17"/>
      <c r="RDK221" s="17"/>
      <c r="RDL221" s="17"/>
      <c r="RDM221" s="17"/>
      <c r="RDN221" s="17"/>
      <c r="RDO221" s="17"/>
      <c r="RDP221" s="17"/>
      <c r="RDQ221" s="17"/>
      <c r="RDR221" s="17"/>
      <c r="RDS221" s="17"/>
      <c r="RDT221" s="17"/>
      <c r="RDU221" s="17"/>
      <c r="RDV221" s="17"/>
      <c r="RDW221" s="17"/>
      <c r="RDX221" s="17"/>
      <c r="RDY221" s="17"/>
      <c r="RDZ221" s="17"/>
      <c r="REA221" s="17"/>
      <c r="REB221" s="17"/>
      <c r="REC221" s="17"/>
      <c r="RED221" s="17"/>
      <c r="REE221" s="17"/>
      <c r="REF221" s="17"/>
      <c r="REG221" s="17"/>
      <c r="REH221" s="17"/>
      <c r="REI221" s="17"/>
      <c r="REJ221" s="17"/>
      <c r="REK221" s="17"/>
      <c r="REL221" s="17"/>
      <c r="REM221" s="17"/>
      <c r="REN221" s="17"/>
      <c r="REO221" s="17"/>
      <c r="REP221" s="17"/>
      <c r="REQ221" s="17"/>
      <c r="RER221" s="17"/>
      <c r="RES221" s="17"/>
      <c r="RET221" s="17"/>
      <c r="REU221" s="17"/>
      <c r="REV221" s="17"/>
      <c r="REW221" s="17"/>
      <c r="REX221" s="17"/>
      <c r="REY221" s="17"/>
      <c r="REZ221" s="17"/>
      <c r="RFA221" s="17"/>
      <c r="RFB221" s="17"/>
      <c r="RFC221" s="17"/>
      <c r="RFD221" s="17"/>
      <c r="RFE221" s="17"/>
      <c r="RFF221" s="17"/>
      <c r="RFG221" s="17"/>
      <c r="RFH221" s="17"/>
      <c r="RFI221" s="17"/>
      <c r="RFJ221" s="17"/>
      <c r="RFK221" s="17"/>
      <c r="RFL221" s="17"/>
      <c r="RFM221" s="17"/>
      <c r="RFN221" s="17"/>
      <c r="RFO221" s="17"/>
      <c r="RFP221" s="17"/>
      <c r="RFQ221" s="17"/>
      <c r="RFR221" s="17"/>
      <c r="RFS221" s="17"/>
      <c r="RFT221" s="17"/>
      <c r="RFU221" s="17"/>
      <c r="RFV221" s="17"/>
      <c r="RFW221" s="17"/>
      <c r="RFX221" s="17"/>
      <c r="RFY221" s="17"/>
      <c r="RFZ221" s="17"/>
      <c r="RGA221" s="17"/>
      <c r="RGB221" s="17"/>
      <c r="RGC221" s="17"/>
      <c r="RGD221" s="17"/>
      <c r="RGE221" s="17"/>
      <c r="RGF221" s="17"/>
      <c r="RGG221" s="17"/>
      <c r="RGH221" s="17"/>
      <c r="RGI221" s="17"/>
      <c r="RGJ221" s="17"/>
      <c r="RGK221" s="17"/>
      <c r="RGL221" s="17"/>
      <c r="RGM221" s="17"/>
      <c r="RGN221" s="17"/>
      <c r="RGO221" s="17"/>
      <c r="RGP221" s="17"/>
      <c r="RGQ221" s="17"/>
      <c r="RGR221" s="17"/>
      <c r="RGS221" s="17"/>
      <c r="RGT221" s="17"/>
      <c r="RGU221" s="17"/>
      <c r="RGV221" s="17"/>
      <c r="RGW221" s="17"/>
      <c r="RGX221" s="17"/>
      <c r="RGY221" s="17"/>
      <c r="RGZ221" s="17"/>
      <c r="RHA221" s="17"/>
      <c r="RHB221" s="17"/>
      <c r="RHC221" s="17"/>
      <c r="RHD221" s="17"/>
      <c r="RHE221" s="17"/>
      <c r="RHF221" s="17"/>
      <c r="RHG221" s="17"/>
      <c r="RHH221" s="17"/>
      <c r="RHI221" s="17"/>
      <c r="RHJ221" s="17"/>
      <c r="RHK221" s="17"/>
      <c r="RHL221" s="17"/>
      <c r="RHM221" s="17"/>
      <c r="RHN221" s="17"/>
      <c r="RHO221" s="17"/>
      <c r="RHP221" s="17"/>
      <c r="RHQ221" s="17"/>
      <c r="RHR221" s="17"/>
      <c r="RHS221" s="17"/>
      <c r="RHT221" s="17"/>
      <c r="RHU221" s="17"/>
      <c r="RHV221" s="17"/>
      <c r="RHW221" s="17"/>
      <c r="RHX221" s="17"/>
      <c r="RHY221" s="17"/>
      <c r="RHZ221" s="17"/>
      <c r="RIA221" s="17"/>
      <c r="RIB221" s="17"/>
      <c r="RIC221" s="17"/>
      <c r="RID221" s="17"/>
      <c r="RIE221" s="17"/>
      <c r="RIF221" s="17"/>
      <c r="RIG221" s="17"/>
      <c r="RIH221" s="17"/>
      <c r="RII221" s="17"/>
      <c r="RIJ221" s="17"/>
      <c r="RIK221" s="17"/>
      <c r="RIL221" s="17"/>
      <c r="RIM221" s="17"/>
      <c r="RIN221" s="17"/>
      <c r="RIO221" s="17"/>
      <c r="RIP221" s="17"/>
      <c r="RIQ221" s="17"/>
      <c r="RIR221" s="17"/>
      <c r="RIS221" s="17"/>
      <c r="RIT221" s="17"/>
      <c r="RIU221" s="17"/>
      <c r="RIV221" s="17"/>
      <c r="RIW221" s="17"/>
      <c r="RIX221" s="17"/>
      <c r="RIY221" s="17"/>
      <c r="RIZ221" s="17"/>
      <c r="RJA221" s="17"/>
      <c r="RJB221" s="17"/>
      <c r="RJC221" s="17"/>
      <c r="RJD221" s="17"/>
      <c r="RJE221" s="17"/>
      <c r="RJF221" s="17"/>
      <c r="RJG221" s="17"/>
      <c r="RJH221" s="17"/>
      <c r="RJI221" s="17"/>
      <c r="RJJ221" s="17"/>
      <c r="RJK221" s="17"/>
      <c r="RJL221" s="17"/>
      <c r="RJM221" s="17"/>
      <c r="RJN221" s="17"/>
      <c r="RJO221" s="17"/>
      <c r="RJP221" s="17"/>
      <c r="RJQ221" s="17"/>
      <c r="RJR221" s="17"/>
      <c r="RJS221" s="17"/>
      <c r="RJT221" s="17"/>
      <c r="RJU221" s="17"/>
      <c r="RJV221" s="17"/>
      <c r="RJW221" s="17"/>
      <c r="RJX221" s="17"/>
      <c r="RJY221" s="17"/>
      <c r="RJZ221" s="17"/>
      <c r="RKA221" s="17"/>
      <c r="RKB221" s="17"/>
      <c r="RKC221" s="17"/>
      <c r="RKD221" s="17"/>
      <c r="RKE221" s="17"/>
      <c r="RKF221" s="17"/>
      <c r="RKG221" s="17"/>
      <c r="RKH221" s="17"/>
      <c r="RKI221" s="17"/>
      <c r="RKJ221" s="17"/>
      <c r="RKK221" s="17"/>
      <c r="RKL221" s="17"/>
      <c r="RKM221" s="17"/>
      <c r="RKN221" s="17"/>
      <c r="RKO221" s="17"/>
      <c r="RKP221" s="17"/>
      <c r="RKQ221" s="17"/>
      <c r="RKR221" s="17"/>
      <c r="RKS221" s="17"/>
      <c r="RKT221" s="17"/>
      <c r="RKU221" s="17"/>
      <c r="RKV221" s="17"/>
      <c r="RKW221" s="17"/>
      <c r="RKX221" s="17"/>
      <c r="RKY221" s="17"/>
      <c r="RKZ221" s="17"/>
      <c r="RLA221" s="17"/>
      <c r="RLB221" s="17"/>
      <c r="RLC221" s="17"/>
      <c r="RLD221" s="17"/>
      <c r="RLE221" s="17"/>
      <c r="RLF221" s="17"/>
      <c r="RLG221" s="17"/>
      <c r="RLH221" s="17"/>
      <c r="RLI221" s="17"/>
      <c r="RLJ221" s="17"/>
      <c r="RLK221" s="17"/>
      <c r="RLL221" s="17"/>
      <c r="RLM221" s="17"/>
      <c r="RLN221" s="17"/>
      <c r="RLO221" s="17"/>
      <c r="RLP221" s="17"/>
      <c r="RLQ221" s="17"/>
      <c r="RLR221" s="17"/>
      <c r="RLS221" s="17"/>
      <c r="RLT221" s="17"/>
      <c r="RLU221" s="17"/>
      <c r="RLV221" s="17"/>
      <c r="RLW221" s="17"/>
      <c r="RLX221" s="17"/>
      <c r="RLY221" s="17"/>
      <c r="RLZ221" s="17"/>
      <c r="RMA221" s="17"/>
      <c r="RMB221" s="17"/>
      <c r="RMC221" s="17"/>
      <c r="RMD221" s="17"/>
      <c r="RME221" s="17"/>
      <c r="RMF221" s="17"/>
      <c r="RMG221" s="17"/>
      <c r="RMH221" s="17"/>
      <c r="RMI221" s="17"/>
      <c r="RMJ221" s="17"/>
      <c r="RMK221" s="17"/>
      <c r="RML221" s="17"/>
      <c r="RMM221" s="17"/>
      <c r="RMN221" s="17"/>
      <c r="RMO221" s="17"/>
      <c r="RMP221" s="17"/>
      <c r="RMQ221" s="17"/>
      <c r="RMR221" s="17"/>
      <c r="RMS221" s="17"/>
      <c r="RMT221" s="17"/>
      <c r="RMU221" s="17"/>
      <c r="RMV221" s="17"/>
      <c r="RMW221" s="17"/>
      <c r="RMX221" s="17"/>
      <c r="RMY221" s="17"/>
      <c r="RMZ221" s="17"/>
      <c r="RNA221" s="17"/>
      <c r="RNB221" s="17"/>
      <c r="RNC221" s="17"/>
      <c r="RND221" s="17"/>
      <c r="RNE221" s="17"/>
      <c r="RNF221" s="17"/>
      <c r="RNG221" s="17"/>
      <c r="RNH221" s="17"/>
      <c r="RNI221" s="17"/>
      <c r="RNJ221" s="17"/>
      <c r="RNK221" s="17"/>
      <c r="RNL221" s="17"/>
      <c r="RNM221" s="17"/>
      <c r="RNN221" s="17"/>
      <c r="RNO221" s="17"/>
      <c r="RNP221" s="17"/>
      <c r="RNQ221" s="17"/>
      <c r="RNR221" s="17"/>
      <c r="RNS221" s="17"/>
      <c r="RNT221" s="17"/>
      <c r="RNU221" s="17"/>
      <c r="RNV221" s="17"/>
      <c r="RNW221" s="17"/>
      <c r="RNX221" s="17"/>
      <c r="RNY221" s="17"/>
      <c r="RNZ221" s="17"/>
      <c r="ROA221" s="17"/>
      <c r="ROB221" s="17"/>
      <c r="ROC221" s="17"/>
      <c r="ROD221" s="17"/>
      <c r="ROE221" s="17"/>
      <c r="ROF221" s="17"/>
      <c r="ROG221" s="17"/>
      <c r="ROH221" s="17"/>
      <c r="ROI221" s="17"/>
      <c r="ROJ221" s="17"/>
      <c r="ROK221" s="17"/>
      <c r="ROL221" s="17"/>
      <c r="ROM221" s="17"/>
      <c r="RON221" s="17"/>
      <c r="ROO221" s="17"/>
      <c r="ROP221" s="17"/>
      <c r="ROQ221" s="17"/>
      <c r="ROR221" s="17"/>
      <c r="ROS221" s="17"/>
      <c r="ROT221" s="17"/>
      <c r="ROU221" s="17"/>
      <c r="ROV221" s="17"/>
      <c r="ROW221" s="17"/>
      <c r="ROX221" s="17"/>
      <c r="ROY221" s="17"/>
      <c r="ROZ221" s="17"/>
      <c r="RPA221" s="17"/>
      <c r="RPB221" s="17"/>
      <c r="RPC221" s="17"/>
      <c r="RPD221" s="17"/>
      <c r="RPE221" s="17"/>
      <c r="RPF221" s="17"/>
      <c r="RPG221" s="17"/>
      <c r="RPH221" s="17"/>
      <c r="RPI221" s="17"/>
      <c r="RPJ221" s="17"/>
      <c r="RPK221" s="17"/>
      <c r="RPL221" s="17"/>
      <c r="RPM221" s="17"/>
      <c r="RPN221" s="17"/>
      <c r="RPO221" s="17"/>
      <c r="RPP221" s="17"/>
      <c r="RPQ221" s="17"/>
      <c r="RPR221" s="17"/>
      <c r="RPS221" s="17"/>
      <c r="RPT221" s="17"/>
      <c r="RPU221" s="17"/>
      <c r="RPV221" s="17"/>
      <c r="RPW221" s="17"/>
      <c r="RPX221" s="17"/>
      <c r="RPY221" s="17"/>
      <c r="RPZ221" s="17"/>
      <c r="RQA221" s="17"/>
      <c r="RQB221" s="17"/>
      <c r="RQC221" s="17"/>
      <c r="RQD221" s="17"/>
      <c r="RQE221" s="17"/>
      <c r="RQF221" s="17"/>
      <c r="RQG221" s="17"/>
      <c r="RQH221" s="17"/>
      <c r="RQI221" s="17"/>
      <c r="RQJ221" s="17"/>
      <c r="RQK221" s="17"/>
      <c r="RQL221" s="17"/>
      <c r="RQM221" s="17"/>
      <c r="RQN221" s="17"/>
      <c r="RQO221" s="17"/>
      <c r="RQP221" s="17"/>
      <c r="RQQ221" s="17"/>
      <c r="RQR221" s="17"/>
      <c r="RQS221" s="17"/>
      <c r="RQT221" s="17"/>
      <c r="RQU221" s="17"/>
      <c r="RQV221" s="17"/>
      <c r="RQW221" s="17"/>
      <c r="RQX221" s="17"/>
      <c r="RQY221" s="17"/>
      <c r="RQZ221" s="17"/>
      <c r="RRA221" s="17"/>
      <c r="RRB221" s="17"/>
      <c r="RRC221" s="17"/>
      <c r="RRD221" s="17"/>
      <c r="RRE221" s="17"/>
      <c r="RRF221" s="17"/>
      <c r="RRG221" s="17"/>
      <c r="RRH221" s="17"/>
      <c r="RRI221" s="17"/>
      <c r="RRJ221" s="17"/>
      <c r="RRK221" s="17"/>
      <c r="RRL221" s="17"/>
      <c r="RRM221" s="17"/>
      <c r="RRN221" s="17"/>
      <c r="RRO221" s="17"/>
      <c r="RRP221" s="17"/>
      <c r="RRQ221" s="17"/>
      <c r="RRR221" s="17"/>
      <c r="RRS221" s="17"/>
      <c r="RRT221" s="17"/>
      <c r="RRU221" s="17"/>
      <c r="RRV221" s="17"/>
      <c r="RRW221" s="17"/>
      <c r="RRX221" s="17"/>
      <c r="RRY221" s="17"/>
      <c r="RRZ221" s="17"/>
      <c r="RSA221" s="17"/>
      <c r="RSB221" s="17"/>
      <c r="RSC221" s="17"/>
      <c r="RSD221" s="17"/>
      <c r="RSE221" s="17"/>
      <c r="RSF221" s="17"/>
      <c r="RSG221" s="17"/>
      <c r="RSH221" s="17"/>
      <c r="RSI221" s="17"/>
      <c r="RSJ221" s="17"/>
      <c r="RSK221" s="17"/>
      <c r="RSL221" s="17"/>
      <c r="RSM221" s="17"/>
      <c r="RSN221" s="17"/>
      <c r="RSO221" s="17"/>
      <c r="RSP221" s="17"/>
      <c r="RSQ221" s="17"/>
      <c r="RSR221" s="17"/>
      <c r="RSS221" s="17"/>
      <c r="RST221" s="17"/>
      <c r="RSU221" s="17"/>
      <c r="RSV221" s="17"/>
      <c r="RSW221" s="17"/>
      <c r="RSX221" s="17"/>
      <c r="RSY221" s="17"/>
      <c r="RSZ221" s="17"/>
      <c r="RTA221" s="17"/>
      <c r="RTB221" s="17"/>
      <c r="RTC221" s="17"/>
      <c r="RTD221" s="17"/>
      <c r="RTE221" s="17"/>
      <c r="RTF221" s="17"/>
      <c r="RTG221" s="17"/>
      <c r="RTH221" s="17"/>
      <c r="RTI221" s="17"/>
      <c r="RTJ221" s="17"/>
      <c r="RTK221" s="17"/>
      <c r="RTL221" s="17"/>
      <c r="RTM221" s="17"/>
      <c r="RTN221" s="17"/>
      <c r="RTO221" s="17"/>
      <c r="RTP221" s="17"/>
      <c r="RTQ221" s="17"/>
      <c r="RTR221" s="17"/>
      <c r="RTS221" s="17"/>
      <c r="RTT221" s="17"/>
      <c r="RTU221" s="17"/>
      <c r="RTV221" s="17"/>
      <c r="RTW221" s="17"/>
      <c r="RTX221" s="17"/>
      <c r="RTY221" s="17"/>
      <c r="RTZ221" s="17"/>
      <c r="RUA221" s="17"/>
      <c r="RUB221" s="17"/>
      <c r="RUC221" s="17"/>
      <c r="RUD221" s="17"/>
      <c r="RUE221" s="17"/>
      <c r="RUF221" s="17"/>
      <c r="RUG221" s="17"/>
      <c r="RUH221" s="17"/>
      <c r="RUI221" s="17"/>
      <c r="RUJ221" s="17"/>
      <c r="RUK221" s="17"/>
      <c r="RUL221" s="17"/>
      <c r="RUM221" s="17"/>
      <c r="RUN221" s="17"/>
      <c r="RUO221" s="17"/>
      <c r="RUP221" s="17"/>
      <c r="RUQ221" s="17"/>
      <c r="RUR221" s="17"/>
      <c r="RUS221" s="17"/>
      <c r="RUT221" s="17"/>
      <c r="RUU221" s="17"/>
      <c r="RUV221" s="17"/>
      <c r="RUW221" s="17"/>
      <c r="RUX221" s="17"/>
      <c r="RUY221" s="17"/>
      <c r="RUZ221" s="17"/>
      <c r="RVA221" s="17"/>
      <c r="RVB221" s="17"/>
      <c r="RVC221" s="17"/>
      <c r="RVD221" s="17"/>
      <c r="RVE221" s="17"/>
      <c r="RVF221" s="17"/>
      <c r="RVG221" s="17"/>
      <c r="RVH221" s="17"/>
      <c r="RVI221" s="17"/>
      <c r="RVJ221" s="17"/>
      <c r="RVK221" s="17"/>
      <c r="RVL221" s="17"/>
      <c r="RVM221" s="17"/>
      <c r="RVN221" s="17"/>
      <c r="RVO221" s="17"/>
      <c r="RVP221" s="17"/>
      <c r="RVQ221" s="17"/>
      <c r="RVR221" s="17"/>
      <c r="RVS221" s="17"/>
      <c r="RVT221" s="17"/>
      <c r="RVU221" s="17"/>
      <c r="RVV221" s="17"/>
      <c r="RVW221" s="17"/>
      <c r="RVX221" s="17"/>
      <c r="RVY221" s="17"/>
      <c r="RVZ221" s="17"/>
      <c r="RWA221" s="17"/>
      <c r="RWB221" s="17"/>
      <c r="RWC221" s="17"/>
      <c r="RWD221" s="17"/>
      <c r="RWE221" s="17"/>
      <c r="RWF221" s="17"/>
      <c r="RWG221" s="17"/>
      <c r="RWH221" s="17"/>
      <c r="RWI221" s="17"/>
      <c r="RWJ221" s="17"/>
      <c r="RWK221" s="17"/>
      <c r="RWL221" s="17"/>
      <c r="RWM221" s="17"/>
      <c r="RWN221" s="17"/>
      <c r="RWO221" s="17"/>
      <c r="RWP221" s="17"/>
      <c r="RWQ221" s="17"/>
      <c r="RWR221" s="17"/>
      <c r="RWS221" s="17"/>
      <c r="RWT221" s="17"/>
      <c r="RWU221" s="17"/>
      <c r="RWV221" s="17"/>
      <c r="RWW221" s="17"/>
      <c r="RWX221" s="17"/>
      <c r="RWY221" s="17"/>
      <c r="RWZ221" s="17"/>
      <c r="RXA221" s="17"/>
      <c r="RXB221" s="17"/>
      <c r="RXC221" s="17"/>
      <c r="RXD221" s="17"/>
      <c r="RXE221" s="17"/>
      <c r="RXF221" s="17"/>
      <c r="RXG221" s="17"/>
      <c r="RXH221" s="17"/>
      <c r="RXI221" s="17"/>
      <c r="RXJ221" s="17"/>
      <c r="RXK221" s="17"/>
      <c r="RXL221" s="17"/>
      <c r="RXM221" s="17"/>
      <c r="RXN221" s="17"/>
      <c r="RXO221" s="17"/>
      <c r="RXP221" s="17"/>
      <c r="RXQ221" s="17"/>
      <c r="RXR221" s="17"/>
      <c r="RXS221" s="17"/>
      <c r="RXT221" s="17"/>
      <c r="RXU221" s="17"/>
      <c r="RXV221" s="17"/>
      <c r="RXW221" s="17"/>
      <c r="RXX221" s="17"/>
      <c r="RXY221" s="17"/>
      <c r="RXZ221" s="17"/>
      <c r="RYA221" s="17"/>
      <c r="RYB221" s="17"/>
      <c r="RYC221" s="17"/>
      <c r="RYD221" s="17"/>
      <c r="RYE221" s="17"/>
      <c r="RYF221" s="17"/>
      <c r="RYG221" s="17"/>
      <c r="RYH221" s="17"/>
      <c r="RYI221" s="17"/>
      <c r="RYJ221" s="17"/>
      <c r="RYK221" s="17"/>
      <c r="RYL221" s="17"/>
      <c r="RYM221" s="17"/>
      <c r="RYN221" s="17"/>
      <c r="RYO221" s="17"/>
      <c r="RYP221" s="17"/>
      <c r="RYQ221" s="17"/>
      <c r="RYR221" s="17"/>
      <c r="RYS221" s="17"/>
      <c r="RYT221" s="17"/>
      <c r="RYU221" s="17"/>
      <c r="RYV221" s="17"/>
      <c r="RYW221" s="17"/>
      <c r="RYX221" s="17"/>
      <c r="RYY221" s="17"/>
      <c r="RYZ221" s="17"/>
      <c r="RZA221" s="17"/>
      <c r="RZB221" s="17"/>
      <c r="RZC221" s="17"/>
      <c r="RZD221" s="17"/>
      <c r="RZE221" s="17"/>
      <c r="RZF221" s="17"/>
      <c r="RZG221" s="17"/>
      <c r="RZH221" s="17"/>
      <c r="RZI221" s="17"/>
      <c r="RZJ221" s="17"/>
      <c r="RZK221" s="17"/>
      <c r="RZL221" s="17"/>
      <c r="RZM221" s="17"/>
      <c r="RZN221" s="17"/>
      <c r="RZO221" s="17"/>
      <c r="RZP221" s="17"/>
      <c r="RZQ221" s="17"/>
      <c r="RZR221" s="17"/>
      <c r="RZS221" s="17"/>
      <c r="RZT221" s="17"/>
      <c r="RZU221" s="17"/>
      <c r="RZV221" s="17"/>
      <c r="RZW221" s="17"/>
      <c r="RZX221" s="17"/>
      <c r="RZY221" s="17"/>
      <c r="RZZ221" s="17"/>
      <c r="SAA221" s="17"/>
      <c r="SAB221" s="17"/>
      <c r="SAC221" s="17"/>
      <c r="SAD221" s="17"/>
      <c r="SAE221" s="17"/>
      <c r="SAF221" s="17"/>
      <c r="SAG221" s="17"/>
      <c r="SAH221" s="17"/>
      <c r="SAI221" s="17"/>
      <c r="SAJ221" s="17"/>
      <c r="SAK221" s="17"/>
      <c r="SAL221" s="17"/>
      <c r="SAM221" s="17"/>
      <c r="SAN221" s="17"/>
      <c r="SAO221" s="17"/>
      <c r="SAP221" s="17"/>
      <c r="SAQ221" s="17"/>
      <c r="SAR221" s="17"/>
      <c r="SAS221" s="17"/>
      <c r="SAT221" s="17"/>
      <c r="SAU221" s="17"/>
      <c r="SAV221" s="17"/>
      <c r="SAW221" s="17"/>
      <c r="SAX221" s="17"/>
      <c r="SAY221" s="17"/>
      <c r="SAZ221" s="17"/>
      <c r="SBA221" s="17"/>
      <c r="SBB221" s="17"/>
      <c r="SBC221" s="17"/>
      <c r="SBD221" s="17"/>
      <c r="SBE221" s="17"/>
      <c r="SBF221" s="17"/>
      <c r="SBG221" s="17"/>
      <c r="SBH221" s="17"/>
      <c r="SBI221" s="17"/>
      <c r="SBJ221" s="17"/>
      <c r="SBK221" s="17"/>
      <c r="SBL221" s="17"/>
      <c r="SBM221" s="17"/>
      <c r="SBN221" s="17"/>
      <c r="SBO221" s="17"/>
      <c r="SBP221" s="17"/>
      <c r="SBQ221" s="17"/>
      <c r="SBR221" s="17"/>
      <c r="SBS221" s="17"/>
      <c r="SBT221" s="17"/>
      <c r="SBU221" s="17"/>
      <c r="SBV221" s="17"/>
      <c r="SBW221" s="17"/>
      <c r="SBX221" s="17"/>
      <c r="SBY221" s="17"/>
      <c r="SBZ221" s="17"/>
      <c r="SCA221" s="17"/>
      <c r="SCB221" s="17"/>
      <c r="SCC221" s="17"/>
      <c r="SCD221" s="17"/>
      <c r="SCE221" s="17"/>
      <c r="SCF221" s="17"/>
      <c r="SCG221" s="17"/>
      <c r="SCH221" s="17"/>
      <c r="SCI221" s="17"/>
      <c r="SCJ221" s="17"/>
      <c r="SCK221" s="17"/>
      <c r="SCL221" s="17"/>
      <c r="SCM221" s="17"/>
      <c r="SCN221" s="17"/>
      <c r="SCO221" s="17"/>
      <c r="SCP221" s="17"/>
      <c r="SCQ221" s="17"/>
      <c r="SCR221" s="17"/>
      <c r="SCS221" s="17"/>
      <c r="SCT221" s="17"/>
      <c r="SCU221" s="17"/>
      <c r="SCV221" s="17"/>
      <c r="SCW221" s="17"/>
      <c r="SCX221" s="17"/>
      <c r="SCY221" s="17"/>
      <c r="SCZ221" s="17"/>
      <c r="SDA221" s="17"/>
      <c r="SDB221" s="17"/>
      <c r="SDC221" s="17"/>
      <c r="SDD221" s="17"/>
      <c r="SDE221" s="17"/>
      <c r="SDF221" s="17"/>
      <c r="SDG221" s="17"/>
      <c r="SDH221" s="17"/>
      <c r="SDI221" s="17"/>
      <c r="SDJ221" s="17"/>
      <c r="SDK221" s="17"/>
      <c r="SDL221" s="17"/>
      <c r="SDM221" s="17"/>
      <c r="SDN221" s="17"/>
      <c r="SDO221" s="17"/>
      <c r="SDP221" s="17"/>
      <c r="SDQ221" s="17"/>
      <c r="SDR221" s="17"/>
      <c r="SDS221" s="17"/>
      <c r="SDT221" s="17"/>
      <c r="SDU221" s="17"/>
      <c r="SDV221" s="17"/>
      <c r="SDW221" s="17"/>
      <c r="SDX221" s="17"/>
      <c r="SDY221" s="17"/>
      <c r="SDZ221" s="17"/>
      <c r="SEA221" s="17"/>
      <c r="SEB221" s="17"/>
      <c r="SEC221" s="17"/>
      <c r="SED221" s="17"/>
      <c r="SEE221" s="17"/>
      <c r="SEF221" s="17"/>
      <c r="SEG221" s="17"/>
      <c r="SEH221" s="17"/>
      <c r="SEI221" s="17"/>
      <c r="SEJ221" s="17"/>
      <c r="SEK221" s="17"/>
      <c r="SEL221" s="17"/>
      <c r="SEM221" s="17"/>
      <c r="SEN221" s="17"/>
      <c r="SEO221" s="17"/>
      <c r="SEP221" s="17"/>
      <c r="SEQ221" s="17"/>
      <c r="SER221" s="17"/>
      <c r="SES221" s="17"/>
      <c r="SET221" s="17"/>
      <c r="SEU221" s="17"/>
      <c r="SEV221" s="17"/>
      <c r="SEW221" s="17"/>
      <c r="SEX221" s="17"/>
      <c r="SEY221" s="17"/>
      <c r="SEZ221" s="17"/>
      <c r="SFA221" s="17"/>
      <c r="SFB221" s="17"/>
      <c r="SFC221" s="17"/>
      <c r="SFD221" s="17"/>
      <c r="SFE221" s="17"/>
      <c r="SFF221" s="17"/>
      <c r="SFG221" s="17"/>
      <c r="SFH221" s="17"/>
      <c r="SFI221" s="17"/>
      <c r="SFJ221" s="17"/>
      <c r="SFK221" s="17"/>
      <c r="SFL221" s="17"/>
      <c r="SFM221" s="17"/>
      <c r="SFN221" s="17"/>
      <c r="SFO221" s="17"/>
      <c r="SFP221" s="17"/>
      <c r="SFQ221" s="17"/>
      <c r="SFR221" s="17"/>
      <c r="SFS221" s="17"/>
      <c r="SFT221" s="17"/>
      <c r="SFU221" s="17"/>
      <c r="SFV221" s="17"/>
      <c r="SFW221" s="17"/>
      <c r="SFX221" s="17"/>
      <c r="SFY221" s="17"/>
      <c r="SFZ221" s="17"/>
      <c r="SGA221" s="17"/>
      <c r="SGB221" s="17"/>
      <c r="SGC221" s="17"/>
      <c r="SGD221" s="17"/>
      <c r="SGE221" s="17"/>
      <c r="SGF221" s="17"/>
      <c r="SGG221" s="17"/>
      <c r="SGH221" s="17"/>
      <c r="SGI221" s="17"/>
      <c r="SGJ221" s="17"/>
      <c r="SGK221" s="17"/>
      <c r="SGL221" s="17"/>
      <c r="SGM221" s="17"/>
      <c r="SGN221" s="17"/>
      <c r="SGO221" s="17"/>
      <c r="SGP221" s="17"/>
      <c r="SGQ221" s="17"/>
      <c r="SGR221" s="17"/>
      <c r="SGS221" s="17"/>
      <c r="SGT221" s="17"/>
      <c r="SGU221" s="17"/>
      <c r="SGV221" s="17"/>
      <c r="SGW221" s="17"/>
      <c r="SGX221" s="17"/>
      <c r="SGY221" s="17"/>
      <c r="SGZ221" s="17"/>
      <c r="SHA221" s="17"/>
      <c r="SHB221" s="17"/>
      <c r="SHC221" s="17"/>
      <c r="SHD221" s="17"/>
      <c r="SHE221" s="17"/>
      <c r="SHF221" s="17"/>
      <c r="SHG221" s="17"/>
      <c r="SHH221" s="17"/>
      <c r="SHI221" s="17"/>
      <c r="SHJ221" s="17"/>
      <c r="SHK221" s="17"/>
      <c r="SHL221" s="17"/>
      <c r="SHM221" s="17"/>
      <c r="SHN221" s="17"/>
      <c r="SHO221" s="17"/>
      <c r="SHP221" s="17"/>
      <c r="SHQ221" s="17"/>
      <c r="SHR221" s="17"/>
      <c r="SHS221" s="17"/>
      <c r="SHT221" s="17"/>
      <c r="SHU221" s="17"/>
      <c r="SHV221" s="17"/>
      <c r="SHW221" s="17"/>
      <c r="SHX221" s="17"/>
      <c r="SHY221" s="17"/>
      <c r="SHZ221" s="17"/>
      <c r="SIA221" s="17"/>
      <c r="SIB221" s="17"/>
      <c r="SIC221" s="17"/>
      <c r="SID221" s="17"/>
      <c r="SIE221" s="17"/>
      <c r="SIF221" s="17"/>
      <c r="SIG221" s="17"/>
      <c r="SIH221" s="17"/>
      <c r="SII221" s="17"/>
      <c r="SIJ221" s="17"/>
      <c r="SIK221" s="17"/>
      <c r="SIL221" s="17"/>
      <c r="SIM221" s="17"/>
      <c r="SIN221" s="17"/>
      <c r="SIO221" s="17"/>
      <c r="SIP221" s="17"/>
      <c r="SIQ221" s="17"/>
      <c r="SIR221" s="17"/>
      <c r="SIS221" s="17"/>
      <c r="SIT221" s="17"/>
      <c r="SIU221" s="17"/>
      <c r="SIV221" s="17"/>
      <c r="SIW221" s="17"/>
      <c r="SIX221" s="17"/>
      <c r="SIY221" s="17"/>
      <c r="SIZ221" s="17"/>
      <c r="SJA221" s="17"/>
      <c r="SJB221" s="17"/>
      <c r="SJC221" s="17"/>
      <c r="SJD221" s="17"/>
      <c r="SJE221" s="17"/>
      <c r="SJF221" s="17"/>
      <c r="SJG221" s="17"/>
      <c r="SJH221" s="17"/>
      <c r="SJI221" s="17"/>
      <c r="SJJ221" s="17"/>
      <c r="SJK221" s="17"/>
      <c r="SJL221" s="17"/>
      <c r="SJM221" s="17"/>
      <c r="SJN221" s="17"/>
      <c r="SJO221" s="17"/>
      <c r="SJP221" s="17"/>
      <c r="SJQ221" s="17"/>
      <c r="SJR221" s="17"/>
      <c r="SJS221" s="17"/>
      <c r="SJT221" s="17"/>
      <c r="SJU221" s="17"/>
      <c r="SJV221" s="17"/>
      <c r="SJW221" s="17"/>
      <c r="SJX221" s="17"/>
      <c r="SJY221" s="17"/>
      <c r="SJZ221" s="17"/>
      <c r="SKA221" s="17"/>
      <c r="SKB221" s="17"/>
      <c r="SKC221" s="17"/>
      <c r="SKD221" s="17"/>
      <c r="SKE221" s="17"/>
      <c r="SKF221" s="17"/>
      <c r="SKG221" s="17"/>
      <c r="SKH221" s="17"/>
      <c r="SKI221" s="17"/>
      <c r="SKJ221" s="17"/>
      <c r="SKK221" s="17"/>
      <c r="SKL221" s="17"/>
      <c r="SKM221" s="17"/>
      <c r="SKN221" s="17"/>
      <c r="SKO221" s="17"/>
      <c r="SKP221" s="17"/>
      <c r="SKQ221" s="17"/>
      <c r="SKR221" s="17"/>
      <c r="SKS221" s="17"/>
      <c r="SKT221" s="17"/>
      <c r="SKU221" s="17"/>
      <c r="SKV221" s="17"/>
      <c r="SKW221" s="17"/>
      <c r="SKX221" s="17"/>
      <c r="SKY221" s="17"/>
      <c r="SKZ221" s="17"/>
      <c r="SLA221" s="17"/>
      <c r="SLB221" s="17"/>
      <c r="SLC221" s="17"/>
      <c r="SLD221" s="17"/>
      <c r="SLE221" s="17"/>
      <c r="SLF221" s="17"/>
      <c r="SLG221" s="17"/>
      <c r="SLH221" s="17"/>
      <c r="SLI221" s="17"/>
      <c r="SLJ221" s="17"/>
      <c r="SLK221" s="17"/>
      <c r="SLL221" s="17"/>
      <c r="SLM221" s="17"/>
      <c r="SLN221" s="17"/>
      <c r="SLO221" s="17"/>
      <c r="SLP221" s="17"/>
      <c r="SLQ221" s="17"/>
      <c r="SLR221" s="17"/>
      <c r="SLS221" s="17"/>
      <c r="SLT221" s="17"/>
      <c r="SLU221" s="17"/>
      <c r="SLV221" s="17"/>
      <c r="SLW221" s="17"/>
      <c r="SLX221" s="17"/>
      <c r="SLY221" s="17"/>
      <c r="SLZ221" s="17"/>
      <c r="SMA221" s="17"/>
      <c r="SMB221" s="17"/>
      <c r="SMC221" s="17"/>
      <c r="SMD221" s="17"/>
      <c r="SME221" s="17"/>
      <c r="SMF221" s="17"/>
      <c r="SMG221" s="17"/>
      <c r="SMH221" s="17"/>
      <c r="SMI221" s="17"/>
      <c r="SMJ221" s="17"/>
      <c r="SMK221" s="17"/>
      <c r="SML221" s="17"/>
      <c r="SMM221" s="17"/>
      <c r="SMN221" s="17"/>
      <c r="SMO221" s="17"/>
      <c r="SMP221" s="17"/>
      <c r="SMQ221" s="17"/>
      <c r="SMR221" s="17"/>
      <c r="SMS221" s="17"/>
      <c r="SMT221" s="17"/>
      <c r="SMU221" s="17"/>
      <c r="SMV221" s="17"/>
      <c r="SMW221" s="17"/>
      <c r="SMX221" s="17"/>
      <c r="SMY221" s="17"/>
      <c r="SMZ221" s="17"/>
      <c r="SNA221" s="17"/>
      <c r="SNB221" s="17"/>
      <c r="SNC221" s="17"/>
      <c r="SND221" s="17"/>
      <c r="SNE221" s="17"/>
      <c r="SNF221" s="17"/>
      <c r="SNG221" s="17"/>
      <c r="SNH221" s="17"/>
      <c r="SNI221" s="17"/>
      <c r="SNJ221" s="17"/>
      <c r="SNK221" s="17"/>
      <c r="SNL221" s="17"/>
      <c r="SNM221" s="17"/>
      <c r="SNN221" s="17"/>
      <c r="SNO221" s="17"/>
      <c r="SNP221" s="17"/>
      <c r="SNQ221" s="17"/>
      <c r="SNR221" s="17"/>
      <c r="SNS221" s="17"/>
      <c r="SNT221" s="17"/>
      <c r="SNU221" s="17"/>
      <c r="SNV221" s="17"/>
      <c r="SNW221" s="17"/>
      <c r="SNX221" s="17"/>
      <c r="SNY221" s="17"/>
      <c r="SNZ221" s="17"/>
      <c r="SOA221" s="17"/>
      <c r="SOB221" s="17"/>
      <c r="SOC221" s="17"/>
      <c r="SOD221" s="17"/>
      <c r="SOE221" s="17"/>
      <c r="SOF221" s="17"/>
      <c r="SOG221" s="17"/>
      <c r="SOH221" s="17"/>
      <c r="SOI221" s="17"/>
      <c r="SOJ221" s="17"/>
      <c r="SOK221" s="17"/>
      <c r="SOL221" s="17"/>
      <c r="SOM221" s="17"/>
      <c r="SON221" s="17"/>
      <c r="SOO221" s="17"/>
      <c r="SOP221" s="17"/>
      <c r="SOQ221" s="17"/>
      <c r="SOR221" s="17"/>
      <c r="SOS221" s="17"/>
      <c r="SOT221" s="17"/>
      <c r="SOU221" s="17"/>
      <c r="SOV221" s="17"/>
      <c r="SOW221" s="17"/>
      <c r="SOX221" s="17"/>
      <c r="SOY221" s="17"/>
      <c r="SOZ221" s="17"/>
      <c r="SPA221" s="17"/>
      <c r="SPB221" s="17"/>
      <c r="SPC221" s="17"/>
      <c r="SPD221" s="17"/>
      <c r="SPE221" s="17"/>
      <c r="SPF221" s="17"/>
      <c r="SPG221" s="17"/>
      <c r="SPH221" s="17"/>
      <c r="SPI221" s="17"/>
      <c r="SPJ221" s="17"/>
      <c r="SPK221" s="17"/>
      <c r="SPL221" s="17"/>
      <c r="SPM221" s="17"/>
      <c r="SPN221" s="17"/>
      <c r="SPO221" s="17"/>
      <c r="SPP221" s="17"/>
      <c r="SPQ221" s="17"/>
      <c r="SPR221" s="17"/>
      <c r="SPS221" s="17"/>
      <c r="SPT221" s="17"/>
      <c r="SPU221" s="17"/>
      <c r="SPV221" s="17"/>
      <c r="SPW221" s="17"/>
      <c r="SPX221" s="17"/>
      <c r="SPY221" s="17"/>
      <c r="SPZ221" s="17"/>
      <c r="SQA221" s="17"/>
      <c r="SQB221" s="17"/>
      <c r="SQC221" s="17"/>
      <c r="SQD221" s="17"/>
      <c r="SQE221" s="17"/>
      <c r="SQF221" s="17"/>
      <c r="SQG221" s="17"/>
      <c r="SQH221" s="17"/>
      <c r="SQI221" s="17"/>
      <c r="SQJ221" s="17"/>
      <c r="SQK221" s="17"/>
      <c r="SQL221" s="17"/>
      <c r="SQM221" s="17"/>
      <c r="SQN221" s="17"/>
      <c r="SQO221" s="17"/>
      <c r="SQP221" s="17"/>
      <c r="SQQ221" s="17"/>
      <c r="SQR221" s="17"/>
      <c r="SQS221" s="17"/>
      <c r="SQT221" s="17"/>
      <c r="SQU221" s="17"/>
      <c r="SQV221" s="17"/>
      <c r="SQW221" s="17"/>
      <c r="SQX221" s="17"/>
      <c r="SQY221" s="17"/>
      <c r="SQZ221" s="17"/>
      <c r="SRA221" s="17"/>
      <c r="SRB221" s="17"/>
      <c r="SRC221" s="17"/>
      <c r="SRD221" s="17"/>
      <c r="SRE221" s="17"/>
      <c r="SRF221" s="17"/>
      <c r="SRG221" s="17"/>
      <c r="SRH221" s="17"/>
      <c r="SRI221" s="17"/>
      <c r="SRJ221" s="17"/>
      <c r="SRK221" s="17"/>
      <c r="SRL221" s="17"/>
      <c r="SRM221" s="17"/>
      <c r="SRN221" s="17"/>
      <c r="SRO221" s="17"/>
      <c r="SRP221" s="17"/>
      <c r="SRQ221" s="17"/>
      <c r="SRR221" s="17"/>
      <c r="SRS221" s="17"/>
      <c r="SRT221" s="17"/>
      <c r="SRU221" s="17"/>
      <c r="SRV221" s="17"/>
      <c r="SRW221" s="17"/>
      <c r="SRX221" s="17"/>
      <c r="SRY221" s="17"/>
      <c r="SRZ221" s="17"/>
      <c r="SSA221" s="17"/>
      <c r="SSB221" s="17"/>
      <c r="SSC221" s="17"/>
      <c r="SSD221" s="17"/>
      <c r="SSE221" s="17"/>
      <c r="SSF221" s="17"/>
      <c r="SSG221" s="17"/>
      <c r="SSH221" s="17"/>
      <c r="SSI221" s="17"/>
      <c r="SSJ221" s="17"/>
      <c r="SSK221" s="17"/>
      <c r="SSL221" s="17"/>
      <c r="SSM221" s="17"/>
      <c r="SSN221" s="17"/>
      <c r="SSO221" s="17"/>
      <c r="SSP221" s="17"/>
      <c r="SSQ221" s="17"/>
      <c r="SSR221" s="17"/>
      <c r="SSS221" s="17"/>
      <c r="SST221" s="17"/>
      <c r="SSU221" s="17"/>
      <c r="SSV221" s="17"/>
      <c r="SSW221" s="17"/>
      <c r="SSX221" s="17"/>
      <c r="SSY221" s="17"/>
      <c r="SSZ221" s="17"/>
      <c r="STA221" s="17"/>
      <c r="STB221" s="17"/>
      <c r="STC221" s="17"/>
      <c r="STD221" s="17"/>
      <c r="STE221" s="17"/>
      <c r="STF221" s="17"/>
      <c r="STG221" s="17"/>
      <c r="STH221" s="17"/>
      <c r="STI221" s="17"/>
      <c r="STJ221" s="17"/>
      <c r="STK221" s="17"/>
      <c r="STL221" s="17"/>
      <c r="STM221" s="17"/>
      <c r="STN221" s="17"/>
      <c r="STO221" s="17"/>
      <c r="STP221" s="17"/>
      <c r="STQ221" s="17"/>
      <c r="STR221" s="17"/>
      <c r="STS221" s="17"/>
      <c r="STT221" s="17"/>
      <c r="STU221" s="17"/>
      <c r="STV221" s="17"/>
      <c r="STW221" s="17"/>
      <c r="STX221" s="17"/>
      <c r="STY221" s="17"/>
      <c r="STZ221" s="17"/>
      <c r="SUA221" s="17"/>
      <c r="SUB221" s="17"/>
      <c r="SUC221" s="17"/>
      <c r="SUD221" s="17"/>
      <c r="SUE221" s="17"/>
      <c r="SUF221" s="17"/>
      <c r="SUG221" s="17"/>
      <c r="SUH221" s="17"/>
      <c r="SUI221" s="17"/>
      <c r="SUJ221" s="17"/>
      <c r="SUK221" s="17"/>
      <c r="SUL221" s="17"/>
      <c r="SUM221" s="17"/>
      <c r="SUN221" s="17"/>
      <c r="SUO221" s="17"/>
      <c r="SUP221" s="17"/>
      <c r="SUQ221" s="17"/>
      <c r="SUR221" s="17"/>
      <c r="SUS221" s="17"/>
      <c r="SUT221" s="17"/>
      <c r="SUU221" s="17"/>
      <c r="SUV221" s="17"/>
      <c r="SUW221" s="17"/>
      <c r="SUX221" s="17"/>
      <c r="SUY221" s="17"/>
      <c r="SUZ221" s="17"/>
      <c r="SVA221" s="17"/>
      <c r="SVB221" s="17"/>
      <c r="SVC221" s="17"/>
      <c r="SVD221" s="17"/>
      <c r="SVE221" s="17"/>
      <c r="SVF221" s="17"/>
      <c r="SVG221" s="17"/>
      <c r="SVH221" s="17"/>
      <c r="SVI221" s="17"/>
      <c r="SVJ221" s="17"/>
      <c r="SVK221" s="17"/>
      <c r="SVL221" s="17"/>
      <c r="SVM221" s="17"/>
      <c r="SVN221" s="17"/>
      <c r="SVO221" s="17"/>
      <c r="SVP221" s="17"/>
      <c r="SVQ221" s="17"/>
      <c r="SVR221" s="17"/>
      <c r="SVS221" s="17"/>
      <c r="SVT221" s="17"/>
      <c r="SVU221" s="17"/>
      <c r="SVV221" s="17"/>
      <c r="SVW221" s="17"/>
      <c r="SVX221" s="17"/>
      <c r="SVY221" s="17"/>
      <c r="SVZ221" s="17"/>
      <c r="SWA221" s="17"/>
      <c r="SWB221" s="17"/>
      <c r="SWC221" s="17"/>
      <c r="SWD221" s="17"/>
      <c r="SWE221" s="17"/>
      <c r="SWF221" s="17"/>
      <c r="SWG221" s="17"/>
      <c r="SWH221" s="17"/>
      <c r="SWI221" s="17"/>
      <c r="SWJ221" s="17"/>
      <c r="SWK221" s="17"/>
      <c r="SWL221" s="17"/>
      <c r="SWM221" s="17"/>
      <c r="SWN221" s="17"/>
      <c r="SWO221" s="17"/>
      <c r="SWP221" s="17"/>
      <c r="SWQ221" s="17"/>
      <c r="SWR221" s="17"/>
      <c r="SWS221" s="17"/>
      <c r="SWT221" s="17"/>
      <c r="SWU221" s="17"/>
      <c r="SWV221" s="17"/>
      <c r="SWW221" s="17"/>
      <c r="SWX221" s="17"/>
      <c r="SWY221" s="17"/>
      <c r="SWZ221" s="17"/>
      <c r="SXA221" s="17"/>
      <c r="SXB221" s="17"/>
      <c r="SXC221" s="17"/>
      <c r="SXD221" s="17"/>
      <c r="SXE221" s="17"/>
      <c r="SXF221" s="17"/>
      <c r="SXG221" s="17"/>
      <c r="SXH221" s="17"/>
      <c r="SXI221" s="17"/>
      <c r="SXJ221" s="17"/>
      <c r="SXK221" s="17"/>
      <c r="SXL221" s="17"/>
      <c r="SXM221" s="17"/>
      <c r="SXN221" s="17"/>
      <c r="SXO221" s="17"/>
      <c r="SXP221" s="17"/>
      <c r="SXQ221" s="17"/>
      <c r="SXR221" s="17"/>
      <c r="SXS221" s="17"/>
      <c r="SXT221" s="17"/>
      <c r="SXU221" s="17"/>
      <c r="SXV221" s="17"/>
      <c r="SXW221" s="17"/>
      <c r="SXX221" s="17"/>
      <c r="SXY221" s="17"/>
      <c r="SXZ221" s="17"/>
      <c r="SYA221" s="17"/>
      <c r="SYB221" s="17"/>
      <c r="SYC221" s="17"/>
      <c r="SYD221" s="17"/>
      <c r="SYE221" s="17"/>
      <c r="SYF221" s="17"/>
      <c r="SYG221" s="17"/>
      <c r="SYH221" s="17"/>
      <c r="SYI221" s="17"/>
      <c r="SYJ221" s="17"/>
      <c r="SYK221" s="17"/>
      <c r="SYL221" s="17"/>
      <c r="SYM221" s="17"/>
      <c r="SYN221" s="17"/>
      <c r="SYO221" s="17"/>
      <c r="SYP221" s="17"/>
      <c r="SYQ221" s="17"/>
      <c r="SYR221" s="17"/>
      <c r="SYS221" s="17"/>
      <c r="SYT221" s="17"/>
      <c r="SYU221" s="17"/>
      <c r="SYV221" s="17"/>
      <c r="SYW221" s="17"/>
      <c r="SYX221" s="17"/>
      <c r="SYY221" s="17"/>
      <c r="SYZ221" s="17"/>
      <c r="SZA221" s="17"/>
      <c r="SZB221" s="17"/>
      <c r="SZC221" s="17"/>
      <c r="SZD221" s="17"/>
      <c r="SZE221" s="17"/>
      <c r="SZF221" s="17"/>
      <c r="SZG221" s="17"/>
      <c r="SZH221" s="17"/>
      <c r="SZI221" s="17"/>
      <c r="SZJ221" s="17"/>
      <c r="SZK221" s="17"/>
      <c r="SZL221" s="17"/>
      <c r="SZM221" s="17"/>
      <c r="SZN221" s="17"/>
      <c r="SZO221" s="17"/>
      <c r="SZP221" s="17"/>
      <c r="SZQ221" s="17"/>
      <c r="SZR221" s="17"/>
      <c r="SZS221" s="17"/>
      <c r="SZT221" s="17"/>
      <c r="SZU221" s="17"/>
      <c r="SZV221" s="17"/>
      <c r="SZW221" s="17"/>
      <c r="SZX221" s="17"/>
      <c r="SZY221" s="17"/>
      <c r="SZZ221" s="17"/>
      <c r="TAA221" s="17"/>
      <c r="TAB221" s="17"/>
      <c r="TAC221" s="17"/>
      <c r="TAD221" s="17"/>
      <c r="TAE221" s="17"/>
      <c r="TAF221" s="17"/>
      <c r="TAG221" s="17"/>
      <c r="TAH221" s="17"/>
      <c r="TAI221" s="17"/>
      <c r="TAJ221" s="17"/>
      <c r="TAK221" s="17"/>
      <c r="TAL221" s="17"/>
      <c r="TAM221" s="17"/>
      <c r="TAN221" s="17"/>
      <c r="TAO221" s="17"/>
      <c r="TAP221" s="17"/>
      <c r="TAQ221" s="17"/>
      <c r="TAR221" s="17"/>
      <c r="TAS221" s="17"/>
      <c r="TAT221" s="17"/>
      <c r="TAU221" s="17"/>
      <c r="TAV221" s="17"/>
      <c r="TAW221" s="17"/>
      <c r="TAX221" s="17"/>
      <c r="TAY221" s="17"/>
      <c r="TAZ221" s="17"/>
      <c r="TBA221" s="17"/>
      <c r="TBB221" s="17"/>
      <c r="TBC221" s="17"/>
      <c r="TBD221" s="17"/>
      <c r="TBE221" s="17"/>
      <c r="TBF221" s="17"/>
      <c r="TBG221" s="17"/>
      <c r="TBH221" s="17"/>
      <c r="TBI221" s="17"/>
      <c r="TBJ221" s="17"/>
      <c r="TBK221" s="17"/>
      <c r="TBL221" s="17"/>
      <c r="TBM221" s="17"/>
      <c r="TBN221" s="17"/>
      <c r="TBO221" s="17"/>
      <c r="TBP221" s="17"/>
      <c r="TBQ221" s="17"/>
      <c r="TBR221" s="17"/>
      <c r="TBS221" s="17"/>
      <c r="TBT221" s="17"/>
      <c r="TBU221" s="17"/>
      <c r="TBV221" s="17"/>
      <c r="TBW221" s="17"/>
      <c r="TBX221" s="17"/>
      <c r="TBY221" s="17"/>
      <c r="TBZ221" s="17"/>
      <c r="TCA221" s="17"/>
      <c r="TCB221" s="17"/>
      <c r="TCC221" s="17"/>
      <c r="TCD221" s="17"/>
      <c r="TCE221" s="17"/>
      <c r="TCF221" s="17"/>
      <c r="TCG221" s="17"/>
      <c r="TCH221" s="17"/>
      <c r="TCI221" s="17"/>
      <c r="TCJ221" s="17"/>
      <c r="TCK221" s="17"/>
      <c r="TCL221" s="17"/>
      <c r="TCM221" s="17"/>
      <c r="TCN221" s="17"/>
      <c r="TCO221" s="17"/>
      <c r="TCP221" s="17"/>
      <c r="TCQ221" s="17"/>
      <c r="TCR221" s="17"/>
      <c r="TCS221" s="17"/>
      <c r="TCT221" s="17"/>
      <c r="TCU221" s="17"/>
      <c r="TCV221" s="17"/>
      <c r="TCW221" s="17"/>
      <c r="TCX221" s="17"/>
      <c r="TCY221" s="17"/>
      <c r="TCZ221" s="17"/>
      <c r="TDA221" s="17"/>
      <c r="TDB221" s="17"/>
      <c r="TDC221" s="17"/>
      <c r="TDD221" s="17"/>
      <c r="TDE221" s="17"/>
      <c r="TDF221" s="17"/>
      <c r="TDG221" s="17"/>
      <c r="TDH221" s="17"/>
      <c r="TDI221" s="17"/>
      <c r="TDJ221" s="17"/>
      <c r="TDK221" s="17"/>
      <c r="TDL221" s="17"/>
      <c r="TDM221" s="17"/>
      <c r="TDN221" s="17"/>
      <c r="TDO221" s="17"/>
      <c r="TDP221" s="17"/>
      <c r="TDQ221" s="17"/>
      <c r="TDR221" s="17"/>
      <c r="TDS221" s="17"/>
      <c r="TDT221" s="17"/>
      <c r="TDU221" s="17"/>
      <c r="TDV221" s="17"/>
      <c r="TDW221" s="17"/>
      <c r="TDX221" s="17"/>
      <c r="TDY221" s="17"/>
      <c r="TDZ221" s="17"/>
      <c r="TEA221" s="17"/>
      <c r="TEB221" s="17"/>
      <c r="TEC221" s="17"/>
      <c r="TED221" s="17"/>
      <c r="TEE221" s="17"/>
      <c r="TEF221" s="17"/>
      <c r="TEG221" s="17"/>
      <c r="TEH221" s="17"/>
      <c r="TEI221" s="17"/>
      <c r="TEJ221" s="17"/>
      <c r="TEK221" s="17"/>
      <c r="TEL221" s="17"/>
      <c r="TEM221" s="17"/>
      <c r="TEN221" s="17"/>
      <c r="TEO221" s="17"/>
      <c r="TEP221" s="17"/>
      <c r="TEQ221" s="17"/>
      <c r="TER221" s="17"/>
      <c r="TES221" s="17"/>
      <c r="TET221" s="17"/>
      <c r="TEU221" s="17"/>
      <c r="TEV221" s="17"/>
      <c r="TEW221" s="17"/>
      <c r="TEX221" s="17"/>
      <c r="TEY221" s="17"/>
      <c r="TEZ221" s="17"/>
      <c r="TFA221" s="17"/>
      <c r="TFB221" s="17"/>
      <c r="TFC221" s="17"/>
      <c r="TFD221" s="17"/>
      <c r="TFE221" s="17"/>
      <c r="TFF221" s="17"/>
      <c r="TFG221" s="17"/>
      <c r="TFH221" s="17"/>
      <c r="TFI221" s="17"/>
      <c r="TFJ221" s="17"/>
      <c r="TFK221" s="17"/>
      <c r="TFL221" s="17"/>
      <c r="TFM221" s="17"/>
      <c r="TFN221" s="17"/>
      <c r="TFO221" s="17"/>
      <c r="TFP221" s="17"/>
      <c r="TFQ221" s="17"/>
      <c r="TFR221" s="17"/>
      <c r="TFS221" s="17"/>
      <c r="TFT221" s="17"/>
      <c r="TFU221" s="17"/>
      <c r="TFV221" s="17"/>
      <c r="TFW221" s="17"/>
      <c r="TFX221" s="17"/>
      <c r="TFY221" s="17"/>
      <c r="TFZ221" s="17"/>
      <c r="TGA221" s="17"/>
      <c r="TGB221" s="17"/>
      <c r="TGC221" s="17"/>
      <c r="TGD221" s="17"/>
      <c r="TGE221" s="17"/>
      <c r="TGF221" s="17"/>
      <c r="TGG221" s="17"/>
      <c r="TGH221" s="17"/>
      <c r="TGI221" s="17"/>
      <c r="TGJ221" s="17"/>
      <c r="TGK221" s="17"/>
      <c r="TGL221" s="17"/>
      <c r="TGM221" s="17"/>
      <c r="TGN221" s="17"/>
      <c r="TGO221" s="17"/>
      <c r="TGP221" s="17"/>
      <c r="TGQ221" s="17"/>
      <c r="TGR221" s="17"/>
      <c r="TGS221" s="17"/>
      <c r="TGT221" s="17"/>
      <c r="TGU221" s="17"/>
      <c r="TGV221" s="17"/>
      <c r="TGW221" s="17"/>
      <c r="TGX221" s="17"/>
      <c r="TGY221" s="17"/>
      <c r="TGZ221" s="17"/>
      <c r="THA221" s="17"/>
      <c r="THB221" s="17"/>
      <c r="THC221" s="17"/>
      <c r="THD221" s="17"/>
      <c r="THE221" s="17"/>
      <c r="THF221" s="17"/>
      <c r="THG221" s="17"/>
      <c r="THH221" s="17"/>
      <c r="THI221" s="17"/>
      <c r="THJ221" s="17"/>
      <c r="THK221" s="17"/>
      <c r="THL221" s="17"/>
      <c r="THM221" s="17"/>
      <c r="THN221" s="17"/>
      <c r="THO221" s="17"/>
      <c r="THP221" s="17"/>
      <c r="THQ221" s="17"/>
      <c r="THR221" s="17"/>
      <c r="THS221" s="17"/>
      <c r="THT221" s="17"/>
      <c r="THU221" s="17"/>
      <c r="THV221" s="17"/>
      <c r="THW221" s="17"/>
      <c r="THX221" s="17"/>
      <c r="THY221" s="17"/>
      <c r="THZ221" s="17"/>
      <c r="TIA221" s="17"/>
      <c r="TIB221" s="17"/>
      <c r="TIC221" s="17"/>
      <c r="TID221" s="17"/>
      <c r="TIE221" s="17"/>
      <c r="TIF221" s="17"/>
      <c r="TIG221" s="17"/>
      <c r="TIH221" s="17"/>
      <c r="TII221" s="17"/>
      <c r="TIJ221" s="17"/>
      <c r="TIK221" s="17"/>
      <c r="TIL221" s="17"/>
      <c r="TIM221" s="17"/>
      <c r="TIN221" s="17"/>
      <c r="TIO221" s="17"/>
      <c r="TIP221" s="17"/>
      <c r="TIQ221" s="17"/>
      <c r="TIR221" s="17"/>
      <c r="TIS221" s="17"/>
      <c r="TIT221" s="17"/>
      <c r="TIU221" s="17"/>
      <c r="TIV221" s="17"/>
      <c r="TIW221" s="17"/>
      <c r="TIX221" s="17"/>
      <c r="TIY221" s="17"/>
      <c r="TIZ221" s="17"/>
      <c r="TJA221" s="17"/>
      <c r="TJB221" s="17"/>
      <c r="TJC221" s="17"/>
      <c r="TJD221" s="17"/>
      <c r="TJE221" s="17"/>
      <c r="TJF221" s="17"/>
      <c r="TJG221" s="17"/>
      <c r="TJH221" s="17"/>
      <c r="TJI221" s="17"/>
      <c r="TJJ221" s="17"/>
      <c r="TJK221" s="17"/>
      <c r="TJL221" s="17"/>
      <c r="TJM221" s="17"/>
      <c r="TJN221" s="17"/>
      <c r="TJO221" s="17"/>
      <c r="TJP221" s="17"/>
      <c r="TJQ221" s="17"/>
      <c r="TJR221" s="17"/>
      <c r="TJS221" s="17"/>
      <c r="TJT221" s="17"/>
      <c r="TJU221" s="17"/>
      <c r="TJV221" s="17"/>
      <c r="TJW221" s="17"/>
      <c r="TJX221" s="17"/>
      <c r="TJY221" s="17"/>
      <c r="TJZ221" s="17"/>
      <c r="TKA221" s="17"/>
      <c r="TKB221" s="17"/>
      <c r="TKC221" s="17"/>
      <c r="TKD221" s="17"/>
      <c r="TKE221" s="17"/>
      <c r="TKF221" s="17"/>
      <c r="TKG221" s="17"/>
      <c r="TKH221" s="17"/>
      <c r="TKI221" s="17"/>
      <c r="TKJ221" s="17"/>
      <c r="TKK221" s="17"/>
      <c r="TKL221" s="17"/>
      <c r="TKM221" s="17"/>
      <c r="TKN221" s="17"/>
      <c r="TKO221" s="17"/>
      <c r="TKP221" s="17"/>
      <c r="TKQ221" s="17"/>
      <c r="TKR221" s="17"/>
      <c r="TKS221" s="17"/>
      <c r="TKT221" s="17"/>
      <c r="TKU221" s="17"/>
      <c r="TKV221" s="17"/>
      <c r="TKW221" s="17"/>
      <c r="TKX221" s="17"/>
      <c r="TKY221" s="17"/>
      <c r="TKZ221" s="17"/>
      <c r="TLA221" s="17"/>
      <c r="TLB221" s="17"/>
      <c r="TLC221" s="17"/>
      <c r="TLD221" s="17"/>
      <c r="TLE221" s="17"/>
      <c r="TLF221" s="17"/>
      <c r="TLG221" s="17"/>
      <c r="TLH221" s="17"/>
      <c r="TLI221" s="17"/>
      <c r="TLJ221" s="17"/>
      <c r="TLK221" s="17"/>
      <c r="TLL221" s="17"/>
      <c r="TLM221" s="17"/>
      <c r="TLN221" s="17"/>
      <c r="TLO221" s="17"/>
      <c r="TLP221" s="17"/>
      <c r="TLQ221" s="17"/>
      <c r="TLR221" s="17"/>
      <c r="TLS221" s="17"/>
      <c r="TLT221" s="17"/>
      <c r="TLU221" s="17"/>
      <c r="TLV221" s="17"/>
      <c r="TLW221" s="17"/>
      <c r="TLX221" s="17"/>
      <c r="TLY221" s="17"/>
      <c r="TLZ221" s="17"/>
      <c r="TMA221" s="17"/>
      <c r="TMB221" s="17"/>
      <c r="TMC221" s="17"/>
      <c r="TMD221" s="17"/>
      <c r="TME221" s="17"/>
      <c r="TMF221" s="17"/>
      <c r="TMG221" s="17"/>
      <c r="TMH221" s="17"/>
      <c r="TMI221" s="17"/>
      <c r="TMJ221" s="17"/>
      <c r="TMK221" s="17"/>
      <c r="TML221" s="17"/>
      <c r="TMM221" s="17"/>
      <c r="TMN221" s="17"/>
      <c r="TMO221" s="17"/>
      <c r="TMP221" s="17"/>
      <c r="TMQ221" s="17"/>
      <c r="TMR221" s="17"/>
      <c r="TMS221" s="17"/>
      <c r="TMT221" s="17"/>
      <c r="TMU221" s="17"/>
      <c r="TMV221" s="17"/>
      <c r="TMW221" s="17"/>
      <c r="TMX221" s="17"/>
      <c r="TMY221" s="17"/>
      <c r="TMZ221" s="17"/>
      <c r="TNA221" s="17"/>
      <c r="TNB221" s="17"/>
      <c r="TNC221" s="17"/>
      <c r="TND221" s="17"/>
      <c r="TNE221" s="17"/>
      <c r="TNF221" s="17"/>
      <c r="TNG221" s="17"/>
      <c r="TNH221" s="17"/>
      <c r="TNI221" s="17"/>
      <c r="TNJ221" s="17"/>
      <c r="TNK221" s="17"/>
      <c r="TNL221" s="17"/>
      <c r="TNM221" s="17"/>
      <c r="TNN221" s="17"/>
      <c r="TNO221" s="17"/>
      <c r="TNP221" s="17"/>
      <c r="TNQ221" s="17"/>
      <c r="TNR221" s="17"/>
      <c r="TNS221" s="17"/>
      <c r="TNT221" s="17"/>
      <c r="TNU221" s="17"/>
      <c r="TNV221" s="17"/>
      <c r="TNW221" s="17"/>
      <c r="TNX221" s="17"/>
      <c r="TNY221" s="17"/>
      <c r="TNZ221" s="17"/>
      <c r="TOA221" s="17"/>
      <c r="TOB221" s="17"/>
      <c r="TOC221" s="17"/>
      <c r="TOD221" s="17"/>
      <c r="TOE221" s="17"/>
      <c r="TOF221" s="17"/>
      <c r="TOG221" s="17"/>
      <c r="TOH221" s="17"/>
      <c r="TOI221" s="17"/>
      <c r="TOJ221" s="17"/>
      <c r="TOK221" s="17"/>
      <c r="TOL221" s="17"/>
      <c r="TOM221" s="17"/>
      <c r="TON221" s="17"/>
      <c r="TOO221" s="17"/>
      <c r="TOP221" s="17"/>
      <c r="TOQ221" s="17"/>
      <c r="TOR221" s="17"/>
      <c r="TOS221" s="17"/>
      <c r="TOT221" s="17"/>
      <c r="TOU221" s="17"/>
      <c r="TOV221" s="17"/>
      <c r="TOW221" s="17"/>
      <c r="TOX221" s="17"/>
      <c r="TOY221" s="17"/>
      <c r="TOZ221" s="17"/>
      <c r="TPA221" s="17"/>
      <c r="TPB221" s="17"/>
      <c r="TPC221" s="17"/>
      <c r="TPD221" s="17"/>
      <c r="TPE221" s="17"/>
      <c r="TPF221" s="17"/>
      <c r="TPG221" s="17"/>
      <c r="TPH221" s="17"/>
      <c r="TPI221" s="17"/>
      <c r="TPJ221" s="17"/>
      <c r="TPK221" s="17"/>
      <c r="TPL221" s="17"/>
      <c r="TPM221" s="17"/>
      <c r="TPN221" s="17"/>
      <c r="TPO221" s="17"/>
      <c r="TPP221" s="17"/>
      <c r="TPQ221" s="17"/>
      <c r="TPR221" s="17"/>
      <c r="TPS221" s="17"/>
      <c r="TPT221" s="17"/>
      <c r="TPU221" s="17"/>
      <c r="TPV221" s="17"/>
      <c r="TPW221" s="17"/>
      <c r="TPX221" s="17"/>
      <c r="TPY221" s="17"/>
      <c r="TPZ221" s="17"/>
      <c r="TQA221" s="17"/>
      <c r="TQB221" s="17"/>
      <c r="TQC221" s="17"/>
      <c r="TQD221" s="17"/>
      <c r="TQE221" s="17"/>
      <c r="TQF221" s="17"/>
      <c r="TQG221" s="17"/>
      <c r="TQH221" s="17"/>
      <c r="TQI221" s="17"/>
      <c r="TQJ221" s="17"/>
      <c r="TQK221" s="17"/>
      <c r="TQL221" s="17"/>
      <c r="TQM221" s="17"/>
      <c r="TQN221" s="17"/>
      <c r="TQO221" s="17"/>
      <c r="TQP221" s="17"/>
      <c r="TQQ221" s="17"/>
      <c r="TQR221" s="17"/>
      <c r="TQS221" s="17"/>
      <c r="TQT221" s="17"/>
      <c r="TQU221" s="17"/>
      <c r="TQV221" s="17"/>
      <c r="TQW221" s="17"/>
      <c r="TQX221" s="17"/>
      <c r="TQY221" s="17"/>
      <c r="TQZ221" s="17"/>
      <c r="TRA221" s="17"/>
      <c r="TRB221" s="17"/>
      <c r="TRC221" s="17"/>
      <c r="TRD221" s="17"/>
      <c r="TRE221" s="17"/>
      <c r="TRF221" s="17"/>
      <c r="TRG221" s="17"/>
      <c r="TRH221" s="17"/>
      <c r="TRI221" s="17"/>
      <c r="TRJ221" s="17"/>
      <c r="TRK221" s="17"/>
      <c r="TRL221" s="17"/>
      <c r="TRM221" s="17"/>
      <c r="TRN221" s="17"/>
      <c r="TRO221" s="17"/>
      <c r="TRP221" s="17"/>
      <c r="TRQ221" s="17"/>
      <c r="TRR221" s="17"/>
      <c r="TRS221" s="17"/>
      <c r="TRT221" s="17"/>
      <c r="TRU221" s="17"/>
      <c r="TRV221" s="17"/>
      <c r="TRW221" s="17"/>
      <c r="TRX221" s="17"/>
      <c r="TRY221" s="17"/>
      <c r="TRZ221" s="17"/>
      <c r="TSA221" s="17"/>
      <c r="TSB221" s="17"/>
      <c r="TSC221" s="17"/>
      <c r="TSD221" s="17"/>
      <c r="TSE221" s="17"/>
      <c r="TSF221" s="17"/>
      <c r="TSG221" s="17"/>
      <c r="TSH221" s="17"/>
      <c r="TSI221" s="17"/>
      <c r="TSJ221" s="17"/>
      <c r="TSK221" s="17"/>
      <c r="TSL221" s="17"/>
      <c r="TSM221" s="17"/>
      <c r="TSN221" s="17"/>
      <c r="TSO221" s="17"/>
      <c r="TSP221" s="17"/>
      <c r="TSQ221" s="17"/>
      <c r="TSR221" s="17"/>
      <c r="TSS221" s="17"/>
      <c r="TST221" s="17"/>
      <c r="TSU221" s="17"/>
      <c r="TSV221" s="17"/>
      <c r="TSW221" s="17"/>
      <c r="TSX221" s="17"/>
      <c r="TSY221" s="17"/>
      <c r="TSZ221" s="17"/>
      <c r="TTA221" s="17"/>
      <c r="TTB221" s="17"/>
      <c r="TTC221" s="17"/>
      <c r="TTD221" s="17"/>
      <c r="TTE221" s="17"/>
      <c r="TTF221" s="17"/>
      <c r="TTG221" s="17"/>
      <c r="TTH221" s="17"/>
      <c r="TTI221" s="17"/>
      <c r="TTJ221" s="17"/>
      <c r="TTK221" s="17"/>
      <c r="TTL221" s="17"/>
      <c r="TTM221" s="17"/>
      <c r="TTN221" s="17"/>
      <c r="TTO221" s="17"/>
      <c r="TTP221" s="17"/>
      <c r="TTQ221" s="17"/>
      <c r="TTR221" s="17"/>
      <c r="TTS221" s="17"/>
      <c r="TTT221" s="17"/>
      <c r="TTU221" s="17"/>
      <c r="TTV221" s="17"/>
      <c r="TTW221" s="17"/>
      <c r="TTX221" s="17"/>
      <c r="TTY221" s="17"/>
      <c r="TTZ221" s="17"/>
      <c r="TUA221" s="17"/>
      <c r="TUB221" s="17"/>
      <c r="TUC221" s="17"/>
      <c r="TUD221" s="17"/>
      <c r="TUE221" s="17"/>
      <c r="TUF221" s="17"/>
      <c r="TUG221" s="17"/>
      <c r="TUH221" s="17"/>
      <c r="TUI221" s="17"/>
      <c r="TUJ221" s="17"/>
      <c r="TUK221" s="17"/>
      <c r="TUL221" s="17"/>
      <c r="TUM221" s="17"/>
      <c r="TUN221" s="17"/>
      <c r="TUO221" s="17"/>
      <c r="TUP221" s="17"/>
      <c r="TUQ221" s="17"/>
      <c r="TUR221" s="17"/>
      <c r="TUS221" s="17"/>
      <c r="TUT221" s="17"/>
      <c r="TUU221" s="17"/>
      <c r="TUV221" s="17"/>
      <c r="TUW221" s="17"/>
      <c r="TUX221" s="17"/>
      <c r="TUY221" s="17"/>
      <c r="TUZ221" s="17"/>
      <c r="TVA221" s="17"/>
      <c r="TVB221" s="17"/>
      <c r="TVC221" s="17"/>
      <c r="TVD221" s="17"/>
      <c r="TVE221" s="17"/>
      <c r="TVF221" s="17"/>
      <c r="TVG221" s="17"/>
      <c r="TVH221" s="17"/>
      <c r="TVI221" s="17"/>
      <c r="TVJ221" s="17"/>
      <c r="TVK221" s="17"/>
      <c r="TVL221" s="17"/>
      <c r="TVM221" s="17"/>
      <c r="TVN221" s="17"/>
      <c r="TVO221" s="17"/>
      <c r="TVP221" s="17"/>
      <c r="TVQ221" s="17"/>
      <c r="TVR221" s="17"/>
      <c r="TVS221" s="17"/>
      <c r="TVT221" s="17"/>
      <c r="TVU221" s="17"/>
      <c r="TVV221" s="17"/>
      <c r="TVW221" s="17"/>
      <c r="TVX221" s="17"/>
      <c r="TVY221" s="17"/>
      <c r="TVZ221" s="17"/>
      <c r="TWA221" s="17"/>
      <c r="TWB221" s="17"/>
      <c r="TWC221" s="17"/>
      <c r="TWD221" s="17"/>
      <c r="TWE221" s="17"/>
      <c r="TWF221" s="17"/>
      <c r="TWG221" s="17"/>
      <c r="TWH221" s="17"/>
      <c r="TWI221" s="17"/>
      <c r="TWJ221" s="17"/>
      <c r="TWK221" s="17"/>
      <c r="TWL221" s="17"/>
      <c r="TWM221" s="17"/>
      <c r="TWN221" s="17"/>
      <c r="TWO221" s="17"/>
      <c r="TWP221" s="17"/>
      <c r="TWQ221" s="17"/>
      <c r="TWR221" s="17"/>
      <c r="TWS221" s="17"/>
      <c r="TWT221" s="17"/>
      <c r="TWU221" s="17"/>
      <c r="TWV221" s="17"/>
      <c r="TWW221" s="17"/>
      <c r="TWX221" s="17"/>
      <c r="TWY221" s="17"/>
      <c r="TWZ221" s="17"/>
      <c r="TXA221" s="17"/>
      <c r="TXB221" s="17"/>
      <c r="TXC221" s="17"/>
      <c r="TXD221" s="17"/>
      <c r="TXE221" s="17"/>
      <c r="TXF221" s="17"/>
      <c r="TXG221" s="17"/>
      <c r="TXH221" s="17"/>
      <c r="TXI221" s="17"/>
      <c r="TXJ221" s="17"/>
      <c r="TXK221" s="17"/>
      <c r="TXL221" s="17"/>
      <c r="TXM221" s="17"/>
      <c r="TXN221" s="17"/>
      <c r="TXO221" s="17"/>
      <c r="TXP221" s="17"/>
      <c r="TXQ221" s="17"/>
      <c r="TXR221" s="17"/>
      <c r="TXS221" s="17"/>
      <c r="TXT221" s="17"/>
      <c r="TXU221" s="17"/>
      <c r="TXV221" s="17"/>
      <c r="TXW221" s="17"/>
      <c r="TXX221" s="17"/>
      <c r="TXY221" s="17"/>
      <c r="TXZ221" s="17"/>
      <c r="TYA221" s="17"/>
      <c r="TYB221" s="17"/>
      <c r="TYC221" s="17"/>
      <c r="TYD221" s="17"/>
      <c r="TYE221" s="17"/>
      <c r="TYF221" s="17"/>
      <c r="TYG221" s="17"/>
      <c r="TYH221" s="17"/>
      <c r="TYI221" s="17"/>
      <c r="TYJ221" s="17"/>
      <c r="TYK221" s="17"/>
      <c r="TYL221" s="17"/>
      <c r="TYM221" s="17"/>
      <c r="TYN221" s="17"/>
      <c r="TYO221" s="17"/>
      <c r="TYP221" s="17"/>
      <c r="TYQ221" s="17"/>
      <c r="TYR221" s="17"/>
      <c r="TYS221" s="17"/>
      <c r="TYT221" s="17"/>
      <c r="TYU221" s="17"/>
      <c r="TYV221" s="17"/>
      <c r="TYW221" s="17"/>
      <c r="TYX221" s="17"/>
      <c r="TYY221" s="17"/>
      <c r="TYZ221" s="17"/>
      <c r="TZA221" s="17"/>
      <c r="TZB221" s="17"/>
      <c r="TZC221" s="17"/>
      <c r="TZD221" s="17"/>
      <c r="TZE221" s="17"/>
      <c r="TZF221" s="17"/>
      <c r="TZG221" s="17"/>
      <c r="TZH221" s="17"/>
      <c r="TZI221" s="17"/>
      <c r="TZJ221" s="17"/>
      <c r="TZK221" s="17"/>
      <c r="TZL221" s="17"/>
      <c r="TZM221" s="17"/>
      <c r="TZN221" s="17"/>
      <c r="TZO221" s="17"/>
      <c r="TZP221" s="17"/>
      <c r="TZQ221" s="17"/>
      <c r="TZR221" s="17"/>
      <c r="TZS221" s="17"/>
      <c r="TZT221" s="17"/>
      <c r="TZU221" s="17"/>
      <c r="TZV221" s="17"/>
      <c r="TZW221" s="17"/>
      <c r="TZX221" s="17"/>
      <c r="TZY221" s="17"/>
      <c r="TZZ221" s="17"/>
      <c r="UAA221" s="17"/>
      <c r="UAB221" s="17"/>
      <c r="UAC221" s="17"/>
      <c r="UAD221" s="17"/>
      <c r="UAE221" s="17"/>
      <c r="UAF221" s="17"/>
      <c r="UAG221" s="17"/>
      <c r="UAH221" s="17"/>
      <c r="UAI221" s="17"/>
      <c r="UAJ221" s="17"/>
      <c r="UAK221" s="17"/>
      <c r="UAL221" s="17"/>
      <c r="UAM221" s="17"/>
      <c r="UAN221" s="17"/>
      <c r="UAO221" s="17"/>
      <c r="UAP221" s="17"/>
      <c r="UAQ221" s="17"/>
      <c r="UAR221" s="17"/>
      <c r="UAS221" s="17"/>
      <c r="UAT221" s="17"/>
      <c r="UAU221" s="17"/>
      <c r="UAV221" s="17"/>
      <c r="UAW221" s="17"/>
      <c r="UAX221" s="17"/>
      <c r="UAY221" s="17"/>
      <c r="UAZ221" s="17"/>
      <c r="UBA221" s="17"/>
      <c r="UBB221" s="17"/>
      <c r="UBC221" s="17"/>
      <c r="UBD221" s="17"/>
      <c r="UBE221" s="17"/>
      <c r="UBF221" s="17"/>
      <c r="UBG221" s="17"/>
      <c r="UBH221" s="17"/>
      <c r="UBI221" s="17"/>
      <c r="UBJ221" s="17"/>
      <c r="UBK221" s="17"/>
      <c r="UBL221" s="17"/>
      <c r="UBM221" s="17"/>
      <c r="UBN221" s="17"/>
      <c r="UBO221" s="17"/>
      <c r="UBP221" s="17"/>
      <c r="UBQ221" s="17"/>
      <c r="UBR221" s="17"/>
      <c r="UBS221" s="17"/>
      <c r="UBT221" s="17"/>
      <c r="UBU221" s="17"/>
      <c r="UBV221" s="17"/>
      <c r="UBW221" s="17"/>
      <c r="UBX221" s="17"/>
      <c r="UBY221" s="17"/>
      <c r="UBZ221" s="17"/>
      <c r="UCA221" s="17"/>
      <c r="UCB221" s="17"/>
      <c r="UCC221" s="17"/>
      <c r="UCD221" s="17"/>
      <c r="UCE221" s="17"/>
      <c r="UCF221" s="17"/>
      <c r="UCG221" s="17"/>
      <c r="UCH221" s="17"/>
      <c r="UCI221" s="17"/>
      <c r="UCJ221" s="17"/>
      <c r="UCK221" s="17"/>
      <c r="UCL221" s="17"/>
      <c r="UCM221" s="17"/>
      <c r="UCN221" s="17"/>
      <c r="UCO221" s="17"/>
      <c r="UCP221" s="17"/>
      <c r="UCQ221" s="17"/>
      <c r="UCR221" s="17"/>
      <c r="UCS221" s="17"/>
      <c r="UCT221" s="17"/>
      <c r="UCU221" s="17"/>
      <c r="UCV221" s="17"/>
      <c r="UCW221" s="17"/>
      <c r="UCX221" s="17"/>
      <c r="UCY221" s="17"/>
      <c r="UCZ221" s="17"/>
      <c r="UDA221" s="17"/>
      <c r="UDB221" s="17"/>
      <c r="UDC221" s="17"/>
      <c r="UDD221" s="17"/>
      <c r="UDE221" s="17"/>
      <c r="UDF221" s="17"/>
      <c r="UDG221" s="17"/>
      <c r="UDH221" s="17"/>
      <c r="UDI221" s="17"/>
      <c r="UDJ221" s="17"/>
      <c r="UDK221" s="17"/>
      <c r="UDL221" s="17"/>
      <c r="UDM221" s="17"/>
      <c r="UDN221" s="17"/>
      <c r="UDO221" s="17"/>
      <c r="UDP221" s="17"/>
      <c r="UDQ221" s="17"/>
      <c r="UDR221" s="17"/>
      <c r="UDS221" s="17"/>
      <c r="UDT221" s="17"/>
      <c r="UDU221" s="17"/>
      <c r="UDV221" s="17"/>
      <c r="UDW221" s="17"/>
      <c r="UDX221" s="17"/>
      <c r="UDY221" s="17"/>
      <c r="UDZ221" s="17"/>
      <c r="UEA221" s="17"/>
      <c r="UEB221" s="17"/>
      <c r="UEC221" s="17"/>
      <c r="UED221" s="17"/>
      <c r="UEE221" s="17"/>
      <c r="UEF221" s="17"/>
      <c r="UEG221" s="17"/>
      <c r="UEH221" s="17"/>
      <c r="UEI221" s="17"/>
      <c r="UEJ221" s="17"/>
      <c r="UEK221" s="17"/>
      <c r="UEL221" s="17"/>
      <c r="UEM221" s="17"/>
      <c r="UEN221" s="17"/>
      <c r="UEO221" s="17"/>
      <c r="UEP221" s="17"/>
      <c r="UEQ221" s="17"/>
      <c r="UER221" s="17"/>
      <c r="UES221" s="17"/>
      <c r="UET221" s="17"/>
      <c r="UEU221" s="17"/>
      <c r="UEV221" s="17"/>
      <c r="UEW221" s="17"/>
      <c r="UEX221" s="17"/>
      <c r="UEY221" s="17"/>
      <c r="UEZ221" s="17"/>
      <c r="UFA221" s="17"/>
      <c r="UFB221" s="17"/>
      <c r="UFC221" s="17"/>
      <c r="UFD221" s="17"/>
      <c r="UFE221" s="17"/>
      <c r="UFF221" s="17"/>
      <c r="UFG221" s="17"/>
      <c r="UFH221" s="17"/>
      <c r="UFI221" s="17"/>
      <c r="UFJ221" s="17"/>
      <c r="UFK221" s="17"/>
      <c r="UFL221" s="17"/>
      <c r="UFM221" s="17"/>
      <c r="UFN221" s="17"/>
      <c r="UFO221" s="17"/>
      <c r="UFP221" s="17"/>
      <c r="UFQ221" s="17"/>
      <c r="UFR221" s="17"/>
      <c r="UFS221" s="17"/>
      <c r="UFT221" s="17"/>
      <c r="UFU221" s="17"/>
      <c r="UFV221" s="17"/>
      <c r="UFW221" s="17"/>
      <c r="UFX221" s="17"/>
      <c r="UFY221" s="17"/>
      <c r="UFZ221" s="17"/>
      <c r="UGA221" s="17"/>
      <c r="UGB221" s="17"/>
      <c r="UGC221" s="17"/>
      <c r="UGD221" s="17"/>
      <c r="UGE221" s="17"/>
      <c r="UGF221" s="17"/>
      <c r="UGG221" s="17"/>
      <c r="UGH221" s="17"/>
      <c r="UGI221" s="17"/>
      <c r="UGJ221" s="17"/>
      <c r="UGK221" s="17"/>
      <c r="UGL221" s="17"/>
      <c r="UGM221" s="17"/>
      <c r="UGN221" s="17"/>
      <c r="UGO221" s="17"/>
      <c r="UGP221" s="17"/>
      <c r="UGQ221" s="17"/>
      <c r="UGR221" s="17"/>
      <c r="UGS221" s="17"/>
      <c r="UGT221" s="17"/>
      <c r="UGU221" s="17"/>
      <c r="UGV221" s="17"/>
      <c r="UGW221" s="17"/>
      <c r="UGX221" s="17"/>
      <c r="UGY221" s="17"/>
      <c r="UGZ221" s="17"/>
      <c r="UHA221" s="17"/>
      <c r="UHB221" s="17"/>
      <c r="UHC221" s="17"/>
      <c r="UHD221" s="17"/>
      <c r="UHE221" s="17"/>
      <c r="UHF221" s="17"/>
      <c r="UHG221" s="17"/>
      <c r="UHH221" s="17"/>
      <c r="UHI221" s="17"/>
      <c r="UHJ221" s="17"/>
      <c r="UHK221" s="17"/>
      <c r="UHL221" s="17"/>
      <c r="UHM221" s="17"/>
      <c r="UHN221" s="17"/>
      <c r="UHO221" s="17"/>
      <c r="UHP221" s="17"/>
      <c r="UHQ221" s="17"/>
      <c r="UHR221" s="17"/>
      <c r="UHS221" s="17"/>
      <c r="UHT221" s="17"/>
      <c r="UHU221" s="17"/>
      <c r="UHV221" s="17"/>
      <c r="UHW221" s="17"/>
      <c r="UHX221" s="17"/>
      <c r="UHY221" s="17"/>
      <c r="UHZ221" s="17"/>
      <c r="UIA221" s="17"/>
      <c r="UIB221" s="17"/>
      <c r="UIC221" s="17"/>
      <c r="UID221" s="17"/>
      <c r="UIE221" s="17"/>
      <c r="UIF221" s="17"/>
      <c r="UIG221" s="17"/>
      <c r="UIH221" s="17"/>
      <c r="UII221" s="17"/>
      <c r="UIJ221" s="17"/>
      <c r="UIK221" s="17"/>
      <c r="UIL221" s="17"/>
      <c r="UIM221" s="17"/>
      <c r="UIN221" s="17"/>
      <c r="UIO221" s="17"/>
      <c r="UIP221" s="17"/>
      <c r="UIQ221" s="17"/>
      <c r="UIR221" s="17"/>
      <c r="UIS221" s="17"/>
      <c r="UIT221" s="17"/>
      <c r="UIU221" s="17"/>
      <c r="UIV221" s="17"/>
      <c r="UIW221" s="17"/>
      <c r="UIX221" s="17"/>
      <c r="UIY221" s="17"/>
      <c r="UIZ221" s="17"/>
      <c r="UJA221" s="17"/>
      <c r="UJB221" s="17"/>
      <c r="UJC221" s="17"/>
      <c r="UJD221" s="17"/>
      <c r="UJE221" s="17"/>
      <c r="UJF221" s="17"/>
      <c r="UJG221" s="17"/>
      <c r="UJH221" s="17"/>
      <c r="UJI221" s="17"/>
      <c r="UJJ221" s="17"/>
      <c r="UJK221" s="17"/>
      <c r="UJL221" s="17"/>
      <c r="UJM221" s="17"/>
      <c r="UJN221" s="17"/>
      <c r="UJO221" s="17"/>
      <c r="UJP221" s="17"/>
      <c r="UJQ221" s="17"/>
      <c r="UJR221" s="17"/>
      <c r="UJS221" s="17"/>
      <c r="UJT221" s="17"/>
      <c r="UJU221" s="17"/>
      <c r="UJV221" s="17"/>
      <c r="UJW221" s="17"/>
      <c r="UJX221" s="17"/>
      <c r="UJY221" s="17"/>
      <c r="UJZ221" s="17"/>
      <c r="UKA221" s="17"/>
      <c r="UKB221" s="17"/>
      <c r="UKC221" s="17"/>
      <c r="UKD221" s="17"/>
      <c r="UKE221" s="17"/>
      <c r="UKF221" s="17"/>
      <c r="UKG221" s="17"/>
      <c r="UKH221" s="17"/>
      <c r="UKI221" s="17"/>
      <c r="UKJ221" s="17"/>
      <c r="UKK221" s="17"/>
      <c r="UKL221" s="17"/>
      <c r="UKM221" s="17"/>
      <c r="UKN221" s="17"/>
      <c r="UKO221" s="17"/>
      <c r="UKP221" s="17"/>
      <c r="UKQ221" s="17"/>
      <c r="UKR221" s="17"/>
      <c r="UKS221" s="17"/>
      <c r="UKT221" s="17"/>
      <c r="UKU221" s="17"/>
      <c r="UKV221" s="17"/>
      <c r="UKW221" s="17"/>
      <c r="UKX221" s="17"/>
      <c r="UKY221" s="17"/>
      <c r="UKZ221" s="17"/>
      <c r="ULA221" s="17"/>
      <c r="ULB221" s="17"/>
      <c r="ULC221" s="17"/>
      <c r="ULD221" s="17"/>
      <c r="ULE221" s="17"/>
      <c r="ULF221" s="17"/>
      <c r="ULG221" s="17"/>
      <c r="ULH221" s="17"/>
      <c r="ULI221" s="17"/>
      <c r="ULJ221" s="17"/>
      <c r="ULK221" s="17"/>
      <c r="ULL221" s="17"/>
      <c r="ULM221" s="17"/>
      <c r="ULN221" s="17"/>
      <c r="ULO221" s="17"/>
      <c r="ULP221" s="17"/>
      <c r="ULQ221" s="17"/>
      <c r="ULR221" s="17"/>
      <c r="ULS221" s="17"/>
      <c r="ULT221" s="17"/>
      <c r="ULU221" s="17"/>
      <c r="ULV221" s="17"/>
      <c r="ULW221" s="17"/>
      <c r="ULX221" s="17"/>
      <c r="ULY221" s="17"/>
      <c r="ULZ221" s="17"/>
      <c r="UMA221" s="17"/>
      <c r="UMB221" s="17"/>
      <c r="UMC221" s="17"/>
      <c r="UMD221" s="17"/>
      <c r="UME221" s="17"/>
      <c r="UMF221" s="17"/>
      <c r="UMG221" s="17"/>
      <c r="UMH221" s="17"/>
      <c r="UMI221" s="17"/>
      <c r="UMJ221" s="17"/>
      <c r="UMK221" s="17"/>
      <c r="UML221" s="17"/>
      <c r="UMM221" s="17"/>
      <c r="UMN221" s="17"/>
      <c r="UMO221" s="17"/>
      <c r="UMP221" s="17"/>
      <c r="UMQ221" s="17"/>
      <c r="UMR221" s="17"/>
      <c r="UMS221" s="17"/>
      <c r="UMT221" s="17"/>
      <c r="UMU221" s="17"/>
      <c r="UMV221" s="17"/>
      <c r="UMW221" s="17"/>
      <c r="UMX221" s="17"/>
      <c r="UMY221" s="17"/>
      <c r="UMZ221" s="17"/>
      <c r="UNA221" s="17"/>
      <c r="UNB221" s="17"/>
      <c r="UNC221" s="17"/>
      <c r="UND221" s="17"/>
      <c r="UNE221" s="17"/>
      <c r="UNF221" s="17"/>
      <c r="UNG221" s="17"/>
      <c r="UNH221" s="17"/>
      <c r="UNI221" s="17"/>
      <c r="UNJ221" s="17"/>
      <c r="UNK221" s="17"/>
      <c r="UNL221" s="17"/>
      <c r="UNM221" s="17"/>
      <c r="UNN221" s="17"/>
      <c r="UNO221" s="17"/>
      <c r="UNP221" s="17"/>
      <c r="UNQ221" s="17"/>
      <c r="UNR221" s="17"/>
      <c r="UNS221" s="17"/>
      <c r="UNT221" s="17"/>
      <c r="UNU221" s="17"/>
      <c r="UNV221" s="17"/>
      <c r="UNW221" s="17"/>
      <c r="UNX221" s="17"/>
      <c r="UNY221" s="17"/>
      <c r="UNZ221" s="17"/>
      <c r="UOA221" s="17"/>
      <c r="UOB221" s="17"/>
      <c r="UOC221" s="17"/>
      <c r="UOD221" s="17"/>
      <c r="UOE221" s="17"/>
      <c r="UOF221" s="17"/>
      <c r="UOG221" s="17"/>
      <c r="UOH221" s="17"/>
      <c r="UOI221" s="17"/>
      <c r="UOJ221" s="17"/>
      <c r="UOK221" s="17"/>
      <c r="UOL221" s="17"/>
      <c r="UOM221" s="17"/>
      <c r="UON221" s="17"/>
      <c r="UOO221" s="17"/>
      <c r="UOP221" s="17"/>
      <c r="UOQ221" s="17"/>
      <c r="UOR221" s="17"/>
      <c r="UOS221" s="17"/>
      <c r="UOT221" s="17"/>
      <c r="UOU221" s="17"/>
      <c r="UOV221" s="17"/>
      <c r="UOW221" s="17"/>
      <c r="UOX221" s="17"/>
      <c r="UOY221" s="17"/>
      <c r="UOZ221" s="17"/>
      <c r="UPA221" s="17"/>
      <c r="UPB221" s="17"/>
      <c r="UPC221" s="17"/>
      <c r="UPD221" s="17"/>
      <c r="UPE221" s="17"/>
      <c r="UPF221" s="17"/>
      <c r="UPG221" s="17"/>
      <c r="UPH221" s="17"/>
      <c r="UPI221" s="17"/>
      <c r="UPJ221" s="17"/>
      <c r="UPK221" s="17"/>
      <c r="UPL221" s="17"/>
      <c r="UPM221" s="17"/>
      <c r="UPN221" s="17"/>
      <c r="UPO221" s="17"/>
      <c r="UPP221" s="17"/>
      <c r="UPQ221" s="17"/>
      <c r="UPR221" s="17"/>
      <c r="UPS221" s="17"/>
      <c r="UPT221" s="17"/>
      <c r="UPU221" s="17"/>
      <c r="UPV221" s="17"/>
      <c r="UPW221" s="17"/>
      <c r="UPX221" s="17"/>
      <c r="UPY221" s="17"/>
      <c r="UPZ221" s="17"/>
      <c r="UQA221" s="17"/>
      <c r="UQB221" s="17"/>
      <c r="UQC221" s="17"/>
      <c r="UQD221" s="17"/>
      <c r="UQE221" s="17"/>
      <c r="UQF221" s="17"/>
      <c r="UQG221" s="17"/>
      <c r="UQH221" s="17"/>
      <c r="UQI221" s="17"/>
      <c r="UQJ221" s="17"/>
      <c r="UQK221" s="17"/>
      <c r="UQL221" s="17"/>
      <c r="UQM221" s="17"/>
      <c r="UQN221" s="17"/>
      <c r="UQO221" s="17"/>
      <c r="UQP221" s="17"/>
      <c r="UQQ221" s="17"/>
      <c r="UQR221" s="17"/>
      <c r="UQS221" s="17"/>
      <c r="UQT221" s="17"/>
      <c r="UQU221" s="17"/>
      <c r="UQV221" s="17"/>
      <c r="UQW221" s="17"/>
      <c r="UQX221" s="17"/>
      <c r="UQY221" s="17"/>
      <c r="UQZ221" s="17"/>
      <c r="URA221" s="17"/>
      <c r="URB221" s="17"/>
      <c r="URC221" s="17"/>
      <c r="URD221" s="17"/>
      <c r="URE221" s="17"/>
      <c r="URF221" s="17"/>
      <c r="URG221" s="17"/>
      <c r="URH221" s="17"/>
      <c r="URI221" s="17"/>
      <c r="URJ221" s="17"/>
      <c r="URK221" s="17"/>
      <c r="URL221" s="17"/>
      <c r="URM221" s="17"/>
      <c r="URN221" s="17"/>
      <c r="URO221" s="17"/>
      <c r="URP221" s="17"/>
      <c r="URQ221" s="17"/>
      <c r="URR221" s="17"/>
      <c r="URS221" s="17"/>
      <c r="URT221" s="17"/>
      <c r="URU221" s="17"/>
      <c r="URV221" s="17"/>
      <c r="URW221" s="17"/>
      <c r="URX221" s="17"/>
      <c r="URY221" s="17"/>
      <c r="URZ221" s="17"/>
      <c r="USA221" s="17"/>
      <c r="USB221" s="17"/>
      <c r="USC221" s="17"/>
      <c r="USD221" s="17"/>
      <c r="USE221" s="17"/>
      <c r="USF221" s="17"/>
      <c r="USG221" s="17"/>
      <c r="USH221" s="17"/>
      <c r="USI221" s="17"/>
      <c r="USJ221" s="17"/>
      <c r="USK221" s="17"/>
      <c r="USL221" s="17"/>
      <c r="USM221" s="17"/>
      <c r="USN221" s="17"/>
      <c r="USO221" s="17"/>
      <c r="USP221" s="17"/>
      <c r="USQ221" s="17"/>
      <c r="USR221" s="17"/>
      <c r="USS221" s="17"/>
      <c r="UST221" s="17"/>
      <c r="USU221" s="17"/>
      <c r="USV221" s="17"/>
      <c r="USW221" s="17"/>
      <c r="USX221" s="17"/>
      <c r="USY221" s="17"/>
      <c r="USZ221" s="17"/>
      <c r="UTA221" s="17"/>
      <c r="UTB221" s="17"/>
      <c r="UTC221" s="17"/>
      <c r="UTD221" s="17"/>
      <c r="UTE221" s="17"/>
      <c r="UTF221" s="17"/>
      <c r="UTG221" s="17"/>
      <c r="UTH221" s="17"/>
      <c r="UTI221" s="17"/>
      <c r="UTJ221" s="17"/>
      <c r="UTK221" s="17"/>
      <c r="UTL221" s="17"/>
      <c r="UTM221" s="17"/>
      <c r="UTN221" s="17"/>
      <c r="UTO221" s="17"/>
      <c r="UTP221" s="17"/>
      <c r="UTQ221" s="17"/>
      <c r="UTR221" s="17"/>
      <c r="UTS221" s="17"/>
      <c r="UTT221" s="17"/>
      <c r="UTU221" s="17"/>
      <c r="UTV221" s="17"/>
      <c r="UTW221" s="17"/>
      <c r="UTX221" s="17"/>
      <c r="UTY221" s="17"/>
      <c r="UTZ221" s="17"/>
      <c r="UUA221" s="17"/>
      <c r="UUB221" s="17"/>
      <c r="UUC221" s="17"/>
      <c r="UUD221" s="17"/>
      <c r="UUE221" s="17"/>
      <c r="UUF221" s="17"/>
      <c r="UUG221" s="17"/>
      <c r="UUH221" s="17"/>
      <c r="UUI221" s="17"/>
      <c r="UUJ221" s="17"/>
      <c r="UUK221" s="17"/>
      <c r="UUL221" s="17"/>
      <c r="UUM221" s="17"/>
      <c r="UUN221" s="17"/>
      <c r="UUO221" s="17"/>
      <c r="UUP221" s="17"/>
      <c r="UUQ221" s="17"/>
      <c r="UUR221" s="17"/>
      <c r="UUS221" s="17"/>
      <c r="UUT221" s="17"/>
      <c r="UUU221" s="17"/>
      <c r="UUV221" s="17"/>
      <c r="UUW221" s="17"/>
      <c r="UUX221" s="17"/>
      <c r="UUY221" s="17"/>
      <c r="UUZ221" s="17"/>
      <c r="UVA221" s="17"/>
      <c r="UVB221" s="17"/>
      <c r="UVC221" s="17"/>
      <c r="UVD221" s="17"/>
      <c r="UVE221" s="17"/>
      <c r="UVF221" s="17"/>
      <c r="UVG221" s="17"/>
      <c r="UVH221" s="17"/>
      <c r="UVI221" s="17"/>
      <c r="UVJ221" s="17"/>
      <c r="UVK221" s="17"/>
      <c r="UVL221" s="17"/>
      <c r="UVM221" s="17"/>
      <c r="UVN221" s="17"/>
      <c r="UVO221" s="17"/>
      <c r="UVP221" s="17"/>
      <c r="UVQ221" s="17"/>
      <c r="UVR221" s="17"/>
      <c r="UVS221" s="17"/>
      <c r="UVT221" s="17"/>
      <c r="UVU221" s="17"/>
      <c r="UVV221" s="17"/>
      <c r="UVW221" s="17"/>
      <c r="UVX221" s="17"/>
      <c r="UVY221" s="17"/>
      <c r="UVZ221" s="17"/>
      <c r="UWA221" s="17"/>
      <c r="UWB221" s="17"/>
      <c r="UWC221" s="17"/>
      <c r="UWD221" s="17"/>
      <c r="UWE221" s="17"/>
      <c r="UWF221" s="17"/>
      <c r="UWG221" s="17"/>
      <c r="UWH221" s="17"/>
      <c r="UWI221" s="17"/>
      <c r="UWJ221" s="17"/>
      <c r="UWK221" s="17"/>
      <c r="UWL221" s="17"/>
      <c r="UWM221" s="17"/>
      <c r="UWN221" s="17"/>
      <c r="UWO221" s="17"/>
      <c r="UWP221" s="17"/>
      <c r="UWQ221" s="17"/>
      <c r="UWR221" s="17"/>
      <c r="UWS221" s="17"/>
      <c r="UWT221" s="17"/>
      <c r="UWU221" s="17"/>
      <c r="UWV221" s="17"/>
      <c r="UWW221" s="17"/>
      <c r="UWX221" s="17"/>
      <c r="UWY221" s="17"/>
      <c r="UWZ221" s="17"/>
      <c r="UXA221" s="17"/>
      <c r="UXB221" s="17"/>
      <c r="UXC221" s="17"/>
      <c r="UXD221" s="17"/>
      <c r="UXE221" s="17"/>
      <c r="UXF221" s="17"/>
      <c r="UXG221" s="17"/>
      <c r="UXH221" s="17"/>
      <c r="UXI221" s="17"/>
      <c r="UXJ221" s="17"/>
      <c r="UXK221" s="17"/>
      <c r="UXL221" s="17"/>
      <c r="UXM221" s="17"/>
      <c r="UXN221" s="17"/>
      <c r="UXO221" s="17"/>
      <c r="UXP221" s="17"/>
      <c r="UXQ221" s="17"/>
      <c r="UXR221" s="17"/>
      <c r="UXS221" s="17"/>
      <c r="UXT221" s="17"/>
      <c r="UXU221" s="17"/>
      <c r="UXV221" s="17"/>
      <c r="UXW221" s="17"/>
      <c r="UXX221" s="17"/>
      <c r="UXY221" s="17"/>
      <c r="UXZ221" s="17"/>
      <c r="UYA221" s="17"/>
      <c r="UYB221" s="17"/>
      <c r="UYC221" s="17"/>
      <c r="UYD221" s="17"/>
      <c r="UYE221" s="17"/>
      <c r="UYF221" s="17"/>
      <c r="UYG221" s="17"/>
      <c r="UYH221" s="17"/>
      <c r="UYI221" s="17"/>
      <c r="UYJ221" s="17"/>
      <c r="UYK221" s="17"/>
      <c r="UYL221" s="17"/>
      <c r="UYM221" s="17"/>
      <c r="UYN221" s="17"/>
      <c r="UYO221" s="17"/>
      <c r="UYP221" s="17"/>
      <c r="UYQ221" s="17"/>
      <c r="UYR221" s="17"/>
      <c r="UYS221" s="17"/>
      <c r="UYT221" s="17"/>
      <c r="UYU221" s="17"/>
      <c r="UYV221" s="17"/>
      <c r="UYW221" s="17"/>
      <c r="UYX221" s="17"/>
      <c r="UYY221" s="17"/>
      <c r="UYZ221" s="17"/>
      <c r="UZA221" s="17"/>
      <c r="UZB221" s="17"/>
      <c r="UZC221" s="17"/>
      <c r="UZD221" s="17"/>
      <c r="UZE221" s="17"/>
      <c r="UZF221" s="17"/>
      <c r="UZG221" s="17"/>
      <c r="UZH221" s="17"/>
      <c r="UZI221" s="17"/>
      <c r="UZJ221" s="17"/>
      <c r="UZK221" s="17"/>
      <c r="UZL221" s="17"/>
      <c r="UZM221" s="17"/>
      <c r="UZN221" s="17"/>
      <c r="UZO221" s="17"/>
      <c r="UZP221" s="17"/>
      <c r="UZQ221" s="17"/>
      <c r="UZR221" s="17"/>
      <c r="UZS221" s="17"/>
      <c r="UZT221" s="17"/>
      <c r="UZU221" s="17"/>
      <c r="UZV221" s="17"/>
      <c r="UZW221" s="17"/>
      <c r="UZX221" s="17"/>
      <c r="UZY221" s="17"/>
      <c r="UZZ221" s="17"/>
      <c r="VAA221" s="17"/>
      <c r="VAB221" s="17"/>
      <c r="VAC221" s="17"/>
      <c r="VAD221" s="17"/>
      <c r="VAE221" s="17"/>
      <c r="VAF221" s="17"/>
      <c r="VAG221" s="17"/>
      <c r="VAH221" s="17"/>
      <c r="VAI221" s="17"/>
      <c r="VAJ221" s="17"/>
      <c r="VAK221" s="17"/>
      <c r="VAL221" s="17"/>
      <c r="VAM221" s="17"/>
      <c r="VAN221" s="17"/>
      <c r="VAO221" s="17"/>
      <c r="VAP221" s="17"/>
      <c r="VAQ221" s="17"/>
      <c r="VAR221" s="17"/>
      <c r="VAS221" s="17"/>
      <c r="VAT221" s="17"/>
      <c r="VAU221" s="17"/>
      <c r="VAV221" s="17"/>
      <c r="VAW221" s="17"/>
      <c r="VAX221" s="17"/>
      <c r="VAY221" s="17"/>
      <c r="VAZ221" s="17"/>
      <c r="VBA221" s="17"/>
      <c r="VBB221" s="17"/>
      <c r="VBC221" s="17"/>
      <c r="VBD221" s="17"/>
      <c r="VBE221" s="17"/>
      <c r="VBF221" s="17"/>
      <c r="VBG221" s="17"/>
      <c r="VBH221" s="17"/>
      <c r="VBI221" s="17"/>
      <c r="VBJ221" s="17"/>
      <c r="VBK221" s="17"/>
      <c r="VBL221" s="17"/>
      <c r="VBM221" s="17"/>
      <c r="VBN221" s="17"/>
      <c r="VBO221" s="17"/>
      <c r="VBP221" s="17"/>
      <c r="VBQ221" s="17"/>
      <c r="VBR221" s="17"/>
      <c r="VBS221" s="17"/>
      <c r="VBT221" s="17"/>
      <c r="VBU221" s="17"/>
      <c r="VBV221" s="17"/>
      <c r="VBW221" s="17"/>
      <c r="VBX221" s="17"/>
      <c r="VBY221" s="17"/>
      <c r="VBZ221" s="17"/>
      <c r="VCA221" s="17"/>
      <c r="VCB221" s="17"/>
      <c r="VCC221" s="17"/>
      <c r="VCD221" s="17"/>
      <c r="VCE221" s="17"/>
      <c r="VCF221" s="17"/>
      <c r="VCG221" s="17"/>
      <c r="VCH221" s="17"/>
      <c r="VCI221" s="17"/>
      <c r="VCJ221" s="17"/>
      <c r="VCK221" s="17"/>
      <c r="VCL221" s="17"/>
      <c r="VCM221" s="17"/>
      <c r="VCN221" s="17"/>
      <c r="VCO221" s="17"/>
      <c r="VCP221" s="17"/>
      <c r="VCQ221" s="17"/>
      <c r="VCR221" s="17"/>
      <c r="VCS221" s="17"/>
      <c r="VCT221" s="17"/>
      <c r="VCU221" s="17"/>
      <c r="VCV221" s="17"/>
      <c r="VCW221" s="17"/>
      <c r="VCX221" s="17"/>
      <c r="VCY221" s="17"/>
      <c r="VCZ221" s="17"/>
      <c r="VDA221" s="17"/>
      <c r="VDB221" s="17"/>
      <c r="VDC221" s="17"/>
      <c r="VDD221" s="17"/>
      <c r="VDE221" s="17"/>
      <c r="VDF221" s="17"/>
      <c r="VDG221" s="17"/>
      <c r="VDH221" s="17"/>
      <c r="VDI221" s="17"/>
      <c r="VDJ221" s="17"/>
      <c r="VDK221" s="17"/>
      <c r="VDL221" s="17"/>
      <c r="VDM221" s="17"/>
      <c r="VDN221" s="17"/>
      <c r="VDO221" s="17"/>
      <c r="VDP221" s="17"/>
      <c r="VDQ221" s="17"/>
      <c r="VDR221" s="17"/>
      <c r="VDS221" s="17"/>
      <c r="VDT221" s="17"/>
      <c r="VDU221" s="17"/>
      <c r="VDV221" s="17"/>
      <c r="VDW221" s="17"/>
      <c r="VDX221" s="17"/>
      <c r="VDY221" s="17"/>
      <c r="VDZ221" s="17"/>
      <c r="VEA221" s="17"/>
      <c r="VEB221" s="17"/>
      <c r="VEC221" s="17"/>
      <c r="VED221" s="17"/>
      <c r="VEE221" s="17"/>
      <c r="VEF221" s="17"/>
      <c r="VEG221" s="17"/>
      <c r="VEH221" s="17"/>
      <c r="VEI221" s="17"/>
      <c r="VEJ221" s="17"/>
      <c r="VEK221" s="17"/>
      <c r="VEL221" s="17"/>
      <c r="VEM221" s="17"/>
      <c r="VEN221" s="17"/>
      <c r="VEO221" s="17"/>
      <c r="VEP221" s="17"/>
      <c r="VEQ221" s="17"/>
      <c r="VER221" s="17"/>
      <c r="VES221" s="17"/>
      <c r="VET221" s="17"/>
      <c r="VEU221" s="17"/>
      <c r="VEV221" s="17"/>
      <c r="VEW221" s="17"/>
      <c r="VEX221" s="17"/>
      <c r="VEY221" s="17"/>
      <c r="VEZ221" s="17"/>
      <c r="VFA221" s="17"/>
      <c r="VFB221" s="17"/>
      <c r="VFC221" s="17"/>
      <c r="VFD221" s="17"/>
      <c r="VFE221" s="17"/>
      <c r="VFF221" s="17"/>
      <c r="VFG221" s="17"/>
      <c r="VFH221" s="17"/>
      <c r="VFI221" s="17"/>
      <c r="VFJ221" s="17"/>
      <c r="VFK221" s="17"/>
      <c r="VFL221" s="17"/>
      <c r="VFM221" s="17"/>
      <c r="VFN221" s="17"/>
      <c r="VFO221" s="17"/>
      <c r="VFP221" s="17"/>
      <c r="VFQ221" s="17"/>
      <c r="VFR221" s="17"/>
      <c r="VFS221" s="17"/>
      <c r="VFT221" s="17"/>
      <c r="VFU221" s="17"/>
      <c r="VFV221" s="17"/>
      <c r="VFW221" s="17"/>
      <c r="VFX221" s="17"/>
      <c r="VFY221" s="17"/>
      <c r="VFZ221" s="17"/>
      <c r="VGA221" s="17"/>
      <c r="VGB221" s="17"/>
      <c r="VGC221" s="17"/>
      <c r="VGD221" s="17"/>
      <c r="VGE221" s="17"/>
      <c r="VGF221" s="17"/>
      <c r="VGG221" s="17"/>
      <c r="VGH221" s="17"/>
      <c r="VGI221" s="17"/>
      <c r="VGJ221" s="17"/>
      <c r="VGK221" s="17"/>
      <c r="VGL221" s="17"/>
      <c r="VGM221" s="17"/>
      <c r="VGN221" s="17"/>
      <c r="VGO221" s="17"/>
      <c r="VGP221" s="17"/>
      <c r="VGQ221" s="17"/>
      <c r="VGR221" s="17"/>
      <c r="VGS221" s="17"/>
      <c r="VGT221" s="17"/>
      <c r="VGU221" s="17"/>
      <c r="VGV221" s="17"/>
      <c r="VGW221" s="17"/>
      <c r="VGX221" s="17"/>
      <c r="VGY221" s="17"/>
      <c r="VGZ221" s="17"/>
      <c r="VHA221" s="17"/>
      <c r="VHB221" s="17"/>
      <c r="VHC221" s="17"/>
      <c r="VHD221" s="17"/>
      <c r="VHE221" s="17"/>
      <c r="VHF221" s="17"/>
      <c r="VHG221" s="17"/>
      <c r="VHH221" s="17"/>
      <c r="VHI221" s="17"/>
      <c r="VHJ221" s="17"/>
      <c r="VHK221" s="17"/>
      <c r="VHL221" s="17"/>
      <c r="VHM221" s="17"/>
      <c r="VHN221" s="17"/>
      <c r="VHO221" s="17"/>
      <c r="VHP221" s="17"/>
      <c r="VHQ221" s="17"/>
      <c r="VHR221" s="17"/>
      <c r="VHS221" s="17"/>
      <c r="VHT221" s="17"/>
      <c r="VHU221" s="17"/>
      <c r="VHV221" s="17"/>
      <c r="VHW221" s="17"/>
      <c r="VHX221" s="17"/>
      <c r="VHY221" s="17"/>
      <c r="VHZ221" s="17"/>
      <c r="VIA221" s="17"/>
      <c r="VIB221" s="17"/>
      <c r="VIC221" s="17"/>
      <c r="VID221" s="17"/>
      <c r="VIE221" s="17"/>
      <c r="VIF221" s="17"/>
      <c r="VIG221" s="17"/>
      <c r="VIH221" s="17"/>
      <c r="VII221" s="17"/>
      <c r="VIJ221" s="17"/>
      <c r="VIK221" s="17"/>
      <c r="VIL221" s="17"/>
      <c r="VIM221" s="17"/>
      <c r="VIN221" s="17"/>
      <c r="VIO221" s="17"/>
      <c r="VIP221" s="17"/>
      <c r="VIQ221" s="17"/>
      <c r="VIR221" s="17"/>
      <c r="VIS221" s="17"/>
      <c r="VIT221" s="17"/>
      <c r="VIU221" s="17"/>
      <c r="VIV221" s="17"/>
      <c r="VIW221" s="17"/>
      <c r="VIX221" s="17"/>
      <c r="VIY221" s="17"/>
      <c r="VIZ221" s="17"/>
      <c r="VJA221" s="17"/>
      <c r="VJB221" s="17"/>
      <c r="VJC221" s="17"/>
      <c r="VJD221" s="17"/>
      <c r="VJE221" s="17"/>
      <c r="VJF221" s="17"/>
      <c r="VJG221" s="17"/>
      <c r="VJH221" s="17"/>
      <c r="VJI221" s="17"/>
      <c r="VJJ221" s="17"/>
      <c r="VJK221" s="17"/>
      <c r="VJL221" s="17"/>
      <c r="VJM221" s="17"/>
      <c r="VJN221" s="17"/>
      <c r="VJO221" s="17"/>
      <c r="VJP221" s="17"/>
      <c r="VJQ221" s="17"/>
      <c r="VJR221" s="17"/>
      <c r="VJS221" s="17"/>
      <c r="VJT221" s="17"/>
      <c r="VJU221" s="17"/>
      <c r="VJV221" s="17"/>
      <c r="VJW221" s="17"/>
      <c r="VJX221" s="17"/>
      <c r="VJY221" s="17"/>
      <c r="VJZ221" s="17"/>
      <c r="VKA221" s="17"/>
      <c r="VKB221" s="17"/>
      <c r="VKC221" s="17"/>
      <c r="VKD221" s="17"/>
      <c r="VKE221" s="17"/>
      <c r="VKF221" s="17"/>
      <c r="VKG221" s="17"/>
      <c r="VKH221" s="17"/>
      <c r="VKI221" s="17"/>
      <c r="VKJ221" s="17"/>
      <c r="VKK221" s="17"/>
      <c r="VKL221" s="17"/>
      <c r="VKM221" s="17"/>
      <c r="VKN221" s="17"/>
      <c r="VKO221" s="17"/>
      <c r="VKP221" s="17"/>
      <c r="VKQ221" s="17"/>
      <c r="VKR221" s="17"/>
      <c r="VKS221" s="17"/>
      <c r="VKT221" s="17"/>
      <c r="VKU221" s="17"/>
      <c r="VKV221" s="17"/>
      <c r="VKW221" s="17"/>
      <c r="VKX221" s="17"/>
      <c r="VKY221" s="17"/>
      <c r="VKZ221" s="17"/>
      <c r="VLA221" s="17"/>
      <c r="VLB221" s="17"/>
      <c r="VLC221" s="17"/>
      <c r="VLD221" s="17"/>
      <c r="VLE221" s="17"/>
      <c r="VLF221" s="17"/>
      <c r="VLG221" s="17"/>
      <c r="VLH221" s="17"/>
      <c r="VLI221" s="17"/>
      <c r="VLJ221" s="17"/>
      <c r="VLK221" s="17"/>
      <c r="VLL221" s="17"/>
      <c r="VLM221" s="17"/>
      <c r="VLN221" s="17"/>
      <c r="VLO221" s="17"/>
      <c r="VLP221" s="17"/>
      <c r="VLQ221" s="17"/>
      <c r="VLR221" s="17"/>
      <c r="VLS221" s="17"/>
      <c r="VLT221" s="17"/>
      <c r="VLU221" s="17"/>
      <c r="VLV221" s="17"/>
      <c r="VLW221" s="17"/>
      <c r="VLX221" s="17"/>
      <c r="VLY221" s="17"/>
      <c r="VLZ221" s="17"/>
      <c r="VMA221" s="17"/>
      <c r="VMB221" s="17"/>
      <c r="VMC221" s="17"/>
      <c r="VMD221" s="17"/>
      <c r="VME221" s="17"/>
      <c r="VMF221" s="17"/>
      <c r="VMG221" s="17"/>
      <c r="VMH221" s="17"/>
      <c r="VMI221" s="17"/>
      <c r="VMJ221" s="17"/>
      <c r="VMK221" s="17"/>
      <c r="VML221" s="17"/>
      <c r="VMM221" s="17"/>
      <c r="VMN221" s="17"/>
      <c r="VMO221" s="17"/>
      <c r="VMP221" s="17"/>
      <c r="VMQ221" s="17"/>
      <c r="VMR221" s="17"/>
      <c r="VMS221" s="17"/>
      <c r="VMT221" s="17"/>
      <c r="VMU221" s="17"/>
      <c r="VMV221" s="17"/>
      <c r="VMW221" s="17"/>
      <c r="VMX221" s="17"/>
      <c r="VMY221" s="17"/>
      <c r="VMZ221" s="17"/>
      <c r="VNA221" s="17"/>
      <c r="VNB221" s="17"/>
      <c r="VNC221" s="17"/>
      <c r="VND221" s="17"/>
      <c r="VNE221" s="17"/>
      <c r="VNF221" s="17"/>
      <c r="VNG221" s="17"/>
      <c r="VNH221" s="17"/>
      <c r="VNI221" s="17"/>
      <c r="VNJ221" s="17"/>
      <c r="VNK221" s="17"/>
      <c r="VNL221" s="17"/>
      <c r="VNM221" s="17"/>
      <c r="VNN221" s="17"/>
      <c r="VNO221" s="17"/>
      <c r="VNP221" s="17"/>
      <c r="VNQ221" s="17"/>
      <c r="VNR221" s="17"/>
      <c r="VNS221" s="17"/>
      <c r="VNT221" s="17"/>
      <c r="VNU221" s="17"/>
      <c r="VNV221" s="17"/>
      <c r="VNW221" s="17"/>
      <c r="VNX221" s="17"/>
      <c r="VNY221" s="17"/>
      <c r="VNZ221" s="17"/>
      <c r="VOA221" s="17"/>
      <c r="VOB221" s="17"/>
      <c r="VOC221" s="17"/>
      <c r="VOD221" s="17"/>
      <c r="VOE221" s="17"/>
      <c r="VOF221" s="17"/>
      <c r="VOG221" s="17"/>
      <c r="VOH221" s="17"/>
      <c r="VOI221" s="17"/>
      <c r="VOJ221" s="17"/>
      <c r="VOK221" s="17"/>
      <c r="VOL221" s="17"/>
      <c r="VOM221" s="17"/>
      <c r="VON221" s="17"/>
      <c r="VOO221" s="17"/>
      <c r="VOP221" s="17"/>
      <c r="VOQ221" s="17"/>
      <c r="VOR221" s="17"/>
      <c r="VOS221" s="17"/>
      <c r="VOT221" s="17"/>
      <c r="VOU221" s="17"/>
      <c r="VOV221" s="17"/>
      <c r="VOW221" s="17"/>
      <c r="VOX221" s="17"/>
      <c r="VOY221" s="17"/>
      <c r="VOZ221" s="17"/>
      <c r="VPA221" s="17"/>
      <c r="VPB221" s="17"/>
      <c r="VPC221" s="17"/>
      <c r="VPD221" s="17"/>
      <c r="VPE221" s="17"/>
      <c r="VPF221" s="17"/>
      <c r="VPG221" s="17"/>
      <c r="VPH221" s="17"/>
      <c r="VPI221" s="17"/>
      <c r="VPJ221" s="17"/>
      <c r="VPK221" s="17"/>
      <c r="VPL221" s="17"/>
      <c r="VPM221" s="17"/>
      <c r="VPN221" s="17"/>
      <c r="VPO221" s="17"/>
      <c r="VPP221" s="17"/>
      <c r="VPQ221" s="17"/>
      <c r="VPR221" s="17"/>
      <c r="VPS221" s="17"/>
      <c r="VPT221" s="17"/>
      <c r="VPU221" s="17"/>
      <c r="VPV221" s="17"/>
      <c r="VPW221" s="17"/>
      <c r="VPX221" s="17"/>
      <c r="VPY221" s="17"/>
      <c r="VPZ221" s="17"/>
      <c r="VQA221" s="17"/>
      <c r="VQB221" s="17"/>
      <c r="VQC221" s="17"/>
      <c r="VQD221" s="17"/>
      <c r="VQE221" s="17"/>
      <c r="VQF221" s="17"/>
      <c r="VQG221" s="17"/>
      <c r="VQH221" s="17"/>
      <c r="VQI221" s="17"/>
      <c r="VQJ221" s="17"/>
      <c r="VQK221" s="17"/>
      <c r="VQL221" s="17"/>
      <c r="VQM221" s="17"/>
      <c r="VQN221" s="17"/>
      <c r="VQO221" s="17"/>
      <c r="VQP221" s="17"/>
      <c r="VQQ221" s="17"/>
      <c r="VQR221" s="17"/>
      <c r="VQS221" s="17"/>
      <c r="VQT221" s="17"/>
      <c r="VQU221" s="17"/>
      <c r="VQV221" s="17"/>
      <c r="VQW221" s="17"/>
      <c r="VQX221" s="17"/>
      <c r="VQY221" s="17"/>
      <c r="VQZ221" s="17"/>
      <c r="VRA221" s="17"/>
      <c r="VRB221" s="17"/>
      <c r="VRC221" s="17"/>
      <c r="VRD221" s="17"/>
      <c r="VRE221" s="17"/>
      <c r="VRF221" s="17"/>
      <c r="VRG221" s="17"/>
      <c r="VRH221" s="17"/>
      <c r="VRI221" s="17"/>
      <c r="VRJ221" s="17"/>
      <c r="VRK221" s="17"/>
      <c r="VRL221" s="17"/>
      <c r="VRM221" s="17"/>
      <c r="VRN221" s="17"/>
      <c r="VRO221" s="17"/>
      <c r="VRP221" s="17"/>
      <c r="VRQ221" s="17"/>
      <c r="VRR221" s="17"/>
      <c r="VRS221" s="17"/>
      <c r="VRT221" s="17"/>
      <c r="VRU221" s="17"/>
      <c r="VRV221" s="17"/>
      <c r="VRW221" s="17"/>
      <c r="VRX221" s="17"/>
      <c r="VRY221" s="17"/>
      <c r="VRZ221" s="17"/>
      <c r="VSA221" s="17"/>
      <c r="VSB221" s="17"/>
      <c r="VSC221" s="17"/>
      <c r="VSD221" s="17"/>
      <c r="VSE221" s="17"/>
      <c r="VSF221" s="17"/>
      <c r="VSG221" s="17"/>
      <c r="VSH221" s="17"/>
      <c r="VSI221" s="17"/>
      <c r="VSJ221" s="17"/>
      <c r="VSK221" s="17"/>
      <c r="VSL221" s="17"/>
      <c r="VSM221" s="17"/>
      <c r="VSN221" s="17"/>
      <c r="VSO221" s="17"/>
      <c r="VSP221" s="17"/>
      <c r="VSQ221" s="17"/>
      <c r="VSR221" s="17"/>
      <c r="VSS221" s="17"/>
      <c r="VST221" s="17"/>
      <c r="VSU221" s="17"/>
      <c r="VSV221" s="17"/>
      <c r="VSW221" s="17"/>
      <c r="VSX221" s="17"/>
      <c r="VSY221" s="17"/>
      <c r="VSZ221" s="17"/>
      <c r="VTA221" s="17"/>
      <c r="VTB221" s="17"/>
      <c r="VTC221" s="17"/>
      <c r="VTD221" s="17"/>
      <c r="VTE221" s="17"/>
      <c r="VTF221" s="17"/>
      <c r="VTG221" s="17"/>
      <c r="VTH221" s="17"/>
      <c r="VTI221" s="17"/>
      <c r="VTJ221" s="17"/>
      <c r="VTK221" s="17"/>
      <c r="VTL221" s="17"/>
      <c r="VTM221" s="17"/>
      <c r="VTN221" s="17"/>
      <c r="VTO221" s="17"/>
      <c r="VTP221" s="17"/>
      <c r="VTQ221" s="17"/>
      <c r="VTR221" s="17"/>
      <c r="VTS221" s="17"/>
      <c r="VTT221" s="17"/>
      <c r="VTU221" s="17"/>
      <c r="VTV221" s="17"/>
      <c r="VTW221" s="17"/>
      <c r="VTX221" s="17"/>
      <c r="VTY221" s="17"/>
      <c r="VTZ221" s="17"/>
      <c r="VUA221" s="17"/>
      <c r="VUB221" s="17"/>
      <c r="VUC221" s="17"/>
      <c r="VUD221" s="17"/>
      <c r="VUE221" s="17"/>
      <c r="VUF221" s="17"/>
      <c r="VUG221" s="17"/>
      <c r="VUH221" s="17"/>
      <c r="VUI221" s="17"/>
      <c r="VUJ221" s="17"/>
      <c r="VUK221" s="17"/>
      <c r="VUL221" s="17"/>
      <c r="VUM221" s="17"/>
      <c r="VUN221" s="17"/>
      <c r="VUO221" s="17"/>
      <c r="VUP221" s="17"/>
      <c r="VUQ221" s="17"/>
      <c r="VUR221" s="17"/>
      <c r="VUS221" s="17"/>
      <c r="VUT221" s="17"/>
      <c r="VUU221" s="17"/>
      <c r="VUV221" s="17"/>
      <c r="VUW221" s="17"/>
      <c r="VUX221" s="17"/>
      <c r="VUY221" s="17"/>
      <c r="VUZ221" s="17"/>
      <c r="VVA221" s="17"/>
      <c r="VVB221" s="17"/>
      <c r="VVC221" s="17"/>
      <c r="VVD221" s="17"/>
      <c r="VVE221" s="17"/>
      <c r="VVF221" s="17"/>
      <c r="VVG221" s="17"/>
      <c r="VVH221" s="17"/>
      <c r="VVI221" s="17"/>
      <c r="VVJ221" s="17"/>
      <c r="VVK221" s="17"/>
      <c r="VVL221" s="17"/>
      <c r="VVM221" s="17"/>
      <c r="VVN221" s="17"/>
      <c r="VVO221" s="17"/>
      <c r="VVP221" s="17"/>
      <c r="VVQ221" s="17"/>
      <c r="VVR221" s="17"/>
      <c r="VVS221" s="17"/>
      <c r="VVT221" s="17"/>
      <c r="VVU221" s="17"/>
      <c r="VVV221" s="17"/>
      <c r="VVW221" s="17"/>
      <c r="VVX221" s="17"/>
      <c r="VVY221" s="17"/>
      <c r="VVZ221" s="17"/>
      <c r="VWA221" s="17"/>
      <c r="VWB221" s="17"/>
      <c r="VWC221" s="17"/>
      <c r="VWD221" s="17"/>
      <c r="VWE221" s="17"/>
      <c r="VWF221" s="17"/>
      <c r="VWG221" s="17"/>
      <c r="VWH221" s="17"/>
      <c r="VWI221" s="17"/>
      <c r="VWJ221" s="17"/>
      <c r="VWK221" s="17"/>
      <c r="VWL221" s="17"/>
      <c r="VWM221" s="17"/>
      <c r="VWN221" s="17"/>
      <c r="VWO221" s="17"/>
      <c r="VWP221" s="17"/>
      <c r="VWQ221" s="17"/>
      <c r="VWR221" s="17"/>
      <c r="VWS221" s="17"/>
      <c r="VWT221" s="17"/>
      <c r="VWU221" s="17"/>
      <c r="VWV221" s="17"/>
      <c r="VWW221" s="17"/>
      <c r="VWX221" s="17"/>
      <c r="VWY221" s="17"/>
      <c r="VWZ221" s="17"/>
      <c r="VXA221" s="17"/>
      <c r="VXB221" s="17"/>
      <c r="VXC221" s="17"/>
      <c r="VXD221" s="17"/>
      <c r="VXE221" s="17"/>
      <c r="VXF221" s="17"/>
      <c r="VXG221" s="17"/>
      <c r="VXH221" s="17"/>
      <c r="VXI221" s="17"/>
      <c r="VXJ221" s="17"/>
      <c r="VXK221" s="17"/>
      <c r="VXL221" s="17"/>
      <c r="VXM221" s="17"/>
      <c r="VXN221" s="17"/>
      <c r="VXO221" s="17"/>
      <c r="VXP221" s="17"/>
      <c r="VXQ221" s="17"/>
      <c r="VXR221" s="17"/>
      <c r="VXS221" s="17"/>
      <c r="VXT221" s="17"/>
      <c r="VXU221" s="17"/>
      <c r="VXV221" s="17"/>
      <c r="VXW221" s="17"/>
      <c r="VXX221" s="17"/>
      <c r="VXY221" s="17"/>
      <c r="VXZ221" s="17"/>
      <c r="VYA221" s="17"/>
      <c r="VYB221" s="17"/>
      <c r="VYC221" s="17"/>
      <c r="VYD221" s="17"/>
      <c r="VYE221" s="17"/>
      <c r="VYF221" s="17"/>
      <c r="VYG221" s="17"/>
      <c r="VYH221" s="17"/>
      <c r="VYI221" s="17"/>
      <c r="VYJ221" s="17"/>
      <c r="VYK221" s="17"/>
      <c r="VYL221" s="17"/>
      <c r="VYM221" s="17"/>
      <c r="VYN221" s="17"/>
      <c r="VYO221" s="17"/>
      <c r="VYP221" s="17"/>
      <c r="VYQ221" s="17"/>
      <c r="VYR221" s="17"/>
      <c r="VYS221" s="17"/>
      <c r="VYT221" s="17"/>
      <c r="VYU221" s="17"/>
      <c r="VYV221" s="17"/>
      <c r="VYW221" s="17"/>
      <c r="VYX221" s="17"/>
      <c r="VYY221" s="17"/>
      <c r="VYZ221" s="17"/>
      <c r="VZA221" s="17"/>
      <c r="VZB221" s="17"/>
      <c r="VZC221" s="17"/>
      <c r="VZD221" s="17"/>
      <c r="VZE221" s="17"/>
      <c r="VZF221" s="17"/>
      <c r="VZG221" s="17"/>
      <c r="VZH221" s="17"/>
      <c r="VZI221" s="17"/>
      <c r="VZJ221" s="17"/>
      <c r="VZK221" s="17"/>
      <c r="VZL221" s="17"/>
      <c r="VZM221" s="17"/>
      <c r="VZN221" s="17"/>
      <c r="VZO221" s="17"/>
      <c r="VZP221" s="17"/>
      <c r="VZQ221" s="17"/>
      <c r="VZR221" s="17"/>
      <c r="VZS221" s="17"/>
      <c r="VZT221" s="17"/>
      <c r="VZU221" s="17"/>
      <c r="VZV221" s="17"/>
      <c r="VZW221" s="17"/>
      <c r="VZX221" s="17"/>
      <c r="VZY221" s="17"/>
      <c r="VZZ221" s="17"/>
      <c r="WAA221" s="17"/>
      <c r="WAB221" s="17"/>
      <c r="WAC221" s="17"/>
      <c r="WAD221" s="17"/>
      <c r="WAE221" s="17"/>
      <c r="WAF221" s="17"/>
      <c r="WAG221" s="17"/>
      <c r="WAH221" s="17"/>
      <c r="WAI221" s="17"/>
      <c r="WAJ221" s="17"/>
      <c r="WAK221" s="17"/>
      <c r="WAL221" s="17"/>
      <c r="WAM221" s="17"/>
      <c r="WAN221" s="17"/>
      <c r="WAO221" s="17"/>
      <c r="WAP221" s="17"/>
      <c r="WAQ221" s="17"/>
      <c r="WAR221" s="17"/>
      <c r="WAS221" s="17"/>
      <c r="WAT221" s="17"/>
      <c r="WAU221" s="17"/>
      <c r="WAV221" s="17"/>
      <c r="WAW221" s="17"/>
      <c r="WAX221" s="17"/>
      <c r="WAY221" s="17"/>
      <c r="WAZ221" s="17"/>
      <c r="WBA221" s="17"/>
      <c r="WBB221" s="17"/>
      <c r="WBC221" s="17"/>
      <c r="WBD221" s="17"/>
      <c r="WBE221" s="17"/>
      <c r="WBF221" s="17"/>
      <c r="WBG221" s="17"/>
      <c r="WBH221" s="17"/>
      <c r="WBI221" s="17"/>
      <c r="WBJ221" s="17"/>
      <c r="WBK221" s="17"/>
      <c r="WBL221" s="17"/>
      <c r="WBM221" s="17"/>
      <c r="WBN221" s="17"/>
      <c r="WBO221" s="17"/>
      <c r="WBP221" s="17"/>
      <c r="WBQ221" s="17"/>
      <c r="WBR221" s="17"/>
      <c r="WBS221" s="17"/>
      <c r="WBT221" s="17"/>
      <c r="WBU221" s="17"/>
      <c r="WBV221" s="17"/>
      <c r="WBW221" s="17"/>
      <c r="WBX221" s="17"/>
      <c r="WBY221" s="17"/>
      <c r="WBZ221" s="17"/>
      <c r="WCA221" s="17"/>
      <c r="WCB221" s="17"/>
      <c r="WCC221" s="17"/>
      <c r="WCD221" s="17"/>
      <c r="WCE221" s="17"/>
      <c r="WCF221" s="17"/>
      <c r="WCG221" s="17"/>
      <c r="WCH221" s="17"/>
      <c r="WCI221" s="17"/>
      <c r="WCJ221" s="17"/>
      <c r="WCK221" s="17"/>
      <c r="WCL221" s="17"/>
      <c r="WCM221" s="17"/>
      <c r="WCN221" s="17"/>
      <c r="WCO221" s="17"/>
      <c r="WCP221" s="17"/>
      <c r="WCQ221" s="17"/>
      <c r="WCR221" s="17"/>
      <c r="WCS221" s="17"/>
      <c r="WCT221" s="17"/>
      <c r="WCU221" s="17"/>
      <c r="WCV221" s="17"/>
      <c r="WCW221" s="17"/>
      <c r="WCX221" s="17"/>
      <c r="WCY221" s="17"/>
      <c r="WCZ221" s="17"/>
      <c r="WDA221" s="17"/>
      <c r="WDB221" s="17"/>
      <c r="WDC221" s="17"/>
      <c r="WDD221" s="17"/>
      <c r="WDE221" s="17"/>
      <c r="WDF221" s="17"/>
      <c r="WDG221" s="17"/>
      <c r="WDH221" s="17"/>
      <c r="WDI221" s="17"/>
      <c r="WDJ221" s="17"/>
      <c r="WDK221" s="17"/>
      <c r="WDL221" s="17"/>
      <c r="WDM221" s="17"/>
      <c r="WDN221" s="17"/>
      <c r="WDO221" s="17"/>
      <c r="WDP221" s="17"/>
      <c r="WDQ221" s="17"/>
      <c r="WDR221" s="17"/>
      <c r="WDS221" s="17"/>
      <c r="WDT221" s="17"/>
      <c r="WDU221" s="17"/>
      <c r="WDV221" s="17"/>
      <c r="WDW221" s="17"/>
      <c r="WDX221" s="17"/>
      <c r="WDY221" s="17"/>
      <c r="WDZ221" s="17"/>
      <c r="WEA221" s="17"/>
      <c r="WEB221" s="17"/>
      <c r="WEC221" s="17"/>
      <c r="WED221" s="17"/>
      <c r="WEE221" s="17"/>
      <c r="WEF221" s="17"/>
      <c r="WEG221" s="17"/>
      <c r="WEH221" s="17"/>
      <c r="WEI221" s="17"/>
      <c r="WEJ221" s="17"/>
      <c r="WEK221" s="17"/>
      <c r="WEL221" s="17"/>
      <c r="WEM221" s="17"/>
      <c r="WEN221" s="17"/>
      <c r="WEO221" s="17"/>
      <c r="WEP221" s="17"/>
      <c r="WEQ221" s="17"/>
      <c r="WER221" s="17"/>
      <c r="WES221" s="17"/>
      <c r="WET221" s="17"/>
      <c r="WEU221" s="17"/>
      <c r="WEV221" s="17"/>
      <c r="WEW221" s="17"/>
      <c r="WEX221" s="17"/>
      <c r="WEY221" s="17"/>
      <c r="WEZ221" s="17"/>
      <c r="WFA221" s="17"/>
      <c r="WFB221" s="17"/>
      <c r="WFC221" s="17"/>
      <c r="WFD221" s="17"/>
      <c r="WFE221" s="17"/>
      <c r="WFF221" s="17"/>
      <c r="WFG221" s="17"/>
      <c r="WFH221" s="17"/>
      <c r="WFI221" s="17"/>
      <c r="WFJ221" s="17"/>
      <c r="WFK221" s="17"/>
      <c r="WFL221" s="17"/>
      <c r="WFM221" s="17"/>
      <c r="WFN221" s="17"/>
      <c r="WFO221" s="17"/>
      <c r="WFP221" s="17"/>
      <c r="WFQ221" s="17"/>
      <c r="WFR221" s="17"/>
      <c r="WFS221" s="17"/>
      <c r="WFT221" s="17"/>
      <c r="WFU221" s="17"/>
      <c r="WFV221" s="17"/>
      <c r="WFW221" s="17"/>
      <c r="WFX221" s="17"/>
      <c r="WFY221" s="17"/>
      <c r="WFZ221" s="17"/>
      <c r="WGA221" s="17"/>
      <c r="WGB221" s="17"/>
      <c r="WGC221" s="17"/>
      <c r="WGD221" s="17"/>
      <c r="WGE221" s="17"/>
      <c r="WGF221" s="17"/>
      <c r="WGG221" s="17"/>
      <c r="WGH221" s="17"/>
      <c r="WGI221" s="17"/>
      <c r="WGJ221" s="17"/>
      <c r="WGK221" s="17"/>
      <c r="WGL221" s="17"/>
      <c r="WGM221" s="17"/>
      <c r="WGN221" s="17"/>
      <c r="WGO221" s="17"/>
      <c r="WGP221" s="17"/>
      <c r="WGQ221" s="17"/>
      <c r="WGR221" s="17"/>
      <c r="WGS221" s="17"/>
      <c r="WGT221" s="17"/>
      <c r="WGU221" s="17"/>
      <c r="WGV221" s="17"/>
      <c r="WGW221" s="17"/>
      <c r="WGX221" s="17"/>
      <c r="WGY221" s="17"/>
      <c r="WGZ221" s="17"/>
      <c r="WHA221" s="17"/>
      <c r="WHB221" s="17"/>
      <c r="WHC221" s="17"/>
      <c r="WHD221" s="17"/>
      <c r="WHE221" s="17"/>
      <c r="WHF221" s="17"/>
      <c r="WHG221" s="17"/>
      <c r="WHH221" s="17"/>
      <c r="WHI221" s="17"/>
      <c r="WHJ221" s="17"/>
      <c r="WHK221" s="17"/>
      <c r="WHL221" s="17"/>
      <c r="WHM221" s="17"/>
      <c r="WHN221" s="17"/>
      <c r="WHO221" s="17"/>
      <c r="WHP221" s="17"/>
      <c r="WHQ221" s="17"/>
      <c r="WHR221" s="17"/>
      <c r="WHS221" s="17"/>
      <c r="WHT221" s="17"/>
      <c r="WHU221" s="17"/>
      <c r="WHV221" s="17"/>
      <c r="WHW221" s="17"/>
      <c r="WHX221" s="17"/>
      <c r="WHY221" s="17"/>
      <c r="WHZ221" s="17"/>
      <c r="WIA221" s="17"/>
      <c r="WIB221" s="17"/>
      <c r="WIC221" s="17"/>
      <c r="WID221" s="17"/>
      <c r="WIE221" s="17"/>
      <c r="WIF221" s="17"/>
      <c r="WIG221" s="17"/>
      <c r="WIH221" s="17"/>
      <c r="WII221" s="17"/>
      <c r="WIJ221" s="17"/>
      <c r="WIK221" s="17"/>
      <c r="WIL221" s="17"/>
      <c r="WIM221" s="17"/>
      <c r="WIN221" s="17"/>
      <c r="WIO221" s="17"/>
      <c r="WIP221" s="17"/>
      <c r="WIQ221" s="17"/>
      <c r="WIR221" s="17"/>
      <c r="WIS221" s="17"/>
      <c r="WIT221" s="17"/>
      <c r="WIU221" s="17"/>
      <c r="WIV221" s="17"/>
      <c r="WIW221" s="17"/>
      <c r="WIX221" s="17"/>
      <c r="WIY221" s="17"/>
      <c r="WIZ221" s="17"/>
      <c r="WJA221" s="17"/>
      <c r="WJB221" s="17"/>
      <c r="WJC221" s="17"/>
      <c r="WJD221" s="17"/>
      <c r="WJE221" s="17"/>
      <c r="WJF221" s="17"/>
      <c r="WJG221" s="17"/>
      <c r="WJH221" s="17"/>
      <c r="WJI221" s="17"/>
      <c r="WJJ221" s="17"/>
      <c r="WJK221" s="17"/>
      <c r="WJL221" s="17"/>
      <c r="WJM221" s="17"/>
      <c r="WJN221" s="17"/>
      <c r="WJO221" s="17"/>
      <c r="WJP221" s="17"/>
      <c r="WJQ221" s="17"/>
      <c r="WJR221" s="17"/>
      <c r="WJS221" s="17"/>
      <c r="WJT221" s="17"/>
      <c r="WJU221" s="17"/>
      <c r="WJV221" s="17"/>
      <c r="WJW221" s="17"/>
      <c r="WJX221" s="17"/>
      <c r="WJY221" s="17"/>
      <c r="WJZ221" s="17"/>
      <c r="WKA221" s="17"/>
      <c r="WKB221" s="17"/>
      <c r="WKC221" s="17"/>
      <c r="WKD221" s="17"/>
      <c r="WKE221" s="17"/>
      <c r="WKF221" s="17"/>
      <c r="WKG221" s="17"/>
      <c r="WKH221" s="17"/>
      <c r="WKI221" s="17"/>
      <c r="WKJ221" s="17"/>
      <c r="WKK221" s="17"/>
      <c r="WKL221" s="17"/>
      <c r="WKM221" s="17"/>
      <c r="WKN221" s="17"/>
      <c r="WKO221" s="17"/>
      <c r="WKP221" s="17"/>
      <c r="WKQ221" s="17"/>
      <c r="WKR221" s="17"/>
      <c r="WKS221" s="17"/>
      <c r="WKT221" s="17"/>
      <c r="WKU221" s="17"/>
      <c r="WKV221" s="17"/>
      <c r="WKW221" s="17"/>
      <c r="WKX221" s="17"/>
      <c r="WKY221" s="17"/>
      <c r="WKZ221" s="17"/>
      <c r="WLA221" s="17"/>
      <c r="WLB221" s="17"/>
      <c r="WLC221" s="17"/>
      <c r="WLD221" s="17"/>
      <c r="WLE221" s="17"/>
      <c r="WLF221" s="17"/>
      <c r="WLG221" s="17"/>
      <c r="WLH221" s="17"/>
      <c r="WLI221" s="17"/>
      <c r="WLJ221" s="17"/>
      <c r="WLK221" s="17"/>
      <c r="WLL221" s="17"/>
      <c r="WLM221" s="17"/>
      <c r="WLN221" s="17"/>
      <c r="WLO221" s="17"/>
      <c r="WLP221" s="17"/>
      <c r="WLQ221" s="17"/>
      <c r="WLR221" s="17"/>
      <c r="WLS221" s="17"/>
      <c r="WLT221" s="17"/>
      <c r="WLU221" s="17"/>
      <c r="WLV221" s="17"/>
      <c r="WLW221" s="17"/>
      <c r="WLX221" s="17"/>
      <c r="WLY221" s="17"/>
      <c r="WLZ221" s="17"/>
      <c r="WMA221" s="17"/>
      <c r="WMB221" s="17"/>
      <c r="WMC221" s="17"/>
      <c r="WMD221" s="17"/>
      <c r="WME221" s="17"/>
      <c r="WMF221" s="17"/>
      <c r="WMG221" s="17"/>
      <c r="WMH221" s="17"/>
      <c r="WMI221" s="17"/>
      <c r="WMJ221" s="17"/>
      <c r="WMK221" s="17"/>
      <c r="WML221" s="17"/>
      <c r="WMM221" s="17"/>
      <c r="WMN221" s="17"/>
      <c r="WMO221" s="17"/>
      <c r="WMP221" s="17"/>
      <c r="WMQ221" s="17"/>
      <c r="WMR221" s="17"/>
      <c r="WMS221" s="17"/>
      <c r="WMT221" s="17"/>
      <c r="WMU221" s="17"/>
      <c r="WMV221" s="17"/>
      <c r="WMW221" s="17"/>
      <c r="WMX221" s="17"/>
      <c r="WMY221" s="17"/>
      <c r="WMZ221" s="17"/>
      <c r="WNA221" s="17"/>
      <c r="WNB221" s="17"/>
      <c r="WNC221" s="17"/>
      <c r="WND221" s="17"/>
      <c r="WNE221" s="17"/>
      <c r="WNF221" s="17"/>
      <c r="WNG221" s="17"/>
      <c r="WNH221" s="17"/>
      <c r="WNI221" s="17"/>
      <c r="WNJ221" s="17"/>
      <c r="WNK221" s="17"/>
      <c r="WNL221" s="17"/>
      <c r="WNM221" s="17"/>
      <c r="WNN221" s="17"/>
      <c r="WNO221" s="17"/>
      <c r="WNP221" s="17"/>
      <c r="WNQ221" s="17"/>
      <c r="WNR221" s="17"/>
      <c r="WNS221" s="17"/>
      <c r="WNT221" s="17"/>
      <c r="WNU221" s="17"/>
      <c r="WNV221" s="17"/>
      <c r="WNW221" s="17"/>
      <c r="WNX221" s="17"/>
      <c r="WNY221" s="17"/>
      <c r="WNZ221" s="17"/>
      <c r="WOA221" s="17"/>
      <c r="WOB221" s="17"/>
      <c r="WOC221" s="17"/>
      <c r="WOD221" s="17"/>
      <c r="WOE221" s="17"/>
      <c r="WOF221" s="17"/>
      <c r="WOG221" s="17"/>
      <c r="WOH221" s="17"/>
      <c r="WOI221" s="17"/>
      <c r="WOJ221" s="17"/>
      <c r="WOK221" s="17"/>
      <c r="WOL221" s="17"/>
      <c r="WOM221" s="17"/>
      <c r="WON221" s="17"/>
      <c r="WOO221" s="17"/>
      <c r="WOP221" s="17"/>
      <c r="WOQ221" s="17"/>
      <c r="WOR221" s="17"/>
      <c r="WOS221" s="17"/>
      <c r="WOT221" s="17"/>
      <c r="WOU221" s="17"/>
      <c r="WOV221" s="17"/>
      <c r="WOW221" s="17"/>
      <c r="WOX221" s="17"/>
      <c r="WOY221" s="17"/>
      <c r="WOZ221" s="17"/>
      <c r="WPA221" s="17"/>
      <c r="WPB221" s="17"/>
      <c r="WPC221" s="17"/>
      <c r="WPD221" s="17"/>
      <c r="WPE221" s="17"/>
      <c r="WPF221" s="17"/>
      <c r="WPG221" s="17"/>
      <c r="WPH221" s="17"/>
      <c r="WPI221" s="17"/>
      <c r="WPJ221" s="17"/>
      <c r="WPK221" s="17"/>
      <c r="WPL221" s="17"/>
      <c r="WPM221" s="17"/>
      <c r="WPN221" s="17"/>
      <c r="WPO221" s="17"/>
      <c r="WPP221" s="17"/>
      <c r="WPQ221" s="17"/>
      <c r="WPR221" s="17"/>
      <c r="WPS221" s="17"/>
      <c r="WPT221" s="17"/>
      <c r="WPU221" s="17"/>
      <c r="WPV221" s="17"/>
      <c r="WPW221" s="17"/>
      <c r="WPX221" s="17"/>
      <c r="WPY221" s="17"/>
      <c r="WPZ221" s="17"/>
      <c r="WQA221" s="17"/>
      <c r="WQB221" s="17"/>
      <c r="WQC221" s="17"/>
      <c r="WQD221" s="17"/>
      <c r="WQE221" s="17"/>
      <c r="WQF221" s="17"/>
      <c r="WQG221" s="17"/>
      <c r="WQH221" s="17"/>
      <c r="WQI221" s="17"/>
      <c r="WQJ221" s="17"/>
      <c r="WQK221" s="17"/>
      <c r="WQL221" s="17"/>
      <c r="WQM221" s="17"/>
      <c r="WQN221" s="17"/>
      <c r="WQO221" s="17"/>
      <c r="WQP221" s="17"/>
      <c r="WQQ221" s="17"/>
      <c r="WQR221" s="17"/>
      <c r="WQS221" s="17"/>
      <c r="WQT221" s="17"/>
      <c r="WQU221" s="17"/>
      <c r="WQV221" s="17"/>
      <c r="WQW221" s="17"/>
      <c r="WQX221" s="17"/>
      <c r="WQY221" s="17"/>
      <c r="WQZ221" s="17"/>
      <c r="WRA221" s="17"/>
      <c r="WRB221" s="17"/>
      <c r="WRC221" s="17"/>
      <c r="WRD221" s="17"/>
      <c r="WRE221" s="17"/>
      <c r="WRF221" s="17"/>
      <c r="WRG221" s="17"/>
      <c r="WRH221" s="17"/>
      <c r="WRI221" s="17"/>
      <c r="WRJ221" s="17"/>
      <c r="WRK221" s="17"/>
      <c r="WRL221" s="17"/>
      <c r="WRM221" s="17"/>
      <c r="WRN221" s="17"/>
      <c r="WRO221" s="17"/>
      <c r="WRP221" s="17"/>
      <c r="WRQ221" s="17"/>
      <c r="WRR221" s="17"/>
      <c r="WRS221" s="17"/>
      <c r="WRT221" s="17"/>
      <c r="WRU221" s="17"/>
      <c r="WRV221" s="17"/>
      <c r="WRW221" s="17"/>
      <c r="WRX221" s="17"/>
      <c r="WRY221" s="17"/>
      <c r="WRZ221" s="17"/>
      <c r="WSA221" s="17"/>
      <c r="WSB221" s="17"/>
      <c r="WSC221" s="17"/>
      <c r="WSD221" s="17"/>
      <c r="WSE221" s="17"/>
      <c r="WSF221" s="17"/>
      <c r="WSG221" s="17"/>
      <c r="WSH221" s="17"/>
      <c r="WSI221" s="17"/>
      <c r="WSJ221" s="17"/>
      <c r="WSK221" s="17"/>
      <c r="WSL221" s="17"/>
      <c r="WSM221" s="17"/>
      <c r="WSN221" s="17"/>
      <c r="WSO221" s="17"/>
      <c r="WSP221" s="17"/>
      <c r="WSQ221" s="17"/>
      <c r="WSR221" s="17"/>
      <c r="WSS221" s="17"/>
      <c r="WST221" s="17"/>
      <c r="WSU221" s="17"/>
      <c r="WSV221" s="17"/>
      <c r="WSW221" s="17"/>
      <c r="WSX221" s="17"/>
      <c r="WSY221" s="17"/>
      <c r="WSZ221" s="17"/>
      <c r="WTA221" s="17"/>
      <c r="WTB221" s="17"/>
      <c r="WTC221" s="17"/>
      <c r="WTD221" s="17"/>
      <c r="WTE221" s="17"/>
      <c r="WTF221" s="17"/>
      <c r="WTG221" s="17"/>
      <c r="WTH221" s="17"/>
      <c r="WTI221" s="17"/>
      <c r="WTJ221" s="17"/>
      <c r="WTK221" s="17"/>
      <c r="WTL221" s="17"/>
      <c r="WTM221" s="17"/>
      <c r="WTN221" s="17"/>
      <c r="WTO221" s="17"/>
      <c r="WTP221" s="17"/>
      <c r="WTQ221" s="17"/>
      <c r="WTR221" s="17"/>
      <c r="WTS221" s="17"/>
      <c r="WTT221" s="17"/>
      <c r="WTU221" s="17"/>
      <c r="WTV221" s="17"/>
      <c r="WTW221" s="17"/>
      <c r="WTX221" s="17"/>
      <c r="WTY221" s="17"/>
      <c r="WTZ221" s="17"/>
      <c r="WUA221" s="17"/>
      <c r="WUB221" s="17"/>
      <c r="WUC221" s="17"/>
      <c r="WUD221" s="17"/>
      <c r="WUE221" s="17"/>
      <c r="WUF221" s="17"/>
      <c r="WUG221" s="17"/>
      <c r="WUH221" s="17"/>
      <c r="WUI221" s="17"/>
      <c r="WUJ221" s="17"/>
      <c r="WUK221" s="17"/>
      <c r="WUL221" s="17"/>
      <c r="WUM221" s="17"/>
      <c r="WUN221" s="17"/>
      <c r="WUO221" s="17"/>
      <c r="WUP221" s="17"/>
      <c r="WUQ221" s="17"/>
      <c r="WUR221" s="17"/>
      <c r="WUS221" s="17"/>
      <c r="WUT221" s="17"/>
      <c r="WUU221" s="17"/>
      <c r="WUV221" s="17"/>
      <c r="WUW221" s="17"/>
      <c r="WUX221" s="17"/>
      <c r="WUY221" s="17"/>
      <c r="WUZ221" s="17"/>
      <c r="WVA221" s="17"/>
      <c r="WVB221" s="17"/>
      <c r="WVC221" s="17"/>
      <c r="WVD221" s="17"/>
      <c r="WVE221" s="17"/>
      <c r="WVF221" s="17"/>
      <c r="WVG221" s="17"/>
      <c r="WVH221" s="17"/>
      <c r="WVI221" s="17"/>
      <c r="WVJ221" s="17"/>
      <c r="WVK221" s="17"/>
      <c r="WVL221" s="17"/>
      <c r="WVM221" s="17"/>
      <c r="WVN221" s="17"/>
      <c r="WVO221" s="17"/>
      <c r="WVP221" s="17"/>
      <c r="WVQ221" s="17"/>
      <c r="WVR221" s="17"/>
      <c r="WVS221" s="17"/>
      <c r="WVT221" s="17"/>
      <c r="WVU221" s="17"/>
      <c r="WVV221" s="17"/>
      <c r="WVW221" s="17"/>
      <c r="WVX221" s="17"/>
      <c r="WVY221" s="17"/>
      <c r="WVZ221" s="17"/>
      <c r="WWA221" s="17"/>
      <c r="WWB221" s="17"/>
      <c r="WWC221" s="17"/>
      <c r="WWD221" s="17"/>
      <c r="WWE221" s="17"/>
      <c r="WWF221" s="17"/>
      <c r="WWG221" s="17"/>
      <c r="WWH221" s="17"/>
      <c r="WWI221" s="17"/>
      <c r="WWJ221" s="17"/>
      <c r="WWK221" s="17"/>
      <c r="WWL221" s="17"/>
      <c r="WWM221" s="17"/>
      <c r="WWN221" s="17"/>
      <c r="WWO221" s="17"/>
      <c r="WWP221" s="17"/>
      <c r="WWQ221" s="17"/>
      <c r="WWR221" s="17"/>
      <c r="WWS221" s="17"/>
      <c r="WWT221" s="17"/>
      <c r="WWU221" s="17"/>
      <c r="WWV221" s="17"/>
      <c r="WWW221" s="17"/>
      <c r="WWX221" s="17"/>
      <c r="WWY221" s="17"/>
      <c r="WWZ221" s="17"/>
      <c r="WXA221" s="17"/>
      <c r="WXB221" s="17"/>
      <c r="WXC221" s="17"/>
      <c r="WXD221" s="17"/>
      <c r="WXE221" s="17"/>
      <c r="WXF221" s="17"/>
      <c r="WXG221" s="17"/>
      <c r="WXH221" s="17"/>
      <c r="WXI221" s="17"/>
      <c r="WXJ221" s="17"/>
      <c r="WXK221" s="17"/>
      <c r="WXL221" s="17"/>
      <c r="WXM221" s="17"/>
      <c r="WXN221" s="17"/>
      <c r="WXO221" s="17"/>
      <c r="WXP221" s="17"/>
      <c r="WXQ221" s="17"/>
      <c r="WXR221" s="17"/>
      <c r="WXS221" s="17"/>
      <c r="WXT221" s="17"/>
      <c r="WXU221" s="17"/>
      <c r="WXV221" s="17"/>
      <c r="WXW221" s="17"/>
      <c r="WXX221" s="17"/>
      <c r="WXY221" s="17"/>
      <c r="WXZ221" s="17"/>
      <c r="WYA221" s="17"/>
      <c r="WYB221" s="17"/>
      <c r="WYC221" s="17"/>
    </row>
    <row r="222" spans="1:16201" ht="34.5" customHeight="1" x14ac:dyDescent="0.3">
      <c r="A222" s="166"/>
      <c r="B222" s="156"/>
      <c r="C222" s="155"/>
      <c r="D222" s="120" t="s">
        <v>10</v>
      </c>
      <c r="E222" s="117">
        <f>SUM(F222:N222)</f>
        <v>0</v>
      </c>
      <c r="F222" s="117">
        <f>F225+F230</f>
        <v>0</v>
      </c>
      <c r="G222" s="117">
        <v>0</v>
      </c>
      <c r="H222" s="148">
        <f>H225</f>
        <v>0</v>
      </c>
      <c r="I222" s="149"/>
      <c r="J222" s="149"/>
      <c r="K222" s="149"/>
      <c r="L222" s="150"/>
      <c r="M222" s="117">
        <f>M225</f>
        <v>0</v>
      </c>
      <c r="N222" s="117">
        <v>0</v>
      </c>
      <c r="O222" s="155"/>
    </row>
    <row r="223" spans="1:16201" ht="38.25" customHeight="1" x14ac:dyDescent="0.3">
      <c r="A223" s="167"/>
      <c r="B223" s="154"/>
      <c r="C223" s="147"/>
      <c r="D223" s="120" t="s">
        <v>18</v>
      </c>
      <c r="E223" s="117">
        <f>SUM(F223:N223)</f>
        <v>0</v>
      </c>
      <c r="F223" s="117">
        <f>F226</f>
        <v>0</v>
      </c>
      <c r="G223" s="117">
        <f>G226</f>
        <v>0</v>
      </c>
      <c r="H223" s="148">
        <f>H226</f>
        <v>0</v>
      </c>
      <c r="I223" s="149"/>
      <c r="J223" s="149"/>
      <c r="K223" s="149"/>
      <c r="L223" s="150"/>
      <c r="M223" s="117">
        <f>M226</f>
        <v>0</v>
      </c>
      <c r="N223" s="117">
        <v>0</v>
      </c>
      <c r="O223" s="147"/>
    </row>
    <row r="224" spans="1:16201" ht="27" customHeight="1" x14ac:dyDescent="0.3">
      <c r="A224" s="158" t="s">
        <v>28</v>
      </c>
      <c r="B224" s="153" t="s">
        <v>41</v>
      </c>
      <c r="C224" s="146" t="s">
        <v>67</v>
      </c>
      <c r="D224" s="120" t="s">
        <v>14</v>
      </c>
      <c r="E224" s="117">
        <f>F224+G224+H224+M224+N224</f>
        <v>0</v>
      </c>
      <c r="F224" s="117">
        <f>F225+F226</f>
        <v>0</v>
      </c>
      <c r="G224" s="117">
        <f>G225+G226</f>
        <v>0</v>
      </c>
      <c r="H224" s="148">
        <f>H225+H226</f>
        <v>0</v>
      </c>
      <c r="I224" s="149"/>
      <c r="J224" s="149"/>
      <c r="K224" s="149"/>
      <c r="L224" s="150"/>
      <c r="M224" s="117">
        <f>M225+M226</f>
        <v>0</v>
      </c>
      <c r="N224" s="117">
        <f>N225+N226</f>
        <v>0</v>
      </c>
      <c r="O224" s="162" t="s">
        <v>17</v>
      </c>
    </row>
    <row r="225" spans="1:15" ht="36.75" customHeight="1" x14ac:dyDescent="0.3">
      <c r="A225" s="158"/>
      <c r="B225" s="156"/>
      <c r="C225" s="155"/>
      <c r="D225" s="120" t="s">
        <v>10</v>
      </c>
      <c r="E225" s="117">
        <v>0</v>
      </c>
      <c r="F225" s="117">
        <v>0</v>
      </c>
      <c r="G225" s="117">
        <v>0</v>
      </c>
      <c r="H225" s="148">
        <v>0</v>
      </c>
      <c r="I225" s="149"/>
      <c r="J225" s="149"/>
      <c r="K225" s="149"/>
      <c r="L225" s="150"/>
      <c r="M225" s="117">
        <v>0</v>
      </c>
      <c r="N225" s="117">
        <v>0</v>
      </c>
      <c r="O225" s="162"/>
    </row>
    <row r="226" spans="1:15" ht="57" customHeight="1" x14ac:dyDescent="0.3">
      <c r="A226" s="158"/>
      <c r="B226" s="154"/>
      <c r="C226" s="147"/>
      <c r="D226" s="120" t="s">
        <v>11</v>
      </c>
      <c r="E226" s="117">
        <f>F226+G226+H226+M226+N226</f>
        <v>0</v>
      </c>
      <c r="F226" s="117">
        <v>0</v>
      </c>
      <c r="G226" s="117">
        <v>0</v>
      </c>
      <c r="H226" s="148">
        <v>0</v>
      </c>
      <c r="I226" s="149"/>
      <c r="J226" s="149"/>
      <c r="K226" s="149"/>
      <c r="L226" s="150"/>
      <c r="M226" s="117">
        <v>0</v>
      </c>
      <c r="N226" s="117">
        <v>0</v>
      </c>
      <c r="O226" s="162"/>
    </row>
    <row r="227" spans="1:15" ht="23.25" customHeight="1" x14ac:dyDescent="0.3">
      <c r="A227" s="158"/>
      <c r="B227" s="159" t="s">
        <v>315</v>
      </c>
      <c r="C227" s="171" t="s">
        <v>102</v>
      </c>
      <c r="D227" s="171" t="s">
        <v>102</v>
      </c>
      <c r="E227" s="161" t="s">
        <v>103</v>
      </c>
      <c r="F227" s="161" t="s">
        <v>104</v>
      </c>
      <c r="G227" s="172" t="s">
        <v>519</v>
      </c>
      <c r="H227" s="160" t="s">
        <v>517</v>
      </c>
      <c r="I227" s="148" t="s">
        <v>333</v>
      </c>
      <c r="J227" s="149"/>
      <c r="K227" s="149"/>
      <c r="L227" s="150"/>
      <c r="M227" s="161" t="s">
        <v>106</v>
      </c>
      <c r="N227" s="161" t="s">
        <v>107</v>
      </c>
      <c r="O227" s="162"/>
    </row>
    <row r="228" spans="1:15" ht="23.25" customHeight="1" x14ac:dyDescent="0.3">
      <c r="A228" s="158"/>
      <c r="B228" s="159"/>
      <c r="C228" s="171"/>
      <c r="D228" s="171"/>
      <c r="E228" s="161"/>
      <c r="F228" s="161"/>
      <c r="G228" s="173"/>
      <c r="H228" s="161"/>
      <c r="I228" s="130" t="s">
        <v>328</v>
      </c>
      <c r="J228" s="130" t="s">
        <v>329</v>
      </c>
      <c r="K228" s="130" t="s">
        <v>330</v>
      </c>
      <c r="L228" s="130" t="s">
        <v>331</v>
      </c>
      <c r="M228" s="161"/>
      <c r="N228" s="161"/>
      <c r="O228" s="162"/>
    </row>
    <row r="229" spans="1:15" ht="24.75" customHeight="1" x14ac:dyDescent="0.3">
      <c r="A229" s="158"/>
      <c r="B229" s="159"/>
      <c r="C229" s="171"/>
      <c r="D229" s="171"/>
      <c r="E229" s="14">
        <v>0</v>
      </c>
      <c r="F229" s="14">
        <v>0</v>
      </c>
      <c r="G229" s="14">
        <v>0</v>
      </c>
      <c r="H229" s="14">
        <v>0</v>
      </c>
      <c r="I229" s="14">
        <v>0</v>
      </c>
      <c r="J229" s="14">
        <v>0</v>
      </c>
      <c r="K229" s="14">
        <v>0</v>
      </c>
      <c r="L229" s="14">
        <v>0</v>
      </c>
      <c r="M229" s="14">
        <v>0</v>
      </c>
      <c r="N229" s="14">
        <v>0</v>
      </c>
      <c r="O229" s="162"/>
    </row>
    <row r="230" spans="1:15" ht="34.5" customHeight="1" x14ac:dyDescent="0.3">
      <c r="A230" s="178" t="s">
        <v>54</v>
      </c>
      <c r="B230" s="159" t="s">
        <v>40</v>
      </c>
      <c r="C230" s="158" t="s">
        <v>67</v>
      </c>
      <c r="D230" s="120" t="s">
        <v>10</v>
      </c>
      <c r="E230" s="117">
        <v>0</v>
      </c>
      <c r="F230" s="117">
        <v>0</v>
      </c>
      <c r="G230" s="117">
        <v>0</v>
      </c>
      <c r="H230" s="148">
        <v>0</v>
      </c>
      <c r="I230" s="149"/>
      <c r="J230" s="149"/>
      <c r="K230" s="149"/>
      <c r="L230" s="150"/>
      <c r="M230" s="117">
        <v>0</v>
      </c>
      <c r="N230" s="117">
        <v>0</v>
      </c>
      <c r="O230" s="162" t="s">
        <v>17</v>
      </c>
    </row>
    <row r="231" spans="1:15" ht="35.25" customHeight="1" x14ac:dyDescent="0.3">
      <c r="A231" s="178"/>
      <c r="B231" s="159"/>
      <c r="C231" s="158"/>
      <c r="D231" s="120" t="s">
        <v>18</v>
      </c>
      <c r="E231" s="117">
        <v>0</v>
      </c>
      <c r="F231" s="117">
        <v>0</v>
      </c>
      <c r="G231" s="117">
        <v>0</v>
      </c>
      <c r="H231" s="148">
        <v>0</v>
      </c>
      <c r="I231" s="149"/>
      <c r="J231" s="149"/>
      <c r="K231" s="149"/>
      <c r="L231" s="150"/>
      <c r="M231" s="117">
        <v>0</v>
      </c>
      <c r="N231" s="117">
        <v>0</v>
      </c>
      <c r="O231" s="162"/>
    </row>
    <row r="232" spans="1:15" ht="25.5" customHeight="1" x14ac:dyDescent="0.3">
      <c r="A232" s="178"/>
      <c r="B232" s="159"/>
      <c r="C232" s="158"/>
      <c r="D232" s="120" t="s">
        <v>12</v>
      </c>
      <c r="E232" s="117">
        <v>0</v>
      </c>
      <c r="F232" s="117">
        <v>0</v>
      </c>
      <c r="G232" s="117">
        <v>0</v>
      </c>
      <c r="H232" s="148">
        <v>0</v>
      </c>
      <c r="I232" s="149"/>
      <c r="J232" s="149"/>
      <c r="K232" s="149"/>
      <c r="L232" s="150"/>
      <c r="M232" s="117">
        <v>0</v>
      </c>
      <c r="N232" s="117">
        <v>0</v>
      </c>
      <c r="O232" s="162"/>
    </row>
    <row r="233" spans="1:15" ht="23.25" customHeight="1" x14ac:dyDescent="0.3">
      <c r="A233" s="178"/>
      <c r="B233" s="159" t="s">
        <v>316</v>
      </c>
      <c r="C233" s="171" t="s">
        <v>102</v>
      </c>
      <c r="D233" s="171" t="s">
        <v>102</v>
      </c>
      <c r="E233" s="161" t="s">
        <v>103</v>
      </c>
      <c r="F233" s="161" t="s">
        <v>104</v>
      </c>
      <c r="G233" s="172" t="s">
        <v>519</v>
      </c>
      <c r="H233" s="160" t="s">
        <v>517</v>
      </c>
      <c r="I233" s="148" t="s">
        <v>333</v>
      </c>
      <c r="J233" s="149"/>
      <c r="K233" s="149"/>
      <c r="L233" s="150"/>
      <c r="M233" s="161" t="s">
        <v>106</v>
      </c>
      <c r="N233" s="161" t="s">
        <v>107</v>
      </c>
      <c r="O233" s="162"/>
    </row>
    <row r="234" spans="1:15" ht="23.25" customHeight="1" x14ac:dyDescent="0.3">
      <c r="A234" s="178"/>
      <c r="B234" s="159"/>
      <c r="C234" s="171"/>
      <c r="D234" s="171"/>
      <c r="E234" s="161"/>
      <c r="F234" s="161"/>
      <c r="G234" s="173"/>
      <c r="H234" s="161"/>
      <c r="I234" s="130" t="s">
        <v>328</v>
      </c>
      <c r="J234" s="130" t="s">
        <v>329</v>
      </c>
      <c r="K234" s="130" t="s">
        <v>330</v>
      </c>
      <c r="L234" s="130" t="s">
        <v>331</v>
      </c>
      <c r="M234" s="161"/>
      <c r="N234" s="161"/>
      <c r="O234" s="162"/>
    </row>
    <row r="235" spans="1:15" ht="29.25" customHeight="1" x14ac:dyDescent="0.3">
      <c r="A235" s="178"/>
      <c r="B235" s="159"/>
      <c r="C235" s="171"/>
      <c r="D235" s="171"/>
      <c r="E235" s="14">
        <v>0</v>
      </c>
      <c r="F235" s="14">
        <v>0</v>
      </c>
      <c r="G235" s="14">
        <v>0</v>
      </c>
      <c r="H235" s="14">
        <v>0</v>
      </c>
      <c r="I235" s="14">
        <v>0</v>
      </c>
      <c r="J235" s="14">
        <v>0</v>
      </c>
      <c r="K235" s="14">
        <v>0</v>
      </c>
      <c r="L235" s="14">
        <v>0</v>
      </c>
      <c r="M235" s="14">
        <v>0</v>
      </c>
      <c r="N235" s="14">
        <v>0</v>
      </c>
      <c r="O235" s="162"/>
    </row>
    <row r="236" spans="1:15" ht="35.25" customHeight="1" x14ac:dyDescent="0.3">
      <c r="A236" s="158" t="s">
        <v>189</v>
      </c>
      <c r="B236" s="159" t="s">
        <v>270</v>
      </c>
      <c r="C236" s="162" t="s">
        <v>67</v>
      </c>
      <c r="D236" s="120" t="s">
        <v>8</v>
      </c>
      <c r="E236" s="126">
        <f>E237+E238</f>
        <v>47610.054199999999</v>
      </c>
      <c r="F236" s="126">
        <f t="shared" ref="F236:N236" si="34">F237+F238</f>
        <v>100</v>
      </c>
      <c r="G236" s="126">
        <f t="shared" si="34"/>
        <v>13945.846720000001</v>
      </c>
      <c r="H236" s="180">
        <f t="shared" si="34"/>
        <v>21564.207480000001</v>
      </c>
      <c r="I236" s="181"/>
      <c r="J236" s="181"/>
      <c r="K236" s="181"/>
      <c r="L236" s="182"/>
      <c r="M236" s="126">
        <f t="shared" si="34"/>
        <v>6000</v>
      </c>
      <c r="N236" s="126">
        <f t="shared" si="34"/>
        <v>6000</v>
      </c>
      <c r="O236" s="162"/>
    </row>
    <row r="237" spans="1:15" ht="36" customHeight="1" x14ac:dyDescent="0.3">
      <c r="A237" s="158"/>
      <c r="B237" s="159"/>
      <c r="C237" s="162"/>
      <c r="D237" s="120" t="s">
        <v>10</v>
      </c>
      <c r="E237" s="126">
        <f>F237+G237+H237+M237+N237</f>
        <v>0</v>
      </c>
      <c r="F237" s="126">
        <v>0</v>
      </c>
      <c r="G237" s="126">
        <v>0</v>
      </c>
      <c r="H237" s="180">
        <v>0</v>
      </c>
      <c r="I237" s="181"/>
      <c r="J237" s="181"/>
      <c r="K237" s="181"/>
      <c r="L237" s="182"/>
      <c r="M237" s="126">
        <v>0</v>
      </c>
      <c r="N237" s="126">
        <v>0</v>
      </c>
      <c r="O237" s="162"/>
    </row>
    <row r="238" spans="1:15" ht="63.75" customHeight="1" x14ac:dyDescent="0.3">
      <c r="A238" s="158"/>
      <c r="B238" s="159"/>
      <c r="C238" s="162"/>
      <c r="D238" s="120" t="s">
        <v>18</v>
      </c>
      <c r="E238" s="126">
        <f>F238+G238+H238+M238+N238</f>
        <v>47610.054199999999</v>
      </c>
      <c r="F238" s="126">
        <f>F239+F243+F247</f>
        <v>100</v>
      </c>
      <c r="G238" s="126">
        <f>G239+G243+G247</f>
        <v>13945.846720000001</v>
      </c>
      <c r="H238" s="180">
        <f>H239+H243+H247</f>
        <v>21564.207480000001</v>
      </c>
      <c r="I238" s="181"/>
      <c r="J238" s="181"/>
      <c r="K238" s="181"/>
      <c r="L238" s="182"/>
      <c r="M238" s="126">
        <f t="shared" ref="M238:N238" si="35">M239+M243+M247</f>
        <v>6000</v>
      </c>
      <c r="N238" s="126">
        <f t="shared" si="35"/>
        <v>6000</v>
      </c>
      <c r="O238" s="162"/>
    </row>
    <row r="239" spans="1:15" ht="89.25" customHeight="1" x14ac:dyDescent="0.3">
      <c r="A239" s="178" t="s">
        <v>350</v>
      </c>
      <c r="B239" s="120" t="s">
        <v>548</v>
      </c>
      <c r="C239" s="122" t="s">
        <v>67</v>
      </c>
      <c r="D239" s="120" t="s">
        <v>18</v>
      </c>
      <c r="E239" s="126">
        <f>F239+G239+H239+M239+N239</f>
        <v>20662.673999999999</v>
      </c>
      <c r="F239" s="126">
        <v>0</v>
      </c>
      <c r="G239" s="126">
        <f>7000-47.976</f>
        <v>6952.0240000000003</v>
      </c>
      <c r="H239" s="160">
        <f>2500+4550+1475-814.35</f>
        <v>7710.65</v>
      </c>
      <c r="I239" s="160"/>
      <c r="J239" s="160"/>
      <c r="K239" s="160"/>
      <c r="L239" s="160"/>
      <c r="M239" s="126">
        <v>3000</v>
      </c>
      <c r="N239" s="126">
        <v>3000</v>
      </c>
      <c r="O239" s="162" t="s">
        <v>17</v>
      </c>
    </row>
    <row r="240" spans="1:15" ht="21" customHeight="1" x14ac:dyDescent="0.3">
      <c r="A240" s="178"/>
      <c r="B240" s="159" t="s">
        <v>121</v>
      </c>
      <c r="C240" s="171" t="s">
        <v>102</v>
      </c>
      <c r="D240" s="171" t="s">
        <v>102</v>
      </c>
      <c r="E240" s="161" t="s">
        <v>103</v>
      </c>
      <c r="F240" s="161" t="s">
        <v>104</v>
      </c>
      <c r="G240" s="160" t="s">
        <v>519</v>
      </c>
      <c r="H240" s="160" t="s">
        <v>517</v>
      </c>
      <c r="I240" s="161" t="s">
        <v>333</v>
      </c>
      <c r="J240" s="161"/>
      <c r="K240" s="161"/>
      <c r="L240" s="161"/>
      <c r="M240" s="161" t="s">
        <v>106</v>
      </c>
      <c r="N240" s="161" t="s">
        <v>107</v>
      </c>
      <c r="O240" s="162"/>
    </row>
    <row r="241" spans="1:17" ht="21" customHeight="1" x14ac:dyDescent="0.3">
      <c r="A241" s="178"/>
      <c r="B241" s="159"/>
      <c r="C241" s="171"/>
      <c r="D241" s="171"/>
      <c r="E241" s="161"/>
      <c r="F241" s="161"/>
      <c r="G241" s="161"/>
      <c r="H241" s="161"/>
      <c r="I241" s="117" t="s">
        <v>328</v>
      </c>
      <c r="J241" s="117" t="s">
        <v>329</v>
      </c>
      <c r="K241" s="117" t="s">
        <v>330</v>
      </c>
      <c r="L241" s="117" t="s">
        <v>331</v>
      </c>
      <c r="M241" s="161"/>
      <c r="N241" s="161"/>
      <c r="O241" s="162"/>
    </row>
    <row r="242" spans="1:17" ht="21.75" customHeight="1" x14ac:dyDescent="0.3">
      <c r="A242" s="178"/>
      <c r="B242" s="159"/>
      <c r="C242" s="171"/>
      <c r="D242" s="171"/>
      <c r="E242" s="14">
        <v>5</v>
      </c>
      <c r="F242" s="14">
        <v>1</v>
      </c>
      <c r="G242" s="14">
        <v>1</v>
      </c>
      <c r="H242" s="14">
        <v>1</v>
      </c>
      <c r="I242" s="14">
        <v>0</v>
      </c>
      <c r="J242" s="14">
        <v>0</v>
      </c>
      <c r="K242" s="14">
        <v>0</v>
      </c>
      <c r="L242" s="14">
        <v>1</v>
      </c>
      <c r="M242" s="14">
        <v>1</v>
      </c>
      <c r="N242" s="14">
        <v>1</v>
      </c>
      <c r="O242" s="162"/>
    </row>
    <row r="243" spans="1:17" ht="89.25" customHeight="1" x14ac:dyDescent="0.3">
      <c r="A243" s="178" t="s">
        <v>351</v>
      </c>
      <c r="B243" s="120" t="s">
        <v>549</v>
      </c>
      <c r="C243" s="122" t="s">
        <v>67</v>
      </c>
      <c r="D243" s="120" t="s">
        <v>18</v>
      </c>
      <c r="E243" s="126">
        <f>F243+G243+H243+M243+N243</f>
        <v>7478</v>
      </c>
      <c r="F243" s="126">
        <v>0</v>
      </c>
      <c r="G243" s="126">
        <v>0</v>
      </c>
      <c r="H243" s="160">
        <f>1500+7000-1022</f>
        <v>7478</v>
      </c>
      <c r="I243" s="160"/>
      <c r="J243" s="160"/>
      <c r="K243" s="160"/>
      <c r="L243" s="160"/>
      <c r="M243" s="126">
        <v>0</v>
      </c>
      <c r="N243" s="126">
        <v>0</v>
      </c>
      <c r="O243" s="162" t="s">
        <v>30</v>
      </c>
    </row>
    <row r="244" spans="1:17" ht="23.25" customHeight="1" x14ac:dyDescent="0.3">
      <c r="A244" s="178"/>
      <c r="B244" s="159" t="s">
        <v>123</v>
      </c>
      <c r="C244" s="171" t="s">
        <v>102</v>
      </c>
      <c r="D244" s="171" t="s">
        <v>102</v>
      </c>
      <c r="E244" s="161" t="s">
        <v>103</v>
      </c>
      <c r="F244" s="161" t="s">
        <v>104</v>
      </c>
      <c r="G244" s="160" t="s">
        <v>519</v>
      </c>
      <c r="H244" s="160" t="s">
        <v>517</v>
      </c>
      <c r="I244" s="161" t="s">
        <v>333</v>
      </c>
      <c r="J244" s="161"/>
      <c r="K244" s="161"/>
      <c r="L244" s="161"/>
      <c r="M244" s="161" t="s">
        <v>106</v>
      </c>
      <c r="N244" s="161" t="s">
        <v>107</v>
      </c>
      <c r="O244" s="162"/>
    </row>
    <row r="245" spans="1:17" ht="23.25" customHeight="1" x14ac:dyDescent="0.3">
      <c r="A245" s="178"/>
      <c r="B245" s="159"/>
      <c r="C245" s="171"/>
      <c r="D245" s="171"/>
      <c r="E245" s="161"/>
      <c r="F245" s="161"/>
      <c r="G245" s="161"/>
      <c r="H245" s="161"/>
      <c r="I245" s="117" t="s">
        <v>328</v>
      </c>
      <c r="J245" s="117" t="s">
        <v>329</v>
      </c>
      <c r="K245" s="117" t="s">
        <v>330</v>
      </c>
      <c r="L245" s="117" t="s">
        <v>331</v>
      </c>
      <c r="M245" s="161"/>
      <c r="N245" s="161"/>
      <c r="O245" s="162"/>
      <c r="P245" s="23"/>
    </row>
    <row r="246" spans="1:17" ht="39.75" customHeight="1" x14ac:dyDescent="0.3">
      <c r="A246" s="178"/>
      <c r="B246" s="159"/>
      <c r="C246" s="171"/>
      <c r="D246" s="171"/>
      <c r="E246" s="14">
        <v>5</v>
      </c>
      <c r="F246" s="14">
        <v>1</v>
      </c>
      <c r="G246" s="14">
        <v>1</v>
      </c>
      <c r="H246" s="14">
        <v>1</v>
      </c>
      <c r="I246" s="14">
        <v>0</v>
      </c>
      <c r="J246" s="14">
        <v>0</v>
      </c>
      <c r="K246" s="14">
        <v>0</v>
      </c>
      <c r="L246" s="14">
        <v>1</v>
      </c>
      <c r="M246" s="14">
        <v>1</v>
      </c>
      <c r="N246" s="14">
        <v>1</v>
      </c>
      <c r="O246" s="162"/>
    </row>
    <row r="247" spans="1:17" ht="118.5" customHeight="1" x14ac:dyDescent="0.3">
      <c r="A247" s="178" t="s">
        <v>352</v>
      </c>
      <c r="B247" s="120" t="s">
        <v>550</v>
      </c>
      <c r="C247" s="122" t="s">
        <v>67</v>
      </c>
      <c r="D247" s="120" t="s">
        <v>18</v>
      </c>
      <c r="E247" s="126">
        <f>F247+G247+H247+M247+N247</f>
        <v>19469.3802</v>
      </c>
      <c r="F247" s="126">
        <v>100</v>
      </c>
      <c r="G247" s="126">
        <f>7000-6.17728</f>
        <v>6993.8227200000001</v>
      </c>
      <c r="H247" s="180">
        <f>2500+4500+17- 10.14556-141.73696-264.4-225.16</f>
        <v>6375.5574800000004</v>
      </c>
      <c r="I247" s="181"/>
      <c r="J247" s="181"/>
      <c r="K247" s="181"/>
      <c r="L247" s="182"/>
      <c r="M247" s="126">
        <v>3000</v>
      </c>
      <c r="N247" s="126">
        <v>3000</v>
      </c>
      <c r="O247" s="162" t="s">
        <v>30</v>
      </c>
    </row>
    <row r="248" spans="1:17" ht="20.25" customHeight="1" x14ac:dyDescent="0.3">
      <c r="A248" s="178"/>
      <c r="B248" s="159" t="s">
        <v>122</v>
      </c>
      <c r="C248" s="171" t="s">
        <v>102</v>
      </c>
      <c r="D248" s="171" t="s">
        <v>102</v>
      </c>
      <c r="E248" s="161" t="s">
        <v>103</v>
      </c>
      <c r="F248" s="161" t="s">
        <v>104</v>
      </c>
      <c r="G248" s="172" t="s">
        <v>519</v>
      </c>
      <c r="H248" s="160" t="s">
        <v>517</v>
      </c>
      <c r="I248" s="148" t="s">
        <v>333</v>
      </c>
      <c r="J248" s="149"/>
      <c r="K248" s="149"/>
      <c r="L248" s="150"/>
      <c r="M248" s="161" t="s">
        <v>106</v>
      </c>
      <c r="N248" s="161" t="s">
        <v>107</v>
      </c>
      <c r="O248" s="162"/>
      <c r="Q248" s="23"/>
    </row>
    <row r="249" spans="1:17" ht="24" customHeight="1" x14ac:dyDescent="0.3">
      <c r="A249" s="178"/>
      <c r="B249" s="159"/>
      <c r="C249" s="171"/>
      <c r="D249" s="171"/>
      <c r="E249" s="161"/>
      <c r="F249" s="161"/>
      <c r="G249" s="173"/>
      <c r="H249" s="161"/>
      <c r="I249" s="130" t="s">
        <v>328</v>
      </c>
      <c r="J249" s="130" t="s">
        <v>329</v>
      </c>
      <c r="K249" s="130" t="s">
        <v>330</v>
      </c>
      <c r="L249" s="130" t="s">
        <v>331</v>
      </c>
      <c r="M249" s="161"/>
      <c r="N249" s="161"/>
      <c r="O249" s="162"/>
    </row>
    <row r="250" spans="1:17" ht="47.25" customHeight="1" x14ac:dyDescent="0.3">
      <c r="A250" s="178"/>
      <c r="B250" s="159"/>
      <c r="C250" s="171"/>
      <c r="D250" s="171"/>
      <c r="E250" s="14">
        <v>5</v>
      </c>
      <c r="F250" s="14">
        <v>1</v>
      </c>
      <c r="G250" s="14">
        <v>1</v>
      </c>
      <c r="H250" s="14">
        <v>1</v>
      </c>
      <c r="I250" s="14">
        <v>0</v>
      </c>
      <c r="J250" s="14">
        <v>0</v>
      </c>
      <c r="K250" s="14">
        <v>0</v>
      </c>
      <c r="L250" s="14">
        <v>1</v>
      </c>
      <c r="M250" s="14">
        <v>1</v>
      </c>
      <c r="N250" s="14">
        <v>1</v>
      </c>
      <c r="O250" s="162"/>
      <c r="P250" s="20"/>
    </row>
    <row r="251" spans="1:17" ht="23.25" customHeight="1" x14ac:dyDescent="0.3">
      <c r="A251" s="158" t="s">
        <v>526</v>
      </c>
      <c r="B251" s="159" t="s">
        <v>545</v>
      </c>
      <c r="C251" s="158" t="s">
        <v>67</v>
      </c>
      <c r="D251" s="120" t="s">
        <v>14</v>
      </c>
      <c r="E251" s="117">
        <f>SUM(E253:E255)</f>
        <v>0</v>
      </c>
      <c r="F251" s="117">
        <f>SUM(F253:F255)</f>
        <v>0</v>
      </c>
      <c r="G251" s="117">
        <f>SUM(G253:G255)</f>
        <v>0</v>
      </c>
      <c r="H251" s="148">
        <f>SUM(H253:H255)</f>
        <v>0</v>
      </c>
      <c r="I251" s="149"/>
      <c r="J251" s="149"/>
      <c r="K251" s="149"/>
      <c r="L251" s="150"/>
      <c r="M251" s="117">
        <f>SUM(M254:M255)</f>
        <v>0</v>
      </c>
      <c r="N251" s="117">
        <f>SUM(N254:N255)</f>
        <v>0</v>
      </c>
      <c r="O251" s="162"/>
    </row>
    <row r="252" spans="1:17" ht="23.25" customHeight="1" x14ac:dyDescent="0.3">
      <c r="A252" s="158"/>
      <c r="B252" s="159"/>
      <c r="C252" s="158"/>
      <c r="D252" s="120" t="s">
        <v>9</v>
      </c>
      <c r="E252" s="117">
        <v>0</v>
      </c>
      <c r="F252" s="117">
        <v>0</v>
      </c>
      <c r="G252" s="117">
        <v>0</v>
      </c>
      <c r="H252" s="148">
        <v>0</v>
      </c>
      <c r="I252" s="149"/>
      <c r="J252" s="149"/>
      <c r="K252" s="149"/>
      <c r="L252" s="150"/>
      <c r="M252" s="117">
        <v>0</v>
      </c>
      <c r="N252" s="117">
        <v>0</v>
      </c>
      <c r="O252" s="162"/>
    </row>
    <row r="253" spans="1:17" ht="36" customHeight="1" x14ac:dyDescent="0.3">
      <c r="A253" s="158"/>
      <c r="B253" s="159"/>
      <c r="C253" s="158"/>
      <c r="D253" s="120" t="s">
        <v>10</v>
      </c>
      <c r="E253" s="117">
        <f>F253+G253+H253+M253+N253</f>
        <v>0</v>
      </c>
      <c r="F253" s="117">
        <v>0</v>
      </c>
      <c r="G253" s="117">
        <v>0</v>
      </c>
      <c r="H253" s="148">
        <v>0</v>
      </c>
      <c r="I253" s="149"/>
      <c r="J253" s="149"/>
      <c r="K253" s="149"/>
      <c r="L253" s="150"/>
      <c r="M253" s="117">
        <v>0</v>
      </c>
      <c r="N253" s="117">
        <v>0</v>
      </c>
      <c r="O253" s="162"/>
    </row>
    <row r="254" spans="1:17" ht="35.25" customHeight="1" x14ac:dyDescent="0.3">
      <c r="A254" s="158"/>
      <c r="B254" s="159"/>
      <c r="C254" s="158"/>
      <c r="D254" s="120" t="s">
        <v>18</v>
      </c>
      <c r="E254" s="117">
        <f>SUM(F254:N254)</f>
        <v>0</v>
      </c>
      <c r="F254" s="117">
        <f>F259</f>
        <v>0</v>
      </c>
      <c r="G254" s="117">
        <f t="shared" ref="G254:H254" si="36">G259</f>
        <v>0</v>
      </c>
      <c r="H254" s="148">
        <f t="shared" si="36"/>
        <v>0</v>
      </c>
      <c r="I254" s="149"/>
      <c r="J254" s="149"/>
      <c r="K254" s="149"/>
      <c r="L254" s="150"/>
      <c r="M254" s="117">
        <f t="shared" ref="M254:N254" si="37">M259</f>
        <v>0</v>
      </c>
      <c r="N254" s="117">
        <f t="shared" si="37"/>
        <v>0</v>
      </c>
      <c r="O254" s="210"/>
    </row>
    <row r="255" spans="1:17" ht="24.75" customHeight="1" x14ac:dyDescent="0.3">
      <c r="A255" s="158"/>
      <c r="B255" s="159"/>
      <c r="C255" s="158"/>
      <c r="D255" s="120" t="s">
        <v>12</v>
      </c>
      <c r="E255" s="117">
        <f>SUM(F255:N255)</f>
        <v>0</v>
      </c>
      <c r="F255" s="117">
        <v>0</v>
      </c>
      <c r="G255" s="117">
        <v>0</v>
      </c>
      <c r="H255" s="148">
        <v>0</v>
      </c>
      <c r="I255" s="149"/>
      <c r="J255" s="149"/>
      <c r="K255" s="149"/>
      <c r="L255" s="150"/>
      <c r="M255" s="117">
        <v>0</v>
      </c>
      <c r="N255" s="117">
        <v>0</v>
      </c>
      <c r="O255" s="210"/>
    </row>
    <row r="256" spans="1:17" ht="24.75" customHeight="1" x14ac:dyDescent="0.3">
      <c r="A256" s="165" t="s">
        <v>528</v>
      </c>
      <c r="B256" s="153" t="s">
        <v>527</v>
      </c>
      <c r="C256" s="146" t="s">
        <v>67</v>
      </c>
      <c r="D256" s="120" t="s">
        <v>14</v>
      </c>
      <c r="E256" s="117">
        <v>0</v>
      </c>
      <c r="F256" s="117">
        <v>0</v>
      </c>
      <c r="G256" s="117">
        <v>0</v>
      </c>
      <c r="H256" s="148">
        <v>0</v>
      </c>
      <c r="I256" s="149"/>
      <c r="J256" s="149"/>
      <c r="K256" s="149"/>
      <c r="L256" s="150"/>
      <c r="M256" s="117">
        <v>0</v>
      </c>
      <c r="N256" s="117">
        <v>0</v>
      </c>
      <c r="O256" s="146" t="s">
        <v>17</v>
      </c>
    </row>
    <row r="257" spans="1:16" ht="24.75" customHeight="1" x14ac:dyDescent="0.3">
      <c r="A257" s="166"/>
      <c r="B257" s="156"/>
      <c r="C257" s="155"/>
      <c r="D257" s="120" t="s">
        <v>9</v>
      </c>
      <c r="E257" s="117">
        <v>0</v>
      </c>
      <c r="F257" s="117">
        <v>0</v>
      </c>
      <c r="G257" s="117">
        <v>0</v>
      </c>
      <c r="H257" s="148">
        <v>0</v>
      </c>
      <c r="I257" s="149"/>
      <c r="J257" s="149"/>
      <c r="K257" s="149"/>
      <c r="L257" s="150"/>
      <c r="M257" s="117">
        <v>0</v>
      </c>
      <c r="N257" s="117">
        <v>0</v>
      </c>
      <c r="O257" s="155"/>
    </row>
    <row r="258" spans="1:16" ht="36.75" customHeight="1" x14ac:dyDescent="0.3">
      <c r="A258" s="166"/>
      <c r="B258" s="156"/>
      <c r="C258" s="155"/>
      <c r="D258" s="120" t="s">
        <v>10</v>
      </c>
      <c r="E258" s="117">
        <v>0</v>
      </c>
      <c r="F258" s="117">
        <v>0</v>
      </c>
      <c r="G258" s="117">
        <v>0</v>
      </c>
      <c r="H258" s="148">
        <v>0</v>
      </c>
      <c r="I258" s="149"/>
      <c r="J258" s="149"/>
      <c r="K258" s="149"/>
      <c r="L258" s="150"/>
      <c r="M258" s="117">
        <v>0</v>
      </c>
      <c r="N258" s="117">
        <v>0</v>
      </c>
      <c r="O258" s="155"/>
    </row>
    <row r="259" spans="1:16" ht="47.25" customHeight="1" x14ac:dyDescent="0.3">
      <c r="A259" s="166"/>
      <c r="B259" s="156"/>
      <c r="C259" s="155"/>
      <c r="D259" s="120" t="s">
        <v>18</v>
      </c>
      <c r="E259" s="126">
        <f>F259+G259+H259+M259+N259</f>
        <v>0</v>
      </c>
      <c r="F259" s="126">
        <v>0</v>
      </c>
      <c r="G259" s="126">
        <v>0</v>
      </c>
      <c r="H259" s="180">
        <v>0</v>
      </c>
      <c r="I259" s="181"/>
      <c r="J259" s="181"/>
      <c r="K259" s="181"/>
      <c r="L259" s="182"/>
      <c r="M259" s="126">
        <v>0</v>
      </c>
      <c r="N259" s="126">
        <v>0</v>
      </c>
      <c r="O259" s="155"/>
      <c r="P259" s="35"/>
    </row>
    <row r="260" spans="1:16" ht="30" customHeight="1" x14ac:dyDescent="0.3">
      <c r="A260" s="166"/>
      <c r="B260" s="154"/>
      <c r="C260" s="147"/>
      <c r="D260" s="120" t="s">
        <v>12</v>
      </c>
      <c r="E260" s="126">
        <v>0</v>
      </c>
      <c r="F260" s="126">
        <v>0</v>
      </c>
      <c r="G260" s="131">
        <v>0</v>
      </c>
      <c r="H260" s="180">
        <v>0</v>
      </c>
      <c r="I260" s="181"/>
      <c r="J260" s="181"/>
      <c r="K260" s="181"/>
      <c r="L260" s="182"/>
      <c r="M260" s="126">
        <v>0</v>
      </c>
      <c r="N260" s="126">
        <v>0</v>
      </c>
      <c r="O260" s="155"/>
      <c r="P260" s="35"/>
    </row>
    <row r="261" spans="1:16" ht="42.75" customHeight="1" x14ac:dyDescent="0.3">
      <c r="A261" s="166"/>
      <c r="B261" s="159" t="s">
        <v>537</v>
      </c>
      <c r="C261" s="171" t="s">
        <v>102</v>
      </c>
      <c r="D261" s="171" t="s">
        <v>102</v>
      </c>
      <c r="E261" s="161" t="s">
        <v>103</v>
      </c>
      <c r="F261" s="161" t="s">
        <v>104</v>
      </c>
      <c r="G261" s="172" t="s">
        <v>519</v>
      </c>
      <c r="H261" s="160" t="s">
        <v>517</v>
      </c>
      <c r="I261" s="148" t="s">
        <v>333</v>
      </c>
      <c r="J261" s="149"/>
      <c r="K261" s="149"/>
      <c r="L261" s="150"/>
      <c r="M261" s="161" t="s">
        <v>106</v>
      </c>
      <c r="N261" s="161" t="s">
        <v>107</v>
      </c>
      <c r="O261" s="155"/>
    </row>
    <row r="262" spans="1:16" ht="42.75" customHeight="1" x14ac:dyDescent="0.3">
      <c r="A262" s="166"/>
      <c r="B262" s="159"/>
      <c r="C262" s="171"/>
      <c r="D262" s="171"/>
      <c r="E262" s="161"/>
      <c r="F262" s="161"/>
      <c r="G262" s="173"/>
      <c r="H262" s="161"/>
      <c r="I262" s="130" t="s">
        <v>328</v>
      </c>
      <c r="J262" s="130" t="s">
        <v>329</v>
      </c>
      <c r="K262" s="130" t="s">
        <v>330</v>
      </c>
      <c r="L262" s="130" t="s">
        <v>331</v>
      </c>
      <c r="M262" s="161"/>
      <c r="N262" s="161"/>
      <c r="O262" s="155"/>
    </row>
    <row r="263" spans="1:16" ht="43.5" customHeight="1" x14ac:dyDescent="0.3">
      <c r="A263" s="167"/>
      <c r="B263" s="159"/>
      <c r="C263" s="171"/>
      <c r="D263" s="171"/>
      <c r="E263" s="14">
        <v>0</v>
      </c>
      <c r="F263" s="14">
        <v>0</v>
      </c>
      <c r="G263" s="14">
        <v>0</v>
      </c>
      <c r="H263" s="14">
        <v>0</v>
      </c>
      <c r="I263" s="14">
        <v>0</v>
      </c>
      <c r="J263" s="14">
        <v>0</v>
      </c>
      <c r="K263" s="14">
        <v>0</v>
      </c>
      <c r="L263" s="14">
        <v>0</v>
      </c>
      <c r="M263" s="14">
        <v>0</v>
      </c>
      <c r="N263" s="14">
        <v>0</v>
      </c>
      <c r="O263" s="147"/>
    </row>
    <row r="264" spans="1:16" ht="32.25" customHeight="1" x14ac:dyDescent="0.3">
      <c r="A264" s="165" t="s">
        <v>530</v>
      </c>
      <c r="B264" s="153" t="s">
        <v>529</v>
      </c>
      <c r="C264" s="146" t="s">
        <v>67</v>
      </c>
      <c r="D264" s="120" t="s">
        <v>14</v>
      </c>
      <c r="E264" s="14">
        <v>0</v>
      </c>
      <c r="F264" s="14">
        <v>0</v>
      </c>
      <c r="G264" s="14">
        <v>0</v>
      </c>
      <c r="H264" s="211">
        <v>0</v>
      </c>
      <c r="I264" s="212"/>
      <c r="J264" s="212"/>
      <c r="K264" s="212"/>
      <c r="L264" s="213"/>
      <c r="M264" s="14">
        <v>0</v>
      </c>
      <c r="N264" s="14">
        <v>0</v>
      </c>
      <c r="O264" s="146" t="s">
        <v>17</v>
      </c>
    </row>
    <row r="265" spans="1:16" ht="28.5" customHeight="1" x14ac:dyDescent="0.3">
      <c r="A265" s="166"/>
      <c r="B265" s="156"/>
      <c r="C265" s="155"/>
      <c r="D265" s="120" t="s">
        <v>9</v>
      </c>
      <c r="E265" s="14">
        <v>0</v>
      </c>
      <c r="F265" s="14">
        <v>0</v>
      </c>
      <c r="G265" s="14">
        <v>0</v>
      </c>
      <c r="H265" s="211">
        <v>0</v>
      </c>
      <c r="I265" s="212"/>
      <c r="J265" s="212"/>
      <c r="K265" s="212"/>
      <c r="L265" s="213"/>
      <c r="M265" s="14">
        <v>0</v>
      </c>
      <c r="N265" s="14">
        <v>0</v>
      </c>
      <c r="O265" s="155"/>
    </row>
    <row r="266" spans="1:16" ht="36" customHeight="1" x14ac:dyDescent="0.3">
      <c r="A266" s="166"/>
      <c r="B266" s="156"/>
      <c r="C266" s="155"/>
      <c r="D266" s="120" t="s">
        <v>10</v>
      </c>
      <c r="E266" s="14">
        <v>0</v>
      </c>
      <c r="F266" s="14">
        <v>0</v>
      </c>
      <c r="G266" s="14">
        <v>0</v>
      </c>
      <c r="H266" s="211">
        <v>0</v>
      </c>
      <c r="I266" s="212"/>
      <c r="J266" s="212"/>
      <c r="K266" s="212"/>
      <c r="L266" s="213"/>
      <c r="M266" s="14">
        <v>0</v>
      </c>
      <c r="N266" s="14">
        <v>0</v>
      </c>
      <c r="O266" s="155"/>
    </row>
    <row r="267" spans="1:16" ht="38.25" customHeight="1" x14ac:dyDescent="0.3">
      <c r="A267" s="166"/>
      <c r="B267" s="156"/>
      <c r="C267" s="155"/>
      <c r="D267" s="120" t="s">
        <v>18</v>
      </c>
      <c r="E267" s="14">
        <v>0</v>
      </c>
      <c r="F267" s="14">
        <v>0</v>
      </c>
      <c r="G267" s="14">
        <v>0</v>
      </c>
      <c r="H267" s="211">
        <v>0</v>
      </c>
      <c r="I267" s="212"/>
      <c r="J267" s="212"/>
      <c r="K267" s="212"/>
      <c r="L267" s="213"/>
      <c r="M267" s="14">
        <v>0</v>
      </c>
      <c r="N267" s="14">
        <v>0</v>
      </c>
      <c r="O267" s="155"/>
    </row>
    <row r="268" spans="1:16" ht="31.5" customHeight="1" x14ac:dyDescent="0.3">
      <c r="A268" s="166"/>
      <c r="B268" s="154"/>
      <c r="C268" s="147"/>
      <c r="D268" s="120" t="s">
        <v>12</v>
      </c>
      <c r="E268" s="126">
        <f>F268+G268+H268+M268+N268</f>
        <v>0</v>
      </c>
      <c r="F268" s="126">
        <v>0</v>
      </c>
      <c r="G268" s="126">
        <v>0</v>
      </c>
      <c r="H268" s="180">
        <v>0</v>
      </c>
      <c r="I268" s="181"/>
      <c r="J268" s="181"/>
      <c r="K268" s="181"/>
      <c r="L268" s="182"/>
      <c r="M268" s="126">
        <v>0</v>
      </c>
      <c r="N268" s="126">
        <v>0</v>
      </c>
      <c r="O268" s="155"/>
      <c r="P268" s="35"/>
    </row>
    <row r="269" spans="1:16" ht="32.25" customHeight="1" x14ac:dyDescent="0.3">
      <c r="A269" s="166"/>
      <c r="B269" s="159" t="s">
        <v>536</v>
      </c>
      <c r="C269" s="171" t="s">
        <v>102</v>
      </c>
      <c r="D269" s="171" t="s">
        <v>102</v>
      </c>
      <c r="E269" s="161" t="s">
        <v>103</v>
      </c>
      <c r="F269" s="161" t="s">
        <v>104</v>
      </c>
      <c r="G269" s="172" t="s">
        <v>519</v>
      </c>
      <c r="H269" s="160" t="s">
        <v>517</v>
      </c>
      <c r="I269" s="148" t="s">
        <v>333</v>
      </c>
      <c r="J269" s="149"/>
      <c r="K269" s="149"/>
      <c r="L269" s="150"/>
      <c r="M269" s="161" t="s">
        <v>106</v>
      </c>
      <c r="N269" s="161" t="s">
        <v>107</v>
      </c>
      <c r="O269" s="155"/>
    </row>
    <row r="270" spans="1:16" ht="37.5" customHeight="1" x14ac:dyDescent="0.3">
      <c r="A270" s="166"/>
      <c r="B270" s="159"/>
      <c r="C270" s="171"/>
      <c r="D270" s="171"/>
      <c r="E270" s="161"/>
      <c r="F270" s="161"/>
      <c r="G270" s="173"/>
      <c r="H270" s="161"/>
      <c r="I270" s="130" t="s">
        <v>328</v>
      </c>
      <c r="J270" s="130" t="s">
        <v>329</v>
      </c>
      <c r="K270" s="130" t="s">
        <v>330</v>
      </c>
      <c r="L270" s="130" t="s">
        <v>331</v>
      </c>
      <c r="M270" s="161"/>
      <c r="N270" s="161"/>
      <c r="O270" s="155"/>
    </row>
    <row r="271" spans="1:16" ht="36" customHeight="1" x14ac:dyDescent="0.3">
      <c r="A271" s="167"/>
      <c r="B271" s="159"/>
      <c r="C271" s="171"/>
      <c r="D271" s="171"/>
      <c r="E271" s="14">
        <v>0</v>
      </c>
      <c r="F271" s="14">
        <v>0</v>
      </c>
      <c r="G271" s="14">
        <v>0</v>
      </c>
      <c r="H271" s="14">
        <v>0</v>
      </c>
      <c r="I271" s="14">
        <v>0</v>
      </c>
      <c r="J271" s="14">
        <v>0</v>
      </c>
      <c r="K271" s="14">
        <v>0</v>
      </c>
      <c r="L271" s="14">
        <v>0</v>
      </c>
      <c r="M271" s="14">
        <v>0</v>
      </c>
      <c r="N271" s="14">
        <v>0</v>
      </c>
      <c r="O271" s="147"/>
    </row>
    <row r="272" spans="1:16" ht="27.75" customHeight="1" x14ac:dyDescent="0.3">
      <c r="A272" s="177"/>
      <c r="B272" s="176" t="s">
        <v>317</v>
      </c>
      <c r="C272" s="158"/>
      <c r="D272" s="38" t="s">
        <v>318</v>
      </c>
      <c r="E272" s="33">
        <f t="shared" ref="E272:N272" si="38">SUM(E274:E276)</f>
        <v>8803781.2675299998</v>
      </c>
      <c r="F272" s="33">
        <f>F274+F275+F276</f>
        <v>161844.41252000001</v>
      </c>
      <c r="G272" s="33">
        <f>SUM(G274:G276)</f>
        <v>1320163.1375299999</v>
      </c>
      <c r="H272" s="215">
        <f>SUM(H274:H276)</f>
        <v>4662802.6274800003</v>
      </c>
      <c r="I272" s="216"/>
      <c r="J272" s="216"/>
      <c r="K272" s="216"/>
      <c r="L272" s="217"/>
      <c r="M272" s="33">
        <f t="shared" si="38"/>
        <v>1903090.31</v>
      </c>
      <c r="N272" s="33">
        <f t="shared" si="38"/>
        <v>755880.78</v>
      </c>
      <c r="O272" s="162"/>
    </row>
    <row r="273" spans="1:15" ht="34.5" customHeight="1" x14ac:dyDescent="0.3">
      <c r="A273" s="177"/>
      <c r="B273" s="176"/>
      <c r="C273" s="158"/>
      <c r="D273" s="38" t="s">
        <v>9</v>
      </c>
      <c r="E273" s="33">
        <v>0</v>
      </c>
      <c r="F273" s="33">
        <v>0</v>
      </c>
      <c r="G273" s="33">
        <v>0</v>
      </c>
      <c r="H273" s="215">
        <v>0</v>
      </c>
      <c r="I273" s="216"/>
      <c r="J273" s="216"/>
      <c r="K273" s="216"/>
      <c r="L273" s="217"/>
      <c r="M273" s="33">
        <v>0</v>
      </c>
      <c r="N273" s="33">
        <v>0</v>
      </c>
      <c r="O273" s="162"/>
    </row>
    <row r="274" spans="1:15" ht="34.5" customHeight="1" x14ac:dyDescent="0.3">
      <c r="A274" s="177"/>
      <c r="B274" s="176"/>
      <c r="C274" s="158"/>
      <c r="D274" s="140" t="s">
        <v>10</v>
      </c>
      <c r="E274" s="33">
        <f>SUM(F274:N274)</f>
        <v>6027408.0999999996</v>
      </c>
      <c r="F274" s="33">
        <f>F222+F117+F158</f>
        <v>81852.08</v>
      </c>
      <c r="G274" s="33">
        <f>G222+G117+G158</f>
        <v>791536.89</v>
      </c>
      <c r="H274" s="215">
        <f>H222+H117+H158</f>
        <v>3113796.7300000004</v>
      </c>
      <c r="I274" s="216"/>
      <c r="J274" s="216"/>
      <c r="K274" s="216"/>
      <c r="L274" s="217"/>
      <c r="M274" s="33">
        <f>M222+M117+M158</f>
        <v>1547349.89</v>
      </c>
      <c r="N274" s="33">
        <f>N222+N117+N158</f>
        <v>492872.51</v>
      </c>
      <c r="O274" s="162"/>
    </row>
    <row r="275" spans="1:15" ht="37.5" customHeight="1" x14ac:dyDescent="0.3">
      <c r="A275" s="177"/>
      <c r="B275" s="176"/>
      <c r="C275" s="158"/>
      <c r="D275" s="38" t="s">
        <v>18</v>
      </c>
      <c r="E275" s="33">
        <f>SUM(F275:N275)</f>
        <v>2776373.1675300002</v>
      </c>
      <c r="F275" s="33">
        <f>F223+F118+F159+F238</f>
        <v>79992.332519999996</v>
      </c>
      <c r="G275" s="33">
        <f>G223+G118+G159+G238</f>
        <v>528626.24753000005</v>
      </c>
      <c r="H275" s="215">
        <f>H223+H118+H159+H236</f>
        <v>1549005.8974800003</v>
      </c>
      <c r="I275" s="216"/>
      <c r="J275" s="216"/>
      <c r="K275" s="216"/>
      <c r="L275" s="217"/>
      <c r="M275" s="33">
        <f>M223+M118+M159+M236</f>
        <v>355740.42000000004</v>
      </c>
      <c r="N275" s="33">
        <f>N223+N118+N159+N236</f>
        <v>263008.27</v>
      </c>
      <c r="O275" s="162"/>
    </row>
    <row r="276" spans="1:15" ht="31.5" customHeight="1" x14ac:dyDescent="0.3">
      <c r="A276" s="177"/>
      <c r="B276" s="176"/>
      <c r="C276" s="158"/>
      <c r="D276" s="38" t="s">
        <v>12</v>
      </c>
      <c r="E276" s="33">
        <f>SUM(F276:N276)</f>
        <v>0</v>
      </c>
      <c r="F276" s="33">
        <f>F160</f>
        <v>0</v>
      </c>
      <c r="G276" s="33">
        <f>G160</f>
        <v>0</v>
      </c>
      <c r="H276" s="215">
        <f t="shared" ref="H276:L276" si="39">H160</f>
        <v>0</v>
      </c>
      <c r="I276" s="216">
        <f t="shared" si="39"/>
        <v>0</v>
      </c>
      <c r="J276" s="216">
        <f t="shared" si="39"/>
        <v>0</v>
      </c>
      <c r="K276" s="216">
        <f t="shared" si="39"/>
        <v>0</v>
      </c>
      <c r="L276" s="217">
        <f t="shared" si="39"/>
        <v>0</v>
      </c>
      <c r="M276" s="33">
        <f>M160</f>
        <v>0</v>
      </c>
      <c r="N276" s="33">
        <f>N160</f>
        <v>0</v>
      </c>
      <c r="O276" s="162"/>
    </row>
    <row r="277" spans="1:15" ht="24.75" customHeight="1" x14ac:dyDescent="0.3">
      <c r="A277" s="218" t="s">
        <v>135</v>
      </c>
      <c r="B277" s="218"/>
      <c r="C277" s="218"/>
      <c r="D277" s="218"/>
      <c r="E277" s="218"/>
      <c r="F277" s="218"/>
      <c r="G277" s="218"/>
      <c r="H277" s="218"/>
      <c r="I277" s="218"/>
      <c r="J277" s="218"/>
      <c r="K277" s="218"/>
      <c r="L277" s="218"/>
      <c r="M277" s="218"/>
      <c r="N277" s="218"/>
      <c r="O277" s="218"/>
    </row>
    <row r="278" spans="1:15" ht="33" customHeight="1" x14ac:dyDescent="0.3">
      <c r="A278" s="177" t="s">
        <v>6</v>
      </c>
      <c r="B278" s="159" t="s">
        <v>80</v>
      </c>
      <c r="C278" s="158" t="s">
        <v>67</v>
      </c>
      <c r="D278" s="120" t="s">
        <v>14</v>
      </c>
      <c r="E278" s="126">
        <f>E279+E280+E281</f>
        <v>0</v>
      </c>
      <c r="F278" s="126">
        <f t="shared" ref="F278:N278" si="40">F279+F280+F281</f>
        <v>0</v>
      </c>
      <c r="G278" s="119">
        <f t="shared" si="40"/>
        <v>0</v>
      </c>
      <c r="H278" s="180">
        <f t="shared" si="40"/>
        <v>0</v>
      </c>
      <c r="I278" s="181"/>
      <c r="J278" s="181"/>
      <c r="K278" s="181"/>
      <c r="L278" s="182"/>
      <c r="M278" s="126">
        <f t="shared" si="40"/>
        <v>0</v>
      </c>
      <c r="N278" s="126">
        <f t="shared" si="40"/>
        <v>0</v>
      </c>
      <c r="O278" s="162"/>
    </row>
    <row r="279" spans="1:15" ht="33" customHeight="1" x14ac:dyDescent="0.3">
      <c r="A279" s="177"/>
      <c r="B279" s="159"/>
      <c r="C279" s="158"/>
      <c r="D279" s="120" t="s">
        <v>10</v>
      </c>
      <c r="E279" s="126">
        <f>F279+G279+H279+M279+N279</f>
        <v>0</v>
      </c>
      <c r="F279" s="126">
        <f>F283</f>
        <v>0</v>
      </c>
      <c r="G279" s="119">
        <f t="shared" ref="G279:N279" si="41">G283</f>
        <v>0</v>
      </c>
      <c r="H279" s="180">
        <f t="shared" si="41"/>
        <v>0</v>
      </c>
      <c r="I279" s="181"/>
      <c r="J279" s="181"/>
      <c r="K279" s="181"/>
      <c r="L279" s="182"/>
      <c r="M279" s="126">
        <f t="shared" si="41"/>
        <v>0</v>
      </c>
      <c r="N279" s="126">
        <f t="shared" si="41"/>
        <v>0</v>
      </c>
      <c r="O279" s="162"/>
    </row>
    <row r="280" spans="1:15" ht="33" customHeight="1" x14ac:dyDescent="0.3">
      <c r="A280" s="177"/>
      <c r="B280" s="159"/>
      <c r="C280" s="158"/>
      <c r="D280" s="120" t="s">
        <v>18</v>
      </c>
      <c r="E280" s="126">
        <f>F280+G280+H280+M280+N280</f>
        <v>0</v>
      </c>
      <c r="F280" s="126">
        <f>F284</f>
        <v>0</v>
      </c>
      <c r="G280" s="119">
        <f t="shared" ref="G280:N280" si="42">G284</f>
        <v>0</v>
      </c>
      <c r="H280" s="180">
        <f t="shared" si="42"/>
        <v>0</v>
      </c>
      <c r="I280" s="181"/>
      <c r="J280" s="181"/>
      <c r="K280" s="181"/>
      <c r="L280" s="182"/>
      <c r="M280" s="126">
        <f t="shared" si="42"/>
        <v>0</v>
      </c>
      <c r="N280" s="126">
        <f t="shared" si="42"/>
        <v>0</v>
      </c>
      <c r="O280" s="162"/>
    </row>
    <row r="281" spans="1:15" ht="33" customHeight="1" x14ac:dyDescent="0.3">
      <c r="A281" s="177"/>
      <c r="B281" s="159"/>
      <c r="C281" s="158"/>
      <c r="D281" s="120" t="s">
        <v>12</v>
      </c>
      <c r="E281" s="126">
        <f>F281+G281+H281+M281+N281</f>
        <v>0</v>
      </c>
      <c r="F281" s="126">
        <f>F285</f>
        <v>0</v>
      </c>
      <c r="G281" s="119">
        <f t="shared" ref="G281:N281" si="43">G285</f>
        <v>0</v>
      </c>
      <c r="H281" s="180">
        <f t="shared" si="43"/>
        <v>0</v>
      </c>
      <c r="I281" s="181"/>
      <c r="J281" s="181"/>
      <c r="K281" s="181"/>
      <c r="L281" s="182"/>
      <c r="M281" s="126">
        <f t="shared" si="43"/>
        <v>0</v>
      </c>
      <c r="N281" s="126">
        <f t="shared" si="43"/>
        <v>0</v>
      </c>
      <c r="O281" s="162"/>
    </row>
    <row r="282" spans="1:15" ht="21.75" customHeight="1" x14ac:dyDescent="0.3">
      <c r="A282" s="177" t="s">
        <v>13</v>
      </c>
      <c r="B282" s="159" t="s">
        <v>81</v>
      </c>
      <c r="C282" s="158" t="s">
        <v>67</v>
      </c>
      <c r="D282" s="120" t="s">
        <v>14</v>
      </c>
      <c r="E282" s="126">
        <f>E283+E284+E285</f>
        <v>0</v>
      </c>
      <c r="F282" s="126">
        <f t="shared" ref="F282:N282" si="44">F283+F284+F285</f>
        <v>0</v>
      </c>
      <c r="G282" s="126">
        <f t="shared" si="44"/>
        <v>0</v>
      </c>
      <c r="H282" s="180">
        <f t="shared" si="44"/>
        <v>0</v>
      </c>
      <c r="I282" s="181"/>
      <c r="J282" s="181"/>
      <c r="K282" s="181"/>
      <c r="L282" s="182"/>
      <c r="M282" s="126">
        <f t="shared" si="44"/>
        <v>0</v>
      </c>
      <c r="N282" s="126">
        <f t="shared" si="44"/>
        <v>0</v>
      </c>
      <c r="O282" s="162" t="s">
        <v>30</v>
      </c>
    </row>
    <row r="283" spans="1:15" ht="32.25" customHeight="1" x14ac:dyDescent="0.3">
      <c r="A283" s="177"/>
      <c r="B283" s="159"/>
      <c r="C283" s="158"/>
      <c r="D283" s="120" t="s">
        <v>10</v>
      </c>
      <c r="E283" s="126">
        <f>F283+G283+H283+M283+N283</f>
        <v>0</v>
      </c>
      <c r="F283" s="126">
        <v>0</v>
      </c>
      <c r="G283" s="126">
        <v>0</v>
      </c>
      <c r="H283" s="180">
        <v>0</v>
      </c>
      <c r="I283" s="181"/>
      <c r="J283" s="181"/>
      <c r="K283" s="181"/>
      <c r="L283" s="182"/>
      <c r="M283" s="126">
        <v>0</v>
      </c>
      <c r="N283" s="126">
        <v>0</v>
      </c>
      <c r="O283" s="162"/>
    </row>
    <row r="284" spans="1:15" ht="32.25" customHeight="1" x14ac:dyDescent="0.3">
      <c r="A284" s="177"/>
      <c r="B284" s="159"/>
      <c r="C284" s="158"/>
      <c r="D284" s="120" t="s">
        <v>18</v>
      </c>
      <c r="E284" s="126">
        <f>F284+G284+H284+M284+N284</f>
        <v>0</v>
      </c>
      <c r="F284" s="126">
        <v>0</v>
      </c>
      <c r="G284" s="126">
        <v>0</v>
      </c>
      <c r="H284" s="180">
        <v>0</v>
      </c>
      <c r="I284" s="181"/>
      <c r="J284" s="181"/>
      <c r="K284" s="181"/>
      <c r="L284" s="182"/>
      <c r="M284" s="126">
        <v>0</v>
      </c>
      <c r="N284" s="126">
        <v>0</v>
      </c>
      <c r="O284" s="162"/>
    </row>
    <row r="285" spans="1:15" ht="32.25" customHeight="1" x14ac:dyDescent="0.3">
      <c r="A285" s="177"/>
      <c r="B285" s="159"/>
      <c r="C285" s="158"/>
      <c r="D285" s="120" t="s">
        <v>12</v>
      </c>
      <c r="E285" s="126">
        <f>F285+G285+H285+M285+N285</f>
        <v>0</v>
      </c>
      <c r="F285" s="126">
        <v>0</v>
      </c>
      <c r="G285" s="126">
        <v>0</v>
      </c>
      <c r="H285" s="180">
        <v>0</v>
      </c>
      <c r="I285" s="181"/>
      <c r="J285" s="181"/>
      <c r="K285" s="181"/>
      <c r="L285" s="182"/>
      <c r="M285" s="126">
        <v>0</v>
      </c>
      <c r="N285" s="126">
        <v>0</v>
      </c>
      <c r="O285" s="162"/>
    </row>
    <row r="286" spans="1:15" ht="23.25" customHeight="1" x14ac:dyDescent="0.3">
      <c r="A286" s="177"/>
      <c r="B286" s="159" t="s">
        <v>319</v>
      </c>
      <c r="C286" s="171" t="s">
        <v>102</v>
      </c>
      <c r="D286" s="171" t="s">
        <v>102</v>
      </c>
      <c r="E286" s="161" t="s">
        <v>103</v>
      </c>
      <c r="F286" s="161" t="s">
        <v>104</v>
      </c>
      <c r="G286" s="172" t="s">
        <v>519</v>
      </c>
      <c r="H286" s="160" t="s">
        <v>517</v>
      </c>
      <c r="I286" s="148" t="s">
        <v>333</v>
      </c>
      <c r="J286" s="149"/>
      <c r="K286" s="149"/>
      <c r="L286" s="150"/>
      <c r="M286" s="161" t="s">
        <v>106</v>
      </c>
      <c r="N286" s="161" t="s">
        <v>107</v>
      </c>
      <c r="O286" s="162"/>
    </row>
    <row r="287" spans="1:15" ht="23.25" customHeight="1" x14ac:dyDescent="0.3">
      <c r="A287" s="177"/>
      <c r="B287" s="159"/>
      <c r="C287" s="171"/>
      <c r="D287" s="171"/>
      <c r="E287" s="161"/>
      <c r="F287" s="161"/>
      <c r="G287" s="173"/>
      <c r="H287" s="161"/>
      <c r="I287" s="130" t="s">
        <v>328</v>
      </c>
      <c r="J287" s="130" t="s">
        <v>329</v>
      </c>
      <c r="K287" s="130" t="s">
        <v>330</v>
      </c>
      <c r="L287" s="130" t="s">
        <v>331</v>
      </c>
      <c r="M287" s="161"/>
      <c r="N287" s="161"/>
      <c r="O287" s="162"/>
    </row>
    <row r="288" spans="1:15" ht="36.75" customHeight="1" x14ac:dyDescent="0.3">
      <c r="A288" s="177"/>
      <c r="B288" s="159"/>
      <c r="C288" s="171"/>
      <c r="D288" s="171"/>
      <c r="E288" s="14">
        <v>0</v>
      </c>
      <c r="F288" s="14">
        <v>0</v>
      </c>
      <c r="G288" s="14">
        <v>0</v>
      </c>
      <c r="H288" s="14">
        <v>0</v>
      </c>
      <c r="I288" s="14">
        <v>0</v>
      </c>
      <c r="J288" s="14">
        <v>0</v>
      </c>
      <c r="K288" s="14">
        <v>0</v>
      </c>
      <c r="L288" s="14">
        <v>0</v>
      </c>
      <c r="M288" s="14">
        <v>0</v>
      </c>
      <c r="N288" s="14">
        <v>0</v>
      </c>
      <c r="O288" s="162"/>
    </row>
    <row r="289" spans="1:15" ht="33" customHeight="1" x14ac:dyDescent="0.3">
      <c r="A289" s="177"/>
      <c r="B289" s="176" t="s">
        <v>320</v>
      </c>
      <c r="C289" s="158"/>
      <c r="D289" s="140" t="s">
        <v>309</v>
      </c>
      <c r="E289" s="33">
        <f>E290+E291+E292</f>
        <v>0</v>
      </c>
      <c r="F289" s="33">
        <f t="shared" ref="F289:N289" si="45">F290+F291+F292</f>
        <v>0</v>
      </c>
      <c r="G289" s="33">
        <f t="shared" si="45"/>
        <v>0</v>
      </c>
      <c r="H289" s="215">
        <f t="shared" si="45"/>
        <v>0</v>
      </c>
      <c r="I289" s="216"/>
      <c r="J289" s="216"/>
      <c r="K289" s="216"/>
      <c r="L289" s="217"/>
      <c r="M289" s="33">
        <f t="shared" si="45"/>
        <v>0</v>
      </c>
      <c r="N289" s="33">
        <f t="shared" si="45"/>
        <v>0</v>
      </c>
      <c r="O289" s="162"/>
    </row>
    <row r="290" spans="1:15" ht="32.25" customHeight="1" x14ac:dyDescent="0.3">
      <c r="A290" s="177"/>
      <c r="B290" s="176"/>
      <c r="C290" s="158"/>
      <c r="D290" s="140" t="s">
        <v>10</v>
      </c>
      <c r="E290" s="33">
        <f>F290+G290+H290+M290+N290</f>
        <v>0</v>
      </c>
      <c r="F290" s="33">
        <f t="shared" ref="F290:H292" si="46">F279</f>
        <v>0</v>
      </c>
      <c r="G290" s="33">
        <f t="shared" si="46"/>
        <v>0</v>
      </c>
      <c r="H290" s="215">
        <f t="shared" si="46"/>
        <v>0</v>
      </c>
      <c r="I290" s="216"/>
      <c r="J290" s="216"/>
      <c r="K290" s="216"/>
      <c r="L290" s="217"/>
      <c r="M290" s="33">
        <f t="shared" ref="M290:N292" si="47">M279</f>
        <v>0</v>
      </c>
      <c r="N290" s="33">
        <f t="shared" si="47"/>
        <v>0</v>
      </c>
      <c r="O290" s="162"/>
    </row>
    <row r="291" spans="1:15" ht="32.25" customHeight="1" x14ac:dyDescent="0.3">
      <c r="A291" s="177"/>
      <c r="B291" s="176"/>
      <c r="C291" s="158"/>
      <c r="D291" s="140" t="s">
        <v>18</v>
      </c>
      <c r="E291" s="33">
        <f>F291+G291+H291+M291+N291</f>
        <v>0</v>
      </c>
      <c r="F291" s="33">
        <f t="shared" si="46"/>
        <v>0</v>
      </c>
      <c r="G291" s="33">
        <f t="shared" si="46"/>
        <v>0</v>
      </c>
      <c r="H291" s="215">
        <f t="shared" si="46"/>
        <v>0</v>
      </c>
      <c r="I291" s="216"/>
      <c r="J291" s="216"/>
      <c r="K291" s="216"/>
      <c r="L291" s="217"/>
      <c r="M291" s="33">
        <f t="shared" si="47"/>
        <v>0</v>
      </c>
      <c r="N291" s="33">
        <f t="shared" si="47"/>
        <v>0</v>
      </c>
      <c r="O291" s="162"/>
    </row>
    <row r="292" spans="1:15" ht="32.25" customHeight="1" x14ac:dyDescent="0.3">
      <c r="A292" s="177"/>
      <c r="B292" s="176"/>
      <c r="C292" s="158"/>
      <c r="D292" s="140" t="s">
        <v>12</v>
      </c>
      <c r="E292" s="33">
        <f>F292+G292+H292+M292+N292</f>
        <v>0</v>
      </c>
      <c r="F292" s="33">
        <f t="shared" si="46"/>
        <v>0</v>
      </c>
      <c r="G292" s="33">
        <f t="shared" si="46"/>
        <v>0</v>
      </c>
      <c r="H292" s="215">
        <f t="shared" si="46"/>
        <v>0</v>
      </c>
      <c r="I292" s="216"/>
      <c r="J292" s="216"/>
      <c r="K292" s="216"/>
      <c r="L292" s="217"/>
      <c r="M292" s="33">
        <f t="shared" si="47"/>
        <v>0</v>
      </c>
      <c r="N292" s="33">
        <f t="shared" si="47"/>
        <v>0</v>
      </c>
      <c r="O292" s="162"/>
    </row>
    <row r="293" spans="1:15" ht="33" customHeight="1" x14ac:dyDescent="0.3">
      <c r="A293" s="174" t="s">
        <v>136</v>
      </c>
      <c r="B293" s="174"/>
      <c r="C293" s="174"/>
      <c r="D293" s="174"/>
      <c r="E293" s="174"/>
      <c r="F293" s="174"/>
      <c r="G293" s="174"/>
      <c r="H293" s="174"/>
      <c r="I293" s="174"/>
      <c r="J293" s="174"/>
      <c r="K293" s="174"/>
      <c r="L293" s="174"/>
      <c r="M293" s="174"/>
      <c r="N293" s="174"/>
      <c r="O293" s="174"/>
    </row>
    <row r="294" spans="1:15" ht="34.5" customHeight="1" x14ac:dyDescent="0.3">
      <c r="A294" s="158" t="s">
        <v>6</v>
      </c>
      <c r="B294" s="159" t="s">
        <v>63</v>
      </c>
      <c r="C294" s="158" t="s">
        <v>67</v>
      </c>
      <c r="D294" s="36" t="s">
        <v>8</v>
      </c>
      <c r="E294" s="117">
        <f t="shared" ref="E294:N294" si="48">E295</f>
        <v>0</v>
      </c>
      <c r="F294" s="118">
        <f t="shared" si="48"/>
        <v>0</v>
      </c>
      <c r="G294" s="118">
        <f t="shared" si="48"/>
        <v>0</v>
      </c>
      <c r="H294" s="148">
        <f t="shared" si="48"/>
        <v>0</v>
      </c>
      <c r="I294" s="149"/>
      <c r="J294" s="149"/>
      <c r="K294" s="149"/>
      <c r="L294" s="150"/>
      <c r="M294" s="117">
        <f t="shared" si="48"/>
        <v>0</v>
      </c>
      <c r="N294" s="117">
        <f t="shared" si="48"/>
        <v>0</v>
      </c>
      <c r="O294" s="162"/>
    </row>
    <row r="295" spans="1:15" ht="41.25" customHeight="1" x14ac:dyDescent="0.3">
      <c r="A295" s="158"/>
      <c r="B295" s="159"/>
      <c r="C295" s="158"/>
      <c r="D295" s="21" t="s">
        <v>18</v>
      </c>
      <c r="E295" s="117">
        <f>F295+G295+H295</f>
        <v>0</v>
      </c>
      <c r="F295" s="118">
        <f>F296+F300+F304+F308+F312+F316+F320+F324+F328+F332</f>
        <v>0</v>
      </c>
      <c r="G295" s="118">
        <f t="shared" ref="G295:N295" si="49">G296+G300+G304+G308+G312+G316+G320+G324+G328+G332</f>
        <v>0</v>
      </c>
      <c r="H295" s="148">
        <f t="shared" si="49"/>
        <v>0</v>
      </c>
      <c r="I295" s="149"/>
      <c r="J295" s="149"/>
      <c r="K295" s="149"/>
      <c r="L295" s="150"/>
      <c r="M295" s="117">
        <f t="shared" si="49"/>
        <v>0</v>
      </c>
      <c r="N295" s="117">
        <f t="shared" si="49"/>
        <v>0</v>
      </c>
      <c r="O295" s="162"/>
    </row>
    <row r="296" spans="1:15" ht="75.75" hidden="1" customHeight="1" x14ac:dyDescent="0.3">
      <c r="A296" s="158" t="s">
        <v>13</v>
      </c>
      <c r="B296" s="120" t="s">
        <v>42</v>
      </c>
      <c r="C296" s="134" t="s">
        <v>67</v>
      </c>
      <c r="D296" s="21" t="s">
        <v>18</v>
      </c>
      <c r="E296" s="117">
        <f>G296</f>
        <v>0</v>
      </c>
      <c r="F296" s="117">
        <v>0</v>
      </c>
      <c r="G296" s="118">
        <v>0</v>
      </c>
      <c r="H296" s="117">
        <v>0</v>
      </c>
      <c r="I296" s="117"/>
      <c r="J296" s="117"/>
      <c r="K296" s="117"/>
      <c r="L296" s="117"/>
      <c r="M296" s="117">
        <v>0</v>
      </c>
      <c r="N296" s="117">
        <v>0</v>
      </c>
      <c r="O296" s="164" t="s">
        <v>57</v>
      </c>
    </row>
    <row r="297" spans="1:15" ht="27.75" hidden="1" customHeight="1" x14ac:dyDescent="0.3">
      <c r="A297" s="158"/>
      <c r="B297" s="159" t="s">
        <v>110</v>
      </c>
      <c r="C297" s="171" t="s">
        <v>102</v>
      </c>
      <c r="D297" s="171" t="s">
        <v>102</v>
      </c>
      <c r="E297" s="161" t="s">
        <v>103</v>
      </c>
      <c r="F297" s="161" t="s">
        <v>104</v>
      </c>
      <c r="G297" s="172" t="s">
        <v>332</v>
      </c>
      <c r="H297" s="161" t="s">
        <v>105</v>
      </c>
      <c r="I297" s="117"/>
      <c r="J297" s="117"/>
      <c r="K297" s="117"/>
      <c r="L297" s="117"/>
      <c r="M297" s="161" t="s">
        <v>106</v>
      </c>
      <c r="N297" s="161" t="s">
        <v>107</v>
      </c>
      <c r="O297" s="164"/>
    </row>
    <row r="298" spans="1:15" ht="23.25" hidden="1" customHeight="1" x14ac:dyDescent="0.3">
      <c r="A298" s="158"/>
      <c r="B298" s="159"/>
      <c r="C298" s="171"/>
      <c r="D298" s="171"/>
      <c r="E298" s="161"/>
      <c r="F298" s="161"/>
      <c r="G298" s="173"/>
      <c r="H298" s="161"/>
      <c r="I298" s="117"/>
      <c r="J298" s="117"/>
      <c r="K298" s="117"/>
      <c r="L298" s="117"/>
      <c r="M298" s="161"/>
      <c r="N298" s="161"/>
      <c r="O298" s="164"/>
    </row>
    <row r="299" spans="1:15" ht="24" hidden="1" customHeight="1" x14ac:dyDescent="0.3">
      <c r="A299" s="158"/>
      <c r="B299" s="159"/>
      <c r="C299" s="171"/>
      <c r="D299" s="171"/>
      <c r="E299" s="14">
        <v>0</v>
      </c>
      <c r="F299" s="14">
        <v>0</v>
      </c>
      <c r="G299" s="14">
        <v>0</v>
      </c>
      <c r="H299" s="14">
        <v>0</v>
      </c>
      <c r="I299" s="14"/>
      <c r="J299" s="14"/>
      <c r="K299" s="14"/>
      <c r="L299" s="14"/>
      <c r="M299" s="14">
        <v>0</v>
      </c>
      <c r="N299" s="14">
        <v>0</v>
      </c>
      <c r="O299" s="164"/>
    </row>
    <row r="300" spans="1:15" ht="69.75" hidden="1" customHeight="1" x14ac:dyDescent="0.3">
      <c r="A300" s="158" t="s">
        <v>16</v>
      </c>
      <c r="B300" s="120" t="s">
        <v>43</v>
      </c>
      <c r="C300" s="134" t="s">
        <v>67</v>
      </c>
      <c r="D300" s="21" t="s">
        <v>18</v>
      </c>
      <c r="E300" s="117">
        <v>0</v>
      </c>
      <c r="F300" s="117">
        <v>0</v>
      </c>
      <c r="G300" s="118">
        <v>0</v>
      </c>
      <c r="H300" s="117">
        <v>0</v>
      </c>
      <c r="I300" s="117"/>
      <c r="J300" s="117"/>
      <c r="K300" s="117"/>
      <c r="L300" s="117"/>
      <c r="M300" s="117">
        <v>0</v>
      </c>
      <c r="N300" s="117">
        <v>0</v>
      </c>
      <c r="O300" s="164" t="s">
        <v>57</v>
      </c>
    </row>
    <row r="301" spans="1:15" ht="27" hidden="1" customHeight="1" x14ac:dyDescent="0.3">
      <c r="A301" s="158"/>
      <c r="B301" s="159" t="s">
        <v>111</v>
      </c>
      <c r="C301" s="171" t="s">
        <v>102</v>
      </c>
      <c r="D301" s="171" t="s">
        <v>102</v>
      </c>
      <c r="E301" s="161" t="s">
        <v>103</v>
      </c>
      <c r="F301" s="161" t="s">
        <v>104</v>
      </c>
      <c r="G301" s="172" t="s">
        <v>332</v>
      </c>
      <c r="H301" s="161" t="s">
        <v>105</v>
      </c>
      <c r="I301" s="117"/>
      <c r="J301" s="117"/>
      <c r="K301" s="117"/>
      <c r="L301" s="117"/>
      <c r="M301" s="161" t="s">
        <v>106</v>
      </c>
      <c r="N301" s="161" t="s">
        <v>107</v>
      </c>
      <c r="O301" s="164"/>
    </row>
    <row r="302" spans="1:15" ht="27" hidden="1" customHeight="1" x14ac:dyDescent="0.3">
      <c r="A302" s="158"/>
      <c r="B302" s="159"/>
      <c r="C302" s="171"/>
      <c r="D302" s="171"/>
      <c r="E302" s="161"/>
      <c r="F302" s="161"/>
      <c r="G302" s="173"/>
      <c r="H302" s="161"/>
      <c r="I302" s="117"/>
      <c r="J302" s="117"/>
      <c r="K302" s="117"/>
      <c r="L302" s="117"/>
      <c r="M302" s="161"/>
      <c r="N302" s="161"/>
      <c r="O302" s="164"/>
    </row>
    <row r="303" spans="1:15" ht="24.75" hidden="1" customHeight="1" x14ac:dyDescent="0.3">
      <c r="A303" s="158"/>
      <c r="B303" s="159"/>
      <c r="C303" s="171"/>
      <c r="D303" s="171"/>
      <c r="E303" s="14">
        <v>0</v>
      </c>
      <c r="F303" s="14">
        <v>0</v>
      </c>
      <c r="G303" s="14">
        <v>0</v>
      </c>
      <c r="H303" s="14">
        <v>0</v>
      </c>
      <c r="I303" s="14"/>
      <c r="J303" s="14"/>
      <c r="K303" s="14"/>
      <c r="L303" s="14"/>
      <c r="M303" s="14">
        <v>0</v>
      </c>
      <c r="N303" s="14">
        <v>0</v>
      </c>
      <c r="O303" s="164"/>
    </row>
    <row r="304" spans="1:15" ht="60" hidden="1" customHeight="1" x14ac:dyDescent="0.3">
      <c r="A304" s="165" t="s">
        <v>22</v>
      </c>
      <c r="B304" s="120" t="s">
        <v>44</v>
      </c>
      <c r="C304" s="134" t="s">
        <v>67</v>
      </c>
      <c r="D304" s="21" t="s">
        <v>18</v>
      </c>
      <c r="E304" s="117">
        <v>0</v>
      </c>
      <c r="F304" s="118">
        <v>0</v>
      </c>
      <c r="G304" s="118">
        <v>0</v>
      </c>
      <c r="H304" s="117">
        <v>0</v>
      </c>
      <c r="I304" s="117"/>
      <c r="J304" s="117"/>
      <c r="K304" s="117"/>
      <c r="L304" s="117"/>
      <c r="M304" s="117">
        <v>0</v>
      </c>
      <c r="N304" s="117">
        <v>0</v>
      </c>
      <c r="O304" s="168" t="s">
        <v>57</v>
      </c>
    </row>
    <row r="305" spans="1:15" ht="24.75" hidden="1" customHeight="1" x14ac:dyDescent="0.3">
      <c r="A305" s="166"/>
      <c r="B305" s="153" t="s">
        <v>112</v>
      </c>
      <c r="C305" s="171" t="s">
        <v>102</v>
      </c>
      <c r="D305" s="207" t="s">
        <v>102</v>
      </c>
      <c r="E305" s="179" t="s">
        <v>103</v>
      </c>
      <c r="F305" s="179" t="s">
        <v>104</v>
      </c>
      <c r="G305" s="172" t="s">
        <v>332</v>
      </c>
      <c r="H305" s="179" t="s">
        <v>105</v>
      </c>
      <c r="I305" s="129"/>
      <c r="J305" s="129"/>
      <c r="K305" s="129"/>
      <c r="L305" s="129"/>
      <c r="M305" s="179" t="s">
        <v>106</v>
      </c>
      <c r="N305" s="179" t="s">
        <v>107</v>
      </c>
      <c r="O305" s="169"/>
    </row>
    <row r="306" spans="1:15" ht="20.25" hidden="1" customHeight="1" x14ac:dyDescent="0.3">
      <c r="A306" s="166"/>
      <c r="B306" s="156"/>
      <c r="C306" s="171"/>
      <c r="D306" s="208"/>
      <c r="E306" s="173"/>
      <c r="F306" s="173"/>
      <c r="G306" s="173"/>
      <c r="H306" s="173"/>
      <c r="I306" s="130"/>
      <c r="J306" s="130"/>
      <c r="K306" s="130"/>
      <c r="L306" s="130"/>
      <c r="M306" s="173"/>
      <c r="N306" s="173"/>
      <c r="O306" s="169"/>
    </row>
    <row r="307" spans="1:15" ht="24.75" hidden="1" customHeight="1" x14ac:dyDescent="0.3">
      <c r="A307" s="167"/>
      <c r="B307" s="154"/>
      <c r="C307" s="171"/>
      <c r="D307" s="209"/>
      <c r="E307" s="14">
        <v>0</v>
      </c>
      <c r="F307" s="39">
        <v>0</v>
      </c>
      <c r="G307" s="39">
        <v>0</v>
      </c>
      <c r="H307" s="39">
        <v>0</v>
      </c>
      <c r="I307" s="39"/>
      <c r="J307" s="39"/>
      <c r="K307" s="39"/>
      <c r="L307" s="39"/>
      <c r="M307" s="39">
        <v>0</v>
      </c>
      <c r="N307" s="39">
        <v>0</v>
      </c>
      <c r="O307" s="170"/>
    </row>
    <row r="308" spans="1:15" ht="53.25" hidden="1" customHeight="1" x14ac:dyDescent="0.3">
      <c r="A308" s="158" t="s">
        <v>19</v>
      </c>
      <c r="B308" s="120" t="s">
        <v>45</v>
      </c>
      <c r="C308" s="134" t="s">
        <v>67</v>
      </c>
      <c r="D308" s="21" t="s">
        <v>18</v>
      </c>
      <c r="E308" s="117">
        <v>0</v>
      </c>
      <c r="F308" s="117">
        <v>0</v>
      </c>
      <c r="G308" s="118">
        <v>0</v>
      </c>
      <c r="H308" s="117">
        <v>0</v>
      </c>
      <c r="I308" s="117"/>
      <c r="J308" s="117"/>
      <c r="K308" s="117"/>
      <c r="L308" s="117"/>
      <c r="M308" s="117">
        <v>0</v>
      </c>
      <c r="N308" s="117">
        <v>0</v>
      </c>
      <c r="O308" s="164" t="s">
        <v>57</v>
      </c>
    </row>
    <row r="309" spans="1:15" ht="24.75" hidden="1" customHeight="1" x14ac:dyDescent="0.3">
      <c r="A309" s="158"/>
      <c r="B309" s="159" t="s">
        <v>113</v>
      </c>
      <c r="C309" s="171" t="s">
        <v>102</v>
      </c>
      <c r="D309" s="171" t="s">
        <v>102</v>
      </c>
      <c r="E309" s="161" t="s">
        <v>103</v>
      </c>
      <c r="F309" s="161" t="s">
        <v>104</v>
      </c>
      <c r="G309" s="172" t="s">
        <v>332</v>
      </c>
      <c r="H309" s="161" t="s">
        <v>105</v>
      </c>
      <c r="I309" s="117"/>
      <c r="J309" s="117"/>
      <c r="K309" s="117"/>
      <c r="L309" s="117"/>
      <c r="M309" s="161" t="s">
        <v>106</v>
      </c>
      <c r="N309" s="161" t="s">
        <v>107</v>
      </c>
      <c r="O309" s="164"/>
    </row>
    <row r="310" spans="1:15" ht="24.75" hidden="1" customHeight="1" x14ac:dyDescent="0.3">
      <c r="A310" s="158"/>
      <c r="B310" s="159"/>
      <c r="C310" s="171"/>
      <c r="D310" s="171"/>
      <c r="E310" s="161"/>
      <c r="F310" s="161"/>
      <c r="G310" s="173"/>
      <c r="H310" s="161"/>
      <c r="I310" s="117"/>
      <c r="J310" s="117"/>
      <c r="K310" s="117"/>
      <c r="L310" s="117"/>
      <c r="M310" s="161"/>
      <c r="N310" s="161"/>
      <c r="O310" s="164"/>
    </row>
    <row r="311" spans="1:15" ht="27.75" hidden="1" customHeight="1" x14ac:dyDescent="0.3">
      <c r="A311" s="158"/>
      <c r="B311" s="159"/>
      <c r="C311" s="171"/>
      <c r="D311" s="171"/>
      <c r="E311" s="14">
        <v>0</v>
      </c>
      <c r="F311" s="14">
        <v>0</v>
      </c>
      <c r="G311" s="14">
        <v>0</v>
      </c>
      <c r="H311" s="14">
        <v>0</v>
      </c>
      <c r="I311" s="14"/>
      <c r="J311" s="14"/>
      <c r="K311" s="14"/>
      <c r="L311" s="14"/>
      <c r="M311" s="14">
        <v>0</v>
      </c>
      <c r="N311" s="14">
        <v>0</v>
      </c>
      <c r="O311" s="164"/>
    </row>
    <row r="312" spans="1:15" ht="73.5" hidden="1" customHeight="1" x14ac:dyDescent="0.3">
      <c r="A312" s="158" t="s">
        <v>29</v>
      </c>
      <c r="B312" s="120" t="s">
        <v>46</v>
      </c>
      <c r="C312" s="134" t="s">
        <v>67</v>
      </c>
      <c r="D312" s="21" t="s">
        <v>18</v>
      </c>
      <c r="E312" s="117">
        <v>0</v>
      </c>
      <c r="F312" s="117">
        <v>0</v>
      </c>
      <c r="G312" s="118">
        <v>0</v>
      </c>
      <c r="H312" s="117">
        <v>0</v>
      </c>
      <c r="I312" s="117"/>
      <c r="J312" s="117"/>
      <c r="K312" s="117"/>
      <c r="L312" s="117"/>
      <c r="M312" s="117">
        <v>0</v>
      </c>
      <c r="N312" s="117">
        <v>0</v>
      </c>
      <c r="O312" s="164" t="s">
        <v>57</v>
      </c>
    </row>
    <row r="313" spans="1:15" ht="25.5" hidden="1" customHeight="1" x14ac:dyDescent="0.3">
      <c r="A313" s="158"/>
      <c r="B313" s="159" t="s">
        <v>114</v>
      </c>
      <c r="C313" s="171" t="s">
        <v>102</v>
      </c>
      <c r="D313" s="171" t="s">
        <v>102</v>
      </c>
      <c r="E313" s="161" t="s">
        <v>103</v>
      </c>
      <c r="F313" s="161" t="s">
        <v>104</v>
      </c>
      <c r="G313" s="172" t="s">
        <v>332</v>
      </c>
      <c r="H313" s="161" t="s">
        <v>105</v>
      </c>
      <c r="I313" s="117"/>
      <c r="J313" s="117"/>
      <c r="K313" s="117"/>
      <c r="L313" s="117"/>
      <c r="M313" s="161" t="s">
        <v>106</v>
      </c>
      <c r="N313" s="161" t="s">
        <v>107</v>
      </c>
      <c r="O313" s="164"/>
    </row>
    <row r="314" spans="1:15" ht="24" hidden="1" customHeight="1" x14ac:dyDescent="0.3">
      <c r="A314" s="158"/>
      <c r="B314" s="159"/>
      <c r="C314" s="171"/>
      <c r="D314" s="171"/>
      <c r="E314" s="161"/>
      <c r="F314" s="161"/>
      <c r="G314" s="173"/>
      <c r="H314" s="161"/>
      <c r="I314" s="117"/>
      <c r="J314" s="117"/>
      <c r="K314" s="117"/>
      <c r="L314" s="117"/>
      <c r="M314" s="161"/>
      <c r="N314" s="161"/>
      <c r="O314" s="164"/>
    </row>
    <row r="315" spans="1:15" ht="30.75" hidden="1" customHeight="1" x14ac:dyDescent="0.3">
      <c r="A315" s="158"/>
      <c r="B315" s="159"/>
      <c r="C315" s="171"/>
      <c r="D315" s="171"/>
      <c r="E315" s="14">
        <v>0</v>
      </c>
      <c r="F315" s="14">
        <v>0</v>
      </c>
      <c r="G315" s="14">
        <v>0</v>
      </c>
      <c r="H315" s="14">
        <v>0</v>
      </c>
      <c r="I315" s="14"/>
      <c r="J315" s="14"/>
      <c r="K315" s="14"/>
      <c r="L315" s="14"/>
      <c r="M315" s="14">
        <v>0</v>
      </c>
      <c r="N315" s="14">
        <v>0</v>
      </c>
      <c r="O315" s="164"/>
    </row>
    <row r="316" spans="1:15" ht="57.75" hidden="1" customHeight="1" x14ac:dyDescent="0.3">
      <c r="A316" s="158" t="s">
        <v>33</v>
      </c>
      <c r="B316" s="120" t="s">
        <v>47</v>
      </c>
      <c r="C316" s="134" t="s">
        <v>67</v>
      </c>
      <c r="D316" s="21" t="s">
        <v>18</v>
      </c>
      <c r="E316" s="117">
        <v>0</v>
      </c>
      <c r="F316" s="117">
        <v>0</v>
      </c>
      <c r="G316" s="118">
        <v>0</v>
      </c>
      <c r="H316" s="117">
        <v>0</v>
      </c>
      <c r="I316" s="117"/>
      <c r="J316" s="117"/>
      <c r="K316" s="117"/>
      <c r="L316" s="117"/>
      <c r="M316" s="117">
        <v>0</v>
      </c>
      <c r="N316" s="117">
        <v>0</v>
      </c>
      <c r="O316" s="164" t="s">
        <v>57</v>
      </c>
    </row>
    <row r="317" spans="1:15" ht="27" hidden="1" customHeight="1" x14ac:dyDescent="0.3">
      <c r="A317" s="158"/>
      <c r="B317" s="159" t="s">
        <v>115</v>
      </c>
      <c r="C317" s="171" t="s">
        <v>102</v>
      </c>
      <c r="D317" s="171" t="s">
        <v>102</v>
      </c>
      <c r="E317" s="161" t="s">
        <v>103</v>
      </c>
      <c r="F317" s="161" t="s">
        <v>104</v>
      </c>
      <c r="G317" s="172" t="s">
        <v>332</v>
      </c>
      <c r="H317" s="161" t="s">
        <v>105</v>
      </c>
      <c r="I317" s="117"/>
      <c r="J317" s="117"/>
      <c r="K317" s="117"/>
      <c r="L317" s="117"/>
      <c r="M317" s="161" t="s">
        <v>106</v>
      </c>
      <c r="N317" s="161" t="s">
        <v>107</v>
      </c>
      <c r="O317" s="164"/>
    </row>
    <row r="318" spans="1:15" ht="27" hidden="1" customHeight="1" x14ac:dyDescent="0.3">
      <c r="A318" s="158"/>
      <c r="B318" s="159"/>
      <c r="C318" s="171"/>
      <c r="D318" s="171"/>
      <c r="E318" s="161"/>
      <c r="F318" s="161"/>
      <c r="G318" s="173"/>
      <c r="H318" s="161"/>
      <c r="I318" s="117"/>
      <c r="J318" s="117"/>
      <c r="K318" s="117"/>
      <c r="L318" s="117"/>
      <c r="M318" s="161"/>
      <c r="N318" s="161"/>
      <c r="O318" s="164"/>
    </row>
    <row r="319" spans="1:15" ht="27" hidden="1" customHeight="1" x14ac:dyDescent="0.3">
      <c r="A319" s="158"/>
      <c r="B319" s="159"/>
      <c r="C319" s="171"/>
      <c r="D319" s="171"/>
      <c r="E319" s="14">
        <v>0</v>
      </c>
      <c r="F319" s="14">
        <v>0</v>
      </c>
      <c r="G319" s="14">
        <v>0</v>
      </c>
      <c r="H319" s="14">
        <v>0</v>
      </c>
      <c r="I319" s="14"/>
      <c r="J319" s="14"/>
      <c r="K319" s="14"/>
      <c r="L319" s="14"/>
      <c r="M319" s="14">
        <v>0</v>
      </c>
      <c r="N319" s="14">
        <v>0</v>
      </c>
      <c r="O319" s="164"/>
    </row>
    <row r="320" spans="1:15" ht="75.75" hidden="1" customHeight="1" x14ac:dyDescent="0.3">
      <c r="A320" s="158" t="s">
        <v>34</v>
      </c>
      <c r="B320" s="120" t="s">
        <v>48</v>
      </c>
      <c r="C320" s="134" t="s">
        <v>67</v>
      </c>
      <c r="D320" s="21" t="s">
        <v>18</v>
      </c>
      <c r="E320" s="117">
        <v>0</v>
      </c>
      <c r="F320" s="117">
        <v>0</v>
      </c>
      <c r="G320" s="118">
        <v>0</v>
      </c>
      <c r="H320" s="117">
        <v>0</v>
      </c>
      <c r="I320" s="117"/>
      <c r="J320" s="117"/>
      <c r="K320" s="117"/>
      <c r="L320" s="117"/>
      <c r="M320" s="117">
        <v>0</v>
      </c>
      <c r="N320" s="117">
        <v>0</v>
      </c>
      <c r="O320" s="164" t="s">
        <v>57</v>
      </c>
    </row>
    <row r="321" spans="1:15" ht="27" hidden="1" customHeight="1" x14ac:dyDescent="0.3">
      <c r="A321" s="158"/>
      <c r="B321" s="159" t="s">
        <v>116</v>
      </c>
      <c r="C321" s="171" t="s">
        <v>102</v>
      </c>
      <c r="D321" s="171" t="s">
        <v>102</v>
      </c>
      <c r="E321" s="161" t="s">
        <v>103</v>
      </c>
      <c r="F321" s="161" t="s">
        <v>104</v>
      </c>
      <c r="G321" s="172" t="s">
        <v>332</v>
      </c>
      <c r="H321" s="161" t="s">
        <v>105</v>
      </c>
      <c r="I321" s="117"/>
      <c r="J321" s="117"/>
      <c r="K321" s="117"/>
      <c r="L321" s="117"/>
      <c r="M321" s="161" t="s">
        <v>106</v>
      </c>
      <c r="N321" s="161" t="s">
        <v>107</v>
      </c>
      <c r="O321" s="164"/>
    </row>
    <row r="322" spans="1:15" ht="27" hidden="1" customHeight="1" x14ac:dyDescent="0.3">
      <c r="A322" s="158"/>
      <c r="B322" s="159"/>
      <c r="C322" s="171"/>
      <c r="D322" s="171"/>
      <c r="E322" s="161"/>
      <c r="F322" s="161"/>
      <c r="G322" s="173"/>
      <c r="H322" s="161"/>
      <c r="I322" s="117"/>
      <c r="J322" s="117"/>
      <c r="K322" s="117"/>
      <c r="L322" s="117"/>
      <c r="M322" s="161"/>
      <c r="N322" s="161"/>
      <c r="O322" s="164"/>
    </row>
    <row r="323" spans="1:15" ht="27" hidden="1" customHeight="1" x14ac:dyDescent="0.3">
      <c r="A323" s="158"/>
      <c r="B323" s="159"/>
      <c r="C323" s="171"/>
      <c r="D323" s="171"/>
      <c r="E323" s="14">
        <v>0</v>
      </c>
      <c r="F323" s="14">
        <v>0</v>
      </c>
      <c r="G323" s="14">
        <v>0</v>
      </c>
      <c r="H323" s="14">
        <v>0</v>
      </c>
      <c r="I323" s="14"/>
      <c r="J323" s="14"/>
      <c r="K323" s="14"/>
      <c r="L323" s="14"/>
      <c r="M323" s="14">
        <v>0</v>
      </c>
      <c r="N323" s="14">
        <v>0</v>
      </c>
      <c r="O323" s="164"/>
    </row>
    <row r="324" spans="1:15" ht="58.5" hidden="1" customHeight="1" x14ac:dyDescent="0.3">
      <c r="A324" s="158" t="s">
        <v>35</v>
      </c>
      <c r="B324" s="120" t="s">
        <v>49</v>
      </c>
      <c r="C324" s="134" t="s">
        <v>67</v>
      </c>
      <c r="D324" s="21" t="s">
        <v>18</v>
      </c>
      <c r="E324" s="117">
        <v>0</v>
      </c>
      <c r="F324" s="117">
        <v>0</v>
      </c>
      <c r="G324" s="118">
        <v>0</v>
      </c>
      <c r="H324" s="117">
        <v>0</v>
      </c>
      <c r="I324" s="117"/>
      <c r="J324" s="117"/>
      <c r="K324" s="117"/>
      <c r="L324" s="117"/>
      <c r="M324" s="117">
        <v>0</v>
      </c>
      <c r="N324" s="117">
        <v>0</v>
      </c>
      <c r="O324" s="164" t="s">
        <v>57</v>
      </c>
    </row>
    <row r="325" spans="1:15" ht="24.75" hidden="1" customHeight="1" x14ac:dyDescent="0.3">
      <c r="A325" s="158"/>
      <c r="B325" s="159" t="s">
        <v>117</v>
      </c>
      <c r="C325" s="171" t="s">
        <v>102</v>
      </c>
      <c r="D325" s="171" t="s">
        <v>102</v>
      </c>
      <c r="E325" s="161" t="s">
        <v>103</v>
      </c>
      <c r="F325" s="161" t="s">
        <v>104</v>
      </c>
      <c r="G325" s="172" t="s">
        <v>332</v>
      </c>
      <c r="H325" s="161" t="s">
        <v>105</v>
      </c>
      <c r="I325" s="117"/>
      <c r="J325" s="117"/>
      <c r="K325" s="117"/>
      <c r="L325" s="117"/>
      <c r="M325" s="161" t="s">
        <v>106</v>
      </c>
      <c r="N325" s="161" t="s">
        <v>107</v>
      </c>
      <c r="O325" s="164"/>
    </row>
    <row r="326" spans="1:15" ht="24.75" hidden="1" customHeight="1" x14ac:dyDescent="0.3">
      <c r="A326" s="158"/>
      <c r="B326" s="159"/>
      <c r="C326" s="171"/>
      <c r="D326" s="171"/>
      <c r="E326" s="161"/>
      <c r="F326" s="161"/>
      <c r="G326" s="173"/>
      <c r="H326" s="161"/>
      <c r="I326" s="117"/>
      <c r="J326" s="117"/>
      <c r="K326" s="117"/>
      <c r="L326" s="117"/>
      <c r="M326" s="161"/>
      <c r="N326" s="161"/>
      <c r="O326" s="164"/>
    </row>
    <row r="327" spans="1:15" ht="24.75" hidden="1" customHeight="1" x14ac:dyDescent="0.3">
      <c r="A327" s="158"/>
      <c r="B327" s="159"/>
      <c r="C327" s="171"/>
      <c r="D327" s="171"/>
      <c r="E327" s="14">
        <v>0</v>
      </c>
      <c r="F327" s="14">
        <v>0</v>
      </c>
      <c r="G327" s="14">
        <v>0</v>
      </c>
      <c r="H327" s="14">
        <v>0</v>
      </c>
      <c r="I327" s="14"/>
      <c r="J327" s="14"/>
      <c r="K327" s="14"/>
      <c r="L327" s="14"/>
      <c r="M327" s="14">
        <v>0</v>
      </c>
      <c r="N327" s="14">
        <v>0</v>
      </c>
      <c r="O327" s="164"/>
    </row>
    <row r="328" spans="1:15" ht="43.5" hidden="1" customHeight="1" x14ac:dyDescent="0.3">
      <c r="A328" s="165" t="s">
        <v>36</v>
      </c>
      <c r="B328" s="120" t="s">
        <v>50</v>
      </c>
      <c r="C328" s="134" t="s">
        <v>67</v>
      </c>
      <c r="D328" s="21" t="s">
        <v>18</v>
      </c>
      <c r="E328" s="117">
        <v>0</v>
      </c>
      <c r="F328" s="118">
        <v>0</v>
      </c>
      <c r="G328" s="118">
        <v>0</v>
      </c>
      <c r="H328" s="117">
        <v>0</v>
      </c>
      <c r="I328" s="117"/>
      <c r="J328" s="117"/>
      <c r="K328" s="117"/>
      <c r="L328" s="117"/>
      <c r="M328" s="117">
        <v>0</v>
      </c>
      <c r="N328" s="117">
        <v>0</v>
      </c>
      <c r="O328" s="168" t="s">
        <v>57</v>
      </c>
    </row>
    <row r="329" spans="1:15" ht="24.75" hidden="1" customHeight="1" x14ac:dyDescent="0.3">
      <c r="A329" s="166"/>
      <c r="B329" s="153" t="s">
        <v>118</v>
      </c>
      <c r="C329" s="171" t="s">
        <v>102</v>
      </c>
      <c r="D329" s="207" t="s">
        <v>102</v>
      </c>
      <c r="E329" s="179" t="s">
        <v>103</v>
      </c>
      <c r="F329" s="179" t="s">
        <v>104</v>
      </c>
      <c r="G329" s="172" t="s">
        <v>332</v>
      </c>
      <c r="H329" s="179" t="s">
        <v>105</v>
      </c>
      <c r="I329" s="129"/>
      <c r="J329" s="129"/>
      <c r="K329" s="129"/>
      <c r="L329" s="129"/>
      <c r="M329" s="179" t="s">
        <v>106</v>
      </c>
      <c r="N329" s="179" t="s">
        <v>107</v>
      </c>
      <c r="O329" s="169"/>
    </row>
    <row r="330" spans="1:15" ht="24.75" hidden="1" customHeight="1" x14ac:dyDescent="0.3">
      <c r="A330" s="166"/>
      <c r="B330" s="156"/>
      <c r="C330" s="171"/>
      <c r="D330" s="208"/>
      <c r="E330" s="173"/>
      <c r="F330" s="173"/>
      <c r="G330" s="173"/>
      <c r="H330" s="173"/>
      <c r="I330" s="130"/>
      <c r="J330" s="130"/>
      <c r="K330" s="130"/>
      <c r="L330" s="130"/>
      <c r="M330" s="173"/>
      <c r="N330" s="173"/>
      <c r="O330" s="169"/>
    </row>
    <row r="331" spans="1:15" ht="24.75" hidden="1" customHeight="1" x14ac:dyDescent="0.3">
      <c r="A331" s="167"/>
      <c r="B331" s="154"/>
      <c r="C331" s="171"/>
      <c r="D331" s="209"/>
      <c r="E331" s="14">
        <v>0</v>
      </c>
      <c r="F331" s="39">
        <v>0</v>
      </c>
      <c r="G331" s="39">
        <v>0</v>
      </c>
      <c r="H331" s="39">
        <v>0</v>
      </c>
      <c r="I331" s="39"/>
      <c r="J331" s="39"/>
      <c r="K331" s="39"/>
      <c r="L331" s="39"/>
      <c r="M331" s="39">
        <v>0</v>
      </c>
      <c r="N331" s="39">
        <v>0</v>
      </c>
      <c r="O331" s="170"/>
    </row>
    <row r="332" spans="1:15" ht="61.5" customHeight="1" x14ac:dyDescent="0.3">
      <c r="A332" s="158" t="s">
        <v>13</v>
      </c>
      <c r="B332" s="120" t="s">
        <v>324</v>
      </c>
      <c r="C332" s="134" t="s">
        <v>67</v>
      </c>
      <c r="D332" s="21" t="s">
        <v>18</v>
      </c>
      <c r="E332" s="117">
        <v>0</v>
      </c>
      <c r="F332" s="117">
        <v>0</v>
      </c>
      <c r="G332" s="117">
        <v>0</v>
      </c>
      <c r="H332" s="148">
        <v>0</v>
      </c>
      <c r="I332" s="149"/>
      <c r="J332" s="149"/>
      <c r="K332" s="149"/>
      <c r="L332" s="150"/>
      <c r="M332" s="117">
        <v>0</v>
      </c>
      <c r="N332" s="117">
        <v>0</v>
      </c>
      <c r="O332" s="164" t="s">
        <v>94</v>
      </c>
    </row>
    <row r="333" spans="1:15" ht="21" customHeight="1" x14ac:dyDescent="0.3">
      <c r="A333" s="158"/>
      <c r="B333" s="159" t="s">
        <v>551</v>
      </c>
      <c r="C333" s="171" t="s">
        <v>102</v>
      </c>
      <c r="D333" s="171" t="s">
        <v>102</v>
      </c>
      <c r="E333" s="161" t="s">
        <v>103</v>
      </c>
      <c r="F333" s="161" t="s">
        <v>104</v>
      </c>
      <c r="G333" s="172" t="s">
        <v>519</v>
      </c>
      <c r="H333" s="160" t="s">
        <v>517</v>
      </c>
      <c r="I333" s="148" t="s">
        <v>333</v>
      </c>
      <c r="J333" s="149"/>
      <c r="K333" s="149"/>
      <c r="L333" s="150"/>
      <c r="M333" s="161" t="s">
        <v>106</v>
      </c>
      <c r="N333" s="161" t="s">
        <v>107</v>
      </c>
      <c r="O333" s="164"/>
    </row>
    <row r="334" spans="1:15" ht="21" customHeight="1" x14ac:dyDescent="0.3">
      <c r="A334" s="158"/>
      <c r="B334" s="159"/>
      <c r="C334" s="171"/>
      <c r="D334" s="171"/>
      <c r="E334" s="161"/>
      <c r="F334" s="161"/>
      <c r="G334" s="173"/>
      <c r="H334" s="161"/>
      <c r="I334" s="130" t="s">
        <v>328</v>
      </c>
      <c r="J334" s="130" t="s">
        <v>329</v>
      </c>
      <c r="K334" s="130" t="s">
        <v>330</v>
      </c>
      <c r="L334" s="130" t="s">
        <v>331</v>
      </c>
      <c r="M334" s="161"/>
      <c r="N334" s="161"/>
      <c r="O334" s="164"/>
    </row>
    <row r="335" spans="1:15" ht="43.5" customHeight="1" x14ac:dyDescent="0.3">
      <c r="A335" s="158"/>
      <c r="B335" s="159"/>
      <c r="C335" s="171"/>
      <c r="D335" s="171"/>
      <c r="E335" s="14">
        <v>75</v>
      </c>
      <c r="F335" s="14">
        <v>0</v>
      </c>
      <c r="G335" s="14">
        <v>75</v>
      </c>
      <c r="H335" s="14">
        <v>0</v>
      </c>
      <c r="I335" s="14">
        <v>0</v>
      </c>
      <c r="J335" s="14">
        <v>0</v>
      </c>
      <c r="K335" s="14">
        <v>0</v>
      </c>
      <c r="L335" s="14">
        <v>0</v>
      </c>
      <c r="M335" s="14">
        <v>0</v>
      </c>
      <c r="N335" s="14">
        <v>0</v>
      </c>
      <c r="O335" s="164"/>
    </row>
    <row r="336" spans="1:15" ht="88.5" customHeight="1" x14ac:dyDescent="0.3">
      <c r="A336" s="158" t="s">
        <v>16</v>
      </c>
      <c r="B336" s="120" t="s">
        <v>325</v>
      </c>
      <c r="C336" s="134" t="s">
        <v>67</v>
      </c>
      <c r="D336" s="21" t="s">
        <v>18</v>
      </c>
      <c r="E336" s="117">
        <v>0</v>
      </c>
      <c r="F336" s="117">
        <v>0</v>
      </c>
      <c r="G336" s="117">
        <v>0</v>
      </c>
      <c r="H336" s="148">
        <v>0</v>
      </c>
      <c r="I336" s="149"/>
      <c r="J336" s="149"/>
      <c r="K336" s="149"/>
      <c r="L336" s="150"/>
      <c r="M336" s="117">
        <v>0</v>
      </c>
      <c r="N336" s="117">
        <v>0</v>
      </c>
      <c r="O336" s="164" t="s">
        <v>30</v>
      </c>
    </row>
    <row r="337" spans="1:16" ht="21" customHeight="1" x14ac:dyDescent="0.3">
      <c r="A337" s="158"/>
      <c r="B337" s="159" t="s">
        <v>552</v>
      </c>
      <c r="C337" s="171" t="s">
        <v>102</v>
      </c>
      <c r="D337" s="171" t="s">
        <v>102</v>
      </c>
      <c r="E337" s="161" t="s">
        <v>103</v>
      </c>
      <c r="F337" s="161" t="s">
        <v>104</v>
      </c>
      <c r="G337" s="172" t="s">
        <v>519</v>
      </c>
      <c r="H337" s="160" t="s">
        <v>517</v>
      </c>
      <c r="I337" s="148" t="s">
        <v>333</v>
      </c>
      <c r="J337" s="149"/>
      <c r="K337" s="149"/>
      <c r="L337" s="150"/>
      <c r="M337" s="161" t="s">
        <v>106</v>
      </c>
      <c r="N337" s="161" t="s">
        <v>107</v>
      </c>
      <c r="O337" s="164"/>
    </row>
    <row r="338" spans="1:16" ht="21" customHeight="1" x14ac:dyDescent="0.3">
      <c r="A338" s="158"/>
      <c r="B338" s="159"/>
      <c r="C338" s="171"/>
      <c r="D338" s="171"/>
      <c r="E338" s="161"/>
      <c r="F338" s="161"/>
      <c r="G338" s="173"/>
      <c r="H338" s="161"/>
      <c r="I338" s="130" t="s">
        <v>328</v>
      </c>
      <c r="J338" s="130" t="s">
        <v>329</v>
      </c>
      <c r="K338" s="130" t="s">
        <v>330</v>
      </c>
      <c r="L338" s="130" t="s">
        <v>331</v>
      </c>
      <c r="M338" s="161"/>
      <c r="N338" s="161"/>
      <c r="O338" s="164"/>
    </row>
    <row r="339" spans="1:16" ht="46.5" customHeight="1" x14ac:dyDescent="0.3">
      <c r="A339" s="158"/>
      <c r="B339" s="159"/>
      <c r="C339" s="171"/>
      <c r="D339" s="171"/>
      <c r="E339" s="14">
        <v>6</v>
      </c>
      <c r="F339" s="14">
        <v>0</v>
      </c>
      <c r="G339" s="14">
        <v>6</v>
      </c>
      <c r="H339" s="14">
        <v>0</v>
      </c>
      <c r="I339" s="14">
        <v>0</v>
      </c>
      <c r="J339" s="14">
        <v>0</v>
      </c>
      <c r="K339" s="14">
        <v>0</v>
      </c>
      <c r="L339" s="14">
        <v>0</v>
      </c>
      <c r="M339" s="14">
        <v>0</v>
      </c>
      <c r="N339" s="14">
        <v>0</v>
      </c>
      <c r="O339" s="164"/>
    </row>
    <row r="340" spans="1:16" ht="32.25" customHeight="1" x14ac:dyDescent="0.3">
      <c r="A340" s="158" t="s">
        <v>23</v>
      </c>
      <c r="B340" s="159" t="s">
        <v>58</v>
      </c>
      <c r="C340" s="158" t="s">
        <v>67</v>
      </c>
      <c r="D340" s="36" t="s">
        <v>8</v>
      </c>
      <c r="E340" s="117">
        <f>F340+G340+H340+M340+N340</f>
        <v>30923.406130000003</v>
      </c>
      <c r="F340" s="117">
        <f>F341+F342</f>
        <v>30923.406130000003</v>
      </c>
      <c r="G340" s="118">
        <f>G341+G342</f>
        <v>0</v>
      </c>
      <c r="H340" s="148">
        <f>H341+H342</f>
        <v>0</v>
      </c>
      <c r="I340" s="149"/>
      <c r="J340" s="149"/>
      <c r="K340" s="149"/>
      <c r="L340" s="150"/>
      <c r="M340" s="117">
        <f>M341</f>
        <v>0</v>
      </c>
      <c r="N340" s="117">
        <f>N341</f>
        <v>0</v>
      </c>
      <c r="O340" s="214"/>
    </row>
    <row r="341" spans="1:16" ht="36.75" customHeight="1" x14ac:dyDescent="0.3">
      <c r="A341" s="158"/>
      <c r="B341" s="159"/>
      <c r="C341" s="158"/>
      <c r="D341" s="120" t="s">
        <v>18</v>
      </c>
      <c r="E341" s="117">
        <f>F341</f>
        <v>30923.406130000003</v>
      </c>
      <c r="F341" s="117">
        <f>F343+F350</f>
        <v>30923.406130000003</v>
      </c>
      <c r="G341" s="118">
        <f>G343</f>
        <v>0</v>
      </c>
      <c r="H341" s="148">
        <f>H343+H350</f>
        <v>0</v>
      </c>
      <c r="I341" s="149"/>
      <c r="J341" s="149"/>
      <c r="K341" s="149"/>
      <c r="L341" s="150"/>
      <c r="M341" s="117">
        <f>M343+M350</f>
        <v>0</v>
      </c>
      <c r="N341" s="117">
        <f>N343+N350</f>
        <v>0</v>
      </c>
      <c r="O341" s="214"/>
    </row>
    <row r="342" spans="1:16" ht="30" customHeight="1" x14ac:dyDescent="0.3">
      <c r="A342" s="158"/>
      <c r="B342" s="159"/>
      <c r="C342" s="158"/>
      <c r="D342" s="21" t="s">
        <v>12</v>
      </c>
      <c r="E342" s="117">
        <v>0</v>
      </c>
      <c r="F342" s="117">
        <v>0</v>
      </c>
      <c r="G342" s="118">
        <v>0</v>
      </c>
      <c r="H342" s="148">
        <v>0</v>
      </c>
      <c r="I342" s="149"/>
      <c r="J342" s="149"/>
      <c r="K342" s="149"/>
      <c r="L342" s="150"/>
      <c r="M342" s="117">
        <v>0</v>
      </c>
      <c r="N342" s="117">
        <v>0</v>
      </c>
      <c r="O342" s="214"/>
    </row>
    <row r="343" spans="1:16" ht="39" customHeight="1" x14ac:dyDescent="0.3">
      <c r="A343" s="158" t="s">
        <v>25</v>
      </c>
      <c r="B343" s="159" t="s">
        <v>51</v>
      </c>
      <c r="C343" s="158" t="s">
        <v>67</v>
      </c>
      <c r="D343" s="21" t="s">
        <v>18</v>
      </c>
      <c r="E343" s="117">
        <f>F343+G343+H343+M343+N343</f>
        <v>385.93830000000003</v>
      </c>
      <c r="F343" s="117">
        <f>400-14.0617</f>
        <v>385.93830000000003</v>
      </c>
      <c r="G343" s="117">
        <v>0</v>
      </c>
      <c r="H343" s="148">
        <v>0</v>
      </c>
      <c r="I343" s="149"/>
      <c r="J343" s="149"/>
      <c r="K343" s="149"/>
      <c r="L343" s="150"/>
      <c r="M343" s="117">
        <v>0</v>
      </c>
      <c r="N343" s="117">
        <v>0</v>
      </c>
      <c r="O343" s="214" t="s">
        <v>37</v>
      </c>
    </row>
    <row r="344" spans="1:16" ht="33" customHeight="1" x14ac:dyDescent="0.3">
      <c r="A344" s="158"/>
      <c r="B344" s="159"/>
      <c r="C344" s="158"/>
      <c r="D344" s="21" t="s">
        <v>12</v>
      </c>
      <c r="E344" s="117">
        <f>F344+G344+H344+M344+N344</f>
        <v>0</v>
      </c>
      <c r="F344" s="117">
        <v>0</v>
      </c>
      <c r="G344" s="117">
        <v>0</v>
      </c>
      <c r="H344" s="148">
        <v>0</v>
      </c>
      <c r="I344" s="149"/>
      <c r="J344" s="149"/>
      <c r="K344" s="149"/>
      <c r="L344" s="150"/>
      <c r="M344" s="117">
        <v>0</v>
      </c>
      <c r="N344" s="117">
        <v>0</v>
      </c>
      <c r="O344" s="214"/>
    </row>
    <row r="345" spans="1:16" ht="28.5" customHeight="1" x14ac:dyDescent="0.3">
      <c r="A345" s="158"/>
      <c r="B345" s="159" t="s">
        <v>553</v>
      </c>
      <c r="C345" s="171" t="s">
        <v>102</v>
      </c>
      <c r="D345" s="171" t="s">
        <v>102</v>
      </c>
      <c r="E345" s="161" t="s">
        <v>103</v>
      </c>
      <c r="F345" s="161" t="s">
        <v>104</v>
      </c>
      <c r="G345" s="172" t="s">
        <v>519</v>
      </c>
      <c r="H345" s="160" t="s">
        <v>517</v>
      </c>
      <c r="I345" s="148" t="s">
        <v>333</v>
      </c>
      <c r="J345" s="149"/>
      <c r="K345" s="149"/>
      <c r="L345" s="150"/>
      <c r="M345" s="161" t="s">
        <v>106</v>
      </c>
      <c r="N345" s="161" t="s">
        <v>107</v>
      </c>
      <c r="O345" s="214"/>
    </row>
    <row r="346" spans="1:16" ht="23.25" customHeight="1" x14ac:dyDescent="0.3">
      <c r="A346" s="158"/>
      <c r="B346" s="159"/>
      <c r="C346" s="171"/>
      <c r="D346" s="171"/>
      <c r="E346" s="161"/>
      <c r="F346" s="161"/>
      <c r="G346" s="173"/>
      <c r="H346" s="161"/>
      <c r="I346" s="130" t="s">
        <v>328</v>
      </c>
      <c r="J346" s="130" t="s">
        <v>329</v>
      </c>
      <c r="K346" s="130" t="s">
        <v>330</v>
      </c>
      <c r="L346" s="130" t="s">
        <v>331</v>
      </c>
      <c r="M346" s="161"/>
      <c r="N346" s="161"/>
      <c r="O346" s="214"/>
    </row>
    <row r="347" spans="1:16" ht="30.75" customHeight="1" x14ac:dyDescent="0.3">
      <c r="A347" s="158"/>
      <c r="B347" s="159"/>
      <c r="C347" s="171"/>
      <c r="D347" s="171"/>
      <c r="E347" s="14">
        <v>261</v>
      </c>
      <c r="F347" s="14">
        <v>50</v>
      </c>
      <c r="G347" s="14">
        <v>211</v>
      </c>
      <c r="H347" s="14">
        <v>0</v>
      </c>
      <c r="I347" s="14">
        <v>0</v>
      </c>
      <c r="J347" s="14">
        <v>0</v>
      </c>
      <c r="K347" s="14">
        <v>0</v>
      </c>
      <c r="L347" s="14">
        <v>0</v>
      </c>
      <c r="M347" s="14">
        <v>0</v>
      </c>
      <c r="N347" s="14">
        <v>0</v>
      </c>
      <c r="O347" s="214"/>
      <c r="P347" s="20"/>
    </row>
    <row r="348" spans="1:16" ht="30" customHeight="1" x14ac:dyDescent="0.3">
      <c r="A348" s="165" t="s">
        <v>26</v>
      </c>
      <c r="B348" s="159" t="s">
        <v>340</v>
      </c>
      <c r="C348" s="158" t="s">
        <v>67</v>
      </c>
      <c r="D348" s="21" t="s">
        <v>8</v>
      </c>
      <c r="E348" s="117">
        <f>E349+E350+E351</f>
        <v>30537.467830000001</v>
      </c>
      <c r="F348" s="117">
        <f t="shared" ref="F348:N348" si="50">F349+F350+F351</f>
        <v>30537.467830000001</v>
      </c>
      <c r="G348" s="117">
        <f t="shared" si="50"/>
        <v>0</v>
      </c>
      <c r="H348" s="148">
        <f t="shared" si="50"/>
        <v>0</v>
      </c>
      <c r="I348" s="149"/>
      <c r="J348" s="149"/>
      <c r="K348" s="149"/>
      <c r="L348" s="150"/>
      <c r="M348" s="117">
        <f t="shared" si="50"/>
        <v>0</v>
      </c>
      <c r="N348" s="117">
        <f t="shared" si="50"/>
        <v>0</v>
      </c>
      <c r="O348" s="227" t="s">
        <v>96</v>
      </c>
    </row>
    <row r="349" spans="1:16" ht="33" customHeight="1" x14ac:dyDescent="0.3">
      <c r="A349" s="166"/>
      <c r="B349" s="159"/>
      <c r="C349" s="158"/>
      <c r="D349" s="21" t="s">
        <v>10</v>
      </c>
      <c r="E349" s="117">
        <f>F349+G349+H349+M349+N349</f>
        <v>0</v>
      </c>
      <c r="F349" s="117">
        <v>0</v>
      </c>
      <c r="G349" s="117">
        <v>0</v>
      </c>
      <c r="H349" s="148">
        <v>0</v>
      </c>
      <c r="I349" s="149"/>
      <c r="J349" s="149"/>
      <c r="K349" s="149"/>
      <c r="L349" s="150"/>
      <c r="M349" s="117">
        <v>0</v>
      </c>
      <c r="N349" s="117">
        <v>0</v>
      </c>
      <c r="O349" s="228"/>
    </row>
    <row r="350" spans="1:16" ht="47.25" customHeight="1" x14ac:dyDescent="0.3">
      <c r="A350" s="166"/>
      <c r="B350" s="159"/>
      <c r="C350" s="158"/>
      <c r="D350" s="21" t="s">
        <v>18</v>
      </c>
      <c r="E350" s="117">
        <f>E352</f>
        <v>30537.467830000001</v>
      </c>
      <c r="F350" s="117">
        <f t="shared" ref="F350:N350" si="51">F352</f>
        <v>30537.467830000001</v>
      </c>
      <c r="G350" s="117">
        <f t="shared" si="51"/>
        <v>0</v>
      </c>
      <c r="H350" s="148">
        <f t="shared" si="51"/>
        <v>0</v>
      </c>
      <c r="I350" s="149"/>
      <c r="J350" s="149"/>
      <c r="K350" s="149"/>
      <c r="L350" s="150"/>
      <c r="M350" s="117">
        <f t="shared" si="51"/>
        <v>0</v>
      </c>
      <c r="N350" s="117">
        <f t="shared" si="51"/>
        <v>0</v>
      </c>
      <c r="O350" s="228"/>
    </row>
    <row r="351" spans="1:16" ht="27" customHeight="1" x14ac:dyDescent="0.3">
      <c r="A351" s="166"/>
      <c r="B351" s="159"/>
      <c r="C351" s="158"/>
      <c r="D351" s="21" t="s">
        <v>12</v>
      </c>
      <c r="E351" s="117">
        <f>F351+G351+H351+M351+N351</f>
        <v>0</v>
      </c>
      <c r="F351" s="117">
        <v>0</v>
      </c>
      <c r="G351" s="117">
        <v>0</v>
      </c>
      <c r="H351" s="148">
        <v>0</v>
      </c>
      <c r="I351" s="149"/>
      <c r="J351" s="149"/>
      <c r="K351" s="149"/>
      <c r="L351" s="150"/>
      <c r="M351" s="117">
        <v>0</v>
      </c>
      <c r="N351" s="117">
        <v>0</v>
      </c>
      <c r="O351" s="228"/>
    </row>
    <row r="352" spans="1:16" ht="87.75" customHeight="1" x14ac:dyDescent="0.3">
      <c r="A352" s="167"/>
      <c r="B352" s="120" t="s">
        <v>95</v>
      </c>
      <c r="C352" s="134" t="s">
        <v>67</v>
      </c>
      <c r="D352" s="21" t="s">
        <v>18</v>
      </c>
      <c r="E352" s="117">
        <f>F352+G352+H352+M352+N352</f>
        <v>30537.467830000001</v>
      </c>
      <c r="F352" s="117">
        <v>30537.467830000001</v>
      </c>
      <c r="G352" s="117">
        <v>0</v>
      </c>
      <c r="H352" s="148">
        <v>0</v>
      </c>
      <c r="I352" s="149"/>
      <c r="J352" s="149"/>
      <c r="K352" s="149"/>
      <c r="L352" s="150"/>
      <c r="M352" s="117">
        <v>0</v>
      </c>
      <c r="N352" s="117">
        <v>0</v>
      </c>
      <c r="O352" s="229"/>
      <c r="P352" s="35"/>
    </row>
    <row r="353" spans="1:16" ht="28.5" hidden="1" customHeight="1" x14ac:dyDescent="0.3">
      <c r="A353" s="165"/>
      <c r="B353" s="159" t="s">
        <v>119</v>
      </c>
      <c r="C353" s="171" t="s">
        <v>102</v>
      </c>
      <c r="D353" s="171" t="s">
        <v>102</v>
      </c>
      <c r="E353" s="161" t="s">
        <v>103</v>
      </c>
      <c r="F353" s="161" t="s">
        <v>104</v>
      </c>
      <c r="G353" s="172" t="s">
        <v>519</v>
      </c>
      <c r="H353" s="160" t="s">
        <v>517</v>
      </c>
      <c r="I353" s="148" t="s">
        <v>333</v>
      </c>
      <c r="J353" s="149"/>
      <c r="K353" s="149"/>
      <c r="L353" s="150"/>
      <c r="M353" s="161" t="s">
        <v>106</v>
      </c>
      <c r="N353" s="161" t="s">
        <v>107</v>
      </c>
      <c r="O353" s="227"/>
    </row>
    <row r="354" spans="1:16" ht="23.25" hidden="1" customHeight="1" x14ac:dyDescent="0.3">
      <c r="A354" s="166"/>
      <c r="B354" s="159"/>
      <c r="C354" s="171"/>
      <c r="D354" s="171"/>
      <c r="E354" s="161"/>
      <c r="F354" s="161"/>
      <c r="G354" s="173"/>
      <c r="H354" s="161"/>
      <c r="I354" s="130" t="s">
        <v>328</v>
      </c>
      <c r="J354" s="130" t="s">
        <v>329</v>
      </c>
      <c r="K354" s="130" t="s">
        <v>330</v>
      </c>
      <c r="L354" s="130" t="s">
        <v>331</v>
      </c>
      <c r="M354" s="161"/>
      <c r="N354" s="161"/>
      <c r="O354" s="228"/>
    </row>
    <row r="355" spans="1:16" ht="30.75" hidden="1" customHeight="1" x14ac:dyDescent="0.3">
      <c r="A355" s="167"/>
      <c r="B355" s="159"/>
      <c r="C355" s="171"/>
      <c r="D355" s="171"/>
      <c r="E355" s="14">
        <v>5064</v>
      </c>
      <c r="F355" s="14">
        <v>5064</v>
      </c>
      <c r="G355" s="14">
        <v>0</v>
      </c>
      <c r="H355" s="14">
        <v>0</v>
      </c>
      <c r="I355" s="14">
        <v>0</v>
      </c>
      <c r="J355" s="14">
        <v>0</v>
      </c>
      <c r="K355" s="14">
        <v>0</v>
      </c>
      <c r="L355" s="14">
        <v>0</v>
      </c>
      <c r="M355" s="14">
        <v>0</v>
      </c>
      <c r="N355" s="14">
        <v>0</v>
      </c>
      <c r="O355" s="229"/>
    </row>
    <row r="356" spans="1:16" ht="25.5" customHeight="1" x14ac:dyDescent="0.3">
      <c r="A356" s="158" t="s">
        <v>27</v>
      </c>
      <c r="B356" s="159" t="s">
        <v>82</v>
      </c>
      <c r="C356" s="158" t="s">
        <v>67</v>
      </c>
      <c r="D356" s="36" t="s">
        <v>8</v>
      </c>
      <c r="E356" s="117">
        <f>E357</f>
        <v>0</v>
      </c>
      <c r="F356" s="117">
        <v>0</v>
      </c>
      <c r="G356" s="117">
        <f>G357</f>
        <v>0</v>
      </c>
      <c r="H356" s="148">
        <v>0</v>
      </c>
      <c r="I356" s="149"/>
      <c r="J356" s="149"/>
      <c r="K356" s="149"/>
      <c r="L356" s="150"/>
      <c r="M356" s="117">
        <v>0</v>
      </c>
      <c r="N356" s="117">
        <v>0</v>
      </c>
      <c r="O356" s="214"/>
    </row>
    <row r="357" spans="1:16" ht="37.5" customHeight="1" x14ac:dyDescent="0.3">
      <c r="A357" s="158"/>
      <c r="B357" s="159"/>
      <c r="C357" s="158"/>
      <c r="D357" s="21" t="s">
        <v>18</v>
      </c>
      <c r="E357" s="117">
        <f>G357</f>
        <v>0</v>
      </c>
      <c r="F357" s="117">
        <v>0</v>
      </c>
      <c r="G357" s="117">
        <v>0</v>
      </c>
      <c r="H357" s="148">
        <v>0</v>
      </c>
      <c r="I357" s="149"/>
      <c r="J357" s="149"/>
      <c r="K357" s="149"/>
      <c r="L357" s="150"/>
      <c r="M357" s="117">
        <v>0</v>
      </c>
      <c r="N357" s="117">
        <v>0</v>
      </c>
      <c r="O357" s="214"/>
    </row>
    <row r="358" spans="1:16" ht="75" customHeight="1" x14ac:dyDescent="0.3">
      <c r="A358" s="178" t="s">
        <v>28</v>
      </c>
      <c r="B358" s="120" t="s">
        <v>65</v>
      </c>
      <c r="C358" s="134" t="s">
        <v>67</v>
      </c>
      <c r="D358" s="21" t="s">
        <v>18</v>
      </c>
      <c r="E358" s="117">
        <v>0</v>
      </c>
      <c r="F358" s="117">
        <v>0</v>
      </c>
      <c r="G358" s="117">
        <v>0</v>
      </c>
      <c r="H358" s="148">
        <v>0</v>
      </c>
      <c r="I358" s="149"/>
      <c r="J358" s="149"/>
      <c r="K358" s="149"/>
      <c r="L358" s="150"/>
      <c r="M358" s="117">
        <v>0</v>
      </c>
      <c r="N358" s="117">
        <v>0</v>
      </c>
      <c r="O358" s="164" t="s">
        <v>57</v>
      </c>
      <c r="P358" s="35"/>
    </row>
    <row r="359" spans="1:16" ht="24" customHeight="1" x14ac:dyDescent="0.3">
      <c r="A359" s="178"/>
      <c r="B359" s="159" t="s">
        <v>554</v>
      </c>
      <c r="C359" s="171" t="s">
        <v>102</v>
      </c>
      <c r="D359" s="171" t="s">
        <v>102</v>
      </c>
      <c r="E359" s="161" t="s">
        <v>103</v>
      </c>
      <c r="F359" s="161" t="s">
        <v>104</v>
      </c>
      <c r="G359" s="172" t="s">
        <v>519</v>
      </c>
      <c r="H359" s="160" t="s">
        <v>517</v>
      </c>
      <c r="I359" s="148" t="s">
        <v>333</v>
      </c>
      <c r="J359" s="149"/>
      <c r="K359" s="149"/>
      <c r="L359" s="150"/>
      <c r="M359" s="161" t="s">
        <v>106</v>
      </c>
      <c r="N359" s="161" t="s">
        <v>107</v>
      </c>
      <c r="O359" s="164"/>
    </row>
    <row r="360" spans="1:16" ht="24" customHeight="1" x14ac:dyDescent="0.3">
      <c r="A360" s="178"/>
      <c r="B360" s="159"/>
      <c r="C360" s="171"/>
      <c r="D360" s="171"/>
      <c r="E360" s="161"/>
      <c r="F360" s="161"/>
      <c r="G360" s="173"/>
      <c r="H360" s="161"/>
      <c r="I360" s="130" t="s">
        <v>328</v>
      </c>
      <c r="J360" s="130" t="s">
        <v>329</v>
      </c>
      <c r="K360" s="130" t="s">
        <v>330</v>
      </c>
      <c r="L360" s="130" t="s">
        <v>331</v>
      </c>
      <c r="M360" s="161"/>
      <c r="N360" s="161"/>
      <c r="O360" s="164"/>
    </row>
    <row r="361" spans="1:16" ht="24" customHeight="1" x14ac:dyDescent="0.3">
      <c r="A361" s="178"/>
      <c r="B361" s="159"/>
      <c r="C361" s="171"/>
      <c r="D361" s="171"/>
      <c r="E361" s="14">
        <v>44</v>
      </c>
      <c r="F361" s="14">
        <v>19</v>
      </c>
      <c r="G361" s="14">
        <v>25</v>
      </c>
      <c r="H361" s="14">
        <v>0</v>
      </c>
      <c r="I361" s="14">
        <v>0</v>
      </c>
      <c r="J361" s="14">
        <v>0</v>
      </c>
      <c r="K361" s="14">
        <v>0</v>
      </c>
      <c r="L361" s="14">
        <v>0</v>
      </c>
      <c r="M361" s="14">
        <v>0</v>
      </c>
      <c r="N361" s="14">
        <v>0</v>
      </c>
      <c r="O361" s="164"/>
    </row>
    <row r="362" spans="1:16" ht="30.75" customHeight="1" x14ac:dyDescent="0.3">
      <c r="A362" s="174"/>
      <c r="B362" s="176" t="s">
        <v>326</v>
      </c>
      <c r="C362" s="174"/>
      <c r="D362" s="38" t="s">
        <v>309</v>
      </c>
      <c r="E362" s="33">
        <f t="shared" ref="E362:N363" si="52">SUM(E364:E365)</f>
        <v>30923.406130000003</v>
      </c>
      <c r="F362" s="33">
        <f t="shared" si="52"/>
        <v>30923.406130000003</v>
      </c>
      <c r="G362" s="127">
        <f t="shared" si="52"/>
        <v>0</v>
      </c>
      <c r="H362" s="215">
        <f t="shared" si="52"/>
        <v>0</v>
      </c>
      <c r="I362" s="216"/>
      <c r="J362" s="216"/>
      <c r="K362" s="216"/>
      <c r="L362" s="217"/>
      <c r="M362" s="33">
        <f t="shared" si="52"/>
        <v>0</v>
      </c>
      <c r="N362" s="33">
        <f t="shared" si="52"/>
        <v>0</v>
      </c>
      <c r="O362" s="175"/>
    </row>
    <row r="363" spans="1:16" ht="35.25" customHeight="1" x14ac:dyDescent="0.3">
      <c r="A363" s="174"/>
      <c r="B363" s="176"/>
      <c r="C363" s="174"/>
      <c r="D363" s="38" t="s">
        <v>10</v>
      </c>
      <c r="E363" s="33">
        <f t="shared" si="52"/>
        <v>0</v>
      </c>
      <c r="F363" s="33">
        <v>0</v>
      </c>
      <c r="G363" s="127">
        <v>0</v>
      </c>
      <c r="H363" s="215">
        <v>0</v>
      </c>
      <c r="I363" s="216"/>
      <c r="J363" s="216"/>
      <c r="K363" s="216"/>
      <c r="L363" s="217"/>
      <c r="M363" s="33">
        <v>0</v>
      </c>
      <c r="N363" s="33">
        <v>0</v>
      </c>
      <c r="O363" s="175"/>
    </row>
    <row r="364" spans="1:16" ht="39" customHeight="1" x14ac:dyDescent="0.3">
      <c r="A364" s="174"/>
      <c r="B364" s="176"/>
      <c r="C364" s="174"/>
      <c r="D364" s="38" t="s">
        <v>18</v>
      </c>
      <c r="E364" s="33">
        <f>SUM(F364:N364)</f>
        <v>30923.406130000003</v>
      </c>
      <c r="F364" s="33">
        <f>F341</f>
        <v>30923.406130000003</v>
      </c>
      <c r="G364" s="127">
        <f t="shared" ref="G364:N364" si="53">G341</f>
        <v>0</v>
      </c>
      <c r="H364" s="215">
        <f t="shared" si="53"/>
        <v>0</v>
      </c>
      <c r="I364" s="216"/>
      <c r="J364" s="216"/>
      <c r="K364" s="216"/>
      <c r="L364" s="217"/>
      <c r="M364" s="33">
        <f t="shared" si="53"/>
        <v>0</v>
      </c>
      <c r="N364" s="33">
        <f t="shared" si="53"/>
        <v>0</v>
      </c>
      <c r="O364" s="175"/>
    </row>
    <row r="365" spans="1:16" ht="27" customHeight="1" x14ac:dyDescent="0.3">
      <c r="A365" s="174"/>
      <c r="B365" s="176"/>
      <c r="C365" s="174"/>
      <c r="D365" s="38" t="s">
        <v>12</v>
      </c>
      <c r="E365" s="33">
        <f>SUM(F365:N365)</f>
        <v>0</v>
      </c>
      <c r="F365" s="33">
        <f>F342</f>
        <v>0</v>
      </c>
      <c r="G365" s="127">
        <f>G342</f>
        <v>0</v>
      </c>
      <c r="H365" s="215">
        <f>H342</f>
        <v>0</v>
      </c>
      <c r="I365" s="216"/>
      <c r="J365" s="216"/>
      <c r="K365" s="216"/>
      <c r="L365" s="217"/>
      <c r="M365" s="33">
        <f>M342</f>
        <v>0</v>
      </c>
      <c r="N365" s="33">
        <f>N342</f>
        <v>0</v>
      </c>
      <c r="O365" s="175"/>
    </row>
    <row r="366" spans="1:16" ht="34.5" customHeight="1" x14ac:dyDescent="0.3">
      <c r="A366" s="137"/>
      <c r="B366" s="174" t="s">
        <v>129</v>
      </c>
      <c r="C366" s="174"/>
      <c r="D366" s="174"/>
      <c r="E366" s="174"/>
      <c r="F366" s="174"/>
      <c r="G366" s="174"/>
      <c r="H366" s="174"/>
      <c r="I366" s="174"/>
      <c r="J366" s="174"/>
      <c r="K366" s="174"/>
      <c r="L366" s="174"/>
      <c r="M366" s="174"/>
      <c r="N366" s="174"/>
      <c r="O366" s="174"/>
    </row>
    <row r="367" spans="1:16" ht="27" customHeight="1" x14ac:dyDescent="0.3">
      <c r="A367" s="165" t="s">
        <v>6</v>
      </c>
      <c r="B367" s="153" t="s">
        <v>91</v>
      </c>
      <c r="C367" s="165" t="s">
        <v>67</v>
      </c>
      <c r="D367" s="36" t="s">
        <v>8</v>
      </c>
      <c r="E367" s="117">
        <f t="shared" ref="E367:N367" si="54">E368</f>
        <v>4988.9908999999998</v>
      </c>
      <c r="F367" s="118">
        <f t="shared" si="54"/>
        <v>574.30499999999995</v>
      </c>
      <c r="G367" s="118">
        <f t="shared" si="54"/>
        <v>868</v>
      </c>
      <c r="H367" s="148">
        <f t="shared" si="54"/>
        <v>1810.6858999999999</v>
      </c>
      <c r="I367" s="149"/>
      <c r="J367" s="149"/>
      <c r="K367" s="149"/>
      <c r="L367" s="150"/>
      <c r="M367" s="117">
        <f t="shared" si="54"/>
        <v>868</v>
      </c>
      <c r="N367" s="117">
        <f t="shared" si="54"/>
        <v>868</v>
      </c>
      <c r="O367" s="162"/>
    </row>
    <row r="368" spans="1:16" ht="43.5" customHeight="1" x14ac:dyDescent="0.3">
      <c r="A368" s="167"/>
      <c r="B368" s="154"/>
      <c r="C368" s="167"/>
      <c r="D368" s="40" t="s">
        <v>18</v>
      </c>
      <c r="E368" s="117">
        <f t="shared" ref="E368:N368" si="55">E370</f>
        <v>4988.9908999999998</v>
      </c>
      <c r="F368" s="118">
        <f t="shared" si="55"/>
        <v>574.30499999999995</v>
      </c>
      <c r="G368" s="118">
        <f t="shared" si="55"/>
        <v>868</v>
      </c>
      <c r="H368" s="148">
        <f t="shared" si="55"/>
        <v>1810.6858999999999</v>
      </c>
      <c r="I368" s="149"/>
      <c r="J368" s="149"/>
      <c r="K368" s="149"/>
      <c r="L368" s="150"/>
      <c r="M368" s="130">
        <f t="shared" si="55"/>
        <v>868</v>
      </c>
      <c r="N368" s="130">
        <f t="shared" si="55"/>
        <v>868</v>
      </c>
      <c r="O368" s="162"/>
    </row>
    <row r="369" spans="1:16" ht="64.5" customHeight="1" x14ac:dyDescent="0.3">
      <c r="A369" s="122" t="s">
        <v>13</v>
      </c>
      <c r="B369" s="120" t="s">
        <v>52</v>
      </c>
      <c r="C369" s="134" t="s">
        <v>67</v>
      </c>
      <c r="D369" s="120" t="s">
        <v>18</v>
      </c>
      <c r="E369" s="117">
        <v>0</v>
      </c>
      <c r="F369" s="117">
        <v>0</v>
      </c>
      <c r="G369" s="117">
        <v>0</v>
      </c>
      <c r="H369" s="148">
        <v>0</v>
      </c>
      <c r="I369" s="149"/>
      <c r="J369" s="149"/>
      <c r="K369" s="149"/>
      <c r="L369" s="150"/>
      <c r="M369" s="117">
        <v>0</v>
      </c>
      <c r="N369" s="117">
        <v>0</v>
      </c>
      <c r="O369" s="122" t="s">
        <v>57</v>
      </c>
    </row>
    <row r="370" spans="1:16" ht="63" customHeight="1" x14ac:dyDescent="0.3">
      <c r="A370" s="165" t="s">
        <v>16</v>
      </c>
      <c r="B370" s="120" t="s">
        <v>53</v>
      </c>
      <c r="C370" s="134" t="s">
        <v>67</v>
      </c>
      <c r="D370" s="120" t="s">
        <v>18</v>
      </c>
      <c r="E370" s="117">
        <f>SUM(F370:N370)</f>
        <v>4988.9908999999998</v>
      </c>
      <c r="F370" s="117">
        <v>574.30499999999995</v>
      </c>
      <c r="G370" s="117">
        <v>868</v>
      </c>
      <c r="H370" s="148">
        <f>825+721.2859+264.4</f>
        <v>1810.6858999999999</v>
      </c>
      <c r="I370" s="149"/>
      <c r="J370" s="149"/>
      <c r="K370" s="149"/>
      <c r="L370" s="150"/>
      <c r="M370" s="117">
        <v>868</v>
      </c>
      <c r="N370" s="117">
        <v>868</v>
      </c>
      <c r="O370" s="146" t="s">
        <v>57</v>
      </c>
    </row>
    <row r="371" spans="1:16" ht="18.75" customHeight="1" x14ac:dyDescent="0.3">
      <c r="A371" s="166"/>
      <c r="B371" s="153" t="s">
        <v>282</v>
      </c>
      <c r="C371" s="171" t="s">
        <v>102</v>
      </c>
      <c r="D371" s="207" t="s">
        <v>102</v>
      </c>
      <c r="E371" s="179" t="s">
        <v>103</v>
      </c>
      <c r="F371" s="179" t="s">
        <v>104</v>
      </c>
      <c r="G371" s="172" t="s">
        <v>519</v>
      </c>
      <c r="H371" s="160" t="s">
        <v>517</v>
      </c>
      <c r="I371" s="148" t="s">
        <v>333</v>
      </c>
      <c r="J371" s="149"/>
      <c r="K371" s="149"/>
      <c r="L371" s="150"/>
      <c r="M371" s="179" t="s">
        <v>106</v>
      </c>
      <c r="N371" s="179" t="s">
        <v>107</v>
      </c>
      <c r="O371" s="155"/>
      <c r="P371" s="23"/>
    </row>
    <row r="372" spans="1:16" ht="18.75" customHeight="1" x14ac:dyDescent="0.3">
      <c r="A372" s="166"/>
      <c r="B372" s="156"/>
      <c r="C372" s="171"/>
      <c r="D372" s="208"/>
      <c r="E372" s="173"/>
      <c r="F372" s="173"/>
      <c r="G372" s="173"/>
      <c r="H372" s="161"/>
      <c r="I372" s="130" t="s">
        <v>328</v>
      </c>
      <c r="J372" s="130" t="s">
        <v>329</v>
      </c>
      <c r="K372" s="130" t="s">
        <v>330</v>
      </c>
      <c r="L372" s="130" t="s">
        <v>331</v>
      </c>
      <c r="M372" s="173"/>
      <c r="N372" s="173"/>
      <c r="O372" s="155"/>
    </row>
    <row r="373" spans="1:16" ht="23.25" customHeight="1" x14ac:dyDescent="0.3">
      <c r="A373" s="167"/>
      <c r="B373" s="154"/>
      <c r="C373" s="171"/>
      <c r="D373" s="209"/>
      <c r="E373" s="14">
        <v>100</v>
      </c>
      <c r="F373" s="39">
        <v>100</v>
      </c>
      <c r="G373" s="39">
        <v>100</v>
      </c>
      <c r="H373" s="39">
        <v>100</v>
      </c>
      <c r="I373" s="39">
        <v>0</v>
      </c>
      <c r="J373" s="39">
        <v>0</v>
      </c>
      <c r="K373" s="39">
        <v>0</v>
      </c>
      <c r="L373" s="39">
        <v>100</v>
      </c>
      <c r="M373" s="39">
        <v>100</v>
      </c>
      <c r="N373" s="39">
        <v>100</v>
      </c>
      <c r="O373" s="147"/>
    </row>
    <row r="374" spans="1:16" ht="78.75" customHeight="1" x14ac:dyDescent="0.3">
      <c r="A374" s="174"/>
      <c r="B374" s="174"/>
      <c r="C374" s="174"/>
      <c r="D374" s="22" t="s">
        <v>93</v>
      </c>
      <c r="E374" s="33">
        <f t="shared" ref="E374:N374" si="56">E375</f>
        <v>4988.9908999999998</v>
      </c>
      <c r="F374" s="33">
        <f t="shared" si="56"/>
        <v>574.30499999999995</v>
      </c>
      <c r="G374" s="127">
        <f t="shared" si="56"/>
        <v>868</v>
      </c>
      <c r="H374" s="215">
        <f t="shared" si="56"/>
        <v>1810.6858999999999</v>
      </c>
      <c r="I374" s="216"/>
      <c r="J374" s="216"/>
      <c r="K374" s="216"/>
      <c r="L374" s="217"/>
      <c r="M374" s="33">
        <f t="shared" si="56"/>
        <v>868</v>
      </c>
      <c r="N374" s="33">
        <f t="shared" si="56"/>
        <v>868</v>
      </c>
      <c r="O374" s="175"/>
    </row>
    <row r="375" spans="1:16" ht="45" customHeight="1" x14ac:dyDescent="0.3">
      <c r="A375" s="174"/>
      <c r="B375" s="174"/>
      <c r="C375" s="174"/>
      <c r="D375" s="140" t="s">
        <v>18</v>
      </c>
      <c r="E375" s="33">
        <f>E368</f>
        <v>4988.9908999999998</v>
      </c>
      <c r="F375" s="33">
        <f>F368</f>
        <v>574.30499999999995</v>
      </c>
      <c r="G375" s="127">
        <f>G368</f>
        <v>868</v>
      </c>
      <c r="H375" s="215">
        <f>H368</f>
        <v>1810.6858999999999</v>
      </c>
      <c r="I375" s="216"/>
      <c r="J375" s="216"/>
      <c r="K375" s="216"/>
      <c r="L375" s="217"/>
      <c r="M375" s="33">
        <f>M368</f>
        <v>868</v>
      </c>
      <c r="N375" s="33">
        <f>N368</f>
        <v>868</v>
      </c>
      <c r="O375" s="175"/>
    </row>
    <row r="376" spans="1:16" ht="27" customHeight="1" x14ac:dyDescent="0.3">
      <c r="A376" s="137"/>
      <c r="B376" s="174" t="s">
        <v>130</v>
      </c>
      <c r="C376" s="174"/>
      <c r="D376" s="174"/>
      <c r="E376" s="174"/>
      <c r="F376" s="174"/>
      <c r="G376" s="174"/>
      <c r="H376" s="174"/>
      <c r="I376" s="174"/>
      <c r="J376" s="174"/>
      <c r="K376" s="174"/>
      <c r="L376" s="174"/>
      <c r="M376" s="174"/>
      <c r="N376" s="174"/>
      <c r="O376" s="174"/>
    </row>
    <row r="377" spans="1:16" ht="27" customHeight="1" x14ac:dyDescent="0.3">
      <c r="A377" s="158" t="s">
        <v>6</v>
      </c>
      <c r="B377" s="159" t="s">
        <v>38</v>
      </c>
      <c r="C377" s="158" t="s">
        <v>67</v>
      </c>
      <c r="D377" s="36" t="s">
        <v>8</v>
      </c>
      <c r="E377" s="117">
        <f t="shared" ref="E377:N377" si="57">E378+E379</f>
        <v>19497.60023</v>
      </c>
      <c r="F377" s="117">
        <f t="shared" si="57"/>
        <v>2827.5251399999997</v>
      </c>
      <c r="G377" s="118">
        <f t="shared" si="57"/>
        <v>7845.9151299999994</v>
      </c>
      <c r="H377" s="148">
        <f t="shared" si="57"/>
        <v>5650.15996</v>
      </c>
      <c r="I377" s="149"/>
      <c r="J377" s="149"/>
      <c r="K377" s="149"/>
      <c r="L377" s="150"/>
      <c r="M377" s="117">
        <f>M378+M379</f>
        <v>1587</v>
      </c>
      <c r="N377" s="117">
        <f t="shared" si="57"/>
        <v>1587</v>
      </c>
      <c r="O377" s="162"/>
    </row>
    <row r="378" spans="1:16" ht="33.75" customHeight="1" x14ac:dyDescent="0.3">
      <c r="A378" s="158"/>
      <c r="B378" s="159"/>
      <c r="C378" s="158"/>
      <c r="D378" s="40" t="s">
        <v>10</v>
      </c>
      <c r="E378" s="117">
        <f>F378+G378+H378+M378+N378</f>
        <v>0</v>
      </c>
      <c r="F378" s="117">
        <f>F381</f>
        <v>0</v>
      </c>
      <c r="G378" s="118">
        <f t="shared" ref="G378:N378" si="58">G381</f>
        <v>0</v>
      </c>
      <c r="H378" s="148">
        <f t="shared" si="58"/>
        <v>0</v>
      </c>
      <c r="I378" s="149"/>
      <c r="J378" s="149"/>
      <c r="K378" s="149"/>
      <c r="L378" s="150"/>
      <c r="M378" s="117">
        <f t="shared" si="58"/>
        <v>0</v>
      </c>
      <c r="N378" s="117">
        <f t="shared" si="58"/>
        <v>0</v>
      </c>
      <c r="O378" s="162"/>
    </row>
    <row r="379" spans="1:16" ht="35.25" customHeight="1" x14ac:dyDescent="0.3">
      <c r="A379" s="158"/>
      <c r="B379" s="159"/>
      <c r="C379" s="158"/>
      <c r="D379" s="40" t="s">
        <v>18</v>
      </c>
      <c r="E379" s="117">
        <f>SUM(F379:N379)</f>
        <v>19497.60023</v>
      </c>
      <c r="F379" s="117">
        <f>F382+F384</f>
        <v>2827.5251399999997</v>
      </c>
      <c r="G379" s="118">
        <f>G382+G384</f>
        <v>7845.9151299999994</v>
      </c>
      <c r="H379" s="148">
        <f>H382+H384</f>
        <v>5650.15996</v>
      </c>
      <c r="I379" s="149"/>
      <c r="J379" s="149"/>
      <c r="K379" s="149"/>
      <c r="L379" s="150"/>
      <c r="M379" s="117">
        <f>M382+M384</f>
        <v>1587</v>
      </c>
      <c r="N379" s="117">
        <f>N382+N384</f>
        <v>1587</v>
      </c>
      <c r="O379" s="162"/>
    </row>
    <row r="380" spans="1:16" ht="26.25" customHeight="1" x14ac:dyDescent="0.3">
      <c r="A380" s="178" t="s">
        <v>13</v>
      </c>
      <c r="B380" s="159" t="s">
        <v>83</v>
      </c>
      <c r="C380" s="162" t="s">
        <v>67</v>
      </c>
      <c r="D380" s="21" t="s">
        <v>14</v>
      </c>
      <c r="E380" s="117">
        <f>F380+G380+H380</f>
        <v>0</v>
      </c>
      <c r="F380" s="117">
        <f>F381+F382</f>
        <v>0</v>
      </c>
      <c r="G380" s="117">
        <f>G381+G382</f>
        <v>0</v>
      </c>
      <c r="H380" s="148">
        <f>H381+H382</f>
        <v>0</v>
      </c>
      <c r="I380" s="149"/>
      <c r="J380" s="149"/>
      <c r="K380" s="149"/>
      <c r="L380" s="150"/>
      <c r="M380" s="117">
        <f>M381+M382</f>
        <v>0</v>
      </c>
      <c r="N380" s="117">
        <f>N381+N382</f>
        <v>0</v>
      </c>
      <c r="O380" s="162" t="s">
        <v>17</v>
      </c>
    </row>
    <row r="381" spans="1:16" ht="37.5" customHeight="1" x14ac:dyDescent="0.3">
      <c r="A381" s="178"/>
      <c r="B381" s="159"/>
      <c r="C381" s="162"/>
      <c r="D381" s="21" t="s">
        <v>10</v>
      </c>
      <c r="E381" s="117">
        <f>F381+G381+H381</f>
        <v>0</v>
      </c>
      <c r="F381" s="117">
        <v>0</v>
      </c>
      <c r="G381" s="117">
        <v>0</v>
      </c>
      <c r="H381" s="148">
        <v>0</v>
      </c>
      <c r="I381" s="149"/>
      <c r="J381" s="149"/>
      <c r="K381" s="149"/>
      <c r="L381" s="150"/>
      <c r="M381" s="117">
        <v>0</v>
      </c>
      <c r="N381" s="117">
        <v>0</v>
      </c>
      <c r="O381" s="162"/>
    </row>
    <row r="382" spans="1:16" ht="36.75" customHeight="1" x14ac:dyDescent="0.3">
      <c r="A382" s="178"/>
      <c r="B382" s="159"/>
      <c r="C382" s="162"/>
      <c r="D382" s="21" t="s">
        <v>18</v>
      </c>
      <c r="E382" s="117">
        <f>SUM(F382:N382)</f>
        <v>0</v>
      </c>
      <c r="F382" s="117">
        <v>0</v>
      </c>
      <c r="G382" s="117">
        <v>0</v>
      </c>
      <c r="H382" s="148">
        <v>0</v>
      </c>
      <c r="I382" s="149"/>
      <c r="J382" s="149"/>
      <c r="K382" s="149"/>
      <c r="L382" s="150"/>
      <c r="M382" s="117">
        <v>0</v>
      </c>
      <c r="N382" s="117">
        <v>0</v>
      </c>
      <c r="O382" s="162"/>
    </row>
    <row r="383" spans="1:16" ht="93" customHeight="1" x14ac:dyDescent="0.3">
      <c r="A383" s="138" t="s">
        <v>16</v>
      </c>
      <c r="B383" s="120" t="s">
        <v>84</v>
      </c>
      <c r="C383" s="122" t="s">
        <v>67</v>
      </c>
      <c r="D383" s="21" t="s">
        <v>18</v>
      </c>
      <c r="E383" s="117">
        <f>F383+G383+H383+M383+N383</f>
        <v>0</v>
      </c>
      <c r="F383" s="117">
        <v>0</v>
      </c>
      <c r="G383" s="117">
        <v>0</v>
      </c>
      <c r="H383" s="148">
        <v>0</v>
      </c>
      <c r="I383" s="149"/>
      <c r="J383" s="149"/>
      <c r="K383" s="149"/>
      <c r="L383" s="150"/>
      <c r="M383" s="117">
        <v>0</v>
      </c>
      <c r="N383" s="117">
        <v>0</v>
      </c>
      <c r="O383" s="122" t="s">
        <v>17</v>
      </c>
    </row>
    <row r="384" spans="1:16" ht="85.5" customHeight="1" x14ac:dyDescent="0.3">
      <c r="A384" s="138" t="s">
        <v>22</v>
      </c>
      <c r="B384" s="120" t="s">
        <v>85</v>
      </c>
      <c r="C384" s="122" t="s">
        <v>67</v>
      </c>
      <c r="D384" s="21" t="s">
        <v>18</v>
      </c>
      <c r="E384" s="117">
        <f>SUM(F384:N384)</f>
        <v>19497.60023</v>
      </c>
      <c r="F384" s="118">
        <f>F385+F2347+F386+F387+F388</f>
        <v>2827.5251399999997</v>
      </c>
      <c r="G384" s="118">
        <f>G385+G386+G389+G390</f>
        <v>7845.9151299999994</v>
      </c>
      <c r="H384" s="148">
        <f>H385+H386+H389</f>
        <v>5650.15996</v>
      </c>
      <c r="I384" s="149"/>
      <c r="J384" s="149"/>
      <c r="K384" s="149"/>
      <c r="L384" s="150"/>
      <c r="M384" s="117">
        <f t="shared" ref="M384:N384" si="59">M385</f>
        <v>1587</v>
      </c>
      <c r="N384" s="117">
        <f t="shared" si="59"/>
        <v>1587</v>
      </c>
      <c r="O384" s="122" t="s">
        <v>17</v>
      </c>
    </row>
    <row r="385" spans="1:15" ht="58.5" hidden="1" customHeight="1" x14ac:dyDescent="0.3">
      <c r="A385" s="41" t="s">
        <v>127</v>
      </c>
      <c r="B385" s="123" t="s">
        <v>62</v>
      </c>
      <c r="C385" s="125" t="s">
        <v>67</v>
      </c>
      <c r="D385" s="21" t="s">
        <v>18</v>
      </c>
      <c r="E385" s="117">
        <f>SUM(F385:N385)</f>
        <v>7913.1734400000005</v>
      </c>
      <c r="F385" s="118">
        <f>1327+153.8768</f>
        <v>1480.8768</v>
      </c>
      <c r="G385" s="118">
        <f>1481+54.15328+73.4064</f>
        <v>1608.5596800000001</v>
      </c>
      <c r="H385" s="148">
        <f>1508+141.73696</f>
        <v>1649.73696</v>
      </c>
      <c r="I385" s="149"/>
      <c r="J385" s="149"/>
      <c r="K385" s="149"/>
      <c r="L385" s="150"/>
      <c r="M385" s="117">
        <v>1587</v>
      </c>
      <c r="N385" s="117">
        <v>1587</v>
      </c>
      <c r="O385" s="125" t="s">
        <v>17</v>
      </c>
    </row>
    <row r="386" spans="1:15" ht="38.25" hidden="1" customHeight="1" x14ac:dyDescent="0.3">
      <c r="A386" s="138" t="s">
        <v>128</v>
      </c>
      <c r="B386" s="120" t="s">
        <v>101</v>
      </c>
      <c r="C386" s="122" t="s">
        <v>67</v>
      </c>
      <c r="D386" s="21" t="s">
        <v>18</v>
      </c>
      <c r="E386" s="117">
        <f>F386+G386+H386+M386+N386</f>
        <v>6468.4434299999994</v>
      </c>
      <c r="F386" s="117">
        <f>1202.907-77.15235</f>
        <v>1125.7546499999999</v>
      </c>
      <c r="G386" s="118">
        <f>2500-207.31122+50</f>
        <v>2342.68878</v>
      </c>
      <c r="H386" s="148">
        <v>3000</v>
      </c>
      <c r="I386" s="149"/>
      <c r="J386" s="149"/>
      <c r="K386" s="149"/>
      <c r="L386" s="150"/>
      <c r="M386" s="117">
        <v>0</v>
      </c>
      <c r="N386" s="117">
        <v>0</v>
      </c>
      <c r="O386" s="122" t="s">
        <v>17</v>
      </c>
    </row>
    <row r="387" spans="1:15" ht="51" hidden="1" customHeight="1" x14ac:dyDescent="0.3">
      <c r="A387" s="138" t="s">
        <v>126</v>
      </c>
      <c r="B387" s="120" t="s">
        <v>61</v>
      </c>
      <c r="C387" s="122" t="s">
        <v>67</v>
      </c>
      <c r="D387" s="21" t="s">
        <v>18</v>
      </c>
      <c r="E387" s="117">
        <v>0</v>
      </c>
      <c r="F387" s="117">
        <v>0</v>
      </c>
      <c r="G387" s="118">
        <v>0</v>
      </c>
      <c r="H387" s="148">
        <v>0</v>
      </c>
      <c r="I387" s="149"/>
      <c r="J387" s="149"/>
      <c r="K387" s="149"/>
      <c r="L387" s="150"/>
      <c r="M387" s="117">
        <v>0</v>
      </c>
      <c r="N387" s="117">
        <v>0</v>
      </c>
      <c r="O387" s="122" t="s">
        <v>17</v>
      </c>
    </row>
    <row r="388" spans="1:15" ht="51" hidden="1" customHeight="1" x14ac:dyDescent="0.3">
      <c r="A388" s="138" t="s">
        <v>279</v>
      </c>
      <c r="B388" s="120" t="s">
        <v>284</v>
      </c>
      <c r="C388" s="122" t="s">
        <v>67</v>
      </c>
      <c r="D388" s="21" t="s">
        <v>18</v>
      </c>
      <c r="E388" s="117">
        <f>F388+G388+H388+M388+N388</f>
        <v>220.89368999999999</v>
      </c>
      <c r="F388" s="117">
        <v>220.89368999999999</v>
      </c>
      <c r="G388" s="118">
        <v>0</v>
      </c>
      <c r="H388" s="148">
        <v>0</v>
      </c>
      <c r="I388" s="149"/>
      <c r="J388" s="149"/>
      <c r="K388" s="149"/>
      <c r="L388" s="150"/>
      <c r="M388" s="117">
        <v>0</v>
      </c>
      <c r="N388" s="117">
        <v>0</v>
      </c>
      <c r="O388" s="122" t="s">
        <v>17</v>
      </c>
    </row>
    <row r="389" spans="1:15" ht="51" hidden="1" customHeight="1" x14ac:dyDescent="0.3">
      <c r="A389" s="138" t="s">
        <v>362</v>
      </c>
      <c r="B389" s="120" t="s">
        <v>363</v>
      </c>
      <c r="C389" s="122" t="s">
        <v>67</v>
      </c>
      <c r="D389" s="21" t="s">
        <v>18</v>
      </c>
      <c r="E389" s="117">
        <f>F389+G389+H389+M389+N389</f>
        <v>4450.4229999999998</v>
      </c>
      <c r="F389" s="117">
        <v>0</v>
      </c>
      <c r="G389" s="118">
        <v>3450</v>
      </c>
      <c r="H389" s="148">
        <v>1000.423</v>
      </c>
      <c r="I389" s="149"/>
      <c r="J389" s="149"/>
      <c r="K389" s="149"/>
      <c r="L389" s="150"/>
      <c r="M389" s="117">
        <v>0</v>
      </c>
      <c r="N389" s="117">
        <v>0</v>
      </c>
      <c r="O389" s="122" t="s">
        <v>17</v>
      </c>
    </row>
    <row r="390" spans="1:15" ht="108" hidden="1" customHeight="1" x14ac:dyDescent="0.3">
      <c r="A390" s="138" t="s">
        <v>471</v>
      </c>
      <c r="B390" s="120" t="s">
        <v>472</v>
      </c>
      <c r="C390" s="122" t="s">
        <v>67</v>
      </c>
      <c r="D390" s="21" t="s">
        <v>18</v>
      </c>
      <c r="E390" s="117">
        <f>F390+G390+H390+M390+N390</f>
        <v>444.66667000000001</v>
      </c>
      <c r="F390" s="117">
        <v>0</v>
      </c>
      <c r="G390" s="118">
        <v>444.66667000000001</v>
      </c>
      <c r="H390" s="148">
        <v>0</v>
      </c>
      <c r="I390" s="149"/>
      <c r="J390" s="149"/>
      <c r="K390" s="149"/>
      <c r="L390" s="150"/>
      <c r="M390" s="117">
        <v>0</v>
      </c>
      <c r="N390" s="117">
        <v>0</v>
      </c>
      <c r="O390" s="122" t="s">
        <v>17</v>
      </c>
    </row>
    <row r="391" spans="1:15" ht="32.25" customHeight="1" x14ac:dyDescent="0.3">
      <c r="A391" s="174"/>
      <c r="B391" s="176" t="s">
        <v>321</v>
      </c>
      <c r="C391" s="174"/>
      <c r="D391" s="38" t="s">
        <v>309</v>
      </c>
      <c r="E391" s="33">
        <f>E392+E393</f>
        <v>19497.60023</v>
      </c>
      <c r="F391" s="33">
        <f t="shared" ref="F391:N391" si="60">F392+F393</f>
        <v>2827.5251399999997</v>
      </c>
      <c r="G391" s="127">
        <f t="shared" si="60"/>
        <v>7845.9151299999994</v>
      </c>
      <c r="H391" s="215">
        <f t="shared" si="60"/>
        <v>5650.15996</v>
      </c>
      <c r="I391" s="216"/>
      <c r="J391" s="216"/>
      <c r="K391" s="216"/>
      <c r="L391" s="217"/>
      <c r="M391" s="33">
        <f t="shared" si="60"/>
        <v>1587</v>
      </c>
      <c r="N391" s="33">
        <f t="shared" si="60"/>
        <v>1587</v>
      </c>
      <c r="O391" s="175"/>
    </row>
    <row r="392" spans="1:15" ht="35.25" customHeight="1" x14ac:dyDescent="0.3">
      <c r="A392" s="174"/>
      <c r="B392" s="176"/>
      <c r="C392" s="174"/>
      <c r="D392" s="140" t="s">
        <v>10</v>
      </c>
      <c r="E392" s="33">
        <f t="shared" ref="E392:G393" si="61">E378</f>
        <v>0</v>
      </c>
      <c r="F392" s="33">
        <f t="shared" si="61"/>
        <v>0</v>
      </c>
      <c r="G392" s="127">
        <f t="shared" si="61"/>
        <v>0</v>
      </c>
      <c r="H392" s="215">
        <f t="shared" ref="H392:N393" si="62">H378</f>
        <v>0</v>
      </c>
      <c r="I392" s="216"/>
      <c r="J392" s="216"/>
      <c r="K392" s="216"/>
      <c r="L392" s="217"/>
      <c r="M392" s="33">
        <f t="shared" si="62"/>
        <v>0</v>
      </c>
      <c r="N392" s="33">
        <f t="shared" si="62"/>
        <v>0</v>
      </c>
      <c r="O392" s="175"/>
    </row>
    <row r="393" spans="1:15" ht="37.5" customHeight="1" x14ac:dyDescent="0.3">
      <c r="A393" s="174"/>
      <c r="B393" s="176"/>
      <c r="C393" s="174"/>
      <c r="D393" s="140" t="s">
        <v>18</v>
      </c>
      <c r="E393" s="33">
        <f t="shared" si="61"/>
        <v>19497.60023</v>
      </c>
      <c r="F393" s="33">
        <f t="shared" si="61"/>
        <v>2827.5251399999997</v>
      </c>
      <c r="G393" s="127">
        <f t="shared" si="61"/>
        <v>7845.9151299999994</v>
      </c>
      <c r="H393" s="215">
        <f t="shared" si="62"/>
        <v>5650.15996</v>
      </c>
      <c r="I393" s="216"/>
      <c r="J393" s="216"/>
      <c r="K393" s="216"/>
      <c r="L393" s="217"/>
      <c r="M393" s="33">
        <f t="shared" si="62"/>
        <v>1587</v>
      </c>
      <c r="N393" s="33">
        <f t="shared" si="62"/>
        <v>1587</v>
      </c>
      <c r="O393" s="175"/>
    </row>
    <row r="394" spans="1:15" ht="27" customHeight="1" x14ac:dyDescent="0.3">
      <c r="A394" s="174" t="s">
        <v>131</v>
      </c>
      <c r="B394" s="174"/>
      <c r="C394" s="174"/>
      <c r="D394" s="174"/>
      <c r="E394" s="174"/>
      <c r="F394" s="174"/>
      <c r="G394" s="174"/>
      <c r="H394" s="174"/>
      <c r="I394" s="174"/>
      <c r="J394" s="174"/>
      <c r="K394" s="174"/>
      <c r="L394" s="174"/>
      <c r="M394" s="174"/>
      <c r="N394" s="174"/>
      <c r="O394" s="174"/>
    </row>
    <row r="395" spans="1:15" ht="28.5" customHeight="1" x14ac:dyDescent="0.3">
      <c r="A395" s="162" t="s">
        <v>6</v>
      </c>
      <c r="B395" s="159" t="s">
        <v>86</v>
      </c>
      <c r="C395" s="162" t="s">
        <v>67</v>
      </c>
      <c r="D395" s="120" t="s">
        <v>8</v>
      </c>
      <c r="E395" s="126">
        <f>E396+E397</f>
        <v>3983522.6068799999</v>
      </c>
      <c r="F395" s="126">
        <f t="shared" ref="F395:N395" si="63">F396+F397</f>
        <v>1074800</v>
      </c>
      <c r="G395" s="126">
        <f t="shared" si="63"/>
        <v>1752489.6942099999</v>
      </c>
      <c r="H395" s="180">
        <f t="shared" si="63"/>
        <v>1046486.91267</v>
      </c>
      <c r="I395" s="181"/>
      <c r="J395" s="181"/>
      <c r="K395" s="181"/>
      <c r="L395" s="182"/>
      <c r="M395" s="126">
        <f t="shared" si="63"/>
        <v>109746</v>
      </c>
      <c r="N395" s="126">
        <f t="shared" si="63"/>
        <v>0</v>
      </c>
      <c r="O395" s="164"/>
    </row>
    <row r="396" spans="1:15" ht="34.5" customHeight="1" x14ac:dyDescent="0.3">
      <c r="A396" s="162"/>
      <c r="B396" s="159"/>
      <c r="C396" s="162"/>
      <c r="D396" s="120" t="s">
        <v>10</v>
      </c>
      <c r="E396" s="126">
        <f>F396+G396+H396+M396+N396</f>
        <v>135626</v>
      </c>
      <c r="F396" s="126">
        <f>F399</f>
        <v>21800</v>
      </c>
      <c r="G396" s="126">
        <f>G399</f>
        <v>0</v>
      </c>
      <c r="H396" s="180">
        <f>H399+H440+H452</f>
        <v>4080</v>
      </c>
      <c r="I396" s="181"/>
      <c r="J396" s="181"/>
      <c r="K396" s="181"/>
      <c r="L396" s="182"/>
      <c r="M396" s="126">
        <f>M440+M452</f>
        <v>109746</v>
      </c>
      <c r="N396" s="126">
        <f>N399</f>
        <v>0</v>
      </c>
      <c r="O396" s="164"/>
    </row>
    <row r="397" spans="1:15" ht="36.75" customHeight="1" x14ac:dyDescent="0.3">
      <c r="A397" s="162"/>
      <c r="B397" s="159"/>
      <c r="C397" s="162"/>
      <c r="D397" s="120" t="s">
        <v>18</v>
      </c>
      <c r="E397" s="126">
        <f>F397+G397+H397+M397+N397</f>
        <v>3847896.6068799999</v>
      </c>
      <c r="F397" s="126">
        <f>F405</f>
        <v>1053000</v>
      </c>
      <c r="G397" s="126">
        <f>G405</f>
        <v>1752489.6942099999</v>
      </c>
      <c r="H397" s="180">
        <f>H399+H405</f>
        <v>1042406.91267</v>
      </c>
      <c r="I397" s="181"/>
      <c r="J397" s="181"/>
      <c r="K397" s="181"/>
      <c r="L397" s="182"/>
      <c r="M397" s="126">
        <v>0</v>
      </c>
      <c r="N397" s="126">
        <v>0</v>
      </c>
      <c r="O397" s="164"/>
    </row>
    <row r="398" spans="1:15" ht="42.75" customHeight="1" x14ac:dyDescent="0.3">
      <c r="A398" s="158" t="s">
        <v>13</v>
      </c>
      <c r="B398" s="159" t="s">
        <v>575</v>
      </c>
      <c r="C398" s="162" t="s">
        <v>67</v>
      </c>
      <c r="D398" s="120" t="s">
        <v>8</v>
      </c>
      <c r="E398" s="117">
        <f>E399</f>
        <v>21800</v>
      </c>
      <c r="F398" s="117">
        <f>F399</f>
        <v>21800</v>
      </c>
      <c r="G398" s="117">
        <f>G399</f>
        <v>0</v>
      </c>
      <c r="H398" s="161">
        <f t="shared" ref="H398" si="64">H399</f>
        <v>0</v>
      </c>
      <c r="I398" s="161"/>
      <c r="J398" s="161"/>
      <c r="K398" s="161"/>
      <c r="L398" s="161"/>
      <c r="M398" s="117">
        <f t="shared" ref="M398" si="65">M399</f>
        <v>0</v>
      </c>
      <c r="N398" s="117">
        <f t="shared" ref="N398" si="66">N399</f>
        <v>0</v>
      </c>
      <c r="O398" s="162" t="s">
        <v>17</v>
      </c>
    </row>
    <row r="399" spans="1:15" ht="376.5" customHeight="1" x14ac:dyDescent="0.3">
      <c r="A399" s="158"/>
      <c r="B399" s="159"/>
      <c r="C399" s="162"/>
      <c r="D399" s="120" t="s">
        <v>10</v>
      </c>
      <c r="E399" s="117">
        <f>F399+G399+H399+M399+N399</f>
        <v>21800</v>
      </c>
      <c r="F399" s="117">
        <v>21800</v>
      </c>
      <c r="G399" s="117">
        <v>0</v>
      </c>
      <c r="H399" s="161">
        <v>0</v>
      </c>
      <c r="I399" s="161"/>
      <c r="J399" s="161"/>
      <c r="K399" s="161"/>
      <c r="L399" s="161"/>
      <c r="M399" s="117">
        <v>0</v>
      </c>
      <c r="N399" s="117">
        <v>0</v>
      </c>
      <c r="O399" s="162"/>
    </row>
    <row r="400" spans="1:15" ht="42.75" customHeight="1" x14ac:dyDescent="0.3">
      <c r="A400" s="158"/>
      <c r="B400" s="159" t="s">
        <v>120</v>
      </c>
      <c r="C400" s="171" t="s">
        <v>102</v>
      </c>
      <c r="D400" s="171" t="s">
        <v>102</v>
      </c>
      <c r="E400" s="161" t="s">
        <v>103</v>
      </c>
      <c r="F400" s="161" t="s">
        <v>104</v>
      </c>
      <c r="G400" s="160" t="s">
        <v>519</v>
      </c>
      <c r="H400" s="160" t="s">
        <v>517</v>
      </c>
      <c r="I400" s="161" t="s">
        <v>333</v>
      </c>
      <c r="J400" s="161"/>
      <c r="K400" s="161"/>
      <c r="L400" s="161"/>
      <c r="M400" s="161" t="s">
        <v>106</v>
      </c>
      <c r="N400" s="161" t="s">
        <v>107</v>
      </c>
      <c r="O400" s="162"/>
    </row>
    <row r="401" spans="1:16" ht="42.75" customHeight="1" x14ac:dyDescent="0.3">
      <c r="A401" s="158"/>
      <c r="B401" s="159"/>
      <c r="C401" s="171"/>
      <c r="D401" s="171"/>
      <c r="E401" s="161"/>
      <c r="F401" s="161"/>
      <c r="G401" s="161"/>
      <c r="H401" s="161"/>
      <c r="I401" s="117" t="s">
        <v>328</v>
      </c>
      <c r="J401" s="117" t="s">
        <v>329</v>
      </c>
      <c r="K401" s="117" t="s">
        <v>330</v>
      </c>
      <c r="L401" s="117" t="s">
        <v>331</v>
      </c>
      <c r="M401" s="161"/>
      <c r="N401" s="161"/>
      <c r="O401" s="162"/>
    </row>
    <row r="402" spans="1:16" ht="42.75" customHeight="1" x14ac:dyDescent="0.3">
      <c r="A402" s="158"/>
      <c r="B402" s="159"/>
      <c r="C402" s="171"/>
      <c r="D402" s="171"/>
      <c r="E402" s="14">
        <v>21800</v>
      </c>
      <c r="F402" s="14">
        <v>21800</v>
      </c>
      <c r="G402" s="14">
        <v>0</v>
      </c>
      <c r="H402" s="14">
        <v>0</v>
      </c>
      <c r="I402" s="14">
        <v>0</v>
      </c>
      <c r="J402" s="14">
        <v>0</v>
      </c>
      <c r="K402" s="14">
        <v>0</v>
      </c>
      <c r="L402" s="14">
        <v>0</v>
      </c>
      <c r="M402" s="14">
        <v>0</v>
      </c>
      <c r="N402" s="14">
        <v>0</v>
      </c>
      <c r="O402" s="162"/>
    </row>
    <row r="403" spans="1:16" ht="27.75" customHeight="1" x14ac:dyDescent="0.3">
      <c r="A403" s="162" t="s">
        <v>16</v>
      </c>
      <c r="B403" s="159" t="s">
        <v>90</v>
      </c>
      <c r="C403" s="162" t="s">
        <v>67</v>
      </c>
      <c r="D403" s="120" t="s">
        <v>8</v>
      </c>
      <c r="E403" s="126">
        <f>F403+G403+H403+M403+N403</f>
        <v>3847896.6068799999</v>
      </c>
      <c r="F403" s="126">
        <f>F404+F405</f>
        <v>1053000</v>
      </c>
      <c r="G403" s="126">
        <f t="shared" ref="G403:N403" si="67">G404+G405</f>
        <v>1752489.6942099999</v>
      </c>
      <c r="H403" s="180">
        <f t="shared" si="67"/>
        <v>1042406.91267</v>
      </c>
      <c r="I403" s="181"/>
      <c r="J403" s="181"/>
      <c r="K403" s="181"/>
      <c r="L403" s="182"/>
      <c r="M403" s="126">
        <f t="shared" si="67"/>
        <v>0</v>
      </c>
      <c r="N403" s="126">
        <f t="shared" si="67"/>
        <v>0</v>
      </c>
      <c r="O403" s="164" t="s">
        <v>17</v>
      </c>
    </row>
    <row r="404" spans="1:16" ht="37.5" customHeight="1" x14ac:dyDescent="0.3">
      <c r="A404" s="162"/>
      <c r="B404" s="159"/>
      <c r="C404" s="162"/>
      <c r="D404" s="120" t="s">
        <v>10</v>
      </c>
      <c r="E404" s="126">
        <f>F404+G404+H404+M404+N404</f>
        <v>0</v>
      </c>
      <c r="F404" s="126">
        <v>0</v>
      </c>
      <c r="G404" s="126">
        <v>0</v>
      </c>
      <c r="H404" s="180">
        <v>0</v>
      </c>
      <c r="I404" s="181"/>
      <c r="J404" s="181"/>
      <c r="K404" s="181"/>
      <c r="L404" s="182"/>
      <c r="M404" s="126">
        <v>0</v>
      </c>
      <c r="N404" s="126">
        <v>0</v>
      </c>
      <c r="O404" s="164"/>
      <c r="P404" s="23"/>
    </row>
    <row r="405" spans="1:16" ht="37.5" customHeight="1" x14ac:dyDescent="0.3">
      <c r="A405" s="162"/>
      <c r="B405" s="159"/>
      <c r="C405" s="162"/>
      <c r="D405" s="120" t="s">
        <v>18</v>
      </c>
      <c r="E405" s="126">
        <f>E407+E415+E426</f>
        <v>3491396.6068799999</v>
      </c>
      <c r="F405" s="126">
        <f>F407+F415+F426</f>
        <v>1053000</v>
      </c>
      <c r="G405" s="126">
        <f>G407+G415+G426</f>
        <v>1752489.6942099999</v>
      </c>
      <c r="H405" s="180">
        <f>H407+H415+H426</f>
        <v>1042406.91267</v>
      </c>
      <c r="I405" s="181"/>
      <c r="J405" s="181"/>
      <c r="K405" s="181"/>
      <c r="L405" s="182"/>
      <c r="M405" s="126">
        <f>M407+M415+M426</f>
        <v>0</v>
      </c>
      <c r="N405" s="126">
        <f>N407+N415+N426</f>
        <v>0</v>
      </c>
      <c r="O405" s="164"/>
    </row>
    <row r="406" spans="1:16" ht="23.25" customHeight="1" x14ac:dyDescent="0.3">
      <c r="A406" s="146" t="s">
        <v>21</v>
      </c>
      <c r="B406" s="219" t="s">
        <v>447</v>
      </c>
      <c r="C406" s="146" t="s">
        <v>67</v>
      </c>
      <c r="D406" s="120" t="s">
        <v>8</v>
      </c>
      <c r="E406" s="126">
        <f>F406+G406+H406+M406+N406</f>
        <v>2461695.9068799997</v>
      </c>
      <c r="F406" s="126">
        <f>F407</f>
        <v>798000</v>
      </c>
      <c r="G406" s="119">
        <f>G407</f>
        <v>1127788.9942099999</v>
      </c>
      <c r="H406" s="180">
        <f>H407</f>
        <v>535906.91266999999</v>
      </c>
      <c r="I406" s="181"/>
      <c r="J406" s="181"/>
      <c r="K406" s="181"/>
      <c r="L406" s="182"/>
      <c r="M406" s="126">
        <f t="shared" ref="M406:N406" si="68">M407</f>
        <v>0</v>
      </c>
      <c r="N406" s="126">
        <f t="shared" si="68"/>
        <v>0</v>
      </c>
      <c r="O406" s="168" t="s">
        <v>17</v>
      </c>
    </row>
    <row r="407" spans="1:16" ht="37.5" customHeight="1" x14ac:dyDescent="0.3">
      <c r="A407" s="155"/>
      <c r="B407" s="220"/>
      <c r="C407" s="147"/>
      <c r="D407" s="21" t="s">
        <v>18</v>
      </c>
      <c r="E407" s="126">
        <f>E408+E409+E410</f>
        <v>2461695.9068800001</v>
      </c>
      <c r="F407" s="126">
        <f>F408+F409</f>
        <v>798000</v>
      </c>
      <c r="G407" s="119">
        <f>G408+G409+G410</f>
        <v>1127788.9942099999</v>
      </c>
      <c r="H407" s="180">
        <f>H408+H409</f>
        <v>535906.91266999999</v>
      </c>
      <c r="I407" s="181"/>
      <c r="J407" s="181"/>
      <c r="K407" s="181"/>
      <c r="L407" s="182"/>
      <c r="M407" s="126">
        <f t="shared" ref="M407:N407" si="69">M408+M409</f>
        <v>0</v>
      </c>
      <c r="N407" s="126">
        <f t="shared" si="69"/>
        <v>0</v>
      </c>
      <c r="O407" s="169"/>
    </row>
    <row r="408" spans="1:16" ht="177" customHeight="1" x14ac:dyDescent="0.3">
      <c r="A408" s="155"/>
      <c r="B408" s="120" t="s">
        <v>99</v>
      </c>
      <c r="C408" s="122" t="s">
        <v>67</v>
      </c>
      <c r="D408" s="120" t="s">
        <v>18</v>
      </c>
      <c r="E408" s="126">
        <f>F408+G408+H408+M408+N408</f>
        <v>798000</v>
      </c>
      <c r="F408" s="126">
        <f>773000+25000</f>
        <v>798000</v>
      </c>
      <c r="G408" s="126">
        <v>0</v>
      </c>
      <c r="H408" s="180">
        <v>0</v>
      </c>
      <c r="I408" s="181"/>
      <c r="J408" s="181"/>
      <c r="K408" s="181"/>
      <c r="L408" s="182"/>
      <c r="M408" s="126">
        <v>0</v>
      </c>
      <c r="N408" s="126">
        <v>0</v>
      </c>
      <c r="O408" s="169"/>
      <c r="P408" s="20"/>
    </row>
    <row r="409" spans="1:16" ht="75" customHeight="1" x14ac:dyDescent="0.3">
      <c r="A409" s="155"/>
      <c r="B409" s="120" t="s">
        <v>365</v>
      </c>
      <c r="C409" s="122" t="s">
        <v>67</v>
      </c>
      <c r="D409" s="120" t="s">
        <v>18</v>
      </c>
      <c r="E409" s="126">
        <f>F409+G409+H409+M409+N409</f>
        <v>1638906.91267</v>
      </c>
      <c r="F409" s="126">
        <v>0</v>
      </c>
      <c r="G409" s="126">
        <f>250000+200000+353000+200000+100000</f>
        <v>1103000</v>
      </c>
      <c r="H409" s="143">
        <f>155906.91267+250000+130000</f>
        <v>535906.91266999999</v>
      </c>
      <c r="I409" s="144"/>
      <c r="J409" s="144"/>
      <c r="K409" s="144"/>
      <c r="L409" s="145"/>
      <c r="M409" s="126">
        <v>0</v>
      </c>
      <c r="N409" s="126">
        <v>0</v>
      </c>
      <c r="O409" s="169"/>
    </row>
    <row r="410" spans="1:16" ht="144" customHeight="1" x14ac:dyDescent="0.3">
      <c r="A410" s="155"/>
      <c r="B410" s="120" t="s">
        <v>510</v>
      </c>
      <c r="C410" s="122" t="s">
        <v>67</v>
      </c>
      <c r="D410" s="120" t="s">
        <v>18</v>
      </c>
      <c r="E410" s="126">
        <f>F410+G410+H410+M410+N410</f>
        <v>24788.994210000001</v>
      </c>
      <c r="F410" s="126">
        <v>0</v>
      </c>
      <c r="G410" s="126">
        <v>24788.994210000001</v>
      </c>
      <c r="H410" s="180">
        <v>0</v>
      </c>
      <c r="I410" s="181"/>
      <c r="J410" s="181"/>
      <c r="K410" s="181"/>
      <c r="L410" s="182"/>
      <c r="M410" s="126">
        <v>0</v>
      </c>
      <c r="N410" s="126">
        <v>0</v>
      </c>
      <c r="O410" s="169"/>
    </row>
    <row r="411" spans="1:16" ht="40.5" customHeight="1" x14ac:dyDescent="0.3">
      <c r="A411" s="155"/>
      <c r="B411" s="159" t="s">
        <v>137</v>
      </c>
      <c r="C411" s="171" t="s">
        <v>102</v>
      </c>
      <c r="D411" s="171" t="s">
        <v>102</v>
      </c>
      <c r="E411" s="161" t="s">
        <v>103</v>
      </c>
      <c r="F411" s="161" t="s">
        <v>104</v>
      </c>
      <c r="G411" s="172" t="s">
        <v>519</v>
      </c>
      <c r="H411" s="160" t="s">
        <v>517</v>
      </c>
      <c r="I411" s="148" t="s">
        <v>333</v>
      </c>
      <c r="J411" s="149"/>
      <c r="K411" s="149"/>
      <c r="L411" s="150"/>
      <c r="M411" s="161" t="s">
        <v>106</v>
      </c>
      <c r="N411" s="161" t="s">
        <v>107</v>
      </c>
      <c r="O411" s="169"/>
    </row>
    <row r="412" spans="1:16" ht="40.5" customHeight="1" x14ac:dyDescent="0.3">
      <c r="A412" s="155"/>
      <c r="B412" s="159"/>
      <c r="C412" s="171"/>
      <c r="D412" s="171"/>
      <c r="E412" s="161"/>
      <c r="F412" s="161"/>
      <c r="G412" s="173"/>
      <c r="H412" s="161"/>
      <c r="I412" s="130" t="s">
        <v>328</v>
      </c>
      <c r="J412" s="130" t="s">
        <v>329</v>
      </c>
      <c r="K412" s="130" t="s">
        <v>330</v>
      </c>
      <c r="L412" s="130" t="s">
        <v>331</v>
      </c>
      <c r="M412" s="161"/>
      <c r="N412" s="161"/>
      <c r="O412" s="169"/>
    </row>
    <row r="413" spans="1:16" ht="49.5" customHeight="1" x14ac:dyDescent="0.3">
      <c r="A413" s="147"/>
      <c r="B413" s="159"/>
      <c r="C413" s="171"/>
      <c r="D413" s="171"/>
      <c r="E413" s="14">
        <f>F413+G413+H413</f>
        <v>2461695.9042099998</v>
      </c>
      <c r="F413" s="14">
        <v>798000</v>
      </c>
      <c r="G413" s="14">
        <v>1127788.9942099999</v>
      </c>
      <c r="H413" s="142">
        <f>J413+K413+L413</f>
        <v>535906.90999999992</v>
      </c>
      <c r="I413" s="14">
        <v>0</v>
      </c>
      <c r="J413" s="14">
        <v>405906.91</v>
      </c>
      <c r="K413" s="142">
        <v>130000</v>
      </c>
      <c r="L413" s="14">
        <v>0</v>
      </c>
      <c r="M413" s="14">
        <v>0</v>
      </c>
      <c r="N413" s="14">
        <v>0</v>
      </c>
      <c r="O413" s="170"/>
    </row>
    <row r="414" spans="1:16" ht="23.25" customHeight="1" x14ac:dyDescent="0.3">
      <c r="A414" s="162" t="s">
        <v>291</v>
      </c>
      <c r="B414" s="195" t="s">
        <v>448</v>
      </c>
      <c r="C414" s="162" t="s">
        <v>67</v>
      </c>
      <c r="D414" s="120" t="s">
        <v>8</v>
      </c>
      <c r="E414" s="126">
        <f>E416+E417+E418+E419+E420</f>
        <v>872820.7</v>
      </c>
      <c r="F414" s="126">
        <f>F416+F417+F418</f>
        <v>185000</v>
      </c>
      <c r="G414" s="126">
        <f>G415</f>
        <v>537820.69999999995</v>
      </c>
      <c r="H414" s="160">
        <f>H415</f>
        <v>446500</v>
      </c>
      <c r="I414" s="160"/>
      <c r="J414" s="160"/>
      <c r="K414" s="160"/>
      <c r="L414" s="160"/>
      <c r="M414" s="126">
        <f t="shared" ref="M414" si="70">M415</f>
        <v>0</v>
      </c>
      <c r="N414" s="126">
        <f t="shared" ref="N414" si="71">N415</f>
        <v>0</v>
      </c>
      <c r="O414" s="164" t="s">
        <v>17</v>
      </c>
    </row>
    <row r="415" spans="1:16" ht="37.5" customHeight="1" x14ac:dyDescent="0.3">
      <c r="A415" s="162"/>
      <c r="B415" s="195"/>
      <c r="C415" s="162"/>
      <c r="D415" s="21" t="s">
        <v>18</v>
      </c>
      <c r="E415" s="126">
        <f>E416+E417+E418+E419+E420</f>
        <v>872820.7</v>
      </c>
      <c r="F415" s="126">
        <f>F416+F417+F418</f>
        <v>185000</v>
      </c>
      <c r="G415" s="126">
        <f>G416+G417+G418+G419</f>
        <v>537820.69999999995</v>
      </c>
      <c r="H415" s="160">
        <f>H416+H417+H418+H419+H420+H421</f>
        <v>446500</v>
      </c>
      <c r="I415" s="160"/>
      <c r="J415" s="160"/>
      <c r="K415" s="160"/>
      <c r="L415" s="160"/>
      <c r="M415" s="126">
        <f t="shared" ref="M415:N415" si="72">M416+M417+M418</f>
        <v>0</v>
      </c>
      <c r="N415" s="126">
        <f t="shared" si="72"/>
        <v>0</v>
      </c>
      <c r="O415" s="164"/>
    </row>
    <row r="416" spans="1:16" ht="107.25" customHeight="1" x14ac:dyDescent="0.3">
      <c r="A416" s="162"/>
      <c r="B416" s="120" t="s">
        <v>289</v>
      </c>
      <c r="C416" s="122" t="s">
        <v>67</v>
      </c>
      <c r="D416" s="120" t="s">
        <v>18</v>
      </c>
      <c r="E416" s="126">
        <f t="shared" ref="E416:E421" si="73">F416+G416+H416+M416+N416</f>
        <v>185000</v>
      </c>
      <c r="F416" s="126">
        <v>185000</v>
      </c>
      <c r="G416" s="126">
        <v>0</v>
      </c>
      <c r="H416" s="160">
        <v>0</v>
      </c>
      <c r="I416" s="160"/>
      <c r="J416" s="160"/>
      <c r="K416" s="160"/>
      <c r="L416" s="160"/>
      <c r="M416" s="126">
        <v>0</v>
      </c>
      <c r="N416" s="126">
        <v>0</v>
      </c>
      <c r="O416" s="164"/>
    </row>
    <row r="417" spans="1:15" ht="110.25" customHeight="1" x14ac:dyDescent="0.3">
      <c r="A417" s="162"/>
      <c r="B417" s="120" t="s">
        <v>364</v>
      </c>
      <c r="C417" s="122" t="s">
        <v>67</v>
      </c>
      <c r="D417" s="120" t="s">
        <v>18</v>
      </c>
      <c r="E417" s="126">
        <f t="shared" si="73"/>
        <v>347000</v>
      </c>
      <c r="F417" s="126">
        <v>0</v>
      </c>
      <c r="G417" s="126">
        <f>150000+50000+147000</f>
        <v>347000</v>
      </c>
      <c r="H417" s="160">
        <v>0</v>
      </c>
      <c r="I417" s="160"/>
      <c r="J417" s="160"/>
      <c r="K417" s="160"/>
      <c r="L417" s="160"/>
      <c r="M417" s="126">
        <v>0</v>
      </c>
      <c r="N417" s="126">
        <v>0</v>
      </c>
      <c r="O417" s="164"/>
    </row>
    <row r="418" spans="1:15" ht="110.25" customHeight="1" x14ac:dyDescent="0.3">
      <c r="A418" s="162"/>
      <c r="B418" s="120" t="s">
        <v>446</v>
      </c>
      <c r="C418" s="122" t="s">
        <v>67</v>
      </c>
      <c r="D418" s="120" t="s">
        <v>18</v>
      </c>
      <c r="E418" s="126">
        <f t="shared" si="73"/>
        <v>103000</v>
      </c>
      <c r="F418" s="126">
        <v>0</v>
      </c>
      <c r="G418" s="126">
        <v>103000</v>
      </c>
      <c r="H418" s="160">
        <v>0</v>
      </c>
      <c r="I418" s="160"/>
      <c r="J418" s="160"/>
      <c r="K418" s="160"/>
      <c r="L418" s="160"/>
      <c r="M418" s="126">
        <v>0</v>
      </c>
      <c r="N418" s="126">
        <v>0</v>
      </c>
      <c r="O418" s="164"/>
    </row>
    <row r="419" spans="1:15" ht="144" customHeight="1" x14ac:dyDescent="0.3">
      <c r="A419" s="162"/>
      <c r="B419" s="120" t="s">
        <v>511</v>
      </c>
      <c r="C419" s="122" t="s">
        <v>67</v>
      </c>
      <c r="D419" s="120" t="s">
        <v>18</v>
      </c>
      <c r="E419" s="126">
        <f t="shared" si="73"/>
        <v>87820.7</v>
      </c>
      <c r="F419" s="126">
        <v>0</v>
      </c>
      <c r="G419" s="126">
        <v>87820.7</v>
      </c>
      <c r="H419" s="160">
        <v>0</v>
      </c>
      <c r="I419" s="160"/>
      <c r="J419" s="160"/>
      <c r="K419" s="160"/>
      <c r="L419" s="160"/>
      <c r="M419" s="126">
        <v>0</v>
      </c>
      <c r="N419" s="126">
        <v>0</v>
      </c>
      <c r="O419" s="164"/>
    </row>
    <row r="420" spans="1:15" ht="64.5" customHeight="1" x14ac:dyDescent="0.3">
      <c r="A420" s="162"/>
      <c r="B420" s="120" t="s">
        <v>579</v>
      </c>
      <c r="C420" s="122" t="s">
        <v>67</v>
      </c>
      <c r="D420" s="120" t="s">
        <v>18</v>
      </c>
      <c r="E420" s="126">
        <f t="shared" si="73"/>
        <v>150000</v>
      </c>
      <c r="F420" s="126">
        <v>0</v>
      </c>
      <c r="G420" s="126">
        <v>0</v>
      </c>
      <c r="H420" s="180">
        <v>150000</v>
      </c>
      <c r="I420" s="181"/>
      <c r="J420" s="181"/>
      <c r="K420" s="181"/>
      <c r="L420" s="182"/>
      <c r="M420" s="126">
        <v>0</v>
      </c>
      <c r="N420" s="126">
        <v>0</v>
      </c>
      <c r="O420" s="164"/>
    </row>
    <row r="421" spans="1:15" ht="64.5" customHeight="1" x14ac:dyDescent="0.3">
      <c r="A421" s="162"/>
      <c r="B421" s="120" t="s">
        <v>590</v>
      </c>
      <c r="C421" s="122" t="s">
        <v>67</v>
      </c>
      <c r="D421" s="120" t="s">
        <v>18</v>
      </c>
      <c r="E421" s="126">
        <f t="shared" si="73"/>
        <v>296500</v>
      </c>
      <c r="F421" s="126">
        <v>0</v>
      </c>
      <c r="G421" s="126">
        <v>0</v>
      </c>
      <c r="H421" s="143">
        <f>170000+126500</f>
        <v>296500</v>
      </c>
      <c r="I421" s="144"/>
      <c r="J421" s="144"/>
      <c r="K421" s="144"/>
      <c r="L421" s="145"/>
      <c r="M421" s="126">
        <v>0</v>
      </c>
      <c r="N421" s="126">
        <v>0</v>
      </c>
      <c r="O421" s="164"/>
    </row>
    <row r="422" spans="1:15" ht="40.5" customHeight="1" x14ac:dyDescent="0.3">
      <c r="A422" s="162"/>
      <c r="B422" s="159" t="s">
        <v>137</v>
      </c>
      <c r="C422" s="171" t="s">
        <v>102</v>
      </c>
      <c r="D422" s="171" t="s">
        <v>102</v>
      </c>
      <c r="E422" s="161" t="s">
        <v>103</v>
      </c>
      <c r="F422" s="161" t="s">
        <v>104</v>
      </c>
      <c r="G422" s="160" t="s">
        <v>519</v>
      </c>
      <c r="H422" s="160" t="s">
        <v>517</v>
      </c>
      <c r="I422" s="161" t="s">
        <v>333</v>
      </c>
      <c r="J422" s="161"/>
      <c r="K422" s="161"/>
      <c r="L422" s="161"/>
      <c r="M422" s="161" t="s">
        <v>106</v>
      </c>
      <c r="N422" s="161" t="s">
        <v>107</v>
      </c>
      <c r="O422" s="164"/>
    </row>
    <row r="423" spans="1:15" ht="40.5" customHeight="1" x14ac:dyDescent="0.3">
      <c r="A423" s="162"/>
      <c r="B423" s="159"/>
      <c r="C423" s="171"/>
      <c r="D423" s="171"/>
      <c r="E423" s="161"/>
      <c r="F423" s="161"/>
      <c r="G423" s="161"/>
      <c r="H423" s="161"/>
      <c r="I423" s="117" t="s">
        <v>328</v>
      </c>
      <c r="J423" s="117" t="s">
        <v>329</v>
      </c>
      <c r="K423" s="117" t="s">
        <v>330</v>
      </c>
      <c r="L423" s="117" t="s">
        <v>331</v>
      </c>
      <c r="M423" s="161"/>
      <c r="N423" s="161"/>
      <c r="O423" s="164"/>
    </row>
    <row r="424" spans="1:15" ht="49.5" customHeight="1" x14ac:dyDescent="0.3">
      <c r="A424" s="162"/>
      <c r="B424" s="159"/>
      <c r="C424" s="171"/>
      <c r="D424" s="171"/>
      <c r="E424" s="14">
        <f>F424+G424+H424</f>
        <v>1169320.7</v>
      </c>
      <c r="F424" s="14">
        <v>185000</v>
      </c>
      <c r="G424" s="14">
        <v>537820.69999999995</v>
      </c>
      <c r="H424" s="14">
        <f>I424+J424+K424+L424</f>
        <v>446500</v>
      </c>
      <c r="I424" s="14">
        <v>0</v>
      </c>
      <c r="J424" s="14">
        <v>0</v>
      </c>
      <c r="K424" s="142">
        <v>446500</v>
      </c>
      <c r="L424" s="14">
        <v>0</v>
      </c>
      <c r="M424" s="14">
        <v>0</v>
      </c>
      <c r="N424" s="14">
        <v>0</v>
      </c>
      <c r="O424" s="164"/>
    </row>
    <row r="425" spans="1:15" ht="23.25" customHeight="1" x14ac:dyDescent="0.3">
      <c r="A425" s="162" t="s">
        <v>292</v>
      </c>
      <c r="B425" s="195" t="s">
        <v>449</v>
      </c>
      <c r="C425" s="162" t="s">
        <v>67</v>
      </c>
      <c r="D425" s="120" t="s">
        <v>8</v>
      </c>
      <c r="E425" s="126">
        <f>E427+E428+E429</f>
        <v>156880</v>
      </c>
      <c r="F425" s="126">
        <f>F427+F428</f>
        <v>70000</v>
      </c>
      <c r="G425" s="126">
        <f>G426</f>
        <v>86880</v>
      </c>
      <c r="H425" s="160">
        <f>H426</f>
        <v>60000</v>
      </c>
      <c r="I425" s="160"/>
      <c r="J425" s="160"/>
      <c r="K425" s="160"/>
      <c r="L425" s="160"/>
      <c r="M425" s="126">
        <f t="shared" ref="M425" si="74">M426</f>
        <v>0</v>
      </c>
      <c r="N425" s="126">
        <f t="shared" ref="N425" si="75">N426</f>
        <v>0</v>
      </c>
      <c r="O425" s="164" t="s">
        <v>17</v>
      </c>
    </row>
    <row r="426" spans="1:15" ht="37.5" customHeight="1" x14ac:dyDescent="0.3">
      <c r="A426" s="162"/>
      <c r="B426" s="195"/>
      <c r="C426" s="162"/>
      <c r="D426" s="21" t="s">
        <v>18</v>
      </c>
      <c r="E426" s="126">
        <f>E427+E428+E429</f>
        <v>156880</v>
      </c>
      <c r="F426" s="126">
        <f>F427+F428</f>
        <v>70000</v>
      </c>
      <c r="G426" s="126">
        <f>G427+G428+G429</f>
        <v>86880</v>
      </c>
      <c r="H426" s="160">
        <f>H427+H428+H429+H430</f>
        <v>60000</v>
      </c>
      <c r="I426" s="160"/>
      <c r="J426" s="160"/>
      <c r="K426" s="160"/>
      <c r="L426" s="160"/>
      <c r="M426" s="126">
        <f t="shared" ref="M426:N426" si="76">M427+M428</f>
        <v>0</v>
      </c>
      <c r="N426" s="126">
        <f t="shared" si="76"/>
        <v>0</v>
      </c>
      <c r="O426" s="164"/>
    </row>
    <row r="427" spans="1:15" ht="117" customHeight="1" x14ac:dyDescent="0.3">
      <c r="A427" s="162"/>
      <c r="B427" s="120" t="s">
        <v>290</v>
      </c>
      <c r="C427" s="122" t="s">
        <v>67</v>
      </c>
      <c r="D427" s="120" t="s">
        <v>18</v>
      </c>
      <c r="E427" s="126">
        <f>F427+G427+H427+M427+N427</f>
        <v>70000</v>
      </c>
      <c r="F427" s="126">
        <v>70000</v>
      </c>
      <c r="G427" s="126">
        <v>0</v>
      </c>
      <c r="H427" s="160">
        <v>0</v>
      </c>
      <c r="I427" s="160"/>
      <c r="J427" s="160"/>
      <c r="K427" s="160"/>
      <c r="L427" s="160"/>
      <c r="M427" s="126">
        <v>0</v>
      </c>
      <c r="N427" s="126">
        <v>0</v>
      </c>
      <c r="O427" s="164"/>
    </row>
    <row r="428" spans="1:15" ht="117" customHeight="1" x14ac:dyDescent="0.3">
      <c r="A428" s="162"/>
      <c r="B428" s="120" t="s">
        <v>290</v>
      </c>
      <c r="C428" s="122" t="s">
        <v>67</v>
      </c>
      <c r="D428" s="120" t="s">
        <v>18</v>
      </c>
      <c r="E428" s="126">
        <f>F428+G428+H428+M428+N428</f>
        <v>70000</v>
      </c>
      <c r="F428" s="126">
        <v>0</v>
      </c>
      <c r="G428" s="126">
        <v>70000</v>
      </c>
      <c r="H428" s="160">
        <v>0</v>
      </c>
      <c r="I428" s="160"/>
      <c r="J428" s="160"/>
      <c r="K428" s="160"/>
      <c r="L428" s="160"/>
      <c r="M428" s="126">
        <v>0</v>
      </c>
      <c r="N428" s="126">
        <v>0</v>
      </c>
      <c r="O428" s="164"/>
    </row>
    <row r="429" spans="1:15" ht="148.5" customHeight="1" x14ac:dyDescent="0.3">
      <c r="A429" s="162"/>
      <c r="B429" s="120" t="s">
        <v>512</v>
      </c>
      <c r="C429" s="122" t="s">
        <v>67</v>
      </c>
      <c r="D429" s="120" t="s">
        <v>18</v>
      </c>
      <c r="E429" s="126">
        <f>F429+G429+H429+M429+N429</f>
        <v>16880</v>
      </c>
      <c r="F429" s="126">
        <v>0</v>
      </c>
      <c r="G429" s="126">
        <v>16880</v>
      </c>
      <c r="H429" s="160">
        <v>0</v>
      </c>
      <c r="I429" s="160"/>
      <c r="J429" s="160"/>
      <c r="K429" s="160"/>
      <c r="L429" s="160"/>
      <c r="M429" s="126">
        <v>0</v>
      </c>
      <c r="N429" s="126">
        <v>0</v>
      </c>
      <c r="O429" s="164"/>
    </row>
    <row r="430" spans="1:15" ht="96.75" customHeight="1" x14ac:dyDescent="0.3">
      <c r="A430" s="122"/>
      <c r="B430" s="120" t="s">
        <v>591</v>
      </c>
      <c r="C430" s="122" t="s">
        <v>67</v>
      </c>
      <c r="D430" s="120" t="s">
        <v>18</v>
      </c>
      <c r="E430" s="126">
        <f>F430+G430+H430+M430+N430</f>
        <v>60000</v>
      </c>
      <c r="F430" s="126">
        <v>0</v>
      </c>
      <c r="G430" s="126">
        <v>0</v>
      </c>
      <c r="H430" s="160">
        <v>60000</v>
      </c>
      <c r="I430" s="160"/>
      <c r="J430" s="160"/>
      <c r="K430" s="160"/>
      <c r="L430" s="160"/>
      <c r="M430" s="126">
        <v>0</v>
      </c>
      <c r="N430" s="126">
        <v>0</v>
      </c>
      <c r="O430" s="132"/>
    </row>
    <row r="431" spans="1:15" ht="40.5" customHeight="1" x14ac:dyDescent="0.3">
      <c r="A431" s="162"/>
      <c r="B431" s="159" t="s">
        <v>137</v>
      </c>
      <c r="C431" s="171" t="s">
        <v>102</v>
      </c>
      <c r="D431" s="171" t="s">
        <v>102</v>
      </c>
      <c r="E431" s="161" t="s">
        <v>103</v>
      </c>
      <c r="F431" s="161" t="s">
        <v>104</v>
      </c>
      <c r="G431" s="160" t="s">
        <v>519</v>
      </c>
      <c r="H431" s="160" t="s">
        <v>517</v>
      </c>
      <c r="I431" s="161" t="s">
        <v>333</v>
      </c>
      <c r="J431" s="161"/>
      <c r="K431" s="161"/>
      <c r="L431" s="161"/>
      <c r="M431" s="161" t="s">
        <v>106</v>
      </c>
      <c r="N431" s="161" t="s">
        <v>107</v>
      </c>
      <c r="O431" s="164"/>
    </row>
    <row r="432" spans="1:15" ht="40.5" customHeight="1" x14ac:dyDescent="0.3">
      <c r="A432" s="162"/>
      <c r="B432" s="159"/>
      <c r="C432" s="171"/>
      <c r="D432" s="171"/>
      <c r="E432" s="161"/>
      <c r="F432" s="161"/>
      <c r="G432" s="161"/>
      <c r="H432" s="161"/>
      <c r="I432" s="117" t="s">
        <v>328</v>
      </c>
      <c r="J432" s="117" t="s">
        <v>329</v>
      </c>
      <c r="K432" s="117" t="s">
        <v>330</v>
      </c>
      <c r="L432" s="117" t="s">
        <v>331</v>
      </c>
      <c r="M432" s="161"/>
      <c r="N432" s="161"/>
      <c r="O432" s="164"/>
    </row>
    <row r="433" spans="1:15" ht="49.5" customHeight="1" x14ac:dyDescent="0.3">
      <c r="A433" s="162"/>
      <c r="B433" s="159"/>
      <c r="C433" s="171"/>
      <c r="D433" s="171"/>
      <c r="E433" s="14">
        <f>F433+G433+H433</f>
        <v>216880</v>
      </c>
      <c r="F433" s="14">
        <v>70000</v>
      </c>
      <c r="G433" s="14">
        <v>86880</v>
      </c>
      <c r="H433" s="14">
        <f>I433+J433+K433+L433</f>
        <v>60000</v>
      </c>
      <c r="I433" s="14">
        <v>0</v>
      </c>
      <c r="J433" s="14">
        <v>0</v>
      </c>
      <c r="K433" s="14">
        <v>60000</v>
      </c>
      <c r="L433" s="14">
        <v>0</v>
      </c>
      <c r="M433" s="14">
        <v>0</v>
      </c>
      <c r="N433" s="14">
        <v>0</v>
      </c>
      <c r="O433" s="164"/>
    </row>
    <row r="434" spans="1:15" ht="33" customHeight="1" x14ac:dyDescent="0.3">
      <c r="A434" s="162" t="s">
        <v>19</v>
      </c>
      <c r="B434" s="159" t="s">
        <v>341</v>
      </c>
      <c r="C434" s="162" t="s">
        <v>67</v>
      </c>
      <c r="D434" s="120" t="s">
        <v>8</v>
      </c>
      <c r="E434" s="126">
        <f>E435+E436</f>
        <v>0</v>
      </c>
      <c r="F434" s="126">
        <f t="shared" ref="F434:G434" si="77">F435+F436</f>
        <v>0</v>
      </c>
      <c r="G434" s="126">
        <f t="shared" si="77"/>
        <v>0</v>
      </c>
      <c r="H434" s="180">
        <f t="shared" ref="H434:N434" si="78">H435+H436</f>
        <v>0</v>
      </c>
      <c r="I434" s="181"/>
      <c r="J434" s="181"/>
      <c r="K434" s="181"/>
      <c r="L434" s="182"/>
      <c r="M434" s="126">
        <f t="shared" si="78"/>
        <v>0</v>
      </c>
      <c r="N434" s="126">
        <f t="shared" si="78"/>
        <v>0</v>
      </c>
      <c r="O434" s="164" t="s">
        <v>17</v>
      </c>
    </row>
    <row r="435" spans="1:15" ht="42.75" customHeight="1" x14ac:dyDescent="0.3">
      <c r="A435" s="162"/>
      <c r="B435" s="159"/>
      <c r="C435" s="162"/>
      <c r="D435" s="120" t="s">
        <v>10</v>
      </c>
      <c r="E435" s="117">
        <f>SUM(F435:N435)</f>
        <v>0</v>
      </c>
      <c r="F435" s="117">
        <v>0</v>
      </c>
      <c r="G435" s="117">
        <v>0</v>
      </c>
      <c r="H435" s="148">
        <v>0</v>
      </c>
      <c r="I435" s="149"/>
      <c r="J435" s="149"/>
      <c r="K435" s="149"/>
      <c r="L435" s="150"/>
      <c r="M435" s="117">
        <v>0</v>
      </c>
      <c r="N435" s="117">
        <v>0</v>
      </c>
      <c r="O435" s="164"/>
    </row>
    <row r="436" spans="1:15" ht="39.75" customHeight="1" x14ac:dyDescent="0.3">
      <c r="A436" s="162"/>
      <c r="B436" s="159"/>
      <c r="C436" s="162"/>
      <c r="D436" s="120" t="s">
        <v>18</v>
      </c>
      <c r="E436" s="117">
        <f>SUM(F436:N436)</f>
        <v>0</v>
      </c>
      <c r="F436" s="126">
        <v>0</v>
      </c>
      <c r="G436" s="126">
        <v>0</v>
      </c>
      <c r="H436" s="180">
        <v>0</v>
      </c>
      <c r="I436" s="181"/>
      <c r="J436" s="181"/>
      <c r="K436" s="181"/>
      <c r="L436" s="182"/>
      <c r="M436" s="126">
        <v>0</v>
      </c>
      <c r="N436" s="126">
        <v>0</v>
      </c>
      <c r="O436" s="164"/>
    </row>
    <row r="437" spans="1:15" ht="25.5" customHeight="1" x14ac:dyDescent="0.3">
      <c r="A437" s="162"/>
      <c r="B437" s="159" t="s">
        <v>342</v>
      </c>
      <c r="C437" s="171" t="s">
        <v>102</v>
      </c>
      <c r="D437" s="171" t="s">
        <v>102</v>
      </c>
      <c r="E437" s="161" t="s">
        <v>103</v>
      </c>
      <c r="F437" s="161" t="s">
        <v>104</v>
      </c>
      <c r="G437" s="172" t="s">
        <v>519</v>
      </c>
      <c r="H437" s="160" t="s">
        <v>517</v>
      </c>
      <c r="I437" s="148" t="s">
        <v>333</v>
      </c>
      <c r="J437" s="149"/>
      <c r="K437" s="149"/>
      <c r="L437" s="150"/>
      <c r="M437" s="161" t="s">
        <v>106</v>
      </c>
      <c r="N437" s="161" t="s">
        <v>107</v>
      </c>
      <c r="O437" s="164"/>
    </row>
    <row r="438" spans="1:15" ht="27.75" customHeight="1" x14ac:dyDescent="0.3">
      <c r="A438" s="162"/>
      <c r="B438" s="159"/>
      <c r="C438" s="171"/>
      <c r="D438" s="171"/>
      <c r="E438" s="161"/>
      <c r="F438" s="161"/>
      <c r="G438" s="173"/>
      <c r="H438" s="161"/>
      <c r="I438" s="130" t="s">
        <v>328</v>
      </c>
      <c r="J438" s="130" t="s">
        <v>329</v>
      </c>
      <c r="K438" s="130" t="s">
        <v>330</v>
      </c>
      <c r="L438" s="130" t="s">
        <v>331</v>
      </c>
      <c r="M438" s="161"/>
      <c r="N438" s="161"/>
      <c r="O438" s="164"/>
    </row>
    <row r="439" spans="1:15" ht="34.5" customHeight="1" x14ac:dyDescent="0.3">
      <c r="A439" s="162"/>
      <c r="B439" s="159"/>
      <c r="C439" s="171"/>
      <c r="D439" s="171"/>
      <c r="E439" s="14">
        <v>0</v>
      </c>
      <c r="F439" s="14">
        <v>0</v>
      </c>
      <c r="G439" s="14">
        <v>0</v>
      </c>
      <c r="H439" s="14">
        <v>0</v>
      </c>
      <c r="I439" s="14">
        <v>0</v>
      </c>
      <c r="J439" s="14">
        <v>0</v>
      </c>
      <c r="K439" s="14">
        <v>0</v>
      </c>
      <c r="L439" s="14">
        <v>0</v>
      </c>
      <c r="M439" s="14">
        <v>0</v>
      </c>
      <c r="N439" s="14">
        <v>0</v>
      </c>
      <c r="O439" s="164"/>
    </row>
    <row r="440" spans="1:15" ht="31.5" customHeight="1" x14ac:dyDescent="0.3">
      <c r="A440" s="146" t="s">
        <v>33</v>
      </c>
      <c r="B440" s="159" t="s">
        <v>497</v>
      </c>
      <c r="C440" s="162" t="s">
        <v>67</v>
      </c>
      <c r="D440" s="120" t="s">
        <v>8</v>
      </c>
      <c r="E440" s="126">
        <f>E441+E442</f>
        <v>13600</v>
      </c>
      <c r="F440" s="126">
        <f t="shared" ref="F440:G440" si="79">F441+F442</f>
        <v>0</v>
      </c>
      <c r="G440" s="126">
        <f t="shared" si="79"/>
        <v>0</v>
      </c>
      <c r="H440" s="180">
        <f t="shared" ref="H440:N440" si="80">H441+H442</f>
        <v>4080</v>
      </c>
      <c r="I440" s="181"/>
      <c r="J440" s="181"/>
      <c r="K440" s="181"/>
      <c r="L440" s="182"/>
      <c r="M440" s="126">
        <f t="shared" si="80"/>
        <v>9520</v>
      </c>
      <c r="N440" s="126">
        <f t="shared" si="80"/>
        <v>0</v>
      </c>
      <c r="O440" s="168" t="s">
        <v>17</v>
      </c>
    </row>
    <row r="441" spans="1:15" ht="40.5" customHeight="1" x14ac:dyDescent="0.3">
      <c r="A441" s="155"/>
      <c r="B441" s="159"/>
      <c r="C441" s="162"/>
      <c r="D441" s="120" t="s">
        <v>10</v>
      </c>
      <c r="E441" s="126">
        <f>F441+G441+H441+M441+N441</f>
        <v>13600</v>
      </c>
      <c r="F441" s="126">
        <v>0</v>
      </c>
      <c r="G441" s="126">
        <v>0</v>
      </c>
      <c r="H441" s="180">
        <v>4080</v>
      </c>
      <c r="I441" s="181"/>
      <c r="J441" s="181"/>
      <c r="K441" s="181"/>
      <c r="L441" s="182"/>
      <c r="M441" s="126">
        <v>9520</v>
      </c>
      <c r="N441" s="126">
        <v>0</v>
      </c>
      <c r="O441" s="169"/>
    </row>
    <row r="442" spans="1:15" ht="43.5" customHeight="1" x14ac:dyDescent="0.3">
      <c r="A442" s="155"/>
      <c r="B442" s="159"/>
      <c r="C442" s="162"/>
      <c r="D442" s="120" t="s">
        <v>18</v>
      </c>
      <c r="E442" s="126">
        <f>F442+G442+H442+M442+N442</f>
        <v>0</v>
      </c>
      <c r="F442" s="126">
        <v>0</v>
      </c>
      <c r="G442" s="126">
        <v>0</v>
      </c>
      <c r="H442" s="180">
        <v>0</v>
      </c>
      <c r="I442" s="181"/>
      <c r="J442" s="181"/>
      <c r="K442" s="181"/>
      <c r="L442" s="182"/>
      <c r="M442" s="126">
        <v>0</v>
      </c>
      <c r="N442" s="126">
        <v>0</v>
      </c>
      <c r="O442" s="169"/>
    </row>
    <row r="443" spans="1:15" ht="37.5" customHeight="1" x14ac:dyDescent="0.3">
      <c r="A443" s="155"/>
      <c r="B443" s="159" t="s">
        <v>531</v>
      </c>
      <c r="C443" s="171" t="s">
        <v>102</v>
      </c>
      <c r="D443" s="171" t="s">
        <v>102</v>
      </c>
      <c r="E443" s="161" t="s">
        <v>103</v>
      </c>
      <c r="F443" s="161" t="s">
        <v>104</v>
      </c>
      <c r="G443" s="172" t="s">
        <v>519</v>
      </c>
      <c r="H443" s="160" t="s">
        <v>517</v>
      </c>
      <c r="I443" s="148" t="s">
        <v>333</v>
      </c>
      <c r="J443" s="149"/>
      <c r="K443" s="149"/>
      <c r="L443" s="150"/>
      <c r="M443" s="161" t="s">
        <v>106</v>
      </c>
      <c r="N443" s="161" t="s">
        <v>107</v>
      </c>
      <c r="O443" s="169"/>
    </row>
    <row r="444" spans="1:15" ht="33" customHeight="1" x14ac:dyDescent="0.3">
      <c r="A444" s="155"/>
      <c r="B444" s="159"/>
      <c r="C444" s="171"/>
      <c r="D444" s="171"/>
      <c r="E444" s="161"/>
      <c r="F444" s="161"/>
      <c r="G444" s="173"/>
      <c r="H444" s="161"/>
      <c r="I444" s="130" t="s">
        <v>328</v>
      </c>
      <c r="J444" s="130" t="s">
        <v>329</v>
      </c>
      <c r="K444" s="130" t="s">
        <v>330</v>
      </c>
      <c r="L444" s="130" t="s">
        <v>331</v>
      </c>
      <c r="M444" s="161"/>
      <c r="N444" s="161"/>
      <c r="O444" s="169"/>
    </row>
    <row r="445" spans="1:15" ht="39.75" customHeight="1" x14ac:dyDescent="0.3">
      <c r="A445" s="147"/>
      <c r="B445" s="159"/>
      <c r="C445" s="171"/>
      <c r="D445" s="171"/>
      <c r="E445" s="14">
        <v>0</v>
      </c>
      <c r="F445" s="14">
        <v>0</v>
      </c>
      <c r="G445" s="14">
        <v>0</v>
      </c>
      <c r="H445" s="14">
        <v>0</v>
      </c>
      <c r="I445" s="14">
        <v>0</v>
      </c>
      <c r="J445" s="14">
        <v>0</v>
      </c>
      <c r="K445" s="14">
        <v>0</v>
      </c>
      <c r="L445" s="14">
        <v>0</v>
      </c>
      <c r="M445" s="14">
        <v>0</v>
      </c>
      <c r="N445" s="14">
        <v>0</v>
      </c>
      <c r="O445" s="170"/>
    </row>
    <row r="446" spans="1:15" ht="31.5" customHeight="1" x14ac:dyDescent="0.3">
      <c r="A446" s="146" t="s">
        <v>34</v>
      </c>
      <c r="B446" s="159" t="s">
        <v>533</v>
      </c>
      <c r="C446" s="162" t="s">
        <v>67</v>
      </c>
      <c r="D446" s="120" t="s">
        <v>8</v>
      </c>
      <c r="E446" s="126">
        <f>E447+E448</f>
        <v>0</v>
      </c>
      <c r="F446" s="126">
        <f t="shared" ref="F446:H446" si="81">F447+F448</f>
        <v>0</v>
      </c>
      <c r="G446" s="126">
        <f t="shared" si="81"/>
        <v>0</v>
      </c>
      <c r="H446" s="180">
        <f t="shared" si="81"/>
        <v>0</v>
      </c>
      <c r="I446" s="181"/>
      <c r="J446" s="181"/>
      <c r="K446" s="181"/>
      <c r="L446" s="182"/>
      <c r="M446" s="126">
        <f t="shared" ref="M446:N446" si="82">M447+M448</f>
        <v>0</v>
      </c>
      <c r="N446" s="126">
        <f t="shared" si="82"/>
        <v>0</v>
      </c>
      <c r="O446" s="168" t="s">
        <v>17</v>
      </c>
    </row>
    <row r="447" spans="1:15" ht="40.5" customHeight="1" x14ac:dyDescent="0.3">
      <c r="A447" s="155"/>
      <c r="B447" s="159"/>
      <c r="C447" s="162"/>
      <c r="D447" s="120" t="s">
        <v>10</v>
      </c>
      <c r="E447" s="126">
        <f>F447+G447+H447+M447+N447</f>
        <v>0</v>
      </c>
      <c r="F447" s="126">
        <v>0</v>
      </c>
      <c r="G447" s="126">
        <v>0</v>
      </c>
      <c r="H447" s="180">
        <v>0</v>
      </c>
      <c r="I447" s="181"/>
      <c r="J447" s="181"/>
      <c r="K447" s="181"/>
      <c r="L447" s="182"/>
      <c r="M447" s="126">
        <v>0</v>
      </c>
      <c r="N447" s="126">
        <v>0</v>
      </c>
      <c r="O447" s="169"/>
    </row>
    <row r="448" spans="1:15" ht="43.5" customHeight="1" x14ac:dyDescent="0.3">
      <c r="A448" s="155"/>
      <c r="B448" s="159"/>
      <c r="C448" s="162"/>
      <c r="D448" s="120" t="s">
        <v>18</v>
      </c>
      <c r="E448" s="126">
        <f>F448+G448+H448+M448+N448</f>
        <v>0</v>
      </c>
      <c r="F448" s="126">
        <v>0</v>
      </c>
      <c r="G448" s="126">
        <v>0</v>
      </c>
      <c r="H448" s="180">
        <v>0</v>
      </c>
      <c r="I448" s="181"/>
      <c r="J448" s="181"/>
      <c r="K448" s="181"/>
      <c r="L448" s="182"/>
      <c r="M448" s="126">
        <v>0</v>
      </c>
      <c r="N448" s="126">
        <v>0</v>
      </c>
      <c r="O448" s="169"/>
    </row>
    <row r="449" spans="1:15" ht="37.5" customHeight="1" x14ac:dyDescent="0.3">
      <c r="A449" s="155"/>
      <c r="B449" s="159" t="s">
        <v>534</v>
      </c>
      <c r="C449" s="171" t="s">
        <v>102</v>
      </c>
      <c r="D449" s="171" t="s">
        <v>102</v>
      </c>
      <c r="E449" s="161" t="s">
        <v>103</v>
      </c>
      <c r="F449" s="161" t="s">
        <v>104</v>
      </c>
      <c r="G449" s="172" t="s">
        <v>519</v>
      </c>
      <c r="H449" s="160" t="s">
        <v>517</v>
      </c>
      <c r="I449" s="148" t="s">
        <v>333</v>
      </c>
      <c r="J449" s="149"/>
      <c r="K449" s="149"/>
      <c r="L449" s="150"/>
      <c r="M449" s="161" t="s">
        <v>106</v>
      </c>
      <c r="N449" s="161" t="s">
        <v>107</v>
      </c>
      <c r="O449" s="169"/>
    </row>
    <row r="450" spans="1:15" ht="33" customHeight="1" x14ac:dyDescent="0.3">
      <c r="A450" s="155"/>
      <c r="B450" s="159"/>
      <c r="C450" s="171"/>
      <c r="D450" s="171"/>
      <c r="E450" s="161"/>
      <c r="F450" s="161"/>
      <c r="G450" s="173"/>
      <c r="H450" s="161"/>
      <c r="I450" s="130" t="s">
        <v>328</v>
      </c>
      <c r="J450" s="130" t="s">
        <v>329</v>
      </c>
      <c r="K450" s="130" t="s">
        <v>330</v>
      </c>
      <c r="L450" s="130" t="s">
        <v>331</v>
      </c>
      <c r="M450" s="161"/>
      <c r="N450" s="161"/>
      <c r="O450" s="169"/>
    </row>
    <row r="451" spans="1:15" ht="39.75" customHeight="1" x14ac:dyDescent="0.3">
      <c r="A451" s="147"/>
      <c r="B451" s="159"/>
      <c r="C451" s="171"/>
      <c r="D451" s="171"/>
      <c r="E451" s="14">
        <v>0</v>
      </c>
      <c r="F451" s="14">
        <v>0</v>
      </c>
      <c r="G451" s="14">
        <v>0</v>
      </c>
      <c r="H451" s="14">
        <v>0</v>
      </c>
      <c r="I451" s="14">
        <v>0</v>
      </c>
      <c r="J451" s="14">
        <v>0</v>
      </c>
      <c r="K451" s="14">
        <v>0</v>
      </c>
      <c r="L451" s="14">
        <v>0</v>
      </c>
      <c r="M451" s="14">
        <v>0</v>
      </c>
      <c r="N451" s="14">
        <v>0</v>
      </c>
      <c r="O451" s="170"/>
    </row>
    <row r="452" spans="1:15" ht="31.5" customHeight="1" x14ac:dyDescent="0.3">
      <c r="A452" s="146" t="s">
        <v>35</v>
      </c>
      <c r="B452" s="159" t="s">
        <v>498</v>
      </c>
      <c r="C452" s="162" t="s">
        <v>67</v>
      </c>
      <c r="D452" s="120" t="s">
        <v>8</v>
      </c>
      <c r="E452" s="126">
        <f>E453+E454</f>
        <v>100226</v>
      </c>
      <c r="F452" s="126">
        <f t="shared" ref="F452:G452" si="83">F453+F454</f>
        <v>0</v>
      </c>
      <c r="G452" s="126">
        <f t="shared" si="83"/>
        <v>0</v>
      </c>
      <c r="H452" s="180">
        <f t="shared" ref="H452:N452" si="84">H453+H454</f>
        <v>0</v>
      </c>
      <c r="I452" s="181"/>
      <c r="J452" s="181"/>
      <c r="K452" s="181"/>
      <c r="L452" s="182"/>
      <c r="M452" s="126">
        <f t="shared" si="84"/>
        <v>100226</v>
      </c>
      <c r="N452" s="126">
        <f t="shared" si="84"/>
        <v>0</v>
      </c>
      <c r="O452" s="168" t="s">
        <v>17</v>
      </c>
    </row>
    <row r="453" spans="1:15" ht="40.5" customHeight="1" x14ac:dyDescent="0.3">
      <c r="A453" s="155"/>
      <c r="B453" s="159"/>
      <c r="C453" s="162"/>
      <c r="D453" s="120" t="s">
        <v>10</v>
      </c>
      <c r="E453" s="126">
        <f>F453+G453+H453+M453+N453</f>
        <v>100226</v>
      </c>
      <c r="F453" s="126">
        <v>0</v>
      </c>
      <c r="G453" s="126">
        <v>0</v>
      </c>
      <c r="H453" s="180">
        <v>0</v>
      </c>
      <c r="I453" s="181"/>
      <c r="J453" s="181"/>
      <c r="K453" s="181"/>
      <c r="L453" s="182"/>
      <c r="M453" s="126">
        <v>100226</v>
      </c>
      <c r="N453" s="126">
        <v>0</v>
      </c>
      <c r="O453" s="169"/>
    </row>
    <row r="454" spans="1:15" ht="43.5" customHeight="1" x14ac:dyDescent="0.3">
      <c r="A454" s="155"/>
      <c r="B454" s="159"/>
      <c r="C454" s="162"/>
      <c r="D454" s="120" t="s">
        <v>18</v>
      </c>
      <c r="E454" s="126">
        <f>F454+G454+H454+M454+N454</f>
        <v>0</v>
      </c>
      <c r="F454" s="126">
        <v>0</v>
      </c>
      <c r="G454" s="126">
        <v>0</v>
      </c>
      <c r="H454" s="180">
        <v>0</v>
      </c>
      <c r="I454" s="181"/>
      <c r="J454" s="181"/>
      <c r="K454" s="181"/>
      <c r="L454" s="182"/>
      <c r="M454" s="126">
        <v>0</v>
      </c>
      <c r="N454" s="126">
        <v>0</v>
      </c>
      <c r="O454" s="169"/>
    </row>
    <row r="455" spans="1:15" ht="37.5" customHeight="1" x14ac:dyDescent="0.3">
      <c r="A455" s="155"/>
      <c r="B455" s="159" t="s">
        <v>532</v>
      </c>
      <c r="C455" s="171" t="s">
        <v>102</v>
      </c>
      <c r="D455" s="171" t="s">
        <v>102</v>
      </c>
      <c r="E455" s="161" t="s">
        <v>103</v>
      </c>
      <c r="F455" s="161" t="s">
        <v>104</v>
      </c>
      <c r="G455" s="172" t="s">
        <v>519</v>
      </c>
      <c r="H455" s="160" t="s">
        <v>517</v>
      </c>
      <c r="I455" s="148" t="s">
        <v>333</v>
      </c>
      <c r="J455" s="149"/>
      <c r="K455" s="149"/>
      <c r="L455" s="150"/>
      <c r="M455" s="161" t="s">
        <v>106</v>
      </c>
      <c r="N455" s="161" t="s">
        <v>107</v>
      </c>
      <c r="O455" s="169"/>
    </row>
    <row r="456" spans="1:15" ht="33" customHeight="1" x14ac:dyDescent="0.3">
      <c r="A456" s="155"/>
      <c r="B456" s="159"/>
      <c r="C456" s="171"/>
      <c r="D456" s="171"/>
      <c r="E456" s="161"/>
      <c r="F456" s="161"/>
      <c r="G456" s="173"/>
      <c r="H456" s="161"/>
      <c r="I456" s="130" t="s">
        <v>328</v>
      </c>
      <c r="J456" s="130" t="s">
        <v>329</v>
      </c>
      <c r="K456" s="130" t="s">
        <v>330</v>
      </c>
      <c r="L456" s="130" t="s">
        <v>331</v>
      </c>
      <c r="M456" s="161"/>
      <c r="N456" s="161"/>
      <c r="O456" s="169"/>
    </row>
    <row r="457" spans="1:15" ht="39.75" customHeight="1" x14ac:dyDescent="0.3">
      <c r="A457" s="147"/>
      <c r="B457" s="159"/>
      <c r="C457" s="171"/>
      <c r="D457" s="171"/>
      <c r="E457" s="14">
        <v>0</v>
      </c>
      <c r="F457" s="14">
        <v>0</v>
      </c>
      <c r="G457" s="14">
        <v>0</v>
      </c>
      <c r="H457" s="14">
        <v>0</v>
      </c>
      <c r="I457" s="14">
        <v>0</v>
      </c>
      <c r="J457" s="14">
        <v>0</v>
      </c>
      <c r="K457" s="14">
        <v>0</v>
      </c>
      <c r="L457" s="14">
        <v>0</v>
      </c>
      <c r="M457" s="14">
        <v>0</v>
      </c>
      <c r="N457" s="14">
        <v>0</v>
      </c>
      <c r="O457" s="170"/>
    </row>
    <row r="458" spans="1:15" ht="30" customHeight="1" x14ac:dyDescent="0.3">
      <c r="A458" s="162" t="s">
        <v>23</v>
      </c>
      <c r="B458" s="159" t="s">
        <v>87</v>
      </c>
      <c r="C458" s="162" t="s">
        <v>67</v>
      </c>
      <c r="D458" s="120" t="s">
        <v>8</v>
      </c>
      <c r="E458" s="126">
        <f>E459+E460</f>
        <v>2190.93001</v>
      </c>
      <c r="F458" s="126">
        <f t="shared" ref="F458:N458" si="85">F459+F460</f>
        <v>2190.93001</v>
      </c>
      <c r="G458" s="126">
        <f t="shared" si="85"/>
        <v>0</v>
      </c>
      <c r="H458" s="180">
        <f t="shared" si="85"/>
        <v>0</v>
      </c>
      <c r="I458" s="181"/>
      <c r="J458" s="181"/>
      <c r="K458" s="181"/>
      <c r="L458" s="182"/>
      <c r="M458" s="126">
        <f t="shared" si="85"/>
        <v>0</v>
      </c>
      <c r="N458" s="126">
        <f t="shared" si="85"/>
        <v>0</v>
      </c>
      <c r="O458" s="164"/>
    </row>
    <row r="459" spans="1:15" ht="37.5" customHeight="1" x14ac:dyDescent="0.3">
      <c r="A459" s="162"/>
      <c r="B459" s="159"/>
      <c r="C459" s="162"/>
      <c r="D459" s="120" t="s">
        <v>10</v>
      </c>
      <c r="E459" s="126">
        <f>F459+G459+H459+M459+N459</f>
        <v>1945</v>
      </c>
      <c r="F459" s="126">
        <f>F462</f>
        <v>1945</v>
      </c>
      <c r="G459" s="126">
        <f t="shared" ref="G459:N459" si="86">G462</f>
        <v>0</v>
      </c>
      <c r="H459" s="180">
        <f t="shared" si="86"/>
        <v>0</v>
      </c>
      <c r="I459" s="181"/>
      <c r="J459" s="181"/>
      <c r="K459" s="181"/>
      <c r="L459" s="182"/>
      <c r="M459" s="126">
        <f t="shared" si="86"/>
        <v>0</v>
      </c>
      <c r="N459" s="126">
        <f t="shared" si="86"/>
        <v>0</v>
      </c>
      <c r="O459" s="164"/>
    </row>
    <row r="460" spans="1:15" ht="37.5" customHeight="1" x14ac:dyDescent="0.3">
      <c r="A460" s="162"/>
      <c r="B460" s="159"/>
      <c r="C460" s="162"/>
      <c r="D460" s="120" t="s">
        <v>18</v>
      </c>
      <c r="E460" s="126">
        <f>F460+G460+H460+M460+N460</f>
        <v>245.93001000000001</v>
      </c>
      <c r="F460" s="126">
        <f>F463</f>
        <v>245.93001000000001</v>
      </c>
      <c r="G460" s="126">
        <v>0</v>
      </c>
      <c r="H460" s="180">
        <v>0</v>
      </c>
      <c r="I460" s="181"/>
      <c r="J460" s="181"/>
      <c r="K460" s="181"/>
      <c r="L460" s="182"/>
      <c r="M460" s="126">
        <v>0</v>
      </c>
      <c r="N460" s="126">
        <v>0</v>
      </c>
      <c r="O460" s="164"/>
    </row>
    <row r="461" spans="1:15" ht="30.75" customHeight="1" x14ac:dyDescent="0.3">
      <c r="A461" s="162" t="s">
        <v>25</v>
      </c>
      <c r="B461" s="159" t="s">
        <v>88</v>
      </c>
      <c r="C461" s="162" t="s">
        <v>67</v>
      </c>
      <c r="D461" s="120" t="s">
        <v>8</v>
      </c>
      <c r="E461" s="126">
        <f>E462+E463</f>
        <v>2190.93001</v>
      </c>
      <c r="F461" s="126">
        <f t="shared" ref="F461:N461" si="87">F462+F463</f>
        <v>2190.93001</v>
      </c>
      <c r="G461" s="126">
        <f t="shared" si="87"/>
        <v>0</v>
      </c>
      <c r="H461" s="180">
        <f t="shared" si="87"/>
        <v>0</v>
      </c>
      <c r="I461" s="181"/>
      <c r="J461" s="181"/>
      <c r="K461" s="181"/>
      <c r="L461" s="182"/>
      <c r="M461" s="126">
        <f t="shared" si="87"/>
        <v>0</v>
      </c>
      <c r="N461" s="126">
        <f t="shared" si="87"/>
        <v>0</v>
      </c>
      <c r="O461" s="164" t="s">
        <v>17</v>
      </c>
    </row>
    <row r="462" spans="1:15" ht="39.75" customHeight="1" x14ac:dyDescent="0.3">
      <c r="A462" s="162"/>
      <c r="B462" s="159"/>
      <c r="C462" s="162"/>
      <c r="D462" s="120" t="s">
        <v>10</v>
      </c>
      <c r="E462" s="117">
        <f>SUM(F462:N462)</f>
        <v>1945</v>
      </c>
      <c r="F462" s="117">
        <f>2190.93001-245.93001</f>
        <v>1945</v>
      </c>
      <c r="G462" s="117">
        <v>0</v>
      </c>
      <c r="H462" s="148">
        <v>0</v>
      </c>
      <c r="I462" s="149"/>
      <c r="J462" s="149"/>
      <c r="K462" s="149"/>
      <c r="L462" s="150"/>
      <c r="M462" s="117">
        <v>0</v>
      </c>
      <c r="N462" s="117">
        <v>0</v>
      </c>
      <c r="O462" s="164"/>
    </row>
    <row r="463" spans="1:15" ht="54.75" customHeight="1" x14ac:dyDescent="0.3">
      <c r="A463" s="162"/>
      <c r="B463" s="159"/>
      <c r="C463" s="162"/>
      <c r="D463" s="120" t="s">
        <v>18</v>
      </c>
      <c r="E463" s="117">
        <f>SUM(F463:N463)</f>
        <v>245.93001000000001</v>
      </c>
      <c r="F463" s="126">
        <v>245.93001000000001</v>
      </c>
      <c r="G463" s="126">
        <v>0</v>
      </c>
      <c r="H463" s="180">
        <v>0</v>
      </c>
      <c r="I463" s="181"/>
      <c r="J463" s="181"/>
      <c r="K463" s="181"/>
      <c r="L463" s="182"/>
      <c r="M463" s="126">
        <v>0</v>
      </c>
      <c r="N463" s="126">
        <v>0</v>
      </c>
      <c r="O463" s="164"/>
    </row>
    <row r="464" spans="1:15" ht="30" customHeight="1" x14ac:dyDescent="0.3">
      <c r="A464" s="162"/>
      <c r="B464" s="159" t="s">
        <v>323</v>
      </c>
      <c r="C464" s="171" t="s">
        <v>102</v>
      </c>
      <c r="D464" s="171" t="s">
        <v>102</v>
      </c>
      <c r="E464" s="161" t="s">
        <v>103</v>
      </c>
      <c r="F464" s="161" t="s">
        <v>104</v>
      </c>
      <c r="G464" s="172" t="s">
        <v>519</v>
      </c>
      <c r="H464" s="160" t="s">
        <v>517</v>
      </c>
      <c r="I464" s="148" t="s">
        <v>333</v>
      </c>
      <c r="J464" s="149"/>
      <c r="K464" s="149"/>
      <c r="L464" s="150"/>
      <c r="M464" s="161" t="s">
        <v>106</v>
      </c>
      <c r="N464" s="161" t="s">
        <v>107</v>
      </c>
      <c r="O464" s="164"/>
    </row>
    <row r="465" spans="1:17" ht="27.75" customHeight="1" x14ac:dyDescent="0.3">
      <c r="A465" s="162"/>
      <c r="B465" s="159"/>
      <c r="C465" s="171"/>
      <c r="D465" s="171"/>
      <c r="E465" s="161"/>
      <c r="F465" s="161"/>
      <c r="G465" s="173"/>
      <c r="H465" s="161"/>
      <c r="I465" s="130" t="s">
        <v>328</v>
      </c>
      <c r="J465" s="130" t="s">
        <v>329</v>
      </c>
      <c r="K465" s="130" t="s">
        <v>330</v>
      </c>
      <c r="L465" s="130" t="s">
        <v>331</v>
      </c>
      <c r="M465" s="161"/>
      <c r="N465" s="161"/>
      <c r="O465" s="164"/>
    </row>
    <row r="466" spans="1:17" ht="27.75" customHeight="1" x14ac:dyDescent="0.3">
      <c r="A466" s="162"/>
      <c r="B466" s="159"/>
      <c r="C466" s="171"/>
      <c r="D466" s="171"/>
      <c r="E466" s="14">
        <v>0</v>
      </c>
      <c r="F466" s="14">
        <v>0</v>
      </c>
      <c r="G466" s="14">
        <v>0</v>
      </c>
      <c r="H466" s="14">
        <v>0</v>
      </c>
      <c r="I466" s="14">
        <v>0</v>
      </c>
      <c r="J466" s="14">
        <v>0</v>
      </c>
      <c r="K466" s="14">
        <v>0</v>
      </c>
      <c r="L466" s="14">
        <v>0</v>
      </c>
      <c r="M466" s="14">
        <v>0</v>
      </c>
      <c r="N466" s="14">
        <v>0</v>
      </c>
      <c r="O466" s="164"/>
    </row>
    <row r="467" spans="1:17" ht="33" customHeight="1" x14ac:dyDescent="0.3">
      <c r="A467" s="146"/>
      <c r="B467" s="192" t="s">
        <v>322</v>
      </c>
      <c r="C467" s="146"/>
      <c r="D467" s="140" t="s">
        <v>309</v>
      </c>
      <c r="E467" s="33">
        <f>E468+E469</f>
        <v>3985713.5368899996</v>
      </c>
      <c r="F467" s="127">
        <f t="shared" ref="F467:N467" si="88">F468+F469</f>
        <v>1076990.93001</v>
      </c>
      <c r="G467" s="127">
        <f t="shared" si="88"/>
        <v>1752489.6942099999</v>
      </c>
      <c r="H467" s="215">
        <f t="shared" si="88"/>
        <v>1046486.91267</v>
      </c>
      <c r="I467" s="216"/>
      <c r="J467" s="216"/>
      <c r="K467" s="216"/>
      <c r="L467" s="217"/>
      <c r="M467" s="33">
        <f t="shared" si="88"/>
        <v>109746</v>
      </c>
      <c r="N467" s="33">
        <f t="shared" si="88"/>
        <v>0</v>
      </c>
      <c r="O467" s="168"/>
    </row>
    <row r="468" spans="1:17" ht="39.75" customHeight="1" x14ac:dyDescent="0.3">
      <c r="A468" s="155"/>
      <c r="B468" s="193"/>
      <c r="C468" s="155"/>
      <c r="D468" s="140" t="s">
        <v>10</v>
      </c>
      <c r="E468" s="33">
        <f>F468+G468+H468+M468+N468</f>
        <v>137571</v>
      </c>
      <c r="F468" s="127">
        <f t="shared" ref="F468:H469" si="89">F396+F459</f>
        <v>23745</v>
      </c>
      <c r="G468" s="127">
        <f t="shared" si="89"/>
        <v>0</v>
      </c>
      <c r="H468" s="215">
        <f t="shared" si="89"/>
        <v>4080</v>
      </c>
      <c r="I468" s="216"/>
      <c r="J468" s="216"/>
      <c r="K468" s="216"/>
      <c r="L468" s="217"/>
      <c r="M468" s="33">
        <f>M396+M459</f>
        <v>109746</v>
      </c>
      <c r="N468" s="33">
        <f>N396+N459</f>
        <v>0</v>
      </c>
      <c r="O468" s="169"/>
      <c r="P468" s="23"/>
      <c r="Q468" s="23"/>
    </row>
    <row r="469" spans="1:17" ht="39.75" customHeight="1" x14ac:dyDescent="0.3">
      <c r="A469" s="147"/>
      <c r="B469" s="194"/>
      <c r="C469" s="147"/>
      <c r="D469" s="140" t="s">
        <v>18</v>
      </c>
      <c r="E469" s="33">
        <f>F469+G469+H469+M469+N469</f>
        <v>3848142.5368899996</v>
      </c>
      <c r="F469" s="127">
        <f t="shared" si="89"/>
        <v>1053245.93001</v>
      </c>
      <c r="G469" s="127">
        <f t="shared" si="89"/>
        <v>1752489.6942099999</v>
      </c>
      <c r="H469" s="215">
        <f t="shared" si="89"/>
        <v>1042406.91267</v>
      </c>
      <c r="I469" s="216"/>
      <c r="J469" s="216"/>
      <c r="K469" s="216"/>
      <c r="L469" s="217"/>
      <c r="M469" s="33">
        <f>M397+M460</f>
        <v>0</v>
      </c>
      <c r="N469" s="33">
        <f>N397+N460</f>
        <v>0</v>
      </c>
      <c r="O469" s="170"/>
      <c r="P469" s="23"/>
      <c r="Q469" s="23"/>
    </row>
    <row r="470" spans="1:17" ht="28.5" customHeight="1" x14ac:dyDescent="0.3">
      <c r="A470" s="189"/>
      <c r="B470" s="189"/>
      <c r="C470" s="189"/>
      <c r="D470" s="133" t="s">
        <v>39</v>
      </c>
      <c r="E470" s="34">
        <f>SUM(E471:E474)</f>
        <v>24297297.177680001</v>
      </c>
      <c r="F470" s="128">
        <f>SUM(F471:F474)</f>
        <v>1839675.3227999997</v>
      </c>
      <c r="G470" s="128">
        <f t="shared" ref="G470:N470" si="90">SUM(G471:G474)</f>
        <v>4768607.00887</v>
      </c>
      <c r="H470" s="204">
        <f>SUM(H471:H474)</f>
        <v>7237743.6660100007</v>
      </c>
      <c r="I470" s="205"/>
      <c r="J470" s="205"/>
      <c r="K470" s="205"/>
      <c r="L470" s="206"/>
      <c r="M470" s="34">
        <f>SUM(M471:M474)</f>
        <v>6411908.2299999995</v>
      </c>
      <c r="N470" s="34">
        <f t="shared" si="90"/>
        <v>4039362.95</v>
      </c>
      <c r="O470" s="196"/>
    </row>
    <row r="471" spans="1:17" ht="31.5" customHeight="1" x14ac:dyDescent="0.3">
      <c r="A471" s="190"/>
      <c r="B471" s="190"/>
      <c r="C471" s="190"/>
      <c r="D471" s="22" t="s">
        <v>9</v>
      </c>
      <c r="E471" s="34">
        <f>F471+G471+H471+M471+N471</f>
        <v>700000</v>
      </c>
      <c r="F471" s="128">
        <f>F42+F111</f>
        <v>200000</v>
      </c>
      <c r="G471" s="128">
        <f>G42+G111</f>
        <v>312943.8</v>
      </c>
      <c r="H471" s="204">
        <f>H42+H111</f>
        <v>187056.2</v>
      </c>
      <c r="I471" s="205"/>
      <c r="J471" s="205"/>
      <c r="K471" s="205"/>
      <c r="L471" s="206"/>
      <c r="M471" s="34">
        <f>M42+M111</f>
        <v>0</v>
      </c>
      <c r="N471" s="34">
        <f>N42+N111</f>
        <v>0</v>
      </c>
      <c r="O471" s="197"/>
    </row>
    <row r="472" spans="1:17" ht="35.25" customHeight="1" x14ac:dyDescent="0.3">
      <c r="A472" s="190"/>
      <c r="B472" s="190"/>
      <c r="C472" s="190"/>
      <c r="D472" s="133" t="s">
        <v>10</v>
      </c>
      <c r="E472" s="34">
        <f>F472+G472+H472+M472+N472</f>
        <v>15271818.43</v>
      </c>
      <c r="F472" s="128">
        <f>F274+F392+F43+F112+F468+F363</f>
        <v>414319.61</v>
      </c>
      <c r="G472" s="128">
        <f>G274+G392+G43+G112+G468+G363</f>
        <v>1957180.85</v>
      </c>
      <c r="H472" s="204">
        <f>H274+H392+H43+H112+H468+H363</f>
        <v>4226405.16</v>
      </c>
      <c r="I472" s="205"/>
      <c r="J472" s="205"/>
      <c r="K472" s="205"/>
      <c r="L472" s="206"/>
      <c r="M472" s="34">
        <f>M274+M392+M43+M112+M468+M363</f>
        <v>5559928.2999999998</v>
      </c>
      <c r="N472" s="34">
        <f>N274+N392+N43+N112+N468+N363</f>
        <v>3113984.5100000002</v>
      </c>
      <c r="O472" s="197"/>
      <c r="P472" s="23"/>
    </row>
    <row r="473" spans="1:17" ht="35.25" customHeight="1" x14ac:dyDescent="0.3">
      <c r="A473" s="190"/>
      <c r="B473" s="190"/>
      <c r="C473" s="190"/>
      <c r="D473" s="140" t="s">
        <v>18</v>
      </c>
      <c r="E473" s="34">
        <f>SUM(F473:N473)</f>
        <v>8325478.74768</v>
      </c>
      <c r="F473" s="128">
        <f>F275+F393+F44+F113+F364+F375+F469</f>
        <v>1225355.7127999999</v>
      </c>
      <c r="G473" s="128">
        <f>G275+G393+G44+G113+G364+G375+G469</f>
        <v>2498482.3588700001</v>
      </c>
      <c r="H473" s="204">
        <f>H275+H393+H44+H113+H364+H375+H469</f>
        <v>2824282.3060100004</v>
      </c>
      <c r="I473" s="205"/>
      <c r="J473" s="205"/>
      <c r="K473" s="205"/>
      <c r="L473" s="206"/>
      <c r="M473" s="34">
        <f>M275+M393+M44+M113+M364+M375+M469</f>
        <v>851979.92999999993</v>
      </c>
      <c r="N473" s="34">
        <f>N275+N393+N44+N113+N364+N375+N469</f>
        <v>925378.44000000006</v>
      </c>
      <c r="O473" s="197"/>
      <c r="P473" s="23"/>
    </row>
    <row r="474" spans="1:17" ht="28.5" customHeight="1" x14ac:dyDescent="0.3">
      <c r="A474" s="191"/>
      <c r="B474" s="191"/>
      <c r="C474" s="191"/>
      <c r="D474" s="133" t="s">
        <v>12</v>
      </c>
      <c r="E474" s="34">
        <f>SUM(F474:N474)</f>
        <v>0</v>
      </c>
      <c r="F474" s="128">
        <f>F114+F276</f>
        <v>0</v>
      </c>
      <c r="G474" s="128">
        <f>G114+G276</f>
        <v>0</v>
      </c>
      <c r="H474" s="204">
        <f>H114+H276</f>
        <v>0</v>
      </c>
      <c r="I474" s="205"/>
      <c r="J474" s="205"/>
      <c r="K474" s="205"/>
      <c r="L474" s="206"/>
      <c r="M474" s="34">
        <f>M114+M276</f>
        <v>0</v>
      </c>
      <c r="N474" s="34">
        <f>N114+N276</f>
        <v>0</v>
      </c>
      <c r="O474" s="198"/>
      <c r="P474" s="23"/>
    </row>
    <row r="475" spans="1:17" ht="28.5" customHeight="1" x14ac:dyDescent="0.3">
      <c r="A475" s="24"/>
      <c r="B475" s="24"/>
      <c r="C475" s="24"/>
      <c r="D475" s="25"/>
      <c r="E475" s="26"/>
      <c r="F475" s="27"/>
      <c r="G475" s="27"/>
      <c r="H475" s="27"/>
      <c r="I475" s="27"/>
      <c r="J475" s="27"/>
      <c r="K475" s="27"/>
      <c r="L475" s="27"/>
      <c r="M475" s="27"/>
      <c r="N475" s="27"/>
      <c r="O475" s="28" t="s">
        <v>157</v>
      </c>
    </row>
    <row r="476" spans="1:17" ht="18" customHeight="1" x14ac:dyDescent="0.3">
      <c r="B476" s="16"/>
      <c r="C476" s="16"/>
      <c r="D476" s="16"/>
      <c r="E476" s="30"/>
      <c r="F476" s="30"/>
      <c r="G476" s="31"/>
      <c r="H476" s="16"/>
      <c r="I476" s="16"/>
      <c r="J476" s="30"/>
      <c r="K476" s="16"/>
      <c r="L476" s="16"/>
      <c r="M476" s="16"/>
      <c r="N476" s="16"/>
    </row>
    <row r="477" spans="1:17" ht="21" customHeight="1" x14ac:dyDescent="0.3">
      <c r="B477" s="16" t="s">
        <v>357</v>
      </c>
      <c r="C477" s="16"/>
      <c r="D477" s="16"/>
      <c r="E477" s="30"/>
      <c r="F477" s="30"/>
      <c r="G477" s="31"/>
      <c r="H477" s="30"/>
      <c r="I477" s="30"/>
      <c r="J477" s="30"/>
      <c r="K477" s="30"/>
      <c r="L477" s="30"/>
      <c r="M477" s="30"/>
      <c r="N477" s="30"/>
      <c r="O477" s="16" t="s">
        <v>358</v>
      </c>
    </row>
    <row r="478" spans="1:17" ht="21.75" customHeight="1" x14ac:dyDescent="0.3">
      <c r="B478" s="16"/>
      <c r="C478" s="16"/>
      <c r="D478" s="16"/>
      <c r="E478" s="16"/>
      <c r="F478" s="30"/>
      <c r="G478" s="31"/>
      <c r="H478" s="30"/>
      <c r="I478" s="30"/>
      <c r="J478" s="30"/>
      <c r="K478" s="30"/>
      <c r="L478" s="30"/>
      <c r="M478" s="16"/>
      <c r="N478" s="16"/>
      <c r="O478" s="16"/>
    </row>
    <row r="479" spans="1:17" ht="23.65" customHeight="1" x14ac:dyDescent="0.3">
      <c r="B479" s="16"/>
      <c r="C479" s="16"/>
      <c r="D479" s="16"/>
      <c r="E479" s="16"/>
      <c r="F479" s="30"/>
      <c r="G479" s="31"/>
      <c r="H479" s="30"/>
      <c r="I479" s="30"/>
      <c r="J479" s="30"/>
      <c r="K479" s="30"/>
      <c r="L479" s="30"/>
      <c r="M479" s="16"/>
      <c r="N479" s="16"/>
      <c r="O479" s="16"/>
    </row>
    <row r="480" spans="1:17" ht="21" customHeight="1" x14ac:dyDescent="0.3">
      <c r="B480" s="16" t="s">
        <v>588</v>
      </c>
      <c r="C480" s="16"/>
      <c r="D480" s="16"/>
      <c r="E480" s="16"/>
      <c r="F480" s="30"/>
      <c r="G480" s="16"/>
      <c r="H480" s="16"/>
      <c r="I480" s="16"/>
      <c r="J480" s="16"/>
      <c r="K480" s="16"/>
      <c r="L480" s="16"/>
      <c r="M480" s="16"/>
      <c r="N480" s="16"/>
      <c r="O480" s="16" t="s">
        <v>589</v>
      </c>
    </row>
    <row r="481" spans="1:15" ht="21" customHeight="1" x14ac:dyDescent="0.3">
      <c r="B481" s="16"/>
      <c r="C481" s="16"/>
      <c r="D481" s="16"/>
      <c r="E481" s="16"/>
      <c r="F481" s="30"/>
      <c r="G481" s="31"/>
      <c r="H481" s="16"/>
      <c r="I481" s="16"/>
      <c r="J481" s="16"/>
      <c r="K481" s="16"/>
      <c r="L481" s="16"/>
      <c r="M481" s="16"/>
      <c r="N481" s="16"/>
      <c r="O481" s="16"/>
    </row>
    <row r="482" spans="1:15" ht="21" customHeight="1" x14ac:dyDescent="0.3">
      <c r="C482" s="16"/>
    </row>
    <row r="483" spans="1:15" ht="21" customHeight="1" x14ac:dyDescent="0.3">
      <c r="A483" s="17"/>
      <c r="J483" s="23"/>
    </row>
    <row r="484" spans="1:15" ht="75" customHeight="1" x14ac:dyDescent="0.3">
      <c r="G484" s="32"/>
      <c r="H484" s="23"/>
      <c r="I484" s="23"/>
      <c r="J484" s="23"/>
      <c r="K484" s="23"/>
      <c r="L484" s="23"/>
    </row>
  </sheetData>
  <mergeCells count="1190">
    <mergeCell ref="H463:L463"/>
    <mergeCell ref="H446:L446"/>
    <mergeCell ref="H447:L447"/>
    <mergeCell ref="H448:L448"/>
    <mergeCell ref="I455:L455"/>
    <mergeCell ref="A353:A355"/>
    <mergeCell ref="O353:O355"/>
    <mergeCell ref="H383:L383"/>
    <mergeCell ref="H387:L387"/>
    <mergeCell ref="H388:L388"/>
    <mergeCell ref="H389:L389"/>
    <mergeCell ref="H390:L390"/>
    <mergeCell ref="I371:L371"/>
    <mergeCell ref="B422:B424"/>
    <mergeCell ref="C422:C424"/>
    <mergeCell ref="F437:F438"/>
    <mergeCell ref="C461:C463"/>
    <mergeCell ref="B371:B373"/>
    <mergeCell ref="C371:C373"/>
    <mergeCell ref="D371:D373"/>
    <mergeCell ref="M359:M360"/>
    <mergeCell ref="O395:O397"/>
    <mergeCell ref="B391:B393"/>
    <mergeCell ref="B449:B451"/>
    <mergeCell ref="C449:C451"/>
    <mergeCell ref="D449:D451"/>
    <mergeCell ref="A348:A352"/>
    <mergeCell ref="O348:O352"/>
    <mergeCell ref="C264:C268"/>
    <mergeCell ref="H409:L409"/>
    <mergeCell ref="H408:L408"/>
    <mergeCell ref="H419:L419"/>
    <mergeCell ref="H425:L425"/>
    <mergeCell ref="H426:L426"/>
    <mergeCell ref="H429:L429"/>
    <mergeCell ref="H428:L428"/>
    <mergeCell ref="H427:L427"/>
    <mergeCell ref="H434:L434"/>
    <mergeCell ref="H392:L392"/>
    <mergeCell ref="H391:L391"/>
    <mergeCell ref="H436:L436"/>
    <mergeCell ref="H435:L435"/>
    <mergeCell ref="H325:H326"/>
    <mergeCell ref="H309:H310"/>
    <mergeCell ref="H353:H354"/>
    <mergeCell ref="A434:A439"/>
    <mergeCell ref="N437:N438"/>
    <mergeCell ref="E359:E360"/>
    <mergeCell ref="H431:H432"/>
    <mergeCell ref="H351:L351"/>
    <mergeCell ref="H350:L350"/>
    <mergeCell ref="H349:L349"/>
    <mergeCell ref="H348:L348"/>
    <mergeCell ref="H358:L358"/>
    <mergeCell ref="H357:L357"/>
    <mergeCell ref="H356:L356"/>
    <mergeCell ref="I345:L345"/>
    <mergeCell ref="I353:L353"/>
    <mergeCell ref="H474:L474"/>
    <mergeCell ref="H473:L473"/>
    <mergeCell ref="H472:L472"/>
    <mergeCell ref="H471:L471"/>
    <mergeCell ref="H470:L470"/>
    <mergeCell ref="H469:L469"/>
    <mergeCell ref="H468:L468"/>
    <mergeCell ref="H467:L467"/>
    <mergeCell ref="I422:L422"/>
    <mergeCell ref="I431:L431"/>
    <mergeCell ref="I437:L437"/>
    <mergeCell ref="I464:L464"/>
    <mergeCell ref="I449:L449"/>
    <mergeCell ref="H454:L454"/>
    <mergeCell ref="H453:L453"/>
    <mergeCell ref="H452:L452"/>
    <mergeCell ref="H176:L176"/>
    <mergeCell ref="H177:L177"/>
    <mergeCell ref="H178:L178"/>
    <mergeCell ref="H418:L418"/>
    <mergeCell ref="H417:L417"/>
    <mergeCell ref="H416:L416"/>
    <mergeCell ref="H407:L407"/>
    <mergeCell ref="H406:L406"/>
    <mergeCell ref="H405:L405"/>
    <mergeCell ref="H404:L404"/>
    <mergeCell ref="H403:L403"/>
    <mergeCell ref="H415:L415"/>
    <mergeCell ref="H414:L414"/>
    <mergeCell ref="H410:L410"/>
    <mergeCell ref="H294:L294"/>
    <mergeCell ref="H344:L344"/>
    <mergeCell ref="B145:B147"/>
    <mergeCell ref="H305:H306"/>
    <mergeCell ref="M305:M306"/>
    <mergeCell ref="D286:D288"/>
    <mergeCell ref="F305:F306"/>
    <mergeCell ref="G309:G310"/>
    <mergeCell ref="E297:E298"/>
    <mergeCell ref="N309:N310"/>
    <mergeCell ref="H301:H302"/>
    <mergeCell ref="A293:O293"/>
    <mergeCell ref="I165:L165"/>
    <mergeCell ref="I172:L172"/>
    <mergeCell ref="I190:L190"/>
    <mergeCell ref="I197:L197"/>
    <mergeCell ref="I248:L248"/>
    <mergeCell ref="H203:L203"/>
    <mergeCell ref="H202:L202"/>
    <mergeCell ref="H163:L163"/>
    <mergeCell ref="H164:L164"/>
    <mergeCell ref="H168:L168"/>
    <mergeCell ref="H189:L189"/>
    <mergeCell ref="H188:L188"/>
    <mergeCell ref="H187:L187"/>
    <mergeCell ref="H186:L186"/>
    <mergeCell ref="H182:L182"/>
    <mergeCell ref="H181:L181"/>
    <mergeCell ref="H169:L169"/>
    <mergeCell ref="H170:L170"/>
    <mergeCell ref="H175:L175"/>
    <mergeCell ref="H157:L157"/>
    <mergeCell ref="H158:L158"/>
    <mergeCell ref="H159:L159"/>
    <mergeCell ref="H160:L160"/>
    <mergeCell ref="H161:L161"/>
    <mergeCell ref="H162:L162"/>
    <mergeCell ref="H238:L238"/>
    <mergeCell ref="H237:L237"/>
    <mergeCell ref="H236:L236"/>
    <mergeCell ref="H197:H198"/>
    <mergeCell ref="H216:L216"/>
    <mergeCell ref="H217:L217"/>
    <mergeCell ref="H201:L201"/>
    <mergeCell ref="H200:L200"/>
    <mergeCell ref="H196:L196"/>
    <mergeCell ref="H195:L195"/>
    <mergeCell ref="H194:L194"/>
    <mergeCell ref="H193:L193"/>
    <mergeCell ref="H231:L231"/>
    <mergeCell ref="H230:L230"/>
    <mergeCell ref="H226:L226"/>
    <mergeCell ref="H225:L225"/>
    <mergeCell ref="H224:L224"/>
    <mergeCell ref="I227:L227"/>
    <mergeCell ref="I233:L233"/>
    <mergeCell ref="H223:L223"/>
    <mergeCell ref="H221:L221"/>
    <mergeCell ref="H210:L210"/>
    <mergeCell ref="H209:L209"/>
    <mergeCell ref="H24:L24"/>
    <mergeCell ref="H25:L25"/>
    <mergeCell ref="I26:L26"/>
    <mergeCell ref="H29:L29"/>
    <mergeCell ref="H30:L30"/>
    <mergeCell ref="H31:L31"/>
    <mergeCell ref="I32:L32"/>
    <mergeCell ref="H110:L110"/>
    <mergeCell ref="H111:L111"/>
    <mergeCell ref="H208:L208"/>
    <mergeCell ref="H207:L207"/>
    <mergeCell ref="H222:L222"/>
    <mergeCell ref="G261:G262"/>
    <mergeCell ref="H261:H262"/>
    <mergeCell ref="I261:L261"/>
    <mergeCell ref="F124:F125"/>
    <mergeCell ref="C107:C109"/>
    <mergeCell ref="D107:D109"/>
    <mergeCell ref="G78:G79"/>
    <mergeCell ref="H32:H33"/>
    <mergeCell ref="G54:G55"/>
    <mergeCell ref="H64:L64"/>
    <mergeCell ref="H65:L65"/>
    <mergeCell ref="H66:L66"/>
    <mergeCell ref="H67:L67"/>
    <mergeCell ref="H71:L71"/>
    <mergeCell ref="H72:L72"/>
    <mergeCell ref="H73:L73"/>
    <mergeCell ref="H74:L74"/>
    <mergeCell ref="H227:H228"/>
    <mergeCell ref="H233:H234"/>
    <mergeCell ref="H180:L180"/>
    <mergeCell ref="B343:B344"/>
    <mergeCell ref="H437:H438"/>
    <mergeCell ref="G437:G438"/>
    <mergeCell ref="O437:O439"/>
    <mergeCell ref="E437:E438"/>
    <mergeCell ref="B272:B276"/>
    <mergeCell ref="B403:B405"/>
    <mergeCell ref="N411:N412"/>
    <mergeCell ref="F183:F184"/>
    <mergeCell ref="O200:O206"/>
    <mergeCell ref="B204:B206"/>
    <mergeCell ref="B398:B399"/>
    <mergeCell ref="N371:N372"/>
    <mergeCell ref="I333:L333"/>
    <mergeCell ref="O179:O185"/>
    <mergeCell ref="E301:E302"/>
    <mergeCell ref="B329:B331"/>
    <mergeCell ref="H179:L179"/>
    <mergeCell ref="I183:L183"/>
    <mergeCell ref="H343:L343"/>
    <mergeCell ref="H342:L342"/>
    <mergeCell ref="H341:L341"/>
    <mergeCell ref="I204:L204"/>
    <mergeCell ref="I211:L211"/>
    <mergeCell ref="H215:L215"/>
    <mergeCell ref="M353:M354"/>
    <mergeCell ref="M371:M372"/>
    <mergeCell ref="I359:L359"/>
    <mergeCell ref="I400:L400"/>
    <mergeCell ref="O362:O365"/>
    <mergeCell ref="F233:F234"/>
    <mergeCell ref="G269:G270"/>
    <mergeCell ref="A6:O6"/>
    <mergeCell ref="E8:E9"/>
    <mergeCell ref="F8:N8"/>
    <mergeCell ref="A7:O7"/>
    <mergeCell ref="M165:M166"/>
    <mergeCell ref="M130:M131"/>
    <mergeCell ref="M204:M205"/>
    <mergeCell ref="P183:P185"/>
    <mergeCell ref="A186:A192"/>
    <mergeCell ref="B186:B189"/>
    <mergeCell ref="C186:C189"/>
    <mergeCell ref="O186:O192"/>
    <mergeCell ref="B190:B192"/>
    <mergeCell ref="C190:C192"/>
    <mergeCell ref="D190:D192"/>
    <mergeCell ref="E190:E191"/>
    <mergeCell ref="F190:F191"/>
    <mergeCell ref="G190:G191"/>
    <mergeCell ref="H190:H191"/>
    <mergeCell ref="M190:M191"/>
    <mergeCell ref="H147:L147"/>
    <mergeCell ref="H151:L151"/>
    <mergeCell ref="H152:L152"/>
    <mergeCell ref="H35:L35"/>
    <mergeCell ref="H112:L112"/>
    <mergeCell ref="F130:F131"/>
    <mergeCell ref="H18:L18"/>
    <mergeCell ref="I19:L19"/>
    <mergeCell ref="H22:L22"/>
    <mergeCell ref="H23:L23"/>
    <mergeCell ref="H49:L49"/>
    <mergeCell ref="H50:L50"/>
    <mergeCell ref="M244:M245"/>
    <mergeCell ref="H232:L232"/>
    <mergeCell ref="N301:N302"/>
    <mergeCell ref="N325:N326"/>
    <mergeCell ref="C175:C178"/>
    <mergeCell ref="I286:L286"/>
    <mergeCell ref="C204:C206"/>
    <mergeCell ref="H239:L239"/>
    <mergeCell ref="F2:G2"/>
    <mergeCell ref="A4:O4"/>
    <mergeCell ref="F244:F245"/>
    <mergeCell ref="D248:D250"/>
    <mergeCell ref="B236:B238"/>
    <mergeCell ref="A5:O5"/>
    <mergeCell ref="E240:E241"/>
    <mergeCell ref="C172:C174"/>
    <mergeCell ref="G204:G205"/>
    <mergeCell ref="C145:C147"/>
    <mergeCell ref="F172:F173"/>
    <mergeCell ref="B172:B174"/>
    <mergeCell ref="G148:G149"/>
    <mergeCell ref="E197:E198"/>
    <mergeCell ref="G211:G212"/>
    <mergeCell ref="F204:F205"/>
    <mergeCell ref="G227:G228"/>
    <mergeCell ref="M148:M149"/>
    <mergeCell ref="H211:H212"/>
    <mergeCell ref="C221:C223"/>
    <mergeCell ref="M183:M184"/>
    <mergeCell ref="O224:O229"/>
    <mergeCell ref="I240:L240"/>
    <mergeCell ref="I244:L244"/>
    <mergeCell ref="B464:B466"/>
    <mergeCell ref="B395:B397"/>
    <mergeCell ref="D437:D439"/>
    <mergeCell ref="E337:E338"/>
    <mergeCell ref="F337:F338"/>
    <mergeCell ref="B406:B407"/>
    <mergeCell ref="B353:B355"/>
    <mergeCell ref="B443:B445"/>
    <mergeCell ref="C443:C445"/>
    <mergeCell ref="D443:D445"/>
    <mergeCell ref="E443:E444"/>
    <mergeCell ref="F443:F444"/>
    <mergeCell ref="B434:B436"/>
    <mergeCell ref="C434:C436"/>
    <mergeCell ref="C377:C379"/>
    <mergeCell ref="E400:E401"/>
    <mergeCell ref="F400:F401"/>
    <mergeCell ref="B461:B463"/>
    <mergeCell ref="E449:E450"/>
    <mergeCell ref="D400:D402"/>
    <mergeCell ref="D359:D361"/>
    <mergeCell ref="F359:F360"/>
    <mergeCell ref="B366:O366"/>
    <mergeCell ref="F464:F465"/>
    <mergeCell ref="G464:G465"/>
    <mergeCell ref="G443:G444"/>
    <mergeCell ref="M464:M465"/>
    <mergeCell ref="O343:O347"/>
    <mergeCell ref="C343:C344"/>
    <mergeCell ref="B345:B347"/>
    <mergeCell ref="B340:B342"/>
    <mergeCell ref="B337:B339"/>
    <mergeCell ref="O356:O357"/>
    <mergeCell ref="G400:G401"/>
    <mergeCell ref="C391:C393"/>
    <mergeCell ref="C400:C402"/>
    <mergeCell ref="H382:L382"/>
    <mergeCell ref="H381:L381"/>
    <mergeCell ref="H380:L380"/>
    <mergeCell ref="O336:O339"/>
    <mergeCell ref="C395:C397"/>
    <mergeCell ref="H393:L393"/>
    <mergeCell ref="H399:L399"/>
    <mergeCell ref="H398:L398"/>
    <mergeCell ref="H397:L397"/>
    <mergeCell ref="H396:L396"/>
    <mergeCell ref="H384:L384"/>
    <mergeCell ref="H385:L385"/>
    <mergeCell ref="H386:L386"/>
    <mergeCell ref="H395:L395"/>
    <mergeCell ref="C380:C382"/>
    <mergeCell ref="D337:D339"/>
    <mergeCell ref="H337:H338"/>
    <mergeCell ref="H365:L365"/>
    <mergeCell ref="H379:L379"/>
    <mergeCell ref="H378:L378"/>
    <mergeCell ref="H377:L377"/>
    <mergeCell ref="N359:N360"/>
    <mergeCell ref="O391:O393"/>
    <mergeCell ref="M431:M432"/>
    <mergeCell ref="N431:N432"/>
    <mergeCell ref="E422:E423"/>
    <mergeCell ref="F422:F423"/>
    <mergeCell ref="C406:C407"/>
    <mergeCell ref="E371:E372"/>
    <mergeCell ref="F371:F372"/>
    <mergeCell ref="G371:G372"/>
    <mergeCell ref="O380:O382"/>
    <mergeCell ref="N422:N423"/>
    <mergeCell ref="O358:O361"/>
    <mergeCell ref="H400:H401"/>
    <mergeCell ref="E411:E412"/>
    <mergeCell ref="D422:D424"/>
    <mergeCell ref="G422:G423"/>
    <mergeCell ref="H422:H423"/>
    <mergeCell ref="M400:M401"/>
    <mergeCell ref="C398:C399"/>
    <mergeCell ref="C403:C405"/>
    <mergeCell ref="N400:N401"/>
    <mergeCell ref="H411:H412"/>
    <mergeCell ref="I411:L411"/>
    <mergeCell ref="H352:L352"/>
    <mergeCell ref="G305:G306"/>
    <mergeCell ref="H244:H245"/>
    <mergeCell ref="C244:C246"/>
    <mergeCell ref="M297:M298"/>
    <mergeCell ref="G248:G249"/>
    <mergeCell ref="F297:F298"/>
    <mergeCell ref="F329:F330"/>
    <mergeCell ref="O247:O250"/>
    <mergeCell ref="E345:E346"/>
    <mergeCell ref="C272:C276"/>
    <mergeCell ref="N297:N298"/>
    <mergeCell ref="O272:O276"/>
    <mergeCell ref="H257:L257"/>
    <mergeCell ref="H268:L268"/>
    <mergeCell ref="D269:D271"/>
    <mergeCell ref="E269:E270"/>
    <mergeCell ref="G244:G245"/>
    <mergeCell ref="D301:D303"/>
    <mergeCell ref="F248:F249"/>
    <mergeCell ref="G301:G302"/>
    <mergeCell ref="A277:O277"/>
    <mergeCell ref="M248:M249"/>
    <mergeCell ref="N337:N338"/>
    <mergeCell ref="G329:G330"/>
    <mergeCell ref="O320:O323"/>
    <mergeCell ref="O328:O331"/>
    <mergeCell ref="O332:O335"/>
    <mergeCell ref="E329:E330"/>
    <mergeCell ref="D321:D323"/>
    <mergeCell ref="M333:M334"/>
    <mergeCell ref="N321:N322"/>
    <mergeCell ref="M240:M241"/>
    <mergeCell ref="N240:N241"/>
    <mergeCell ref="N261:N262"/>
    <mergeCell ref="B294:B295"/>
    <mergeCell ref="B282:B285"/>
    <mergeCell ref="B244:B246"/>
    <mergeCell ref="H248:H249"/>
    <mergeCell ref="C305:C307"/>
    <mergeCell ref="G353:G354"/>
    <mergeCell ref="A289:A292"/>
    <mergeCell ref="B240:B242"/>
    <mergeCell ref="H243:L243"/>
    <mergeCell ref="B289:B292"/>
    <mergeCell ref="B286:B288"/>
    <mergeCell ref="C286:C288"/>
    <mergeCell ref="E305:E306"/>
    <mergeCell ref="B248:B250"/>
    <mergeCell ref="A264:A271"/>
    <mergeCell ref="B264:B268"/>
    <mergeCell ref="D313:D315"/>
    <mergeCell ref="E313:E314"/>
    <mergeCell ref="D297:D299"/>
    <mergeCell ref="D345:D347"/>
    <mergeCell ref="M261:M262"/>
    <mergeCell ref="M286:M287"/>
    <mergeCell ref="N244:N245"/>
    <mergeCell ref="N317:N318"/>
    <mergeCell ref="C337:C339"/>
    <mergeCell ref="G317:G318"/>
    <mergeCell ref="G321:G322"/>
    <mergeCell ref="H317:H318"/>
    <mergeCell ref="H340:L340"/>
    <mergeCell ref="H364:L364"/>
    <mergeCell ref="H363:L363"/>
    <mergeCell ref="H362:L362"/>
    <mergeCell ref="N353:N354"/>
    <mergeCell ref="C353:C355"/>
    <mergeCell ref="D353:D355"/>
    <mergeCell ref="E353:E354"/>
    <mergeCell ref="N329:N330"/>
    <mergeCell ref="H370:L370"/>
    <mergeCell ref="H369:L369"/>
    <mergeCell ref="H368:L368"/>
    <mergeCell ref="H367:L367"/>
    <mergeCell ref="H375:L375"/>
    <mergeCell ref="H374:L374"/>
    <mergeCell ref="D244:D246"/>
    <mergeCell ref="B301:B303"/>
    <mergeCell ref="H259:L259"/>
    <mergeCell ref="H276:L276"/>
    <mergeCell ref="H275:L275"/>
    <mergeCell ref="H274:L274"/>
    <mergeCell ref="H272:L272"/>
    <mergeCell ref="H292:L292"/>
    <mergeCell ref="H291:L291"/>
    <mergeCell ref="H290:L290"/>
    <mergeCell ref="H289:L289"/>
    <mergeCell ref="H285:L285"/>
    <mergeCell ref="C269:C271"/>
    <mergeCell ref="F269:F270"/>
    <mergeCell ref="H269:H270"/>
    <mergeCell ref="I269:L269"/>
    <mergeCell ref="M269:M270"/>
    <mergeCell ref="N269:N270"/>
    <mergeCell ref="O239:O242"/>
    <mergeCell ref="O243:O246"/>
    <mergeCell ref="O289:O292"/>
    <mergeCell ref="C248:C250"/>
    <mergeCell ref="F240:F241"/>
    <mergeCell ref="B297:B299"/>
    <mergeCell ref="H280:L280"/>
    <mergeCell ref="H279:L279"/>
    <mergeCell ref="H278:L278"/>
    <mergeCell ref="A243:A246"/>
    <mergeCell ref="D309:D311"/>
    <mergeCell ref="B305:B307"/>
    <mergeCell ref="C261:C263"/>
    <mergeCell ref="D261:D263"/>
    <mergeCell ref="H254:L254"/>
    <mergeCell ref="H255:L255"/>
    <mergeCell ref="C256:C260"/>
    <mergeCell ref="H260:L260"/>
    <mergeCell ref="H247:L247"/>
    <mergeCell ref="H256:L256"/>
    <mergeCell ref="D305:D307"/>
    <mergeCell ref="H284:L284"/>
    <mergeCell ref="H283:L283"/>
    <mergeCell ref="H282:L282"/>
    <mergeCell ref="G286:G287"/>
    <mergeCell ref="E286:E287"/>
    <mergeCell ref="H295:L295"/>
    <mergeCell ref="H273:L273"/>
    <mergeCell ref="E261:E262"/>
    <mergeCell ref="F261:F262"/>
    <mergeCell ref="B261:B263"/>
    <mergeCell ref="C301:C303"/>
    <mergeCell ref="O377:O379"/>
    <mergeCell ref="B333:B335"/>
    <mergeCell ref="C333:C335"/>
    <mergeCell ref="B377:B379"/>
    <mergeCell ref="C367:C368"/>
    <mergeCell ref="B356:B357"/>
    <mergeCell ref="B348:B351"/>
    <mergeCell ref="M345:M346"/>
    <mergeCell ref="H297:H298"/>
    <mergeCell ref="H264:L264"/>
    <mergeCell ref="H265:L265"/>
    <mergeCell ref="H266:L266"/>
    <mergeCell ref="H267:L267"/>
    <mergeCell ref="O264:O271"/>
    <mergeCell ref="O316:O319"/>
    <mergeCell ref="M329:M330"/>
    <mergeCell ref="C313:C315"/>
    <mergeCell ref="O304:O307"/>
    <mergeCell ref="H281:L281"/>
    <mergeCell ref="B269:B271"/>
    <mergeCell ref="M301:M302"/>
    <mergeCell ref="I337:L337"/>
    <mergeCell ref="O340:O342"/>
    <mergeCell ref="H345:H346"/>
    <mergeCell ref="E321:E322"/>
    <mergeCell ref="M317:M318"/>
    <mergeCell ref="E317:E318"/>
    <mergeCell ref="G337:G338"/>
    <mergeCell ref="H336:L336"/>
    <mergeCell ref="H332:L332"/>
    <mergeCell ref="O300:O303"/>
    <mergeCell ref="H321:H322"/>
    <mergeCell ref="O294:O295"/>
    <mergeCell ref="O296:O299"/>
    <mergeCell ref="C289:C292"/>
    <mergeCell ref="E244:E245"/>
    <mergeCell ref="B251:B255"/>
    <mergeCell ref="C251:C255"/>
    <mergeCell ref="H251:L251"/>
    <mergeCell ref="O251:O255"/>
    <mergeCell ref="H253:L253"/>
    <mergeCell ref="N286:N287"/>
    <mergeCell ref="O308:O311"/>
    <mergeCell ref="B325:B327"/>
    <mergeCell ref="N313:N314"/>
    <mergeCell ref="E309:E310"/>
    <mergeCell ref="H313:H314"/>
    <mergeCell ref="O312:O315"/>
    <mergeCell ref="F309:F310"/>
    <mergeCell ref="C282:C285"/>
    <mergeCell ref="F286:F287"/>
    <mergeCell ref="G297:G298"/>
    <mergeCell ref="C297:C299"/>
    <mergeCell ref="H286:H287"/>
    <mergeCell ref="C294:C295"/>
    <mergeCell ref="O282:O288"/>
    <mergeCell ref="M309:M310"/>
    <mergeCell ref="O324:O327"/>
    <mergeCell ref="M325:M326"/>
    <mergeCell ref="E325:E326"/>
    <mergeCell ref="C309:C311"/>
    <mergeCell ref="O278:O281"/>
    <mergeCell ref="B278:B281"/>
    <mergeCell ref="C278:C281"/>
    <mergeCell ref="G325:G326"/>
    <mergeCell ref="H359:H360"/>
    <mergeCell ref="F333:F334"/>
    <mergeCell ref="A312:A315"/>
    <mergeCell ref="F313:F314"/>
    <mergeCell ref="A236:A238"/>
    <mergeCell ref="B317:B319"/>
    <mergeCell ref="C317:C319"/>
    <mergeCell ref="D317:D319"/>
    <mergeCell ref="A247:A250"/>
    <mergeCell ref="A304:A307"/>
    <mergeCell ref="C236:C238"/>
    <mergeCell ref="F301:F302"/>
    <mergeCell ref="G313:G314"/>
    <mergeCell ref="C345:C347"/>
    <mergeCell ref="C340:C342"/>
    <mergeCell ref="F345:F346"/>
    <mergeCell ref="F325:F326"/>
    <mergeCell ref="A308:A311"/>
    <mergeCell ref="A328:A331"/>
    <mergeCell ref="A300:A303"/>
    <mergeCell ref="B321:B323"/>
    <mergeCell ref="G333:G334"/>
    <mergeCell ref="B309:B311"/>
    <mergeCell ref="F317:F318"/>
    <mergeCell ref="G345:G346"/>
    <mergeCell ref="E248:E249"/>
    <mergeCell ref="D240:D242"/>
    <mergeCell ref="A272:A276"/>
    <mergeCell ref="A296:A299"/>
    <mergeCell ref="G240:G241"/>
    <mergeCell ref="H240:H241"/>
    <mergeCell ref="O151:O156"/>
    <mergeCell ref="B154:B156"/>
    <mergeCell ref="C154:C156"/>
    <mergeCell ref="D154:D156"/>
    <mergeCell ref="E154:E155"/>
    <mergeCell ref="F154:F155"/>
    <mergeCell ref="G154:G155"/>
    <mergeCell ref="H154:H155"/>
    <mergeCell ref="C193:C196"/>
    <mergeCell ref="A168:A174"/>
    <mergeCell ref="D227:D229"/>
    <mergeCell ref="B207:B210"/>
    <mergeCell ref="C207:C210"/>
    <mergeCell ref="D233:D235"/>
    <mergeCell ref="B211:B213"/>
    <mergeCell ref="C211:C213"/>
    <mergeCell ref="A207:A213"/>
    <mergeCell ref="M227:M228"/>
    <mergeCell ref="O230:O235"/>
    <mergeCell ref="A157:A160"/>
    <mergeCell ref="N172:N173"/>
    <mergeCell ref="A151:A156"/>
    <mergeCell ref="B230:B232"/>
    <mergeCell ref="E183:E184"/>
    <mergeCell ref="F227:F228"/>
    <mergeCell ref="F197:F198"/>
    <mergeCell ref="G197:G198"/>
    <mergeCell ref="B227:B229"/>
    <mergeCell ref="C230:C232"/>
    <mergeCell ref="B179:B182"/>
    <mergeCell ref="N190:N191"/>
    <mergeCell ref="O157:O160"/>
    <mergeCell ref="M38:M39"/>
    <mergeCell ref="M78:M79"/>
    <mergeCell ref="E130:E131"/>
    <mergeCell ref="C157:C160"/>
    <mergeCell ref="D130:D132"/>
    <mergeCell ref="M54:M55"/>
    <mergeCell ref="F38:F39"/>
    <mergeCell ref="C71:C74"/>
    <mergeCell ref="E78:E79"/>
    <mergeCell ref="A145:A150"/>
    <mergeCell ref="H84:L84"/>
    <mergeCell ref="H88:L88"/>
    <mergeCell ref="H89:L89"/>
    <mergeCell ref="H90:L90"/>
    <mergeCell ref="H91:L91"/>
    <mergeCell ref="H92:L92"/>
    <mergeCell ref="H93:L93"/>
    <mergeCell ref="H94:L94"/>
    <mergeCell ref="H95:L95"/>
    <mergeCell ref="H51:L51"/>
    <mergeCell ref="H52:L52"/>
    <mergeCell ref="H53:L53"/>
    <mergeCell ref="I54:L54"/>
    <mergeCell ref="H58:L58"/>
    <mergeCell ref="I59:L59"/>
    <mergeCell ref="I68:L68"/>
    <mergeCell ref="I78:L78"/>
    <mergeCell ref="I85:L85"/>
    <mergeCell ref="I130:L130"/>
    <mergeCell ref="F78:F79"/>
    <mergeCell ref="C130:C132"/>
    <mergeCell ref="D136:D138"/>
    <mergeCell ref="D68:D70"/>
    <mergeCell ref="E136:E137"/>
    <mergeCell ref="H47:L47"/>
    <mergeCell ref="G172:G173"/>
    <mergeCell ref="D148:D150"/>
    <mergeCell ref="D172:D174"/>
    <mergeCell ref="C165:C167"/>
    <mergeCell ref="H128:L128"/>
    <mergeCell ref="H129:L129"/>
    <mergeCell ref="H133:L133"/>
    <mergeCell ref="H134:L134"/>
    <mergeCell ref="C64:C67"/>
    <mergeCell ref="H153:L153"/>
    <mergeCell ref="O139:O144"/>
    <mergeCell ref="O116:O119"/>
    <mergeCell ref="O133:O138"/>
    <mergeCell ref="G68:G69"/>
    <mergeCell ref="O88:O91"/>
    <mergeCell ref="O75:O80"/>
    <mergeCell ref="O64:O70"/>
    <mergeCell ref="O127:O132"/>
    <mergeCell ref="O120:O126"/>
    <mergeCell ref="N85:N86"/>
    <mergeCell ref="O71:O74"/>
    <mergeCell ref="H103:L103"/>
    <mergeCell ref="C151:C153"/>
    <mergeCell ref="C103:C106"/>
    <mergeCell ref="M154:M155"/>
    <mergeCell ref="N154:N155"/>
    <mergeCell ref="G107:G108"/>
    <mergeCell ref="M172:M173"/>
    <mergeCell ref="C85:C87"/>
    <mergeCell ref="C81:C84"/>
    <mergeCell ref="H136:H137"/>
    <mergeCell ref="F136:F137"/>
    <mergeCell ref="E85:E86"/>
    <mergeCell ref="F85:F86"/>
    <mergeCell ref="B130:B132"/>
    <mergeCell ref="B165:B167"/>
    <mergeCell ref="M96:M97"/>
    <mergeCell ref="E107:E108"/>
    <mergeCell ref="D183:D185"/>
    <mergeCell ref="B151:B153"/>
    <mergeCell ref="F165:F166"/>
    <mergeCell ref="H172:H173"/>
    <mergeCell ref="G183:G184"/>
    <mergeCell ref="C179:C182"/>
    <mergeCell ref="H183:H184"/>
    <mergeCell ref="H83:L83"/>
    <mergeCell ref="H171:L171"/>
    <mergeCell ref="H139:L139"/>
    <mergeCell ref="H140:L140"/>
    <mergeCell ref="H141:L141"/>
    <mergeCell ref="D165:D167"/>
    <mergeCell ref="E165:E166"/>
    <mergeCell ref="H113:L113"/>
    <mergeCell ref="H114:L114"/>
    <mergeCell ref="I154:L154"/>
    <mergeCell ref="E142:E143"/>
    <mergeCell ref="F142:F143"/>
    <mergeCell ref="I136:L136"/>
    <mergeCell ref="I142:L142"/>
    <mergeCell ref="I148:L148"/>
    <mergeCell ref="H116:L116"/>
    <mergeCell ref="H120:L120"/>
    <mergeCell ref="H121:L121"/>
    <mergeCell ref="H122:L122"/>
    <mergeCell ref="H123:L123"/>
    <mergeCell ref="H142:H143"/>
    <mergeCell ref="H145:L145"/>
    <mergeCell ref="H146:L146"/>
    <mergeCell ref="E54:E55"/>
    <mergeCell ref="O103:O109"/>
    <mergeCell ref="H104:L104"/>
    <mergeCell ref="H105:L105"/>
    <mergeCell ref="H106:L106"/>
    <mergeCell ref="H107:H108"/>
    <mergeCell ref="I107:L107"/>
    <mergeCell ref="M107:M108"/>
    <mergeCell ref="N107:N108"/>
    <mergeCell ref="M68:M69"/>
    <mergeCell ref="N68:N69"/>
    <mergeCell ref="O81:O87"/>
    <mergeCell ref="N96:N97"/>
    <mergeCell ref="F59:F60"/>
    <mergeCell ref="G142:G143"/>
    <mergeCell ref="N130:N131"/>
    <mergeCell ref="H42:L42"/>
    <mergeCell ref="H43:L43"/>
    <mergeCell ref="H44:L44"/>
    <mergeCell ref="H45:L45"/>
    <mergeCell ref="I96:L96"/>
    <mergeCell ref="H68:H69"/>
    <mergeCell ref="H78:H79"/>
    <mergeCell ref="H59:H60"/>
    <mergeCell ref="H75:L75"/>
    <mergeCell ref="H76:L76"/>
    <mergeCell ref="H77:L77"/>
    <mergeCell ref="H81:L81"/>
    <mergeCell ref="H82:L82"/>
    <mergeCell ref="M85:M86"/>
    <mergeCell ref="M59:M60"/>
    <mergeCell ref="H117:L117"/>
    <mergeCell ref="H118:L118"/>
    <mergeCell ref="B431:B433"/>
    <mergeCell ref="C431:C433"/>
    <mergeCell ref="B214:B217"/>
    <mergeCell ref="C214:C217"/>
    <mergeCell ref="E218:E219"/>
    <mergeCell ref="A12:A15"/>
    <mergeCell ref="O12:O15"/>
    <mergeCell ref="O22:O28"/>
    <mergeCell ref="N54:N55"/>
    <mergeCell ref="O51:O56"/>
    <mergeCell ref="N26:N27"/>
    <mergeCell ref="H26:H27"/>
    <mergeCell ref="B32:B34"/>
    <mergeCell ref="B22:B25"/>
    <mergeCell ref="H54:H55"/>
    <mergeCell ref="B16:B18"/>
    <mergeCell ref="F19:F20"/>
    <mergeCell ref="B38:B40"/>
    <mergeCell ref="N38:N39"/>
    <mergeCell ref="M32:M33"/>
    <mergeCell ref="C38:C40"/>
    <mergeCell ref="H36:L36"/>
    <mergeCell ref="H37:L37"/>
    <mergeCell ref="H12:L12"/>
    <mergeCell ref="H13:L13"/>
    <mergeCell ref="H14:L14"/>
    <mergeCell ref="H15:L15"/>
    <mergeCell ref="H16:L16"/>
    <mergeCell ref="H17:L17"/>
    <mergeCell ref="H48:L48"/>
    <mergeCell ref="I38:L38"/>
    <mergeCell ref="H41:L41"/>
    <mergeCell ref="A461:A466"/>
    <mergeCell ref="H462:L462"/>
    <mergeCell ref="G411:G412"/>
    <mergeCell ref="B411:B413"/>
    <mergeCell ref="A8:A9"/>
    <mergeCell ref="B8:B9"/>
    <mergeCell ref="D8:D9"/>
    <mergeCell ref="H9:L9"/>
    <mergeCell ref="H10:L10"/>
    <mergeCell ref="H464:H465"/>
    <mergeCell ref="B470:B474"/>
    <mergeCell ref="N248:N249"/>
    <mergeCell ref="O221:O223"/>
    <mergeCell ref="D211:D213"/>
    <mergeCell ref="E211:E212"/>
    <mergeCell ref="F211:F212"/>
    <mergeCell ref="M211:M212"/>
    <mergeCell ref="N211:N212"/>
    <mergeCell ref="H204:H205"/>
    <mergeCell ref="G233:G234"/>
    <mergeCell ref="C233:C235"/>
    <mergeCell ref="O193:O199"/>
    <mergeCell ref="N227:N228"/>
    <mergeCell ref="N197:N198"/>
    <mergeCell ref="N183:N184"/>
    <mergeCell ref="N204:N205"/>
    <mergeCell ref="B193:B196"/>
    <mergeCell ref="C240:C242"/>
    <mergeCell ref="C227:C229"/>
    <mergeCell ref="A452:A457"/>
    <mergeCell ref="O47:O50"/>
    <mergeCell ref="F107:F108"/>
    <mergeCell ref="C414:C415"/>
    <mergeCell ref="C446:C448"/>
    <mergeCell ref="H420:L420"/>
    <mergeCell ref="A139:A144"/>
    <mergeCell ref="A103:A109"/>
    <mergeCell ref="B107:B109"/>
    <mergeCell ref="M218:M219"/>
    <mergeCell ref="O470:O474"/>
    <mergeCell ref="O467:O469"/>
    <mergeCell ref="C467:C469"/>
    <mergeCell ref="O458:O460"/>
    <mergeCell ref="D431:D433"/>
    <mergeCell ref="E431:E432"/>
    <mergeCell ref="F431:F432"/>
    <mergeCell ref="G431:G432"/>
    <mergeCell ref="B440:B442"/>
    <mergeCell ref="C440:C442"/>
    <mergeCell ref="B452:B454"/>
    <mergeCell ref="C452:C454"/>
    <mergeCell ref="B414:B415"/>
    <mergeCell ref="M422:M423"/>
    <mergeCell ref="N464:N465"/>
    <mergeCell ref="A458:A460"/>
    <mergeCell ref="O434:O436"/>
    <mergeCell ref="C464:C466"/>
    <mergeCell ref="D464:D466"/>
    <mergeCell ref="E464:E465"/>
    <mergeCell ref="N142:N143"/>
    <mergeCell ref="B142:B144"/>
    <mergeCell ref="N148:N149"/>
    <mergeCell ref="B103:B106"/>
    <mergeCell ref="M437:M438"/>
    <mergeCell ref="O461:O466"/>
    <mergeCell ref="H127:L127"/>
    <mergeCell ref="A467:A469"/>
    <mergeCell ref="A470:A474"/>
    <mergeCell ref="B467:B469"/>
    <mergeCell ref="B458:B460"/>
    <mergeCell ref="C470:C474"/>
    <mergeCell ref="B437:B439"/>
    <mergeCell ref="C437:C439"/>
    <mergeCell ref="C458:C460"/>
    <mergeCell ref="A403:A405"/>
    <mergeCell ref="B425:B426"/>
    <mergeCell ref="C425:C426"/>
    <mergeCell ref="M411:M412"/>
    <mergeCell ref="F218:F219"/>
    <mergeCell ref="G218:G219"/>
    <mergeCell ref="H218:H219"/>
    <mergeCell ref="M197:M198"/>
    <mergeCell ref="C197:C199"/>
    <mergeCell ref="D197:D199"/>
    <mergeCell ref="H461:L461"/>
    <mergeCell ref="H460:L460"/>
    <mergeCell ref="H459:L459"/>
    <mergeCell ref="H458:L458"/>
    <mergeCell ref="D204:D206"/>
    <mergeCell ref="A193:A199"/>
    <mergeCell ref="A161:A167"/>
    <mergeCell ref="B183:B185"/>
    <mergeCell ref="C183:C185"/>
    <mergeCell ref="E204:E205"/>
    <mergeCell ref="C200:C203"/>
    <mergeCell ref="A446:A451"/>
    <mergeCell ref="O8:O9"/>
    <mergeCell ref="H19:H20"/>
    <mergeCell ref="M19:M20"/>
    <mergeCell ref="B19:B21"/>
    <mergeCell ref="G19:G20"/>
    <mergeCell ref="F68:F69"/>
    <mergeCell ref="F54:F55"/>
    <mergeCell ref="C68:C70"/>
    <mergeCell ref="C168:C171"/>
    <mergeCell ref="B157:B160"/>
    <mergeCell ref="D96:D98"/>
    <mergeCell ref="M136:M137"/>
    <mergeCell ref="N136:N137"/>
    <mergeCell ref="B136:B138"/>
    <mergeCell ref="C136:C138"/>
    <mergeCell ref="C142:C144"/>
    <mergeCell ref="H148:H149"/>
    <mergeCell ref="C161:C164"/>
    <mergeCell ref="G165:G166"/>
    <mergeCell ref="E148:E149"/>
    <mergeCell ref="F148:F149"/>
    <mergeCell ref="G130:G131"/>
    <mergeCell ref="C139:C141"/>
    <mergeCell ref="M124:M125"/>
    <mergeCell ref="N124:N125"/>
    <mergeCell ref="G96:G97"/>
    <mergeCell ref="B148:B150"/>
    <mergeCell ref="B161:B164"/>
    <mergeCell ref="H165:H166"/>
    <mergeCell ref="B139:B141"/>
    <mergeCell ref="O16:O21"/>
    <mergeCell ref="N19:N20"/>
    <mergeCell ref="A47:A50"/>
    <mergeCell ref="G59:G60"/>
    <mergeCell ref="C29:C31"/>
    <mergeCell ref="C47:C50"/>
    <mergeCell ref="D38:D40"/>
    <mergeCell ref="A57:A61"/>
    <mergeCell ref="O110:O114"/>
    <mergeCell ref="O92:O98"/>
    <mergeCell ref="H38:H39"/>
    <mergeCell ref="N59:N60"/>
    <mergeCell ref="N78:N79"/>
    <mergeCell ref="N2:O2"/>
    <mergeCell ref="O35:O40"/>
    <mergeCell ref="D54:D56"/>
    <mergeCell ref="O41:O45"/>
    <mergeCell ref="C51:C53"/>
    <mergeCell ref="C19:C21"/>
    <mergeCell ref="B11:O11"/>
    <mergeCell ref="D26:D28"/>
    <mergeCell ref="O29:O34"/>
    <mergeCell ref="B68:B70"/>
    <mergeCell ref="D59:D61"/>
    <mergeCell ref="D32:D34"/>
    <mergeCell ref="C12:C15"/>
    <mergeCell ref="E68:E69"/>
    <mergeCell ref="B12:B15"/>
    <mergeCell ref="G26:G27"/>
    <mergeCell ref="G32:G33"/>
    <mergeCell ref="F32:F33"/>
    <mergeCell ref="E32:E33"/>
    <mergeCell ref="G38:G39"/>
    <mergeCell ref="C8:C9"/>
    <mergeCell ref="N165:N166"/>
    <mergeCell ref="O207:O213"/>
    <mergeCell ref="M142:M143"/>
    <mergeCell ref="O175:O178"/>
    <mergeCell ref="B75:B77"/>
    <mergeCell ref="A35:A40"/>
    <mergeCell ref="A29:A34"/>
    <mergeCell ref="A16:A21"/>
    <mergeCell ref="A51:A56"/>
    <mergeCell ref="C32:C34"/>
    <mergeCell ref="E19:E20"/>
    <mergeCell ref="D19:D21"/>
    <mergeCell ref="E26:E27"/>
    <mergeCell ref="B47:B50"/>
    <mergeCell ref="B29:B31"/>
    <mergeCell ref="C26:C28"/>
    <mergeCell ref="B26:B28"/>
    <mergeCell ref="C22:C25"/>
    <mergeCell ref="E59:E60"/>
    <mergeCell ref="C59:C61"/>
    <mergeCell ref="B35:B37"/>
    <mergeCell ref="F26:F27"/>
    <mergeCell ref="C41:C45"/>
    <mergeCell ref="C16:C18"/>
    <mergeCell ref="C35:C37"/>
    <mergeCell ref="B46:O46"/>
    <mergeCell ref="M26:M27"/>
    <mergeCell ref="B51:B53"/>
    <mergeCell ref="C54:C56"/>
    <mergeCell ref="N32:N33"/>
    <mergeCell ref="A22:A28"/>
    <mergeCell ref="D142:D144"/>
    <mergeCell ref="C148:C150"/>
    <mergeCell ref="A406:A413"/>
    <mergeCell ref="O406:O413"/>
    <mergeCell ref="A75:A80"/>
    <mergeCell ref="E38:E39"/>
    <mergeCell ref="B41:B45"/>
    <mergeCell ref="C75:C77"/>
    <mergeCell ref="B54:B56"/>
    <mergeCell ref="B81:B84"/>
    <mergeCell ref="B64:B67"/>
    <mergeCell ref="D124:D126"/>
    <mergeCell ref="E124:E125"/>
    <mergeCell ref="A41:A45"/>
    <mergeCell ref="B59:B61"/>
    <mergeCell ref="B92:B95"/>
    <mergeCell ref="C120:C123"/>
    <mergeCell ref="B71:B74"/>
    <mergeCell ref="B78:B80"/>
    <mergeCell ref="C78:C80"/>
    <mergeCell ref="D78:D80"/>
    <mergeCell ref="A110:A114"/>
    <mergeCell ref="C124:C126"/>
    <mergeCell ref="C88:C91"/>
    <mergeCell ref="C92:C95"/>
    <mergeCell ref="A391:A393"/>
    <mergeCell ref="A380:A382"/>
    <mergeCell ref="B400:B402"/>
    <mergeCell ref="A395:A397"/>
    <mergeCell ref="C411:C413"/>
    <mergeCell ref="A92:A98"/>
    <mergeCell ref="A120:A126"/>
    <mergeCell ref="D411:D413"/>
    <mergeCell ref="E96:E97"/>
    <mergeCell ref="B115:O115"/>
    <mergeCell ref="A133:A138"/>
    <mergeCell ref="G136:G137"/>
    <mergeCell ref="B127:B129"/>
    <mergeCell ref="C96:C98"/>
    <mergeCell ref="A81:A87"/>
    <mergeCell ref="C127:C129"/>
    <mergeCell ref="B124:B126"/>
    <mergeCell ref="B85:B87"/>
    <mergeCell ref="B110:B114"/>
    <mergeCell ref="A71:A74"/>
    <mergeCell ref="A99:A102"/>
    <mergeCell ref="B99:B102"/>
    <mergeCell ref="C99:C102"/>
    <mergeCell ref="H99:L99"/>
    <mergeCell ref="O99:O102"/>
    <mergeCell ref="H100:L100"/>
    <mergeCell ref="H101:L101"/>
    <mergeCell ref="H102:L102"/>
    <mergeCell ref="B116:B119"/>
    <mergeCell ref="C116:C119"/>
    <mergeCell ref="H96:H97"/>
    <mergeCell ref="A127:A132"/>
    <mergeCell ref="D85:D87"/>
    <mergeCell ref="H124:H125"/>
    <mergeCell ref="G85:G86"/>
    <mergeCell ref="H130:H131"/>
    <mergeCell ref="I124:L124"/>
    <mergeCell ref="H135:L135"/>
    <mergeCell ref="C110:C114"/>
    <mergeCell ref="H119:L119"/>
    <mergeCell ref="O403:O405"/>
    <mergeCell ref="N449:N450"/>
    <mergeCell ref="A398:A399"/>
    <mergeCell ref="O398:O399"/>
    <mergeCell ref="A374:A375"/>
    <mergeCell ref="C362:C365"/>
    <mergeCell ref="A362:A365"/>
    <mergeCell ref="C374:C375"/>
    <mergeCell ref="O367:O368"/>
    <mergeCell ref="B367:B368"/>
    <mergeCell ref="B221:B223"/>
    <mergeCell ref="A343:A347"/>
    <mergeCell ref="A340:A342"/>
    <mergeCell ref="A356:A357"/>
    <mergeCell ref="M337:M338"/>
    <mergeCell ref="C348:C351"/>
    <mergeCell ref="N333:N334"/>
    <mergeCell ref="H333:H334"/>
    <mergeCell ref="C356:C357"/>
    <mergeCell ref="F353:F354"/>
    <mergeCell ref="B359:B361"/>
    <mergeCell ref="A316:A319"/>
    <mergeCell ref="M321:M322"/>
    <mergeCell ref="N345:N346"/>
    <mergeCell ref="N305:N306"/>
    <mergeCell ref="A320:A323"/>
    <mergeCell ref="A324:A327"/>
    <mergeCell ref="C325:C327"/>
    <mergeCell ref="D325:D327"/>
    <mergeCell ref="H252:L252"/>
    <mergeCell ref="A414:A416"/>
    <mergeCell ref="F411:F412"/>
    <mergeCell ref="A256:A263"/>
    <mergeCell ref="A400:A402"/>
    <mergeCell ref="E227:E228"/>
    <mergeCell ref="E233:E234"/>
    <mergeCell ref="A239:A242"/>
    <mergeCell ref="I218:L218"/>
    <mergeCell ref="C224:C226"/>
    <mergeCell ref="A221:A223"/>
    <mergeCell ref="A230:A235"/>
    <mergeCell ref="A224:A229"/>
    <mergeCell ref="B224:B226"/>
    <mergeCell ref="O236:O238"/>
    <mergeCell ref="A367:A368"/>
    <mergeCell ref="B233:B235"/>
    <mergeCell ref="O214:O220"/>
    <mergeCell ref="N233:N234"/>
    <mergeCell ref="M233:M234"/>
    <mergeCell ref="A358:A361"/>
    <mergeCell ref="O400:O402"/>
    <mergeCell ref="H329:H330"/>
    <mergeCell ref="D329:D331"/>
    <mergeCell ref="C329:C331"/>
    <mergeCell ref="A336:A339"/>
    <mergeCell ref="B313:B315"/>
    <mergeCell ref="G359:G360"/>
    <mergeCell ref="C359:C361"/>
    <mergeCell ref="A332:A335"/>
    <mergeCell ref="D333:D335"/>
    <mergeCell ref="E333:E334"/>
    <mergeCell ref="A294:A295"/>
    <mergeCell ref="A282:A288"/>
    <mergeCell ref="C321:C323"/>
    <mergeCell ref="O452:O457"/>
    <mergeCell ref="O446:O451"/>
    <mergeCell ref="O440:O445"/>
    <mergeCell ref="H443:H444"/>
    <mergeCell ref="I443:L443"/>
    <mergeCell ref="M443:M444"/>
    <mergeCell ref="N443:N444"/>
    <mergeCell ref="A440:A445"/>
    <mergeCell ref="B455:B457"/>
    <mergeCell ref="C455:C457"/>
    <mergeCell ref="D455:D457"/>
    <mergeCell ref="E455:E456"/>
    <mergeCell ref="F455:F456"/>
    <mergeCell ref="G455:G456"/>
    <mergeCell ref="H455:H456"/>
    <mergeCell ref="M455:M456"/>
    <mergeCell ref="N455:N456"/>
    <mergeCell ref="F449:F450"/>
    <mergeCell ref="G449:G450"/>
    <mergeCell ref="H449:H450"/>
    <mergeCell ref="M449:M450"/>
    <mergeCell ref="B446:B448"/>
    <mergeCell ref="H442:L442"/>
    <mergeCell ref="H441:L441"/>
    <mergeCell ref="H440:L440"/>
    <mergeCell ref="B197:B199"/>
    <mergeCell ref="B168:B171"/>
    <mergeCell ref="B200:B203"/>
    <mergeCell ref="O168:O174"/>
    <mergeCell ref="O161:O167"/>
    <mergeCell ref="A200:A206"/>
    <mergeCell ref="A179:A185"/>
    <mergeCell ref="A175:A178"/>
    <mergeCell ref="A417:A424"/>
    <mergeCell ref="O414:O416"/>
    <mergeCell ref="O417:O424"/>
    <mergeCell ref="A425:A429"/>
    <mergeCell ref="O425:O429"/>
    <mergeCell ref="A431:A433"/>
    <mergeCell ref="O431:O433"/>
    <mergeCell ref="O370:O373"/>
    <mergeCell ref="A370:A373"/>
    <mergeCell ref="B380:B382"/>
    <mergeCell ref="A394:O394"/>
    <mergeCell ref="A377:A379"/>
    <mergeCell ref="B374:B375"/>
    <mergeCell ref="B376:O376"/>
    <mergeCell ref="O374:O375"/>
    <mergeCell ref="H371:H372"/>
    <mergeCell ref="B362:B365"/>
    <mergeCell ref="B218:B220"/>
    <mergeCell ref="C218:C220"/>
    <mergeCell ref="D218:D220"/>
    <mergeCell ref="A251:A255"/>
    <mergeCell ref="M313:M314"/>
    <mergeCell ref="A278:A281"/>
    <mergeCell ref="F321:F322"/>
    <mergeCell ref="H421:L421"/>
    <mergeCell ref="H430:L430"/>
    <mergeCell ref="B62:B63"/>
    <mergeCell ref="C62:C63"/>
    <mergeCell ref="H62:L62"/>
    <mergeCell ref="H63:L63"/>
    <mergeCell ref="A62:A63"/>
    <mergeCell ref="O62:O63"/>
    <mergeCell ref="B57:B58"/>
    <mergeCell ref="C57:C58"/>
    <mergeCell ref="H57:L57"/>
    <mergeCell ref="O57:O61"/>
    <mergeCell ref="H258:L258"/>
    <mergeCell ref="O256:O263"/>
    <mergeCell ref="B256:B260"/>
    <mergeCell ref="A64:A70"/>
    <mergeCell ref="A88:A91"/>
    <mergeCell ref="A116:A119"/>
    <mergeCell ref="B120:B123"/>
    <mergeCell ref="G124:G125"/>
    <mergeCell ref="F96:F97"/>
    <mergeCell ref="H85:H86"/>
    <mergeCell ref="B133:B135"/>
    <mergeCell ref="C133:C135"/>
    <mergeCell ref="B96:B98"/>
    <mergeCell ref="B88:B91"/>
    <mergeCell ref="N218:N219"/>
    <mergeCell ref="A214:A220"/>
    <mergeCell ref="H214:L214"/>
    <mergeCell ref="O145:O150"/>
    <mergeCell ref="E172:E173"/>
    <mergeCell ref="B175:B178"/>
  </mergeCells>
  <printOptions horizontalCentered="1"/>
  <pageMargins left="0.25" right="0.25" top="0.75" bottom="0.75" header="0.3" footer="0.3"/>
  <pageSetup paperSize="9" scale="45" fitToHeight="0" orientation="landscape" horizontalDpi="300" verticalDpi="300" r:id="rId1"/>
  <headerFooter differentFirst="1">
    <oddHeader>&amp;C&amp;P</oddHeader>
  </headerFooter>
  <rowBreaks count="16" manualBreakCount="16">
    <brk id="34" max="14" man="1"/>
    <brk id="63" min="1" max="14" man="1"/>
    <brk id="91" max="14" man="1"/>
    <brk id="119" max="14" man="1"/>
    <brk id="150" max="14" man="1"/>
    <brk id="178" max="14" man="1"/>
    <brk id="213" max="14" man="1"/>
    <brk id="242" max="14" man="1"/>
    <brk id="263" max="14" man="1"/>
    <brk id="292" max="14" man="1"/>
    <brk id="357" max="14" man="1"/>
    <brk id="382" max="14" man="1"/>
    <brk id="399" max="14" man="1"/>
    <brk id="416" max="14" man="1"/>
    <brk id="430" max="14" man="1"/>
    <brk id="457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312"/>
  <sheetViews>
    <sheetView view="pageBreakPreview" topLeftCell="A124" zoomScale="55" zoomScaleNormal="55" zoomScaleSheetLayoutView="55" workbookViewId="0">
      <selection activeCell="N144" sqref="N144"/>
    </sheetView>
  </sheetViews>
  <sheetFormatPr defaultRowHeight="15" x14ac:dyDescent="0.25"/>
  <cols>
    <col min="1" max="1" width="9.140625" style="45"/>
    <col min="2" max="2" width="37" style="45" customWidth="1"/>
    <col min="3" max="3" width="22.42578125" style="45" customWidth="1"/>
    <col min="4" max="4" width="20.85546875" style="45" customWidth="1"/>
    <col min="5" max="5" width="21.7109375" style="45" customWidth="1"/>
    <col min="6" max="6" width="19.42578125" style="45" customWidth="1"/>
    <col min="7" max="7" width="18" style="45" customWidth="1"/>
    <col min="8" max="8" width="24.85546875" style="45" customWidth="1"/>
    <col min="9" max="9" width="20" style="45" customWidth="1"/>
    <col min="10" max="10" width="31.28515625" style="84" customWidth="1"/>
    <col min="11" max="12" width="26.42578125" style="45" customWidth="1"/>
    <col min="13" max="13" width="29.7109375" style="45" customWidth="1"/>
    <col min="14" max="14" width="28.42578125" style="45" customWidth="1"/>
    <col min="15" max="15" width="27.5703125" style="45" customWidth="1"/>
    <col min="16" max="16" width="27.42578125" style="45" customWidth="1"/>
    <col min="17" max="17" width="24.42578125" style="45" customWidth="1"/>
    <col min="18" max="18" width="21.28515625" style="45" customWidth="1"/>
    <col min="19" max="19" width="28.85546875" style="45" customWidth="1"/>
    <col min="20" max="20" width="27.140625" style="45" bestFit="1" customWidth="1"/>
    <col min="21" max="21" width="35.42578125" style="45" bestFit="1" customWidth="1"/>
    <col min="22" max="262" width="9.140625" style="45"/>
    <col min="263" max="263" width="25.28515625" style="45" customWidth="1"/>
    <col min="264" max="265" width="44.7109375" style="45" customWidth="1"/>
    <col min="266" max="266" width="34.5703125" style="45" customWidth="1"/>
    <col min="267" max="267" width="36.7109375" style="45" customWidth="1"/>
    <col min="268" max="268" width="31.85546875" style="45" customWidth="1"/>
    <col min="269" max="518" width="9.140625" style="45"/>
    <col min="519" max="519" width="25.28515625" style="45" customWidth="1"/>
    <col min="520" max="521" width="44.7109375" style="45" customWidth="1"/>
    <col min="522" max="522" width="34.5703125" style="45" customWidth="1"/>
    <col min="523" max="523" width="36.7109375" style="45" customWidth="1"/>
    <col min="524" max="524" width="31.85546875" style="45" customWidth="1"/>
    <col min="525" max="774" width="9.140625" style="45"/>
    <col min="775" max="775" width="25.28515625" style="45" customWidth="1"/>
    <col min="776" max="777" width="44.7109375" style="45" customWidth="1"/>
    <col min="778" max="778" width="34.5703125" style="45" customWidth="1"/>
    <col min="779" max="779" width="36.7109375" style="45" customWidth="1"/>
    <col min="780" max="780" width="31.85546875" style="45" customWidth="1"/>
    <col min="781" max="1030" width="9.140625" style="45"/>
    <col min="1031" max="1031" width="25.28515625" style="45" customWidth="1"/>
    <col min="1032" max="1033" width="44.7109375" style="45" customWidth="1"/>
    <col min="1034" max="1034" width="34.5703125" style="45" customWidth="1"/>
    <col min="1035" max="1035" width="36.7109375" style="45" customWidth="1"/>
    <col min="1036" max="1036" width="31.85546875" style="45" customWidth="1"/>
    <col min="1037" max="1286" width="9.140625" style="45"/>
    <col min="1287" max="1287" width="25.28515625" style="45" customWidth="1"/>
    <col min="1288" max="1289" width="44.7109375" style="45" customWidth="1"/>
    <col min="1290" max="1290" width="34.5703125" style="45" customWidth="1"/>
    <col min="1291" max="1291" width="36.7109375" style="45" customWidth="1"/>
    <col min="1292" max="1292" width="31.85546875" style="45" customWidth="1"/>
    <col min="1293" max="1542" width="9.140625" style="45"/>
    <col min="1543" max="1543" width="25.28515625" style="45" customWidth="1"/>
    <col min="1544" max="1545" width="44.7109375" style="45" customWidth="1"/>
    <col min="1546" max="1546" width="34.5703125" style="45" customWidth="1"/>
    <col min="1547" max="1547" width="36.7109375" style="45" customWidth="1"/>
    <col min="1548" max="1548" width="31.85546875" style="45" customWidth="1"/>
    <col min="1549" max="1798" width="9.140625" style="45"/>
    <col min="1799" max="1799" width="25.28515625" style="45" customWidth="1"/>
    <col min="1800" max="1801" width="44.7109375" style="45" customWidth="1"/>
    <col min="1802" max="1802" width="34.5703125" style="45" customWidth="1"/>
    <col min="1803" max="1803" width="36.7109375" style="45" customWidth="1"/>
    <col min="1804" max="1804" width="31.85546875" style="45" customWidth="1"/>
    <col min="1805" max="2054" width="9.140625" style="45"/>
    <col min="2055" max="2055" width="25.28515625" style="45" customWidth="1"/>
    <col min="2056" max="2057" width="44.7109375" style="45" customWidth="1"/>
    <col min="2058" max="2058" width="34.5703125" style="45" customWidth="1"/>
    <col min="2059" max="2059" width="36.7109375" style="45" customWidth="1"/>
    <col min="2060" max="2060" width="31.85546875" style="45" customWidth="1"/>
    <col min="2061" max="2310" width="9.140625" style="45"/>
    <col min="2311" max="2311" width="25.28515625" style="45" customWidth="1"/>
    <col min="2312" max="2313" width="44.7109375" style="45" customWidth="1"/>
    <col min="2314" max="2314" width="34.5703125" style="45" customWidth="1"/>
    <col min="2315" max="2315" width="36.7109375" style="45" customWidth="1"/>
    <col min="2316" max="2316" width="31.85546875" style="45" customWidth="1"/>
    <col min="2317" max="2566" width="9.140625" style="45"/>
    <col min="2567" max="2567" width="25.28515625" style="45" customWidth="1"/>
    <col min="2568" max="2569" width="44.7109375" style="45" customWidth="1"/>
    <col min="2570" max="2570" width="34.5703125" style="45" customWidth="1"/>
    <col min="2571" max="2571" width="36.7109375" style="45" customWidth="1"/>
    <col min="2572" max="2572" width="31.85546875" style="45" customWidth="1"/>
    <col min="2573" max="2822" width="9.140625" style="45"/>
    <col min="2823" max="2823" width="25.28515625" style="45" customWidth="1"/>
    <col min="2824" max="2825" width="44.7109375" style="45" customWidth="1"/>
    <col min="2826" max="2826" width="34.5703125" style="45" customWidth="1"/>
    <col min="2827" max="2827" width="36.7109375" style="45" customWidth="1"/>
    <col min="2828" max="2828" width="31.85546875" style="45" customWidth="1"/>
    <col min="2829" max="3078" width="9.140625" style="45"/>
    <col min="3079" max="3079" width="25.28515625" style="45" customWidth="1"/>
    <col min="3080" max="3081" width="44.7109375" style="45" customWidth="1"/>
    <col min="3082" max="3082" width="34.5703125" style="45" customWidth="1"/>
    <col min="3083" max="3083" width="36.7109375" style="45" customWidth="1"/>
    <col min="3084" max="3084" width="31.85546875" style="45" customWidth="1"/>
    <col min="3085" max="3334" width="9.140625" style="45"/>
    <col min="3335" max="3335" width="25.28515625" style="45" customWidth="1"/>
    <col min="3336" max="3337" width="44.7109375" style="45" customWidth="1"/>
    <col min="3338" max="3338" width="34.5703125" style="45" customWidth="1"/>
    <col min="3339" max="3339" width="36.7109375" style="45" customWidth="1"/>
    <col min="3340" max="3340" width="31.85546875" style="45" customWidth="1"/>
    <col min="3341" max="3590" width="9.140625" style="45"/>
    <col min="3591" max="3591" width="25.28515625" style="45" customWidth="1"/>
    <col min="3592" max="3593" width="44.7109375" style="45" customWidth="1"/>
    <col min="3594" max="3594" width="34.5703125" style="45" customWidth="1"/>
    <col min="3595" max="3595" width="36.7109375" style="45" customWidth="1"/>
    <col min="3596" max="3596" width="31.85546875" style="45" customWidth="1"/>
    <col min="3597" max="3846" width="9.140625" style="45"/>
    <col min="3847" max="3847" width="25.28515625" style="45" customWidth="1"/>
    <col min="3848" max="3849" width="44.7109375" style="45" customWidth="1"/>
    <col min="3850" max="3850" width="34.5703125" style="45" customWidth="1"/>
    <col min="3851" max="3851" width="36.7109375" style="45" customWidth="1"/>
    <col min="3852" max="3852" width="31.85546875" style="45" customWidth="1"/>
    <col min="3853" max="4102" width="9.140625" style="45"/>
    <col min="4103" max="4103" width="25.28515625" style="45" customWidth="1"/>
    <col min="4104" max="4105" width="44.7109375" style="45" customWidth="1"/>
    <col min="4106" max="4106" width="34.5703125" style="45" customWidth="1"/>
    <col min="4107" max="4107" width="36.7109375" style="45" customWidth="1"/>
    <col min="4108" max="4108" width="31.85546875" style="45" customWidth="1"/>
    <col min="4109" max="4358" width="9.140625" style="45"/>
    <col min="4359" max="4359" width="25.28515625" style="45" customWidth="1"/>
    <col min="4360" max="4361" width="44.7109375" style="45" customWidth="1"/>
    <col min="4362" max="4362" width="34.5703125" style="45" customWidth="1"/>
    <col min="4363" max="4363" width="36.7109375" style="45" customWidth="1"/>
    <col min="4364" max="4364" width="31.85546875" style="45" customWidth="1"/>
    <col min="4365" max="4614" width="9.140625" style="45"/>
    <col min="4615" max="4615" width="25.28515625" style="45" customWidth="1"/>
    <col min="4616" max="4617" width="44.7109375" style="45" customWidth="1"/>
    <col min="4618" max="4618" width="34.5703125" style="45" customWidth="1"/>
    <col min="4619" max="4619" width="36.7109375" style="45" customWidth="1"/>
    <col min="4620" max="4620" width="31.85546875" style="45" customWidth="1"/>
    <col min="4621" max="4870" width="9.140625" style="45"/>
    <col min="4871" max="4871" width="25.28515625" style="45" customWidth="1"/>
    <col min="4872" max="4873" width="44.7109375" style="45" customWidth="1"/>
    <col min="4874" max="4874" width="34.5703125" style="45" customWidth="1"/>
    <col min="4875" max="4875" width="36.7109375" style="45" customWidth="1"/>
    <col min="4876" max="4876" width="31.85546875" style="45" customWidth="1"/>
    <col min="4877" max="5126" width="9.140625" style="45"/>
    <col min="5127" max="5127" width="25.28515625" style="45" customWidth="1"/>
    <col min="5128" max="5129" width="44.7109375" style="45" customWidth="1"/>
    <col min="5130" max="5130" width="34.5703125" style="45" customWidth="1"/>
    <col min="5131" max="5131" width="36.7109375" style="45" customWidth="1"/>
    <col min="5132" max="5132" width="31.85546875" style="45" customWidth="1"/>
    <col min="5133" max="5382" width="9.140625" style="45"/>
    <col min="5383" max="5383" width="25.28515625" style="45" customWidth="1"/>
    <col min="5384" max="5385" width="44.7109375" style="45" customWidth="1"/>
    <col min="5386" max="5386" width="34.5703125" style="45" customWidth="1"/>
    <col min="5387" max="5387" width="36.7109375" style="45" customWidth="1"/>
    <col min="5388" max="5388" width="31.85546875" style="45" customWidth="1"/>
    <col min="5389" max="5638" width="9.140625" style="45"/>
    <col min="5639" max="5639" width="25.28515625" style="45" customWidth="1"/>
    <col min="5640" max="5641" width="44.7109375" style="45" customWidth="1"/>
    <col min="5642" max="5642" width="34.5703125" style="45" customWidth="1"/>
    <col min="5643" max="5643" width="36.7109375" style="45" customWidth="1"/>
    <col min="5644" max="5644" width="31.85546875" style="45" customWidth="1"/>
    <col min="5645" max="5894" width="9.140625" style="45"/>
    <col min="5895" max="5895" width="25.28515625" style="45" customWidth="1"/>
    <col min="5896" max="5897" width="44.7109375" style="45" customWidth="1"/>
    <col min="5898" max="5898" width="34.5703125" style="45" customWidth="1"/>
    <col min="5899" max="5899" width="36.7109375" style="45" customWidth="1"/>
    <col min="5900" max="5900" width="31.85546875" style="45" customWidth="1"/>
    <col min="5901" max="6150" width="9.140625" style="45"/>
    <col min="6151" max="6151" width="25.28515625" style="45" customWidth="1"/>
    <col min="6152" max="6153" width="44.7109375" style="45" customWidth="1"/>
    <col min="6154" max="6154" width="34.5703125" style="45" customWidth="1"/>
    <col min="6155" max="6155" width="36.7109375" style="45" customWidth="1"/>
    <col min="6156" max="6156" width="31.85546875" style="45" customWidth="1"/>
    <col min="6157" max="6406" width="9.140625" style="45"/>
    <col min="6407" max="6407" width="25.28515625" style="45" customWidth="1"/>
    <col min="6408" max="6409" width="44.7109375" style="45" customWidth="1"/>
    <col min="6410" max="6410" width="34.5703125" style="45" customWidth="1"/>
    <col min="6411" max="6411" width="36.7109375" style="45" customWidth="1"/>
    <col min="6412" max="6412" width="31.85546875" style="45" customWidth="1"/>
    <col min="6413" max="6662" width="9.140625" style="45"/>
    <col min="6663" max="6663" width="25.28515625" style="45" customWidth="1"/>
    <col min="6664" max="6665" width="44.7109375" style="45" customWidth="1"/>
    <col min="6666" max="6666" width="34.5703125" style="45" customWidth="1"/>
    <col min="6667" max="6667" width="36.7109375" style="45" customWidth="1"/>
    <col min="6668" max="6668" width="31.85546875" style="45" customWidth="1"/>
    <col min="6669" max="6918" width="9.140625" style="45"/>
    <col min="6919" max="6919" width="25.28515625" style="45" customWidth="1"/>
    <col min="6920" max="6921" width="44.7109375" style="45" customWidth="1"/>
    <col min="6922" max="6922" width="34.5703125" style="45" customWidth="1"/>
    <col min="6923" max="6923" width="36.7109375" style="45" customWidth="1"/>
    <col min="6924" max="6924" width="31.85546875" style="45" customWidth="1"/>
    <col min="6925" max="7174" width="9.140625" style="45"/>
    <col min="7175" max="7175" width="25.28515625" style="45" customWidth="1"/>
    <col min="7176" max="7177" width="44.7109375" style="45" customWidth="1"/>
    <col min="7178" max="7178" width="34.5703125" style="45" customWidth="1"/>
    <col min="7179" max="7179" width="36.7109375" style="45" customWidth="1"/>
    <col min="7180" max="7180" width="31.85546875" style="45" customWidth="1"/>
    <col min="7181" max="7430" width="9.140625" style="45"/>
    <col min="7431" max="7431" width="25.28515625" style="45" customWidth="1"/>
    <col min="7432" max="7433" width="44.7109375" style="45" customWidth="1"/>
    <col min="7434" max="7434" width="34.5703125" style="45" customWidth="1"/>
    <col min="7435" max="7435" width="36.7109375" style="45" customWidth="1"/>
    <col min="7436" max="7436" width="31.85546875" style="45" customWidth="1"/>
    <col min="7437" max="7686" width="9.140625" style="45"/>
    <col min="7687" max="7687" width="25.28515625" style="45" customWidth="1"/>
    <col min="7688" max="7689" width="44.7109375" style="45" customWidth="1"/>
    <col min="7690" max="7690" width="34.5703125" style="45" customWidth="1"/>
    <col min="7691" max="7691" width="36.7109375" style="45" customWidth="1"/>
    <col min="7692" max="7692" width="31.85546875" style="45" customWidth="1"/>
    <col min="7693" max="7942" width="9.140625" style="45"/>
    <col min="7943" max="7943" width="25.28515625" style="45" customWidth="1"/>
    <col min="7944" max="7945" width="44.7109375" style="45" customWidth="1"/>
    <col min="7946" max="7946" width="34.5703125" style="45" customWidth="1"/>
    <col min="7947" max="7947" width="36.7109375" style="45" customWidth="1"/>
    <col min="7948" max="7948" width="31.85546875" style="45" customWidth="1"/>
    <col min="7949" max="8198" width="9.140625" style="45"/>
    <col min="8199" max="8199" width="25.28515625" style="45" customWidth="1"/>
    <col min="8200" max="8201" width="44.7109375" style="45" customWidth="1"/>
    <col min="8202" max="8202" width="34.5703125" style="45" customWidth="1"/>
    <col min="8203" max="8203" width="36.7109375" style="45" customWidth="1"/>
    <col min="8204" max="8204" width="31.85546875" style="45" customWidth="1"/>
    <col min="8205" max="8454" width="9.140625" style="45"/>
    <col min="8455" max="8455" width="25.28515625" style="45" customWidth="1"/>
    <col min="8456" max="8457" width="44.7109375" style="45" customWidth="1"/>
    <col min="8458" max="8458" width="34.5703125" style="45" customWidth="1"/>
    <col min="8459" max="8459" width="36.7109375" style="45" customWidth="1"/>
    <col min="8460" max="8460" width="31.85546875" style="45" customWidth="1"/>
    <col min="8461" max="8710" width="9.140625" style="45"/>
    <col min="8711" max="8711" width="25.28515625" style="45" customWidth="1"/>
    <col min="8712" max="8713" width="44.7109375" style="45" customWidth="1"/>
    <col min="8714" max="8714" width="34.5703125" style="45" customWidth="1"/>
    <col min="8715" max="8715" width="36.7109375" style="45" customWidth="1"/>
    <col min="8716" max="8716" width="31.85546875" style="45" customWidth="1"/>
    <col min="8717" max="8966" width="9.140625" style="45"/>
    <col min="8967" max="8967" width="25.28515625" style="45" customWidth="1"/>
    <col min="8968" max="8969" width="44.7109375" style="45" customWidth="1"/>
    <col min="8970" max="8970" width="34.5703125" style="45" customWidth="1"/>
    <col min="8971" max="8971" width="36.7109375" style="45" customWidth="1"/>
    <col min="8972" max="8972" width="31.85546875" style="45" customWidth="1"/>
    <col min="8973" max="9222" width="9.140625" style="45"/>
    <col min="9223" max="9223" width="25.28515625" style="45" customWidth="1"/>
    <col min="9224" max="9225" width="44.7109375" style="45" customWidth="1"/>
    <col min="9226" max="9226" width="34.5703125" style="45" customWidth="1"/>
    <col min="9227" max="9227" width="36.7109375" style="45" customWidth="1"/>
    <col min="9228" max="9228" width="31.85546875" style="45" customWidth="1"/>
    <col min="9229" max="9478" width="9.140625" style="45"/>
    <col min="9479" max="9479" width="25.28515625" style="45" customWidth="1"/>
    <col min="9480" max="9481" width="44.7109375" style="45" customWidth="1"/>
    <col min="9482" max="9482" width="34.5703125" style="45" customWidth="1"/>
    <col min="9483" max="9483" width="36.7109375" style="45" customWidth="1"/>
    <col min="9484" max="9484" width="31.85546875" style="45" customWidth="1"/>
    <col min="9485" max="9734" width="9.140625" style="45"/>
    <col min="9735" max="9735" width="25.28515625" style="45" customWidth="1"/>
    <col min="9736" max="9737" width="44.7109375" style="45" customWidth="1"/>
    <col min="9738" max="9738" width="34.5703125" style="45" customWidth="1"/>
    <col min="9739" max="9739" width="36.7109375" style="45" customWidth="1"/>
    <col min="9740" max="9740" width="31.85546875" style="45" customWidth="1"/>
    <col min="9741" max="9990" width="9.140625" style="45"/>
    <col min="9991" max="9991" width="25.28515625" style="45" customWidth="1"/>
    <col min="9992" max="9993" width="44.7109375" style="45" customWidth="1"/>
    <col min="9994" max="9994" width="34.5703125" style="45" customWidth="1"/>
    <col min="9995" max="9995" width="36.7109375" style="45" customWidth="1"/>
    <col min="9996" max="9996" width="31.85546875" style="45" customWidth="1"/>
    <col min="9997" max="10246" width="9.140625" style="45"/>
    <col min="10247" max="10247" width="25.28515625" style="45" customWidth="1"/>
    <col min="10248" max="10249" width="44.7109375" style="45" customWidth="1"/>
    <col min="10250" max="10250" width="34.5703125" style="45" customWidth="1"/>
    <col min="10251" max="10251" width="36.7109375" style="45" customWidth="1"/>
    <col min="10252" max="10252" width="31.85546875" style="45" customWidth="1"/>
    <col min="10253" max="10502" width="9.140625" style="45"/>
    <col min="10503" max="10503" width="25.28515625" style="45" customWidth="1"/>
    <col min="10504" max="10505" width="44.7109375" style="45" customWidth="1"/>
    <col min="10506" max="10506" width="34.5703125" style="45" customWidth="1"/>
    <col min="10507" max="10507" width="36.7109375" style="45" customWidth="1"/>
    <col min="10508" max="10508" width="31.85546875" style="45" customWidth="1"/>
    <col min="10509" max="10758" width="9.140625" style="45"/>
    <col min="10759" max="10759" width="25.28515625" style="45" customWidth="1"/>
    <col min="10760" max="10761" width="44.7109375" style="45" customWidth="1"/>
    <col min="10762" max="10762" width="34.5703125" style="45" customWidth="1"/>
    <col min="10763" max="10763" width="36.7109375" style="45" customWidth="1"/>
    <col min="10764" max="10764" width="31.85546875" style="45" customWidth="1"/>
    <col min="10765" max="11014" width="9.140625" style="45"/>
    <col min="11015" max="11015" width="25.28515625" style="45" customWidth="1"/>
    <col min="11016" max="11017" width="44.7109375" style="45" customWidth="1"/>
    <col min="11018" max="11018" width="34.5703125" style="45" customWidth="1"/>
    <col min="11019" max="11019" width="36.7109375" style="45" customWidth="1"/>
    <col min="11020" max="11020" width="31.85546875" style="45" customWidth="1"/>
    <col min="11021" max="11270" width="9.140625" style="45"/>
    <col min="11271" max="11271" width="25.28515625" style="45" customWidth="1"/>
    <col min="11272" max="11273" width="44.7109375" style="45" customWidth="1"/>
    <col min="11274" max="11274" width="34.5703125" style="45" customWidth="1"/>
    <col min="11275" max="11275" width="36.7109375" style="45" customWidth="1"/>
    <col min="11276" max="11276" width="31.85546875" style="45" customWidth="1"/>
    <col min="11277" max="11526" width="9.140625" style="45"/>
    <col min="11527" max="11527" width="25.28515625" style="45" customWidth="1"/>
    <col min="11528" max="11529" width="44.7109375" style="45" customWidth="1"/>
    <col min="11530" max="11530" width="34.5703125" style="45" customWidth="1"/>
    <col min="11531" max="11531" width="36.7109375" style="45" customWidth="1"/>
    <col min="11532" max="11532" width="31.85546875" style="45" customWidth="1"/>
    <col min="11533" max="11782" width="9.140625" style="45"/>
    <col min="11783" max="11783" width="25.28515625" style="45" customWidth="1"/>
    <col min="11784" max="11785" width="44.7109375" style="45" customWidth="1"/>
    <col min="11786" max="11786" width="34.5703125" style="45" customWidth="1"/>
    <col min="11787" max="11787" width="36.7109375" style="45" customWidth="1"/>
    <col min="11788" max="11788" width="31.85546875" style="45" customWidth="1"/>
    <col min="11789" max="12038" width="9.140625" style="45"/>
    <col min="12039" max="12039" width="25.28515625" style="45" customWidth="1"/>
    <col min="12040" max="12041" width="44.7109375" style="45" customWidth="1"/>
    <col min="12042" max="12042" width="34.5703125" style="45" customWidth="1"/>
    <col min="12043" max="12043" width="36.7109375" style="45" customWidth="1"/>
    <col min="12044" max="12044" width="31.85546875" style="45" customWidth="1"/>
    <col min="12045" max="12294" width="9.140625" style="45"/>
    <col min="12295" max="12295" width="25.28515625" style="45" customWidth="1"/>
    <col min="12296" max="12297" width="44.7109375" style="45" customWidth="1"/>
    <col min="12298" max="12298" width="34.5703125" style="45" customWidth="1"/>
    <col min="12299" max="12299" width="36.7109375" style="45" customWidth="1"/>
    <col min="12300" max="12300" width="31.85546875" style="45" customWidth="1"/>
    <col min="12301" max="12550" width="9.140625" style="45"/>
    <col min="12551" max="12551" width="25.28515625" style="45" customWidth="1"/>
    <col min="12552" max="12553" width="44.7109375" style="45" customWidth="1"/>
    <col min="12554" max="12554" width="34.5703125" style="45" customWidth="1"/>
    <col min="12555" max="12555" width="36.7109375" style="45" customWidth="1"/>
    <col min="12556" max="12556" width="31.85546875" style="45" customWidth="1"/>
    <col min="12557" max="12806" width="9.140625" style="45"/>
    <col min="12807" max="12807" width="25.28515625" style="45" customWidth="1"/>
    <col min="12808" max="12809" width="44.7109375" style="45" customWidth="1"/>
    <col min="12810" max="12810" width="34.5703125" style="45" customWidth="1"/>
    <col min="12811" max="12811" width="36.7109375" style="45" customWidth="1"/>
    <col min="12812" max="12812" width="31.85546875" style="45" customWidth="1"/>
    <col min="12813" max="13062" width="9.140625" style="45"/>
    <col min="13063" max="13063" width="25.28515625" style="45" customWidth="1"/>
    <col min="13064" max="13065" width="44.7109375" style="45" customWidth="1"/>
    <col min="13066" max="13066" width="34.5703125" style="45" customWidth="1"/>
    <col min="13067" max="13067" width="36.7109375" style="45" customWidth="1"/>
    <col min="13068" max="13068" width="31.85546875" style="45" customWidth="1"/>
    <col min="13069" max="13318" width="9.140625" style="45"/>
    <col min="13319" max="13319" width="25.28515625" style="45" customWidth="1"/>
    <col min="13320" max="13321" width="44.7109375" style="45" customWidth="1"/>
    <col min="13322" max="13322" width="34.5703125" style="45" customWidth="1"/>
    <col min="13323" max="13323" width="36.7109375" style="45" customWidth="1"/>
    <col min="13324" max="13324" width="31.85546875" style="45" customWidth="1"/>
    <col min="13325" max="13574" width="9.140625" style="45"/>
    <col min="13575" max="13575" width="25.28515625" style="45" customWidth="1"/>
    <col min="13576" max="13577" width="44.7109375" style="45" customWidth="1"/>
    <col min="13578" max="13578" width="34.5703125" style="45" customWidth="1"/>
    <col min="13579" max="13579" width="36.7109375" style="45" customWidth="1"/>
    <col min="13580" max="13580" width="31.85546875" style="45" customWidth="1"/>
    <col min="13581" max="13830" width="9.140625" style="45"/>
    <col min="13831" max="13831" width="25.28515625" style="45" customWidth="1"/>
    <col min="13832" max="13833" width="44.7109375" style="45" customWidth="1"/>
    <col min="13834" max="13834" width="34.5703125" style="45" customWidth="1"/>
    <col min="13835" max="13835" width="36.7109375" style="45" customWidth="1"/>
    <col min="13836" max="13836" width="31.85546875" style="45" customWidth="1"/>
    <col min="13837" max="14086" width="9.140625" style="45"/>
    <col min="14087" max="14087" width="25.28515625" style="45" customWidth="1"/>
    <col min="14088" max="14089" width="44.7109375" style="45" customWidth="1"/>
    <col min="14090" max="14090" width="34.5703125" style="45" customWidth="1"/>
    <col min="14091" max="14091" width="36.7109375" style="45" customWidth="1"/>
    <col min="14092" max="14092" width="31.85546875" style="45" customWidth="1"/>
    <col min="14093" max="14342" width="9.140625" style="45"/>
    <col min="14343" max="14343" width="25.28515625" style="45" customWidth="1"/>
    <col min="14344" max="14345" width="44.7109375" style="45" customWidth="1"/>
    <col min="14346" max="14346" width="34.5703125" style="45" customWidth="1"/>
    <col min="14347" max="14347" width="36.7109375" style="45" customWidth="1"/>
    <col min="14348" max="14348" width="31.85546875" style="45" customWidth="1"/>
    <col min="14349" max="14598" width="9.140625" style="45"/>
    <col min="14599" max="14599" width="25.28515625" style="45" customWidth="1"/>
    <col min="14600" max="14601" width="44.7109375" style="45" customWidth="1"/>
    <col min="14602" max="14602" width="34.5703125" style="45" customWidth="1"/>
    <col min="14603" max="14603" width="36.7109375" style="45" customWidth="1"/>
    <col min="14604" max="14604" width="31.85546875" style="45" customWidth="1"/>
    <col min="14605" max="14854" width="9.140625" style="45"/>
    <col min="14855" max="14855" width="25.28515625" style="45" customWidth="1"/>
    <col min="14856" max="14857" width="44.7109375" style="45" customWidth="1"/>
    <col min="14858" max="14858" width="34.5703125" style="45" customWidth="1"/>
    <col min="14859" max="14859" width="36.7109375" style="45" customWidth="1"/>
    <col min="14860" max="14860" width="31.85546875" style="45" customWidth="1"/>
    <col min="14861" max="15110" width="9.140625" style="45"/>
    <col min="15111" max="15111" width="25.28515625" style="45" customWidth="1"/>
    <col min="15112" max="15113" width="44.7109375" style="45" customWidth="1"/>
    <col min="15114" max="15114" width="34.5703125" style="45" customWidth="1"/>
    <col min="15115" max="15115" width="36.7109375" style="45" customWidth="1"/>
    <col min="15116" max="15116" width="31.85546875" style="45" customWidth="1"/>
    <col min="15117" max="15366" width="9.140625" style="45"/>
    <col min="15367" max="15367" width="25.28515625" style="45" customWidth="1"/>
    <col min="15368" max="15369" width="44.7109375" style="45" customWidth="1"/>
    <col min="15370" max="15370" width="34.5703125" style="45" customWidth="1"/>
    <col min="15371" max="15371" width="36.7109375" style="45" customWidth="1"/>
    <col min="15372" max="15372" width="31.85546875" style="45" customWidth="1"/>
    <col min="15373" max="15622" width="9.140625" style="45"/>
    <col min="15623" max="15623" width="25.28515625" style="45" customWidth="1"/>
    <col min="15624" max="15625" width="44.7109375" style="45" customWidth="1"/>
    <col min="15626" max="15626" width="34.5703125" style="45" customWidth="1"/>
    <col min="15627" max="15627" width="36.7109375" style="45" customWidth="1"/>
    <col min="15628" max="15628" width="31.85546875" style="45" customWidth="1"/>
    <col min="15629" max="15878" width="9.140625" style="45"/>
    <col min="15879" max="15879" width="25.28515625" style="45" customWidth="1"/>
    <col min="15880" max="15881" width="44.7109375" style="45" customWidth="1"/>
    <col min="15882" max="15882" width="34.5703125" style="45" customWidth="1"/>
    <col min="15883" max="15883" width="36.7109375" style="45" customWidth="1"/>
    <col min="15884" max="15884" width="31.85546875" style="45" customWidth="1"/>
    <col min="15885" max="16134" width="9.140625" style="45"/>
    <col min="16135" max="16135" width="25.28515625" style="45" customWidth="1"/>
    <col min="16136" max="16137" width="44.7109375" style="45" customWidth="1"/>
    <col min="16138" max="16138" width="34.5703125" style="45" customWidth="1"/>
    <col min="16139" max="16139" width="36.7109375" style="45" customWidth="1"/>
    <col min="16140" max="16140" width="31.85546875" style="45" customWidth="1"/>
    <col min="16141" max="16384" width="9.140625" style="45"/>
  </cols>
  <sheetData>
    <row r="1" spans="1:18" ht="46.5" customHeight="1" x14ac:dyDescent="0.3">
      <c r="J1" s="46" t="s">
        <v>587</v>
      </c>
      <c r="P1" s="263" t="s">
        <v>555</v>
      </c>
      <c r="Q1" s="263"/>
      <c r="R1" s="263"/>
    </row>
    <row r="2" spans="1:18" ht="87.75" customHeight="1" x14ac:dyDescent="0.3">
      <c r="I2" s="47"/>
      <c r="J2" s="47"/>
      <c r="P2" s="264" t="s">
        <v>576</v>
      </c>
      <c r="Q2" s="264"/>
      <c r="R2" s="264"/>
    </row>
    <row r="3" spans="1:18" ht="34.5" customHeight="1" x14ac:dyDescent="0.3">
      <c r="B3" s="48"/>
      <c r="C3" s="48"/>
      <c r="D3" s="48"/>
      <c r="E3" s="48"/>
      <c r="F3" s="48"/>
      <c r="G3" s="48"/>
      <c r="H3" s="48"/>
      <c r="I3" s="49"/>
      <c r="J3" s="50"/>
      <c r="K3" s="51"/>
      <c r="L3" s="52"/>
      <c r="M3" s="51"/>
      <c r="N3" s="51"/>
      <c r="O3" s="51"/>
      <c r="P3" s="108"/>
      <c r="Q3" s="53"/>
      <c r="R3" s="108" t="s">
        <v>253</v>
      </c>
    </row>
    <row r="4" spans="1:18" ht="19.5" x14ac:dyDescent="0.3">
      <c r="B4" s="48"/>
      <c r="C4" s="48"/>
      <c r="D4" s="48"/>
      <c r="E4" s="48"/>
      <c r="F4" s="48"/>
      <c r="G4" s="48"/>
      <c r="H4" s="48"/>
      <c r="I4" s="51"/>
      <c r="J4" s="54"/>
      <c r="K4" s="51"/>
      <c r="L4" s="52"/>
      <c r="M4" s="51"/>
      <c r="N4" s="51"/>
      <c r="O4" s="51"/>
      <c r="P4" s="271" t="s">
        <v>163</v>
      </c>
      <c r="Q4" s="271"/>
      <c r="R4" s="271"/>
    </row>
    <row r="5" spans="1:18" ht="111" customHeight="1" x14ac:dyDescent="0.25">
      <c r="A5" s="55"/>
      <c r="B5" s="55"/>
      <c r="C5" s="272" t="s">
        <v>164</v>
      </c>
      <c r="D5" s="272"/>
      <c r="E5" s="272"/>
      <c r="F5" s="272"/>
      <c r="G5" s="272"/>
      <c r="H5" s="272"/>
      <c r="I5" s="272"/>
      <c r="J5" s="272"/>
      <c r="K5" s="272"/>
      <c r="L5" s="272"/>
      <c r="M5" s="272"/>
      <c r="N5" s="272"/>
      <c r="O5" s="272"/>
      <c r="P5" s="55"/>
      <c r="Q5" s="55"/>
      <c r="R5" s="55"/>
    </row>
    <row r="6" spans="1:18" x14ac:dyDescent="0.25">
      <c r="A6" s="56"/>
      <c r="B6" s="57"/>
      <c r="C6" s="57"/>
      <c r="D6" s="57"/>
      <c r="E6" s="57"/>
      <c r="F6" s="57"/>
      <c r="G6" s="57"/>
      <c r="H6" s="57"/>
      <c r="I6" s="58"/>
      <c r="J6" s="59"/>
      <c r="K6" s="58"/>
      <c r="L6" s="58"/>
    </row>
    <row r="7" spans="1:18" ht="42" customHeight="1" x14ac:dyDescent="0.25">
      <c r="A7" s="273" t="s">
        <v>165</v>
      </c>
      <c r="B7" s="273" t="s">
        <v>166</v>
      </c>
      <c r="C7" s="273" t="s">
        <v>167</v>
      </c>
      <c r="D7" s="273" t="s">
        <v>168</v>
      </c>
      <c r="E7" s="273" t="s">
        <v>169</v>
      </c>
      <c r="F7" s="273" t="s">
        <v>170</v>
      </c>
      <c r="G7" s="273" t="s">
        <v>171</v>
      </c>
      <c r="H7" s="273" t="s">
        <v>172</v>
      </c>
      <c r="I7" s="273" t="s">
        <v>173</v>
      </c>
      <c r="J7" s="273" t="s">
        <v>2</v>
      </c>
      <c r="K7" s="275" t="s">
        <v>174</v>
      </c>
      <c r="L7" s="276"/>
      <c r="M7" s="276"/>
      <c r="N7" s="276"/>
      <c r="O7" s="276"/>
      <c r="P7" s="277"/>
      <c r="Q7" s="273" t="s">
        <v>175</v>
      </c>
      <c r="R7" s="273" t="s">
        <v>176</v>
      </c>
    </row>
    <row r="8" spans="1:18" ht="156.75" customHeight="1" x14ac:dyDescent="0.25">
      <c r="A8" s="274"/>
      <c r="B8" s="274"/>
      <c r="C8" s="274"/>
      <c r="D8" s="274"/>
      <c r="E8" s="274"/>
      <c r="F8" s="274"/>
      <c r="G8" s="274"/>
      <c r="H8" s="274"/>
      <c r="I8" s="274"/>
      <c r="J8" s="274"/>
      <c r="K8" s="107" t="s">
        <v>177</v>
      </c>
      <c r="L8" s="102">
        <v>2023</v>
      </c>
      <c r="M8" s="102">
        <v>2024</v>
      </c>
      <c r="N8" s="102">
        <v>2025</v>
      </c>
      <c r="O8" s="102">
        <v>2026</v>
      </c>
      <c r="P8" s="102">
        <v>2027</v>
      </c>
      <c r="Q8" s="274"/>
      <c r="R8" s="278"/>
    </row>
    <row r="9" spans="1:18" ht="23.25" customHeight="1" x14ac:dyDescent="0.25">
      <c r="A9" s="106">
        <v>1</v>
      </c>
      <c r="B9" s="106">
        <v>2</v>
      </c>
      <c r="C9" s="106">
        <v>3</v>
      </c>
      <c r="D9" s="106">
        <v>4</v>
      </c>
      <c r="E9" s="106">
        <v>5</v>
      </c>
      <c r="F9" s="106">
        <v>6</v>
      </c>
      <c r="G9" s="106">
        <v>7</v>
      </c>
      <c r="H9" s="106">
        <v>8</v>
      </c>
      <c r="I9" s="106">
        <v>9</v>
      </c>
      <c r="J9" s="106">
        <v>10</v>
      </c>
      <c r="K9" s="106">
        <v>11</v>
      </c>
      <c r="L9" s="106">
        <v>12</v>
      </c>
      <c r="M9" s="106">
        <v>13</v>
      </c>
      <c r="N9" s="106">
        <v>14</v>
      </c>
      <c r="O9" s="106">
        <v>15</v>
      </c>
      <c r="P9" s="106">
        <v>16</v>
      </c>
      <c r="Q9" s="106">
        <v>17</v>
      </c>
      <c r="R9" s="106">
        <v>18</v>
      </c>
    </row>
    <row r="10" spans="1:18" ht="23.25" customHeight="1" x14ac:dyDescent="0.3">
      <c r="A10" s="268" t="s">
        <v>132</v>
      </c>
      <c r="B10" s="269"/>
      <c r="C10" s="269"/>
      <c r="D10" s="269"/>
      <c r="E10" s="269"/>
      <c r="F10" s="269"/>
      <c r="G10" s="269"/>
      <c r="H10" s="269"/>
      <c r="I10" s="269"/>
      <c r="J10" s="269"/>
      <c r="K10" s="269"/>
      <c r="L10" s="269"/>
      <c r="M10" s="269"/>
      <c r="N10" s="269"/>
      <c r="O10" s="269"/>
      <c r="P10" s="269"/>
      <c r="Q10" s="269"/>
      <c r="R10" s="270"/>
    </row>
    <row r="11" spans="1:18" ht="24.75" customHeight="1" x14ac:dyDescent="0.3">
      <c r="A11" s="268" t="s">
        <v>69</v>
      </c>
      <c r="B11" s="269"/>
      <c r="C11" s="269"/>
      <c r="D11" s="269"/>
      <c r="E11" s="269"/>
      <c r="F11" s="269"/>
      <c r="G11" s="269"/>
      <c r="H11" s="269"/>
      <c r="I11" s="269"/>
      <c r="J11" s="269"/>
      <c r="K11" s="269"/>
      <c r="L11" s="269"/>
      <c r="M11" s="269"/>
      <c r="N11" s="269"/>
      <c r="O11" s="269"/>
      <c r="P11" s="269"/>
      <c r="Q11" s="269"/>
      <c r="R11" s="270"/>
    </row>
    <row r="12" spans="1:18" ht="25.5" customHeight="1" x14ac:dyDescent="0.25">
      <c r="A12" s="258">
        <v>1</v>
      </c>
      <c r="B12" s="234" t="s">
        <v>59</v>
      </c>
      <c r="C12" s="234" t="s">
        <v>285</v>
      </c>
      <c r="D12" s="235" t="s">
        <v>195</v>
      </c>
      <c r="E12" s="235" t="s">
        <v>210</v>
      </c>
      <c r="F12" s="235" t="s">
        <v>287</v>
      </c>
      <c r="G12" s="253">
        <v>45991</v>
      </c>
      <c r="H12" s="238">
        <f>K12+I12</f>
        <v>99227.539499999999</v>
      </c>
      <c r="I12" s="105">
        <v>8473.1494999999995</v>
      </c>
      <c r="J12" s="106" t="s">
        <v>14</v>
      </c>
      <c r="K12" s="105">
        <f>L12+M12+N12+O12+P12</f>
        <v>90754.39</v>
      </c>
      <c r="L12" s="105">
        <f>L13+L14</f>
        <v>960.78</v>
      </c>
      <c r="M12" s="105">
        <f t="shared" ref="M12:P12" si="0">M13+M14</f>
        <v>43437.279999999999</v>
      </c>
      <c r="N12" s="105">
        <f t="shared" si="0"/>
        <v>46356.33</v>
      </c>
      <c r="O12" s="105">
        <f t="shared" si="0"/>
        <v>0</v>
      </c>
      <c r="P12" s="105">
        <f t="shared" si="0"/>
        <v>0</v>
      </c>
      <c r="Q12" s="60">
        <v>0</v>
      </c>
      <c r="R12" s="234" t="s">
        <v>181</v>
      </c>
    </row>
    <row r="13" spans="1:18" ht="42.75" customHeight="1" x14ac:dyDescent="0.25">
      <c r="A13" s="258"/>
      <c r="B13" s="234"/>
      <c r="C13" s="234"/>
      <c r="D13" s="236"/>
      <c r="E13" s="236"/>
      <c r="F13" s="236"/>
      <c r="G13" s="236"/>
      <c r="H13" s="238"/>
      <c r="I13" s="103">
        <v>5295.7184399999996</v>
      </c>
      <c r="J13" s="102" t="s">
        <v>197</v>
      </c>
      <c r="K13" s="105">
        <f>L13+M13+N13+O13+P13</f>
        <v>53022.59</v>
      </c>
      <c r="L13" s="105">
        <v>600.49</v>
      </c>
      <c r="M13" s="105">
        <v>25350</v>
      </c>
      <c r="N13" s="61">
        <v>27072.1</v>
      </c>
      <c r="O13" s="61">
        <v>0</v>
      </c>
      <c r="P13" s="61">
        <v>0</v>
      </c>
      <c r="Q13" s="60">
        <v>0</v>
      </c>
      <c r="R13" s="234"/>
    </row>
    <row r="14" spans="1:18" ht="69" customHeight="1" x14ac:dyDescent="0.25">
      <c r="A14" s="258"/>
      <c r="B14" s="234"/>
      <c r="C14" s="234"/>
      <c r="D14" s="237"/>
      <c r="E14" s="237"/>
      <c r="F14" s="237"/>
      <c r="G14" s="237"/>
      <c r="H14" s="238"/>
      <c r="I14" s="103">
        <v>3177.4310599999999</v>
      </c>
      <c r="J14" s="102" t="s">
        <v>18</v>
      </c>
      <c r="K14" s="105">
        <f t="shared" ref="K14:K32" si="1">L14+M14+N14+O14+P14</f>
        <v>37731.800000000003</v>
      </c>
      <c r="L14" s="105">
        <v>360.29</v>
      </c>
      <c r="M14" s="105">
        <f>18087.28</f>
        <v>18087.28</v>
      </c>
      <c r="N14" s="61">
        <v>19284.23</v>
      </c>
      <c r="O14" s="61">
        <v>0</v>
      </c>
      <c r="P14" s="61">
        <v>0</v>
      </c>
      <c r="Q14" s="60">
        <v>0</v>
      </c>
      <c r="R14" s="234"/>
    </row>
    <row r="15" spans="1:18" ht="54" customHeight="1" x14ac:dyDescent="0.25">
      <c r="A15" s="258">
        <v>2</v>
      </c>
      <c r="B15" s="234" t="s">
        <v>486</v>
      </c>
      <c r="C15" s="234" t="s">
        <v>198</v>
      </c>
      <c r="D15" s="235" t="s">
        <v>199</v>
      </c>
      <c r="E15" s="235" t="s">
        <v>180</v>
      </c>
      <c r="F15" s="235" t="s">
        <v>286</v>
      </c>
      <c r="G15" s="253">
        <v>47087</v>
      </c>
      <c r="H15" s="238">
        <v>143175.45000000001</v>
      </c>
      <c r="I15" s="105">
        <v>0</v>
      </c>
      <c r="J15" s="106" t="s">
        <v>14</v>
      </c>
      <c r="K15" s="105">
        <f t="shared" si="1"/>
        <v>15288.510000000002</v>
      </c>
      <c r="L15" s="105">
        <v>0</v>
      </c>
      <c r="M15" s="105">
        <v>0</v>
      </c>
      <c r="N15" s="105">
        <v>0</v>
      </c>
      <c r="O15" s="105">
        <v>0</v>
      </c>
      <c r="P15" s="105">
        <v>15288.510000000002</v>
      </c>
      <c r="Q15" s="60">
        <v>0</v>
      </c>
      <c r="R15" s="234" t="s">
        <v>181</v>
      </c>
    </row>
    <row r="16" spans="1:18" ht="53.25" customHeight="1" x14ac:dyDescent="0.25">
      <c r="A16" s="258"/>
      <c r="B16" s="234"/>
      <c r="C16" s="234"/>
      <c r="D16" s="236"/>
      <c r="E16" s="236"/>
      <c r="F16" s="236"/>
      <c r="G16" s="254"/>
      <c r="H16" s="238"/>
      <c r="I16" s="103">
        <v>0</v>
      </c>
      <c r="J16" s="102" t="s">
        <v>197</v>
      </c>
      <c r="K16" s="105">
        <f t="shared" si="1"/>
        <v>9601.2000000000007</v>
      </c>
      <c r="L16" s="105">
        <v>0</v>
      </c>
      <c r="M16" s="105">
        <v>0</v>
      </c>
      <c r="N16" s="61">
        <v>0</v>
      </c>
      <c r="O16" s="61">
        <v>0</v>
      </c>
      <c r="P16" s="61">
        <v>9601.2000000000007</v>
      </c>
      <c r="Q16" s="60">
        <v>0</v>
      </c>
      <c r="R16" s="234"/>
    </row>
    <row r="17" spans="1:18" ht="65.45" customHeight="1" x14ac:dyDescent="0.25">
      <c r="A17" s="258"/>
      <c r="B17" s="234"/>
      <c r="C17" s="234"/>
      <c r="D17" s="237"/>
      <c r="E17" s="237"/>
      <c r="F17" s="237"/>
      <c r="G17" s="255"/>
      <c r="H17" s="238"/>
      <c r="I17" s="103">
        <v>0</v>
      </c>
      <c r="J17" s="102" t="s">
        <v>18</v>
      </c>
      <c r="K17" s="105">
        <f t="shared" si="1"/>
        <v>5687.31</v>
      </c>
      <c r="L17" s="105">
        <v>0</v>
      </c>
      <c r="M17" s="105">
        <v>0</v>
      </c>
      <c r="N17" s="61">
        <v>0</v>
      </c>
      <c r="O17" s="61">
        <v>0</v>
      </c>
      <c r="P17" s="61">
        <v>5687.31</v>
      </c>
      <c r="Q17" s="60">
        <v>0</v>
      </c>
      <c r="R17" s="234"/>
    </row>
    <row r="18" spans="1:18" ht="26.25" customHeight="1" x14ac:dyDescent="0.25">
      <c r="A18" s="258">
        <v>3</v>
      </c>
      <c r="B18" s="235" t="s">
        <v>97</v>
      </c>
      <c r="C18" s="234" t="s">
        <v>183</v>
      </c>
      <c r="D18" s="235" t="s">
        <v>200</v>
      </c>
      <c r="E18" s="235" t="s">
        <v>180</v>
      </c>
      <c r="F18" s="235" t="s">
        <v>286</v>
      </c>
      <c r="G18" s="253">
        <v>47087</v>
      </c>
      <c r="H18" s="238">
        <v>53980.639999999999</v>
      </c>
      <c r="I18" s="105">
        <v>0</v>
      </c>
      <c r="J18" s="106" t="s">
        <v>14</v>
      </c>
      <c r="K18" s="105">
        <f t="shared" si="1"/>
        <v>36010</v>
      </c>
      <c r="L18" s="105">
        <v>0</v>
      </c>
      <c r="M18" s="105">
        <v>0</v>
      </c>
      <c r="N18" s="105">
        <v>0</v>
      </c>
      <c r="O18" s="105">
        <v>0</v>
      </c>
      <c r="P18" s="105">
        <v>36010</v>
      </c>
      <c r="Q18" s="60">
        <v>0</v>
      </c>
      <c r="R18" s="234" t="s">
        <v>181</v>
      </c>
    </row>
    <row r="19" spans="1:18" ht="46.5" customHeight="1" x14ac:dyDescent="0.25">
      <c r="A19" s="258"/>
      <c r="B19" s="236"/>
      <c r="C19" s="234"/>
      <c r="D19" s="236"/>
      <c r="E19" s="236"/>
      <c r="F19" s="236"/>
      <c r="G19" s="236"/>
      <c r="H19" s="238"/>
      <c r="I19" s="103">
        <v>0</v>
      </c>
      <c r="J19" s="102" t="s">
        <v>197</v>
      </c>
      <c r="K19" s="105">
        <f t="shared" si="1"/>
        <v>22038.12</v>
      </c>
      <c r="L19" s="105">
        <v>0</v>
      </c>
      <c r="M19" s="105">
        <v>0</v>
      </c>
      <c r="N19" s="61">
        <v>0</v>
      </c>
      <c r="O19" s="61">
        <v>0</v>
      </c>
      <c r="P19" s="61">
        <v>22038.12</v>
      </c>
      <c r="Q19" s="60">
        <v>0</v>
      </c>
      <c r="R19" s="234"/>
    </row>
    <row r="20" spans="1:18" ht="62.25" customHeight="1" x14ac:dyDescent="0.25">
      <c r="A20" s="258"/>
      <c r="B20" s="237"/>
      <c r="C20" s="234"/>
      <c r="D20" s="237"/>
      <c r="E20" s="237"/>
      <c r="F20" s="237"/>
      <c r="G20" s="237"/>
      <c r="H20" s="238"/>
      <c r="I20" s="103">
        <v>0</v>
      </c>
      <c r="J20" s="102" t="s">
        <v>18</v>
      </c>
      <c r="K20" s="105">
        <f t="shared" si="1"/>
        <v>13971.88</v>
      </c>
      <c r="L20" s="105">
        <v>0</v>
      </c>
      <c r="M20" s="105">
        <v>0</v>
      </c>
      <c r="N20" s="61">
        <v>0</v>
      </c>
      <c r="O20" s="61">
        <v>0</v>
      </c>
      <c r="P20" s="61">
        <v>13971.88</v>
      </c>
      <c r="Q20" s="60">
        <v>0</v>
      </c>
      <c r="R20" s="234"/>
    </row>
    <row r="21" spans="1:18" ht="29.25" customHeight="1" x14ac:dyDescent="0.25">
      <c r="A21" s="258">
        <v>4</v>
      </c>
      <c r="B21" s="234" t="s">
        <v>138</v>
      </c>
      <c r="C21" s="234" t="s">
        <v>201</v>
      </c>
      <c r="D21" s="234" t="s">
        <v>202</v>
      </c>
      <c r="E21" s="234" t="s">
        <v>180</v>
      </c>
      <c r="F21" s="234" t="s">
        <v>286</v>
      </c>
      <c r="G21" s="252">
        <v>47087</v>
      </c>
      <c r="H21" s="238">
        <v>258497.99</v>
      </c>
      <c r="I21" s="105">
        <v>0</v>
      </c>
      <c r="J21" s="106" t="s">
        <v>14</v>
      </c>
      <c r="K21" s="105">
        <f t="shared" si="1"/>
        <v>172331.99</v>
      </c>
      <c r="L21" s="105">
        <v>0</v>
      </c>
      <c r="M21" s="105">
        <v>0</v>
      </c>
      <c r="N21" s="105">
        <v>0</v>
      </c>
      <c r="O21" s="105">
        <v>0</v>
      </c>
      <c r="P21" s="105">
        <v>172331.99</v>
      </c>
      <c r="Q21" s="60">
        <v>0</v>
      </c>
      <c r="R21" s="234" t="s">
        <v>181</v>
      </c>
    </row>
    <row r="22" spans="1:18" ht="42" customHeight="1" x14ac:dyDescent="0.25">
      <c r="A22" s="258"/>
      <c r="B22" s="234"/>
      <c r="C22" s="234"/>
      <c r="D22" s="234"/>
      <c r="E22" s="234"/>
      <c r="F22" s="234"/>
      <c r="G22" s="234"/>
      <c r="H22" s="238"/>
      <c r="I22" s="103">
        <v>0</v>
      </c>
      <c r="J22" s="102" t="s">
        <v>197</v>
      </c>
      <c r="K22" s="105">
        <f t="shared" si="1"/>
        <v>105467.18</v>
      </c>
      <c r="L22" s="105">
        <v>0</v>
      </c>
      <c r="M22" s="105">
        <v>0</v>
      </c>
      <c r="N22" s="61">
        <v>0</v>
      </c>
      <c r="O22" s="61">
        <v>0</v>
      </c>
      <c r="P22" s="61">
        <v>105467.18</v>
      </c>
      <c r="Q22" s="60">
        <v>0</v>
      </c>
      <c r="R22" s="234"/>
    </row>
    <row r="23" spans="1:18" ht="66.75" customHeight="1" x14ac:dyDescent="0.25">
      <c r="A23" s="258"/>
      <c r="B23" s="234"/>
      <c r="C23" s="234"/>
      <c r="D23" s="234"/>
      <c r="E23" s="234"/>
      <c r="F23" s="234"/>
      <c r="G23" s="234"/>
      <c r="H23" s="238"/>
      <c r="I23" s="103">
        <v>0</v>
      </c>
      <c r="J23" s="102" t="s">
        <v>18</v>
      </c>
      <c r="K23" s="105">
        <f t="shared" si="1"/>
        <v>66864.81</v>
      </c>
      <c r="L23" s="105">
        <v>0</v>
      </c>
      <c r="M23" s="105">
        <v>0</v>
      </c>
      <c r="N23" s="61">
        <v>0</v>
      </c>
      <c r="O23" s="61">
        <v>0</v>
      </c>
      <c r="P23" s="61">
        <v>66864.81</v>
      </c>
      <c r="Q23" s="60">
        <v>0</v>
      </c>
      <c r="R23" s="234"/>
    </row>
    <row r="24" spans="1:18" ht="30" customHeight="1" x14ac:dyDescent="0.25">
      <c r="A24" s="258">
        <v>5</v>
      </c>
      <c r="B24" s="234" t="s">
        <v>485</v>
      </c>
      <c r="C24" s="234" t="s">
        <v>557</v>
      </c>
      <c r="D24" s="234" t="s">
        <v>203</v>
      </c>
      <c r="E24" s="234" t="s">
        <v>180</v>
      </c>
      <c r="F24" s="234" t="s">
        <v>286</v>
      </c>
      <c r="G24" s="252">
        <v>47087</v>
      </c>
      <c r="H24" s="238">
        <v>270590</v>
      </c>
      <c r="I24" s="105">
        <v>0</v>
      </c>
      <c r="J24" s="106" t="s">
        <v>14</v>
      </c>
      <c r="K24" s="105">
        <f t="shared" si="1"/>
        <v>135295</v>
      </c>
      <c r="L24" s="105">
        <v>0</v>
      </c>
      <c r="M24" s="105">
        <v>0</v>
      </c>
      <c r="N24" s="105">
        <v>0</v>
      </c>
      <c r="O24" s="105">
        <v>0</v>
      </c>
      <c r="P24" s="105">
        <v>135295</v>
      </c>
      <c r="Q24" s="60">
        <v>0</v>
      </c>
      <c r="R24" s="234" t="s">
        <v>181</v>
      </c>
    </row>
    <row r="25" spans="1:18" ht="44.25" customHeight="1" x14ac:dyDescent="0.25">
      <c r="A25" s="258"/>
      <c r="B25" s="234"/>
      <c r="C25" s="234"/>
      <c r="D25" s="234"/>
      <c r="E25" s="234"/>
      <c r="F25" s="234"/>
      <c r="G25" s="234"/>
      <c r="H25" s="238"/>
      <c r="I25" s="103">
        <v>0</v>
      </c>
      <c r="J25" s="102" t="s">
        <v>197</v>
      </c>
      <c r="K25" s="105">
        <f t="shared" si="1"/>
        <v>82800.539999999994</v>
      </c>
      <c r="L25" s="105">
        <v>0</v>
      </c>
      <c r="M25" s="105">
        <v>0</v>
      </c>
      <c r="N25" s="61">
        <v>0</v>
      </c>
      <c r="O25" s="61">
        <v>0</v>
      </c>
      <c r="P25" s="61">
        <v>82800.539999999994</v>
      </c>
      <c r="Q25" s="60">
        <v>0</v>
      </c>
      <c r="R25" s="234"/>
    </row>
    <row r="26" spans="1:18" ht="65.25" customHeight="1" x14ac:dyDescent="0.25">
      <c r="A26" s="258"/>
      <c r="B26" s="234"/>
      <c r="C26" s="234"/>
      <c r="D26" s="234"/>
      <c r="E26" s="234"/>
      <c r="F26" s="234"/>
      <c r="G26" s="234"/>
      <c r="H26" s="238"/>
      <c r="I26" s="103">
        <v>0</v>
      </c>
      <c r="J26" s="102" t="s">
        <v>18</v>
      </c>
      <c r="K26" s="105">
        <f t="shared" si="1"/>
        <v>52494.46</v>
      </c>
      <c r="L26" s="105">
        <v>0</v>
      </c>
      <c r="M26" s="105">
        <v>0</v>
      </c>
      <c r="N26" s="61">
        <v>0</v>
      </c>
      <c r="O26" s="61">
        <v>0</v>
      </c>
      <c r="P26" s="61">
        <v>52494.46</v>
      </c>
      <c r="Q26" s="60">
        <v>0</v>
      </c>
      <c r="R26" s="234"/>
    </row>
    <row r="27" spans="1:18" ht="27.75" customHeight="1" x14ac:dyDescent="0.25">
      <c r="A27" s="258">
        <v>6</v>
      </c>
      <c r="B27" s="234" t="s">
        <v>483</v>
      </c>
      <c r="C27" s="234" t="s">
        <v>204</v>
      </c>
      <c r="D27" s="234" t="s">
        <v>205</v>
      </c>
      <c r="E27" s="234" t="s">
        <v>180</v>
      </c>
      <c r="F27" s="234" t="s">
        <v>286</v>
      </c>
      <c r="G27" s="252">
        <v>47087</v>
      </c>
      <c r="H27" s="238">
        <v>154000</v>
      </c>
      <c r="I27" s="105">
        <v>0</v>
      </c>
      <c r="J27" s="106" t="s">
        <v>14</v>
      </c>
      <c r="K27" s="105">
        <f t="shared" si="1"/>
        <v>77000</v>
      </c>
      <c r="L27" s="105">
        <v>0</v>
      </c>
      <c r="M27" s="105">
        <v>0</v>
      </c>
      <c r="N27" s="105">
        <v>0</v>
      </c>
      <c r="O27" s="105">
        <v>0</v>
      </c>
      <c r="P27" s="105">
        <v>77000</v>
      </c>
      <c r="Q27" s="60">
        <v>0</v>
      </c>
      <c r="R27" s="234" t="s">
        <v>181</v>
      </c>
    </row>
    <row r="28" spans="1:18" ht="49.5" customHeight="1" x14ac:dyDescent="0.25">
      <c r="A28" s="258"/>
      <c r="B28" s="234"/>
      <c r="C28" s="234"/>
      <c r="D28" s="234"/>
      <c r="E28" s="234"/>
      <c r="F28" s="234"/>
      <c r="G28" s="234"/>
      <c r="H28" s="238"/>
      <c r="I28" s="103">
        <v>0</v>
      </c>
      <c r="J28" s="102" t="s">
        <v>197</v>
      </c>
      <c r="K28" s="105">
        <f t="shared" si="1"/>
        <v>47124</v>
      </c>
      <c r="L28" s="105">
        <v>0</v>
      </c>
      <c r="M28" s="105">
        <v>0</v>
      </c>
      <c r="N28" s="61">
        <v>0</v>
      </c>
      <c r="O28" s="61">
        <v>0</v>
      </c>
      <c r="P28" s="61">
        <v>47124</v>
      </c>
      <c r="Q28" s="60">
        <v>0</v>
      </c>
      <c r="R28" s="234"/>
    </row>
    <row r="29" spans="1:18" ht="61.5" customHeight="1" x14ac:dyDescent="0.25">
      <c r="A29" s="258"/>
      <c r="B29" s="234"/>
      <c r="C29" s="234"/>
      <c r="D29" s="234"/>
      <c r="E29" s="234"/>
      <c r="F29" s="234"/>
      <c r="G29" s="234"/>
      <c r="H29" s="238"/>
      <c r="I29" s="103">
        <v>0</v>
      </c>
      <c r="J29" s="102" t="s">
        <v>18</v>
      </c>
      <c r="K29" s="105">
        <f t="shared" si="1"/>
        <v>29876</v>
      </c>
      <c r="L29" s="105">
        <v>0</v>
      </c>
      <c r="M29" s="105">
        <v>0</v>
      </c>
      <c r="N29" s="61">
        <v>0</v>
      </c>
      <c r="O29" s="61">
        <v>0</v>
      </c>
      <c r="P29" s="61">
        <v>29876</v>
      </c>
      <c r="Q29" s="60">
        <v>0</v>
      </c>
      <c r="R29" s="234"/>
    </row>
    <row r="30" spans="1:18" ht="35.25" customHeight="1" x14ac:dyDescent="0.25">
      <c r="A30" s="258">
        <v>7</v>
      </c>
      <c r="B30" s="234" t="s">
        <v>484</v>
      </c>
      <c r="C30" s="234" t="s">
        <v>178</v>
      </c>
      <c r="D30" s="234" t="s">
        <v>206</v>
      </c>
      <c r="E30" s="234" t="s">
        <v>180</v>
      </c>
      <c r="F30" s="234" t="s">
        <v>286</v>
      </c>
      <c r="G30" s="252">
        <v>47087</v>
      </c>
      <c r="H30" s="238">
        <v>154000</v>
      </c>
      <c r="I30" s="105">
        <v>0</v>
      </c>
      <c r="J30" s="106" t="s">
        <v>14</v>
      </c>
      <c r="K30" s="105">
        <f t="shared" si="1"/>
        <v>77000</v>
      </c>
      <c r="L30" s="105">
        <v>0</v>
      </c>
      <c r="M30" s="105">
        <v>0</v>
      </c>
      <c r="N30" s="105">
        <v>0</v>
      </c>
      <c r="O30" s="105">
        <v>0</v>
      </c>
      <c r="P30" s="105">
        <v>77000</v>
      </c>
      <c r="Q30" s="60">
        <v>0</v>
      </c>
      <c r="R30" s="234" t="s">
        <v>181</v>
      </c>
    </row>
    <row r="31" spans="1:18" ht="45.75" customHeight="1" x14ac:dyDescent="0.25">
      <c r="A31" s="258"/>
      <c r="B31" s="234"/>
      <c r="C31" s="234"/>
      <c r="D31" s="234"/>
      <c r="E31" s="234"/>
      <c r="F31" s="234"/>
      <c r="G31" s="234"/>
      <c r="H31" s="238"/>
      <c r="I31" s="103">
        <v>0</v>
      </c>
      <c r="J31" s="102" t="s">
        <v>197</v>
      </c>
      <c r="K31" s="105">
        <f t="shared" si="1"/>
        <v>47124</v>
      </c>
      <c r="L31" s="105">
        <v>0</v>
      </c>
      <c r="M31" s="105">
        <v>0</v>
      </c>
      <c r="N31" s="61">
        <v>0</v>
      </c>
      <c r="O31" s="61">
        <v>0</v>
      </c>
      <c r="P31" s="61">
        <v>47124</v>
      </c>
      <c r="Q31" s="60">
        <v>0</v>
      </c>
      <c r="R31" s="234"/>
    </row>
    <row r="32" spans="1:18" ht="62.25" customHeight="1" x14ac:dyDescent="0.25">
      <c r="A32" s="258"/>
      <c r="B32" s="234"/>
      <c r="C32" s="234"/>
      <c r="D32" s="234"/>
      <c r="E32" s="234"/>
      <c r="F32" s="234"/>
      <c r="G32" s="234"/>
      <c r="H32" s="238"/>
      <c r="I32" s="103">
        <v>0</v>
      </c>
      <c r="J32" s="102" t="s">
        <v>18</v>
      </c>
      <c r="K32" s="105">
        <f t="shared" si="1"/>
        <v>29876</v>
      </c>
      <c r="L32" s="105">
        <v>0</v>
      </c>
      <c r="M32" s="105">
        <v>0</v>
      </c>
      <c r="N32" s="61">
        <v>0</v>
      </c>
      <c r="O32" s="61">
        <v>0</v>
      </c>
      <c r="P32" s="61">
        <v>29876</v>
      </c>
      <c r="Q32" s="60">
        <v>0</v>
      </c>
      <c r="R32" s="234"/>
    </row>
    <row r="33" spans="1:20" ht="32.25" customHeight="1" x14ac:dyDescent="0.25">
      <c r="A33" s="258">
        <v>8</v>
      </c>
      <c r="B33" s="234" t="s">
        <v>482</v>
      </c>
      <c r="C33" s="234" t="s">
        <v>190</v>
      </c>
      <c r="D33" s="235" t="s">
        <v>191</v>
      </c>
      <c r="E33" s="235" t="s">
        <v>180</v>
      </c>
      <c r="F33" s="235" t="s">
        <v>286</v>
      </c>
      <c r="G33" s="253">
        <v>47087</v>
      </c>
      <c r="H33" s="262">
        <v>158169.93</v>
      </c>
      <c r="I33" s="103">
        <v>0</v>
      </c>
      <c r="J33" s="102" t="s">
        <v>8</v>
      </c>
      <c r="K33" s="105">
        <f t="shared" ref="K33" si="2">P33</f>
        <v>100169.93</v>
      </c>
      <c r="L33" s="105">
        <v>0</v>
      </c>
      <c r="M33" s="105">
        <v>0</v>
      </c>
      <c r="N33" s="105">
        <v>0</v>
      </c>
      <c r="O33" s="105">
        <v>0</v>
      </c>
      <c r="P33" s="105">
        <v>100169.93</v>
      </c>
      <c r="Q33" s="105">
        <v>0</v>
      </c>
      <c r="R33" s="234" t="s">
        <v>181</v>
      </c>
    </row>
    <row r="34" spans="1:20" ht="36" customHeight="1" x14ac:dyDescent="0.25">
      <c r="A34" s="258"/>
      <c r="B34" s="234"/>
      <c r="C34" s="234"/>
      <c r="D34" s="236"/>
      <c r="E34" s="236"/>
      <c r="F34" s="236"/>
      <c r="G34" s="236"/>
      <c r="H34" s="258"/>
      <c r="I34" s="103">
        <v>0</v>
      </c>
      <c r="J34" s="102" t="s">
        <v>10</v>
      </c>
      <c r="K34" s="105">
        <f>P34</f>
        <v>61304</v>
      </c>
      <c r="L34" s="105">
        <v>0</v>
      </c>
      <c r="M34" s="105">
        <v>0</v>
      </c>
      <c r="N34" s="105">
        <v>0</v>
      </c>
      <c r="O34" s="105">
        <v>0</v>
      </c>
      <c r="P34" s="105">
        <v>61304</v>
      </c>
      <c r="Q34" s="105">
        <v>0</v>
      </c>
      <c r="R34" s="234"/>
    </row>
    <row r="35" spans="1:20" ht="63" customHeight="1" x14ac:dyDescent="0.25">
      <c r="A35" s="258"/>
      <c r="B35" s="234"/>
      <c r="C35" s="234"/>
      <c r="D35" s="237"/>
      <c r="E35" s="237"/>
      <c r="F35" s="237"/>
      <c r="G35" s="237"/>
      <c r="H35" s="258"/>
      <c r="I35" s="103">
        <v>0</v>
      </c>
      <c r="J35" s="102" t="s">
        <v>11</v>
      </c>
      <c r="K35" s="105">
        <f t="shared" ref="K35" si="3">P35</f>
        <v>38865.93</v>
      </c>
      <c r="L35" s="105">
        <v>0</v>
      </c>
      <c r="M35" s="105">
        <v>0</v>
      </c>
      <c r="N35" s="105">
        <v>0</v>
      </c>
      <c r="O35" s="105">
        <v>0</v>
      </c>
      <c r="P35" s="105">
        <v>38865.93</v>
      </c>
      <c r="Q35" s="105">
        <v>0</v>
      </c>
      <c r="R35" s="234"/>
    </row>
    <row r="36" spans="1:20" ht="36.75" customHeight="1" x14ac:dyDescent="0.25">
      <c r="A36" s="258">
        <v>9</v>
      </c>
      <c r="B36" s="234" t="s">
        <v>487</v>
      </c>
      <c r="C36" s="234" t="s">
        <v>192</v>
      </c>
      <c r="D36" s="234" t="s">
        <v>191</v>
      </c>
      <c r="E36" s="234" t="s">
        <v>180</v>
      </c>
      <c r="F36" s="234" t="s">
        <v>286</v>
      </c>
      <c r="G36" s="252">
        <v>47087</v>
      </c>
      <c r="H36" s="262">
        <v>150150.32999999999</v>
      </c>
      <c r="I36" s="103">
        <v>0</v>
      </c>
      <c r="J36" s="102" t="s">
        <v>8</v>
      </c>
      <c r="K36" s="105">
        <f>P36</f>
        <v>80000</v>
      </c>
      <c r="L36" s="105">
        <v>0</v>
      </c>
      <c r="M36" s="105">
        <v>0</v>
      </c>
      <c r="N36" s="105">
        <v>0</v>
      </c>
      <c r="O36" s="105">
        <v>0</v>
      </c>
      <c r="P36" s="105">
        <v>80000</v>
      </c>
      <c r="Q36" s="105">
        <v>0</v>
      </c>
      <c r="R36" s="234" t="s">
        <v>181</v>
      </c>
    </row>
    <row r="37" spans="1:20" ht="48" customHeight="1" x14ac:dyDescent="0.25">
      <c r="A37" s="258"/>
      <c r="B37" s="234"/>
      <c r="C37" s="234"/>
      <c r="D37" s="234"/>
      <c r="E37" s="234"/>
      <c r="F37" s="234"/>
      <c r="G37" s="234"/>
      <c r="H37" s="258"/>
      <c r="I37" s="103">
        <v>0</v>
      </c>
      <c r="J37" s="102" t="s">
        <v>10</v>
      </c>
      <c r="K37" s="105">
        <f t="shared" ref="K37:K38" si="4">P37</f>
        <v>48960</v>
      </c>
      <c r="L37" s="105">
        <v>0</v>
      </c>
      <c r="M37" s="105">
        <v>0</v>
      </c>
      <c r="N37" s="105">
        <v>0</v>
      </c>
      <c r="O37" s="105">
        <v>0</v>
      </c>
      <c r="P37" s="105">
        <v>48960</v>
      </c>
      <c r="Q37" s="105">
        <v>0</v>
      </c>
      <c r="R37" s="234"/>
    </row>
    <row r="38" spans="1:20" ht="60" customHeight="1" x14ac:dyDescent="0.25">
      <c r="A38" s="258"/>
      <c r="B38" s="234"/>
      <c r="C38" s="234"/>
      <c r="D38" s="234"/>
      <c r="E38" s="234"/>
      <c r="F38" s="234"/>
      <c r="G38" s="234"/>
      <c r="H38" s="258"/>
      <c r="I38" s="103">
        <v>0</v>
      </c>
      <c r="J38" s="102" t="s">
        <v>11</v>
      </c>
      <c r="K38" s="105">
        <f t="shared" si="4"/>
        <v>31040</v>
      </c>
      <c r="L38" s="105">
        <v>0</v>
      </c>
      <c r="M38" s="105">
        <v>0</v>
      </c>
      <c r="N38" s="105">
        <v>0</v>
      </c>
      <c r="O38" s="105">
        <v>0</v>
      </c>
      <c r="P38" s="105">
        <v>31040</v>
      </c>
      <c r="Q38" s="105">
        <v>0</v>
      </c>
      <c r="R38" s="234"/>
    </row>
    <row r="39" spans="1:20" ht="34.5" customHeight="1" x14ac:dyDescent="0.25">
      <c r="A39" s="258">
        <v>10</v>
      </c>
      <c r="B39" s="234" t="s">
        <v>491</v>
      </c>
      <c r="C39" s="234" t="s">
        <v>558</v>
      </c>
      <c r="D39" s="234" t="s">
        <v>186</v>
      </c>
      <c r="E39" s="234" t="s">
        <v>180</v>
      </c>
      <c r="F39" s="234" t="s">
        <v>286</v>
      </c>
      <c r="G39" s="252">
        <v>47087</v>
      </c>
      <c r="H39" s="262">
        <v>44000</v>
      </c>
      <c r="I39" s="103">
        <v>0</v>
      </c>
      <c r="J39" s="102" t="s">
        <v>8</v>
      </c>
      <c r="K39" s="105">
        <f>P39</f>
        <v>22000</v>
      </c>
      <c r="L39" s="105">
        <v>0</v>
      </c>
      <c r="M39" s="105">
        <v>0</v>
      </c>
      <c r="N39" s="105">
        <v>0</v>
      </c>
      <c r="O39" s="105">
        <v>0</v>
      </c>
      <c r="P39" s="105">
        <v>22000</v>
      </c>
      <c r="Q39" s="105">
        <v>0</v>
      </c>
      <c r="R39" s="234" t="s">
        <v>181</v>
      </c>
    </row>
    <row r="40" spans="1:20" ht="47.25" customHeight="1" x14ac:dyDescent="0.25">
      <c r="A40" s="258"/>
      <c r="B40" s="234"/>
      <c r="C40" s="234"/>
      <c r="D40" s="234"/>
      <c r="E40" s="234"/>
      <c r="F40" s="234"/>
      <c r="G40" s="234"/>
      <c r="H40" s="258"/>
      <c r="I40" s="103">
        <v>0</v>
      </c>
      <c r="J40" s="102" t="s">
        <v>10</v>
      </c>
      <c r="K40" s="105">
        <f t="shared" ref="K40:K41" si="5">P40</f>
        <v>13464</v>
      </c>
      <c r="L40" s="105">
        <v>0</v>
      </c>
      <c r="M40" s="105">
        <v>0</v>
      </c>
      <c r="N40" s="105">
        <v>0</v>
      </c>
      <c r="O40" s="105">
        <v>0</v>
      </c>
      <c r="P40" s="105">
        <v>13464</v>
      </c>
      <c r="Q40" s="105">
        <v>0</v>
      </c>
      <c r="R40" s="234"/>
    </row>
    <row r="41" spans="1:20" ht="74.25" customHeight="1" x14ac:dyDescent="0.25">
      <c r="A41" s="258"/>
      <c r="B41" s="234"/>
      <c r="C41" s="234"/>
      <c r="D41" s="234"/>
      <c r="E41" s="234"/>
      <c r="F41" s="234"/>
      <c r="G41" s="234"/>
      <c r="H41" s="258"/>
      <c r="I41" s="103">
        <v>0</v>
      </c>
      <c r="J41" s="102" t="s">
        <v>11</v>
      </c>
      <c r="K41" s="105">
        <f t="shared" si="5"/>
        <v>8536</v>
      </c>
      <c r="L41" s="105">
        <v>0</v>
      </c>
      <c r="M41" s="105">
        <v>0</v>
      </c>
      <c r="N41" s="105">
        <v>0</v>
      </c>
      <c r="O41" s="105">
        <v>0</v>
      </c>
      <c r="P41" s="105">
        <v>8536</v>
      </c>
      <c r="Q41" s="105">
        <v>0</v>
      </c>
      <c r="R41" s="234"/>
    </row>
    <row r="42" spans="1:20" ht="25.5" customHeight="1" x14ac:dyDescent="0.25">
      <c r="A42" s="258">
        <v>11</v>
      </c>
      <c r="B42" s="234" t="s">
        <v>294</v>
      </c>
      <c r="C42" s="234" t="s">
        <v>283</v>
      </c>
      <c r="D42" s="234" t="s">
        <v>295</v>
      </c>
      <c r="E42" s="234" t="s">
        <v>210</v>
      </c>
      <c r="F42" s="234" t="s">
        <v>560</v>
      </c>
      <c r="G42" s="252">
        <v>46356</v>
      </c>
      <c r="H42" s="238">
        <v>255000</v>
      </c>
      <c r="I42" s="105">
        <f>I43+I44</f>
        <v>0</v>
      </c>
      <c r="J42" s="106" t="s">
        <v>14</v>
      </c>
      <c r="K42" s="105">
        <f>L42+M42+N42+O42+P42</f>
        <v>255000</v>
      </c>
      <c r="L42" s="105">
        <f>L43+L44</f>
        <v>0</v>
      </c>
      <c r="M42" s="105">
        <f t="shared" ref="M42:P42" si="6">M43+M44</f>
        <v>0</v>
      </c>
      <c r="N42" s="105">
        <f>N43+N44</f>
        <v>72743.58</v>
      </c>
      <c r="O42" s="105">
        <f t="shared" si="6"/>
        <v>182256.41999999998</v>
      </c>
      <c r="P42" s="105">
        <f t="shared" si="6"/>
        <v>0</v>
      </c>
      <c r="Q42" s="60">
        <v>0</v>
      </c>
      <c r="R42" s="234" t="s">
        <v>181</v>
      </c>
      <c r="S42" s="257"/>
    </row>
    <row r="43" spans="1:20" ht="42.75" customHeight="1" x14ac:dyDescent="0.25">
      <c r="A43" s="258"/>
      <c r="B43" s="234"/>
      <c r="C43" s="234"/>
      <c r="D43" s="234"/>
      <c r="E43" s="234"/>
      <c r="F43" s="234"/>
      <c r="G43" s="234"/>
      <c r="H43" s="238"/>
      <c r="I43" s="103">
        <v>0</v>
      </c>
      <c r="J43" s="102" t="s">
        <v>197</v>
      </c>
      <c r="K43" s="105">
        <f t="shared" ref="K43:K44" si="7">L43+M43+N43+O43+P43</f>
        <v>185744.14</v>
      </c>
      <c r="L43" s="105">
        <v>0</v>
      </c>
      <c r="M43" s="105">
        <v>0</v>
      </c>
      <c r="N43" s="61">
        <v>72016.14</v>
      </c>
      <c r="O43" s="61">
        <v>113728</v>
      </c>
      <c r="P43" s="61">
        <v>0</v>
      </c>
      <c r="Q43" s="60">
        <v>0</v>
      </c>
      <c r="R43" s="234"/>
      <c r="S43" s="257"/>
      <c r="T43" s="62"/>
    </row>
    <row r="44" spans="1:20" ht="57" customHeight="1" x14ac:dyDescent="0.25">
      <c r="A44" s="258"/>
      <c r="B44" s="234"/>
      <c r="C44" s="234"/>
      <c r="D44" s="234"/>
      <c r="E44" s="234"/>
      <c r="F44" s="234"/>
      <c r="G44" s="234"/>
      <c r="H44" s="238"/>
      <c r="I44" s="103">
        <v>0</v>
      </c>
      <c r="J44" s="102" t="s">
        <v>18</v>
      </c>
      <c r="K44" s="105">
        <f t="shared" si="7"/>
        <v>69255.86</v>
      </c>
      <c r="L44" s="105">
        <v>0</v>
      </c>
      <c r="M44" s="105">
        <v>0</v>
      </c>
      <c r="N44" s="61">
        <v>727.44</v>
      </c>
      <c r="O44" s="61">
        <v>68528.42</v>
      </c>
      <c r="P44" s="61">
        <v>0</v>
      </c>
      <c r="Q44" s="60">
        <v>0</v>
      </c>
      <c r="R44" s="234"/>
      <c r="S44" s="257"/>
      <c r="T44" s="62"/>
    </row>
    <row r="45" spans="1:20" ht="25.5" customHeight="1" x14ac:dyDescent="0.25">
      <c r="A45" s="258">
        <v>12</v>
      </c>
      <c r="B45" s="234" t="s">
        <v>424</v>
      </c>
      <c r="C45" s="234" t="s">
        <v>285</v>
      </c>
      <c r="D45" s="234" t="s">
        <v>293</v>
      </c>
      <c r="E45" s="234" t="s">
        <v>211</v>
      </c>
      <c r="F45" s="234" t="s">
        <v>425</v>
      </c>
      <c r="G45" s="252">
        <v>45991</v>
      </c>
      <c r="H45" s="238">
        <v>111796.1</v>
      </c>
      <c r="I45" s="105">
        <f>I46+I47</f>
        <v>0</v>
      </c>
      <c r="J45" s="106" t="s">
        <v>14</v>
      </c>
      <c r="K45" s="105">
        <f t="shared" ref="K45:K50" si="8">L45+M45+N45+O45+P45</f>
        <v>114008.48999999999</v>
      </c>
      <c r="L45" s="105">
        <f>L46+L47</f>
        <v>0</v>
      </c>
      <c r="M45" s="105">
        <f t="shared" ref="M45:P45" si="9">M46+M47</f>
        <v>2212.39</v>
      </c>
      <c r="N45" s="105">
        <f t="shared" si="9"/>
        <v>111796.09999999999</v>
      </c>
      <c r="O45" s="105">
        <f t="shared" si="9"/>
        <v>0</v>
      </c>
      <c r="P45" s="105">
        <f t="shared" si="9"/>
        <v>0</v>
      </c>
      <c r="Q45" s="60">
        <v>0</v>
      </c>
      <c r="R45" s="234" t="s">
        <v>181</v>
      </c>
      <c r="S45" s="257"/>
    </row>
    <row r="46" spans="1:20" ht="42.75" customHeight="1" x14ac:dyDescent="0.25">
      <c r="A46" s="258"/>
      <c r="B46" s="234"/>
      <c r="C46" s="234"/>
      <c r="D46" s="234"/>
      <c r="E46" s="234"/>
      <c r="F46" s="234"/>
      <c r="G46" s="234"/>
      <c r="H46" s="238"/>
      <c r="I46" s="103">
        <v>0</v>
      </c>
      <c r="J46" s="102" t="s">
        <v>197</v>
      </c>
      <c r="K46" s="105">
        <f t="shared" si="8"/>
        <v>69760.759999999995</v>
      </c>
      <c r="L46" s="105">
        <v>0</v>
      </c>
      <c r="M46" s="105">
        <v>0</v>
      </c>
      <c r="N46" s="61">
        <v>69760.759999999995</v>
      </c>
      <c r="O46" s="61">
        <v>0</v>
      </c>
      <c r="P46" s="61">
        <v>0</v>
      </c>
      <c r="Q46" s="60">
        <v>0</v>
      </c>
      <c r="R46" s="234"/>
      <c r="S46" s="257"/>
    </row>
    <row r="47" spans="1:20" ht="57" customHeight="1" x14ac:dyDescent="0.25">
      <c r="A47" s="258"/>
      <c r="B47" s="234"/>
      <c r="C47" s="234"/>
      <c r="D47" s="234"/>
      <c r="E47" s="234"/>
      <c r="F47" s="234"/>
      <c r="G47" s="234"/>
      <c r="H47" s="238"/>
      <c r="I47" s="103">
        <v>0</v>
      </c>
      <c r="J47" s="102" t="s">
        <v>18</v>
      </c>
      <c r="K47" s="105">
        <f t="shared" si="8"/>
        <v>44247.729999999996</v>
      </c>
      <c r="L47" s="105">
        <v>0</v>
      </c>
      <c r="M47" s="105">
        <v>2212.39</v>
      </c>
      <c r="N47" s="61">
        <v>42035.34</v>
      </c>
      <c r="O47" s="61">
        <v>0</v>
      </c>
      <c r="P47" s="61">
        <v>0</v>
      </c>
      <c r="Q47" s="60">
        <v>0</v>
      </c>
      <c r="R47" s="234"/>
      <c r="S47" s="257"/>
    </row>
    <row r="48" spans="1:20" ht="25.5" customHeight="1" x14ac:dyDescent="0.25">
      <c r="A48" s="258">
        <v>13</v>
      </c>
      <c r="B48" s="234" t="s">
        <v>480</v>
      </c>
      <c r="C48" s="234" t="s">
        <v>559</v>
      </c>
      <c r="D48" s="234" t="s">
        <v>481</v>
      </c>
      <c r="E48" s="234" t="s">
        <v>211</v>
      </c>
      <c r="F48" s="234" t="s">
        <v>560</v>
      </c>
      <c r="G48" s="252">
        <v>46356</v>
      </c>
      <c r="H48" s="238">
        <v>385000</v>
      </c>
      <c r="I48" s="105">
        <f>I49+I50</f>
        <v>0</v>
      </c>
      <c r="J48" s="106" t="s">
        <v>14</v>
      </c>
      <c r="K48" s="105">
        <f>L48+M48+N48+O48+P48</f>
        <v>385000</v>
      </c>
      <c r="L48" s="105">
        <f>L49+L50</f>
        <v>0</v>
      </c>
      <c r="M48" s="105">
        <f t="shared" ref="M48:P48" si="10">M49+M50</f>
        <v>0</v>
      </c>
      <c r="N48" s="105">
        <f t="shared" si="10"/>
        <v>35000</v>
      </c>
      <c r="O48" s="105">
        <f>O49+O50</f>
        <v>350000</v>
      </c>
      <c r="P48" s="105">
        <f t="shared" si="10"/>
        <v>0</v>
      </c>
      <c r="Q48" s="60">
        <v>0</v>
      </c>
      <c r="R48" s="234" t="s">
        <v>181</v>
      </c>
      <c r="S48" s="259"/>
    </row>
    <row r="49" spans="1:19" ht="42.75" customHeight="1" x14ac:dyDescent="0.25">
      <c r="A49" s="258"/>
      <c r="B49" s="234"/>
      <c r="C49" s="234"/>
      <c r="D49" s="234"/>
      <c r="E49" s="234"/>
      <c r="F49" s="234"/>
      <c r="G49" s="234"/>
      <c r="H49" s="238"/>
      <c r="I49" s="103">
        <v>0</v>
      </c>
      <c r="J49" s="102" t="s">
        <v>197</v>
      </c>
      <c r="K49" s="105">
        <f t="shared" si="8"/>
        <v>251300</v>
      </c>
      <c r="L49" s="105">
        <v>0</v>
      </c>
      <c r="M49" s="105">
        <v>0</v>
      </c>
      <c r="N49" s="61">
        <v>34650</v>
      </c>
      <c r="O49" s="61">
        <v>216650</v>
      </c>
      <c r="P49" s="61">
        <v>0</v>
      </c>
      <c r="Q49" s="60">
        <v>0</v>
      </c>
      <c r="R49" s="234"/>
      <c r="S49" s="259"/>
    </row>
    <row r="50" spans="1:19" ht="57" customHeight="1" x14ac:dyDescent="0.25">
      <c r="A50" s="258"/>
      <c r="B50" s="234"/>
      <c r="C50" s="234"/>
      <c r="D50" s="234"/>
      <c r="E50" s="234"/>
      <c r="F50" s="234"/>
      <c r="G50" s="234"/>
      <c r="H50" s="238"/>
      <c r="I50" s="103">
        <v>0</v>
      </c>
      <c r="J50" s="102" t="s">
        <v>18</v>
      </c>
      <c r="K50" s="105">
        <f t="shared" si="8"/>
        <v>133700</v>
      </c>
      <c r="L50" s="105">
        <v>0</v>
      </c>
      <c r="M50" s="105">
        <v>0</v>
      </c>
      <c r="N50" s="61">
        <v>350</v>
      </c>
      <c r="O50" s="61">
        <v>133350</v>
      </c>
      <c r="P50" s="61">
        <v>0</v>
      </c>
      <c r="Q50" s="60">
        <v>0</v>
      </c>
      <c r="R50" s="234"/>
      <c r="S50" s="259"/>
    </row>
    <row r="51" spans="1:19" ht="27" customHeight="1" x14ac:dyDescent="0.25">
      <c r="A51" s="258">
        <v>14</v>
      </c>
      <c r="B51" s="234" t="s">
        <v>488</v>
      </c>
      <c r="C51" s="234" t="s">
        <v>193</v>
      </c>
      <c r="D51" s="234" t="s">
        <v>194</v>
      </c>
      <c r="E51" s="234" t="s">
        <v>180</v>
      </c>
      <c r="F51" s="234" t="s">
        <v>286</v>
      </c>
      <c r="G51" s="252">
        <v>47086</v>
      </c>
      <c r="H51" s="262">
        <v>136000</v>
      </c>
      <c r="I51" s="103">
        <v>0</v>
      </c>
      <c r="J51" s="102" t="s">
        <v>8</v>
      </c>
      <c r="K51" s="105">
        <f>P51</f>
        <v>36000</v>
      </c>
      <c r="L51" s="105">
        <v>0</v>
      </c>
      <c r="M51" s="105">
        <v>0</v>
      </c>
      <c r="N51" s="105">
        <v>0</v>
      </c>
      <c r="O51" s="105">
        <v>0</v>
      </c>
      <c r="P51" s="105">
        <f>P52+P53</f>
        <v>36000</v>
      </c>
      <c r="Q51" s="105">
        <v>0</v>
      </c>
      <c r="R51" s="234" t="s">
        <v>181</v>
      </c>
    </row>
    <row r="52" spans="1:19" ht="39.75" customHeight="1" x14ac:dyDescent="0.35">
      <c r="A52" s="258"/>
      <c r="B52" s="234"/>
      <c r="C52" s="234"/>
      <c r="D52" s="234"/>
      <c r="E52" s="234"/>
      <c r="F52" s="234"/>
      <c r="G52" s="234"/>
      <c r="H52" s="258"/>
      <c r="I52" s="103">
        <v>0</v>
      </c>
      <c r="J52" s="102" t="s">
        <v>10</v>
      </c>
      <c r="K52" s="105">
        <f t="shared" ref="K52:K53" si="11">P52</f>
        <v>22032</v>
      </c>
      <c r="L52" s="105">
        <v>0</v>
      </c>
      <c r="M52" s="105">
        <v>0</v>
      </c>
      <c r="N52" s="105">
        <v>0</v>
      </c>
      <c r="O52" s="105">
        <v>0</v>
      </c>
      <c r="P52" s="105">
        <v>22032</v>
      </c>
      <c r="Q52" s="105">
        <v>0</v>
      </c>
      <c r="R52" s="234"/>
      <c r="S52" s="63"/>
    </row>
    <row r="53" spans="1:19" ht="60" customHeight="1" x14ac:dyDescent="0.35">
      <c r="A53" s="258"/>
      <c r="B53" s="234"/>
      <c r="C53" s="234"/>
      <c r="D53" s="234"/>
      <c r="E53" s="234"/>
      <c r="F53" s="234"/>
      <c r="G53" s="234"/>
      <c r="H53" s="258"/>
      <c r="I53" s="103">
        <v>0</v>
      </c>
      <c r="J53" s="102" t="s">
        <v>11</v>
      </c>
      <c r="K53" s="105">
        <f t="shared" si="11"/>
        <v>13968</v>
      </c>
      <c r="L53" s="105">
        <v>0</v>
      </c>
      <c r="M53" s="105">
        <v>0</v>
      </c>
      <c r="N53" s="105">
        <v>0</v>
      </c>
      <c r="O53" s="105">
        <v>0</v>
      </c>
      <c r="P53" s="105">
        <v>13968</v>
      </c>
      <c r="Q53" s="105">
        <v>0</v>
      </c>
      <c r="R53" s="234"/>
      <c r="S53" s="63"/>
    </row>
    <row r="54" spans="1:19" ht="38.25" customHeight="1" x14ac:dyDescent="0.25">
      <c r="A54" s="258">
        <v>15</v>
      </c>
      <c r="B54" s="234" t="s">
        <v>490</v>
      </c>
      <c r="C54" s="234" t="s">
        <v>561</v>
      </c>
      <c r="D54" s="234" t="s">
        <v>489</v>
      </c>
      <c r="E54" s="234" t="s">
        <v>562</v>
      </c>
      <c r="F54" s="234" t="s">
        <v>563</v>
      </c>
      <c r="G54" s="252">
        <v>47087</v>
      </c>
      <c r="H54" s="238">
        <v>644861.84</v>
      </c>
      <c r="I54" s="105">
        <f>I55+I56</f>
        <v>0</v>
      </c>
      <c r="J54" s="106" t="s">
        <v>14</v>
      </c>
      <c r="K54" s="105">
        <f>L54+M54+N54+O54+P54</f>
        <v>314260.58</v>
      </c>
      <c r="L54" s="105">
        <f>L55+L56</f>
        <v>0</v>
      </c>
      <c r="M54" s="105">
        <f t="shared" ref="M54" si="12">M55+M56</f>
        <v>0</v>
      </c>
      <c r="N54" s="105">
        <f>N55+N56</f>
        <v>13605.88</v>
      </c>
      <c r="O54" s="105">
        <f>O55+O56</f>
        <v>68029.430000000008</v>
      </c>
      <c r="P54" s="105">
        <f>P55+P56</f>
        <v>232625.27000000002</v>
      </c>
      <c r="Q54" s="60">
        <v>0</v>
      </c>
      <c r="R54" s="234" t="s">
        <v>181</v>
      </c>
      <c r="S54" s="259"/>
    </row>
    <row r="55" spans="1:19" ht="60.75" customHeight="1" x14ac:dyDescent="0.25">
      <c r="A55" s="258"/>
      <c r="B55" s="234"/>
      <c r="C55" s="234"/>
      <c r="D55" s="234"/>
      <c r="E55" s="234"/>
      <c r="F55" s="234"/>
      <c r="G55" s="234"/>
      <c r="H55" s="238"/>
      <c r="I55" s="103">
        <v>0</v>
      </c>
      <c r="J55" s="102" t="s">
        <v>197</v>
      </c>
      <c r="K55" s="105">
        <f t="shared" ref="K55:K56" si="13">L55+M55+N55+O55+P55</f>
        <v>224088.27000000002</v>
      </c>
      <c r="L55" s="105">
        <v>0</v>
      </c>
      <c r="M55" s="105">
        <v>0</v>
      </c>
      <c r="N55" s="61">
        <v>13469.82</v>
      </c>
      <c r="O55" s="61">
        <v>67349.13</v>
      </c>
      <c r="P55" s="61">
        <v>143269.32</v>
      </c>
      <c r="Q55" s="60">
        <v>0</v>
      </c>
      <c r="R55" s="234"/>
      <c r="S55" s="259"/>
    </row>
    <row r="56" spans="1:19" ht="72.75" customHeight="1" x14ac:dyDescent="0.25">
      <c r="A56" s="258"/>
      <c r="B56" s="234"/>
      <c r="C56" s="234"/>
      <c r="D56" s="234"/>
      <c r="E56" s="234"/>
      <c r="F56" s="234"/>
      <c r="G56" s="234"/>
      <c r="H56" s="238"/>
      <c r="I56" s="103">
        <v>0</v>
      </c>
      <c r="J56" s="102" t="s">
        <v>18</v>
      </c>
      <c r="K56" s="105">
        <f t="shared" si="13"/>
        <v>90172.31</v>
      </c>
      <c r="L56" s="105">
        <v>0</v>
      </c>
      <c r="M56" s="105">
        <v>0</v>
      </c>
      <c r="N56" s="61">
        <v>136.06</v>
      </c>
      <c r="O56" s="61">
        <v>680.3</v>
      </c>
      <c r="P56" s="61">
        <v>89355.95</v>
      </c>
      <c r="Q56" s="60">
        <v>0</v>
      </c>
      <c r="R56" s="234"/>
      <c r="S56" s="259"/>
    </row>
    <row r="57" spans="1:19" ht="27" customHeight="1" x14ac:dyDescent="0.25">
      <c r="A57" s="258">
        <v>16</v>
      </c>
      <c r="B57" s="234" t="s">
        <v>182</v>
      </c>
      <c r="C57" s="234" t="s">
        <v>183</v>
      </c>
      <c r="D57" s="234" t="s">
        <v>184</v>
      </c>
      <c r="E57" s="234" t="s">
        <v>180</v>
      </c>
      <c r="F57" s="234" t="s">
        <v>286</v>
      </c>
      <c r="G57" s="252">
        <v>47086</v>
      </c>
      <c r="H57" s="262">
        <v>45496.73</v>
      </c>
      <c r="I57" s="103">
        <v>0</v>
      </c>
      <c r="J57" s="102" t="s">
        <v>8</v>
      </c>
      <c r="K57" s="105">
        <f t="shared" ref="K57:K59" si="14">P57</f>
        <v>20000</v>
      </c>
      <c r="L57" s="105">
        <v>0</v>
      </c>
      <c r="M57" s="105">
        <v>0</v>
      </c>
      <c r="N57" s="105">
        <v>0</v>
      </c>
      <c r="O57" s="105">
        <v>0</v>
      </c>
      <c r="P57" s="105">
        <v>20000</v>
      </c>
      <c r="Q57" s="105">
        <v>0</v>
      </c>
      <c r="R57" s="234" t="s">
        <v>181</v>
      </c>
    </row>
    <row r="58" spans="1:19" ht="49.5" customHeight="1" x14ac:dyDescent="0.35">
      <c r="A58" s="258"/>
      <c r="B58" s="234"/>
      <c r="C58" s="234"/>
      <c r="D58" s="234"/>
      <c r="E58" s="234"/>
      <c r="F58" s="234"/>
      <c r="G58" s="234"/>
      <c r="H58" s="258"/>
      <c r="I58" s="103">
        <v>0</v>
      </c>
      <c r="J58" s="102" t="s">
        <v>10</v>
      </c>
      <c r="K58" s="105">
        <f t="shared" si="14"/>
        <v>12240</v>
      </c>
      <c r="L58" s="105">
        <v>0</v>
      </c>
      <c r="M58" s="105">
        <v>0</v>
      </c>
      <c r="N58" s="105">
        <v>0</v>
      </c>
      <c r="O58" s="105">
        <v>0</v>
      </c>
      <c r="P58" s="105">
        <v>12240</v>
      </c>
      <c r="Q58" s="105">
        <v>0</v>
      </c>
      <c r="R58" s="234"/>
      <c r="S58" s="63"/>
    </row>
    <row r="59" spans="1:19" ht="74.25" customHeight="1" x14ac:dyDescent="0.25">
      <c r="A59" s="258"/>
      <c r="B59" s="234"/>
      <c r="C59" s="234"/>
      <c r="D59" s="234"/>
      <c r="E59" s="234"/>
      <c r="F59" s="234"/>
      <c r="G59" s="234"/>
      <c r="H59" s="258"/>
      <c r="I59" s="103">
        <v>0</v>
      </c>
      <c r="J59" s="102" t="s">
        <v>11</v>
      </c>
      <c r="K59" s="105">
        <f t="shared" si="14"/>
        <v>7760</v>
      </c>
      <c r="L59" s="105">
        <v>0</v>
      </c>
      <c r="M59" s="105">
        <v>0</v>
      </c>
      <c r="N59" s="105">
        <v>0</v>
      </c>
      <c r="O59" s="105">
        <v>0</v>
      </c>
      <c r="P59" s="105">
        <v>7760</v>
      </c>
      <c r="Q59" s="105">
        <v>0</v>
      </c>
      <c r="R59" s="234"/>
    </row>
    <row r="60" spans="1:19" ht="27" customHeight="1" x14ac:dyDescent="0.25">
      <c r="A60" s="258">
        <v>17</v>
      </c>
      <c r="B60" s="234" t="s">
        <v>492</v>
      </c>
      <c r="C60" s="234" t="s">
        <v>185</v>
      </c>
      <c r="D60" s="235" t="s">
        <v>186</v>
      </c>
      <c r="E60" s="235" t="s">
        <v>180</v>
      </c>
      <c r="F60" s="235" t="s">
        <v>516</v>
      </c>
      <c r="G60" s="253">
        <v>46721</v>
      </c>
      <c r="H60" s="262">
        <v>180485.63</v>
      </c>
      <c r="I60" s="103">
        <v>0</v>
      </c>
      <c r="J60" s="102" t="s">
        <v>8</v>
      </c>
      <c r="K60" s="105">
        <f>P60+N60+O60</f>
        <v>180485.63</v>
      </c>
      <c r="L60" s="105">
        <v>0</v>
      </c>
      <c r="M60" s="105">
        <v>0</v>
      </c>
      <c r="N60" s="105">
        <f>N61+N62</f>
        <v>45121.41</v>
      </c>
      <c r="O60" s="105">
        <f t="shared" ref="O60:P60" si="15">O61+O62</f>
        <v>1480.96</v>
      </c>
      <c r="P60" s="105">
        <f t="shared" si="15"/>
        <v>133883.26</v>
      </c>
      <c r="Q60" s="105">
        <v>0</v>
      </c>
      <c r="R60" s="234" t="s">
        <v>181</v>
      </c>
    </row>
    <row r="61" spans="1:19" ht="49.5" customHeight="1" x14ac:dyDescent="0.35">
      <c r="A61" s="258"/>
      <c r="B61" s="234"/>
      <c r="C61" s="234"/>
      <c r="D61" s="236"/>
      <c r="E61" s="236"/>
      <c r="F61" s="236"/>
      <c r="G61" s="236"/>
      <c r="H61" s="258"/>
      <c r="I61" s="103">
        <v>0</v>
      </c>
      <c r="J61" s="102" t="s">
        <v>10</v>
      </c>
      <c r="K61" s="105">
        <f>P61+N61+O61</f>
        <v>129010.06999999999</v>
      </c>
      <c r="L61" s="105">
        <v>0</v>
      </c>
      <c r="M61" s="105">
        <v>0</v>
      </c>
      <c r="N61" s="105">
        <v>44670.19</v>
      </c>
      <c r="O61" s="105">
        <v>1466.15</v>
      </c>
      <c r="P61" s="105">
        <v>82873.73</v>
      </c>
      <c r="Q61" s="105">
        <v>0</v>
      </c>
      <c r="R61" s="234"/>
      <c r="S61" s="63"/>
    </row>
    <row r="62" spans="1:19" ht="74.25" customHeight="1" x14ac:dyDescent="0.25">
      <c r="A62" s="258"/>
      <c r="B62" s="234"/>
      <c r="C62" s="234"/>
      <c r="D62" s="237"/>
      <c r="E62" s="237"/>
      <c r="F62" s="237"/>
      <c r="G62" s="237"/>
      <c r="H62" s="258"/>
      <c r="I62" s="103">
        <v>0</v>
      </c>
      <c r="J62" s="102" t="s">
        <v>11</v>
      </c>
      <c r="K62" s="105">
        <f>P62+N62+O62</f>
        <v>51475.56</v>
      </c>
      <c r="L62" s="105">
        <v>0</v>
      </c>
      <c r="M62" s="105">
        <v>0</v>
      </c>
      <c r="N62" s="105">
        <v>451.22</v>
      </c>
      <c r="O62" s="105">
        <v>14.81</v>
      </c>
      <c r="P62" s="105">
        <v>51009.53</v>
      </c>
      <c r="Q62" s="105">
        <v>0</v>
      </c>
      <c r="R62" s="234"/>
    </row>
    <row r="63" spans="1:19" ht="21" customHeight="1" x14ac:dyDescent="0.25">
      <c r="A63" s="258">
        <v>18</v>
      </c>
      <c r="B63" s="234" t="s">
        <v>493</v>
      </c>
      <c r="C63" s="234" t="s">
        <v>185</v>
      </c>
      <c r="D63" s="235" t="s">
        <v>188</v>
      </c>
      <c r="E63" s="235" t="s">
        <v>180</v>
      </c>
      <c r="F63" s="235" t="s">
        <v>286</v>
      </c>
      <c r="G63" s="253">
        <v>47086</v>
      </c>
      <c r="H63" s="262">
        <v>44000</v>
      </c>
      <c r="I63" s="103">
        <v>0</v>
      </c>
      <c r="J63" s="102" t="s">
        <v>8</v>
      </c>
      <c r="K63" s="105">
        <f t="shared" ref="K63:K68" si="16">P63</f>
        <v>22000</v>
      </c>
      <c r="L63" s="105">
        <v>0</v>
      </c>
      <c r="M63" s="105">
        <v>0</v>
      </c>
      <c r="N63" s="105">
        <v>0</v>
      </c>
      <c r="O63" s="105">
        <v>0</v>
      </c>
      <c r="P63" s="105">
        <v>22000</v>
      </c>
      <c r="Q63" s="105">
        <v>0</v>
      </c>
      <c r="R63" s="234" t="s">
        <v>181</v>
      </c>
    </row>
    <row r="64" spans="1:19" ht="36.75" customHeight="1" x14ac:dyDescent="0.35">
      <c r="A64" s="258"/>
      <c r="B64" s="234"/>
      <c r="C64" s="234"/>
      <c r="D64" s="236"/>
      <c r="E64" s="236"/>
      <c r="F64" s="236"/>
      <c r="G64" s="236"/>
      <c r="H64" s="258"/>
      <c r="I64" s="103">
        <v>0</v>
      </c>
      <c r="J64" s="102" t="s">
        <v>10</v>
      </c>
      <c r="K64" s="105">
        <f t="shared" si="16"/>
        <v>13464</v>
      </c>
      <c r="L64" s="105">
        <v>0</v>
      </c>
      <c r="M64" s="105">
        <v>0</v>
      </c>
      <c r="N64" s="105">
        <v>0</v>
      </c>
      <c r="O64" s="105">
        <v>0</v>
      </c>
      <c r="P64" s="105">
        <v>13464</v>
      </c>
      <c r="Q64" s="105">
        <v>0</v>
      </c>
      <c r="R64" s="234"/>
      <c r="S64" s="63"/>
    </row>
    <row r="65" spans="1:19" ht="63" customHeight="1" x14ac:dyDescent="0.25">
      <c r="A65" s="258"/>
      <c r="B65" s="234"/>
      <c r="C65" s="234"/>
      <c r="D65" s="237"/>
      <c r="E65" s="237"/>
      <c r="F65" s="237"/>
      <c r="G65" s="237"/>
      <c r="H65" s="258"/>
      <c r="I65" s="103">
        <v>0</v>
      </c>
      <c r="J65" s="102" t="s">
        <v>11</v>
      </c>
      <c r="K65" s="105">
        <f t="shared" si="16"/>
        <v>8536</v>
      </c>
      <c r="L65" s="105">
        <v>0</v>
      </c>
      <c r="M65" s="105">
        <v>0</v>
      </c>
      <c r="N65" s="105">
        <v>0</v>
      </c>
      <c r="O65" s="105">
        <v>0</v>
      </c>
      <c r="P65" s="105">
        <v>8536</v>
      </c>
      <c r="Q65" s="105">
        <v>0</v>
      </c>
      <c r="R65" s="234"/>
    </row>
    <row r="66" spans="1:19" ht="21" customHeight="1" x14ac:dyDescent="0.25">
      <c r="A66" s="258">
        <v>19</v>
      </c>
      <c r="B66" s="234" t="s">
        <v>494</v>
      </c>
      <c r="C66" s="234" t="s">
        <v>564</v>
      </c>
      <c r="D66" s="235" t="s">
        <v>495</v>
      </c>
      <c r="E66" s="235" t="s">
        <v>180</v>
      </c>
      <c r="F66" s="235" t="s">
        <v>286</v>
      </c>
      <c r="G66" s="253">
        <v>47086</v>
      </c>
      <c r="H66" s="262">
        <v>167660</v>
      </c>
      <c r="I66" s="103">
        <v>0</v>
      </c>
      <c r="J66" s="102" t="s">
        <v>8</v>
      </c>
      <c r="K66" s="105">
        <f t="shared" si="16"/>
        <v>83830</v>
      </c>
      <c r="L66" s="105">
        <v>0</v>
      </c>
      <c r="M66" s="105">
        <v>0</v>
      </c>
      <c r="N66" s="105">
        <v>0</v>
      </c>
      <c r="O66" s="105">
        <v>0</v>
      </c>
      <c r="P66" s="105">
        <f>P67+P68</f>
        <v>83830</v>
      </c>
      <c r="Q66" s="105">
        <v>0</v>
      </c>
      <c r="R66" s="234" t="s">
        <v>181</v>
      </c>
    </row>
    <row r="67" spans="1:19" ht="36.75" customHeight="1" x14ac:dyDescent="0.35">
      <c r="A67" s="258"/>
      <c r="B67" s="234"/>
      <c r="C67" s="234"/>
      <c r="D67" s="236"/>
      <c r="E67" s="236"/>
      <c r="F67" s="236"/>
      <c r="G67" s="236"/>
      <c r="H67" s="258"/>
      <c r="I67" s="103">
        <v>0</v>
      </c>
      <c r="J67" s="102" t="s">
        <v>10</v>
      </c>
      <c r="K67" s="105">
        <f t="shared" si="16"/>
        <v>51890.77</v>
      </c>
      <c r="L67" s="105">
        <v>0</v>
      </c>
      <c r="M67" s="105">
        <v>0</v>
      </c>
      <c r="N67" s="105">
        <v>0</v>
      </c>
      <c r="O67" s="105">
        <v>0</v>
      </c>
      <c r="P67" s="105">
        <v>51890.77</v>
      </c>
      <c r="Q67" s="105">
        <v>0</v>
      </c>
      <c r="R67" s="234"/>
      <c r="S67" s="63"/>
    </row>
    <row r="68" spans="1:19" ht="63" customHeight="1" x14ac:dyDescent="0.25">
      <c r="A68" s="258"/>
      <c r="B68" s="234"/>
      <c r="C68" s="234"/>
      <c r="D68" s="237"/>
      <c r="E68" s="237"/>
      <c r="F68" s="237"/>
      <c r="G68" s="237"/>
      <c r="H68" s="258"/>
      <c r="I68" s="103">
        <v>0</v>
      </c>
      <c r="J68" s="102" t="s">
        <v>11</v>
      </c>
      <c r="K68" s="105">
        <f t="shared" si="16"/>
        <v>31939.23</v>
      </c>
      <c r="L68" s="105">
        <v>0</v>
      </c>
      <c r="M68" s="105">
        <v>0</v>
      </c>
      <c r="N68" s="105">
        <v>0</v>
      </c>
      <c r="O68" s="105">
        <v>0</v>
      </c>
      <c r="P68" s="105">
        <v>31939.23</v>
      </c>
      <c r="Q68" s="105">
        <v>0</v>
      </c>
      <c r="R68" s="234"/>
    </row>
    <row r="69" spans="1:19" ht="33" customHeight="1" x14ac:dyDescent="0.25">
      <c r="A69" s="258">
        <v>20</v>
      </c>
      <c r="B69" s="234" t="s">
        <v>502</v>
      </c>
      <c r="C69" s="234" t="s">
        <v>178</v>
      </c>
      <c r="D69" s="235" t="s">
        <v>179</v>
      </c>
      <c r="E69" s="235" t="s">
        <v>180</v>
      </c>
      <c r="F69" s="235" t="s">
        <v>286</v>
      </c>
      <c r="G69" s="253">
        <v>47087</v>
      </c>
      <c r="H69" s="262">
        <v>124948.37</v>
      </c>
      <c r="I69" s="103">
        <v>0</v>
      </c>
      <c r="J69" s="102" t="s">
        <v>8</v>
      </c>
      <c r="K69" s="105">
        <f t="shared" ref="K69:K71" si="17">P69</f>
        <v>25673.86</v>
      </c>
      <c r="L69" s="105">
        <v>0</v>
      </c>
      <c r="M69" s="105">
        <v>0</v>
      </c>
      <c r="N69" s="105">
        <v>0</v>
      </c>
      <c r="O69" s="105">
        <v>0</v>
      </c>
      <c r="P69" s="105">
        <f>P70+P71</f>
        <v>25673.86</v>
      </c>
      <c r="Q69" s="105">
        <v>0</v>
      </c>
      <c r="R69" s="234" t="s">
        <v>181</v>
      </c>
    </row>
    <row r="70" spans="1:19" ht="46.5" customHeight="1" x14ac:dyDescent="0.35">
      <c r="A70" s="258"/>
      <c r="B70" s="234"/>
      <c r="C70" s="234"/>
      <c r="D70" s="236"/>
      <c r="E70" s="236"/>
      <c r="F70" s="236"/>
      <c r="G70" s="236"/>
      <c r="H70" s="258"/>
      <c r="I70" s="103">
        <v>0</v>
      </c>
      <c r="J70" s="102" t="s">
        <v>10</v>
      </c>
      <c r="K70" s="105">
        <f t="shared" si="17"/>
        <v>15712.4</v>
      </c>
      <c r="L70" s="105">
        <v>0</v>
      </c>
      <c r="M70" s="105">
        <v>0</v>
      </c>
      <c r="N70" s="105">
        <v>0</v>
      </c>
      <c r="O70" s="105">
        <v>0</v>
      </c>
      <c r="P70" s="105">
        <v>15712.4</v>
      </c>
      <c r="Q70" s="105">
        <v>0</v>
      </c>
      <c r="R70" s="234"/>
      <c r="S70" s="63"/>
    </row>
    <row r="71" spans="1:19" ht="87.75" customHeight="1" x14ac:dyDescent="0.25">
      <c r="A71" s="258"/>
      <c r="B71" s="234"/>
      <c r="C71" s="234"/>
      <c r="D71" s="237"/>
      <c r="E71" s="237"/>
      <c r="F71" s="237"/>
      <c r="G71" s="237"/>
      <c r="H71" s="258"/>
      <c r="I71" s="103">
        <v>0</v>
      </c>
      <c r="J71" s="102" t="s">
        <v>11</v>
      </c>
      <c r="K71" s="105">
        <f t="shared" si="17"/>
        <v>9961.4599999999991</v>
      </c>
      <c r="L71" s="105">
        <v>0</v>
      </c>
      <c r="M71" s="105">
        <v>0</v>
      </c>
      <c r="N71" s="105">
        <v>0</v>
      </c>
      <c r="O71" s="105">
        <v>0</v>
      </c>
      <c r="P71" s="105">
        <v>9961.4599999999991</v>
      </c>
      <c r="Q71" s="105">
        <v>0</v>
      </c>
      <c r="R71" s="234"/>
    </row>
    <row r="72" spans="1:19" ht="32.25" customHeight="1" x14ac:dyDescent="0.35">
      <c r="A72" s="256" t="s">
        <v>241</v>
      </c>
      <c r="B72" s="256"/>
      <c r="C72" s="256"/>
      <c r="D72" s="256"/>
      <c r="E72" s="256"/>
      <c r="F72" s="256"/>
      <c r="G72" s="256"/>
      <c r="H72" s="256"/>
      <c r="I72" s="256"/>
      <c r="J72" s="102" t="s">
        <v>8</v>
      </c>
      <c r="K72" s="105">
        <f>K12+K15+K18+K21+K24+K27+K30+K33+K36+K39+K42+K45+K48+K51+K54+K57+K60+K63+K66+K69</f>
        <v>2242108.38</v>
      </c>
      <c r="L72" s="105">
        <f t="shared" ref="L72:Q72" si="18">L12+L15+L18+L21+L24+L27+L30+L33+L36+L39+L42+L45+L48+L51+L54+L57+L60+L63+L66+L69</f>
        <v>960.78</v>
      </c>
      <c r="M72" s="105">
        <f t="shared" si="18"/>
        <v>45649.67</v>
      </c>
      <c r="N72" s="105">
        <f>N12+N15+N18+N21+N24+N27+N30+N33+N36+N39+N42+N45+N48+N51+N54+N57+N60+N63+N66+N69</f>
        <v>324623.30000000005</v>
      </c>
      <c r="O72" s="105">
        <f>O12+O15+O18+O21+O24+O27+O30+O33+O36+O39+O42+O45+O48+O51+O54+O57+O60+O63+O66+O69</f>
        <v>601766.80999999994</v>
      </c>
      <c r="P72" s="105">
        <f t="shared" si="18"/>
        <v>1269107.82</v>
      </c>
      <c r="Q72" s="105">
        <f t="shared" si="18"/>
        <v>0</v>
      </c>
      <c r="R72" s="234"/>
      <c r="S72" s="64"/>
    </row>
    <row r="73" spans="1:19" ht="44.25" customHeight="1" x14ac:dyDescent="0.25">
      <c r="A73" s="256"/>
      <c r="B73" s="256"/>
      <c r="C73" s="256"/>
      <c r="D73" s="256"/>
      <c r="E73" s="256"/>
      <c r="F73" s="256"/>
      <c r="G73" s="256"/>
      <c r="H73" s="256"/>
      <c r="I73" s="256"/>
      <c r="J73" s="102" t="s">
        <v>10</v>
      </c>
      <c r="K73" s="105">
        <f t="shared" ref="K73:Q74" si="19">K13+K16+K19+K22+K25+K28+K31+K34+K37+K40+K43+K46+K49+K52+K55+K58+K61+K64+K67+K70</f>
        <v>1466148.04</v>
      </c>
      <c r="L73" s="105">
        <f t="shared" si="19"/>
        <v>600.49</v>
      </c>
      <c r="M73" s="105">
        <f t="shared" si="19"/>
        <v>25350</v>
      </c>
      <c r="N73" s="105">
        <f t="shared" si="19"/>
        <v>261639.01</v>
      </c>
      <c r="O73" s="105">
        <f>O13+O16+O19+O22+O25+O28+O31+O34+O37+O40+O43+O46+O49+O52+O55+O58+O61+O64+O67+O70</f>
        <v>399193.28</v>
      </c>
      <c r="P73" s="105">
        <f t="shared" si="19"/>
        <v>779365.26</v>
      </c>
      <c r="Q73" s="105">
        <f t="shared" si="19"/>
        <v>0</v>
      </c>
      <c r="R73" s="234"/>
    </row>
    <row r="74" spans="1:19" ht="62.25" customHeight="1" x14ac:dyDescent="0.25">
      <c r="A74" s="256"/>
      <c r="B74" s="256"/>
      <c r="C74" s="256"/>
      <c r="D74" s="256"/>
      <c r="E74" s="256"/>
      <c r="F74" s="256"/>
      <c r="G74" s="256"/>
      <c r="H74" s="256"/>
      <c r="I74" s="256"/>
      <c r="J74" s="102" t="s">
        <v>11</v>
      </c>
      <c r="K74" s="105">
        <f t="shared" si="19"/>
        <v>775960.34000000008</v>
      </c>
      <c r="L74" s="105">
        <f t="shared" si="19"/>
        <v>360.29</v>
      </c>
      <c r="M74" s="105">
        <f t="shared" si="19"/>
        <v>20299.669999999998</v>
      </c>
      <c r="N74" s="105">
        <f t="shared" si="19"/>
        <v>62984.289999999994</v>
      </c>
      <c r="O74" s="105">
        <f>O14+O17+O20+O23+O26+O29+O32+O35+O38+O41+O44+O47+O50+O53+O56+O59+O62+O65+O68+O71</f>
        <v>202573.52999999997</v>
      </c>
      <c r="P74" s="105">
        <f t="shared" si="19"/>
        <v>489742.56</v>
      </c>
      <c r="Q74" s="105">
        <f t="shared" si="19"/>
        <v>0</v>
      </c>
      <c r="R74" s="234"/>
    </row>
    <row r="75" spans="1:19" ht="33" customHeight="1" x14ac:dyDescent="0.25">
      <c r="A75" s="250" t="s">
        <v>70</v>
      </c>
      <c r="B75" s="250"/>
      <c r="C75" s="250"/>
      <c r="D75" s="250"/>
      <c r="E75" s="250"/>
      <c r="F75" s="250"/>
      <c r="G75" s="250"/>
      <c r="H75" s="250"/>
      <c r="I75" s="250"/>
      <c r="J75" s="250"/>
      <c r="K75" s="250"/>
      <c r="L75" s="250"/>
      <c r="M75" s="250"/>
      <c r="N75" s="250"/>
      <c r="O75" s="250"/>
      <c r="P75" s="250"/>
      <c r="Q75" s="250"/>
      <c r="R75" s="250"/>
    </row>
    <row r="76" spans="1:19" ht="25.5" customHeight="1" x14ac:dyDescent="0.35">
      <c r="A76" s="258">
        <v>1</v>
      </c>
      <c r="B76" s="234" t="s">
        <v>475</v>
      </c>
      <c r="C76" s="234" t="s">
        <v>565</v>
      </c>
      <c r="D76" s="234" t="s">
        <v>478</v>
      </c>
      <c r="E76" s="234" t="s">
        <v>476</v>
      </c>
      <c r="F76" s="234" t="s">
        <v>566</v>
      </c>
      <c r="G76" s="252">
        <v>46721</v>
      </c>
      <c r="H76" s="238">
        <f>K76</f>
        <v>200000</v>
      </c>
      <c r="I76" s="105">
        <f>I77+I78</f>
        <v>0</v>
      </c>
      <c r="J76" s="106" t="s">
        <v>14</v>
      </c>
      <c r="K76" s="105">
        <f t="shared" ref="K76:K78" si="20">L76+M76+N76+O76+P76</f>
        <v>200000</v>
      </c>
      <c r="L76" s="105">
        <f>L77+L78</f>
        <v>0</v>
      </c>
      <c r="M76" s="105">
        <f t="shared" ref="M76:N76" si="21">M77+M78</f>
        <v>0</v>
      </c>
      <c r="N76" s="105">
        <f t="shared" si="21"/>
        <v>0</v>
      </c>
      <c r="O76" s="105">
        <f t="shared" ref="O76" si="22">O77+O78</f>
        <v>100000</v>
      </c>
      <c r="P76" s="105">
        <f>P77+P78</f>
        <v>100000</v>
      </c>
      <c r="Q76" s="60">
        <v>0</v>
      </c>
      <c r="R76" s="234" t="s">
        <v>181</v>
      </c>
      <c r="S76" s="63"/>
    </row>
    <row r="77" spans="1:19" ht="45.75" customHeight="1" x14ac:dyDescent="0.35">
      <c r="A77" s="258"/>
      <c r="B77" s="234"/>
      <c r="C77" s="234"/>
      <c r="D77" s="234"/>
      <c r="E77" s="234"/>
      <c r="F77" s="234"/>
      <c r="G77" s="252"/>
      <c r="H77" s="238"/>
      <c r="I77" s="105">
        <v>0</v>
      </c>
      <c r="J77" s="102" t="s">
        <v>197</v>
      </c>
      <c r="K77" s="105">
        <f t="shared" si="20"/>
        <v>161400</v>
      </c>
      <c r="L77" s="60">
        <v>0</v>
      </c>
      <c r="M77" s="60">
        <v>0</v>
      </c>
      <c r="N77" s="105">
        <v>0</v>
      </c>
      <c r="O77" s="105">
        <v>99000</v>
      </c>
      <c r="P77" s="105">
        <v>62400</v>
      </c>
      <c r="Q77" s="60">
        <v>0</v>
      </c>
      <c r="R77" s="234"/>
      <c r="S77" s="63"/>
    </row>
    <row r="78" spans="1:19" ht="64.5" customHeight="1" x14ac:dyDescent="0.35">
      <c r="A78" s="258"/>
      <c r="B78" s="234"/>
      <c r="C78" s="234"/>
      <c r="D78" s="234"/>
      <c r="E78" s="234"/>
      <c r="F78" s="234"/>
      <c r="G78" s="252"/>
      <c r="H78" s="238"/>
      <c r="I78" s="103">
        <v>0</v>
      </c>
      <c r="J78" s="102" t="s">
        <v>18</v>
      </c>
      <c r="K78" s="105">
        <f t="shared" si="20"/>
        <v>38600</v>
      </c>
      <c r="L78" s="105">
        <v>0</v>
      </c>
      <c r="M78" s="105">
        <v>0</v>
      </c>
      <c r="N78" s="61">
        <v>0</v>
      </c>
      <c r="O78" s="61">
        <v>1000</v>
      </c>
      <c r="P78" s="61">
        <v>37600</v>
      </c>
      <c r="Q78" s="60">
        <v>0</v>
      </c>
      <c r="R78" s="234"/>
      <c r="S78" s="63"/>
    </row>
    <row r="79" spans="1:19" ht="25.5" customHeight="1" x14ac:dyDescent="0.35">
      <c r="A79" s="258">
        <v>2</v>
      </c>
      <c r="B79" s="234" t="s">
        <v>477</v>
      </c>
      <c r="C79" s="234" t="s">
        <v>567</v>
      </c>
      <c r="D79" s="234" t="s">
        <v>479</v>
      </c>
      <c r="E79" s="234" t="s">
        <v>476</v>
      </c>
      <c r="F79" s="234" t="s">
        <v>566</v>
      </c>
      <c r="G79" s="252">
        <v>46721</v>
      </c>
      <c r="H79" s="238">
        <f>K79</f>
        <v>80000</v>
      </c>
      <c r="I79" s="105">
        <f>I80+I81</f>
        <v>0</v>
      </c>
      <c r="J79" s="106" t="s">
        <v>14</v>
      </c>
      <c r="K79" s="105">
        <f t="shared" ref="K79:K81" si="23">L79+M79+N79+O79+P79</f>
        <v>80000</v>
      </c>
      <c r="L79" s="105">
        <f>L80+L81</f>
        <v>0</v>
      </c>
      <c r="M79" s="105">
        <f t="shared" ref="M79:N79" si="24">M80+M81</f>
        <v>0</v>
      </c>
      <c r="N79" s="105">
        <f t="shared" si="24"/>
        <v>0</v>
      </c>
      <c r="O79" s="105">
        <f t="shared" ref="O79:P79" si="25">O80+O81</f>
        <v>40000</v>
      </c>
      <c r="P79" s="105">
        <f t="shared" si="25"/>
        <v>40000</v>
      </c>
      <c r="Q79" s="60">
        <v>0</v>
      </c>
      <c r="R79" s="234" t="s">
        <v>181</v>
      </c>
      <c r="S79" s="63"/>
    </row>
    <row r="80" spans="1:19" ht="45.75" customHeight="1" x14ac:dyDescent="0.35">
      <c r="A80" s="258"/>
      <c r="B80" s="234"/>
      <c r="C80" s="234"/>
      <c r="D80" s="234"/>
      <c r="E80" s="234"/>
      <c r="F80" s="234"/>
      <c r="G80" s="252"/>
      <c r="H80" s="238"/>
      <c r="I80" s="105">
        <v>0</v>
      </c>
      <c r="J80" s="102" t="s">
        <v>197</v>
      </c>
      <c r="K80" s="105">
        <f>L80+M80+N80+O80+P80</f>
        <v>64560</v>
      </c>
      <c r="L80" s="60">
        <v>0</v>
      </c>
      <c r="M80" s="60">
        <v>0</v>
      </c>
      <c r="N80" s="105">
        <v>0</v>
      </c>
      <c r="O80" s="105">
        <v>39600</v>
      </c>
      <c r="P80" s="105">
        <v>24960</v>
      </c>
      <c r="Q80" s="60">
        <v>0</v>
      </c>
      <c r="R80" s="234"/>
      <c r="S80" s="63"/>
    </row>
    <row r="81" spans="1:19" ht="64.5" customHeight="1" x14ac:dyDescent="0.35">
      <c r="A81" s="258"/>
      <c r="B81" s="234"/>
      <c r="C81" s="234"/>
      <c r="D81" s="234"/>
      <c r="E81" s="234"/>
      <c r="F81" s="234"/>
      <c r="G81" s="252"/>
      <c r="H81" s="238"/>
      <c r="I81" s="103">
        <v>0</v>
      </c>
      <c r="J81" s="102" t="s">
        <v>18</v>
      </c>
      <c r="K81" s="105">
        <f t="shared" si="23"/>
        <v>15440</v>
      </c>
      <c r="L81" s="105">
        <v>0</v>
      </c>
      <c r="M81" s="105">
        <v>0</v>
      </c>
      <c r="N81" s="61">
        <v>0</v>
      </c>
      <c r="O81" s="61">
        <v>400</v>
      </c>
      <c r="P81" s="105">
        <v>15040</v>
      </c>
      <c r="Q81" s="60">
        <v>0</v>
      </c>
      <c r="R81" s="234"/>
      <c r="S81" s="63"/>
    </row>
    <row r="82" spans="1:19" ht="44.25" customHeight="1" x14ac:dyDescent="0.35">
      <c r="A82" s="258">
        <v>3</v>
      </c>
      <c r="B82" s="234" t="s">
        <v>513</v>
      </c>
      <c r="C82" s="234" t="s">
        <v>285</v>
      </c>
      <c r="D82" s="234" t="s">
        <v>423</v>
      </c>
      <c r="E82" s="234" t="s">
        <v>476</v>
      </c>
      <c r="F82" s="234" t="s">
        <v>503</v>
      </c>
      <c r="G82" s="252">
        <v>46721</v>
      </c>
      <c r="H82" s="238">
        <f>K82</f>
        <v>108340</v>
      </c>
      <c r="I82" s="105">
        <f>I83+I84</f>
        <v>0</v>
      </c>
      <c r="J82" s="106" t="s">
        <v>14</v>
      </c>
      <c r="K82" s="105">
        <f t="shared" ref="K82" si="26">L82+M82+N82+O82+P82</f>
        <v>108340</v>
      </c>
      <c r="L82" s="105">
        <f>L83+L84</f>
        <v>0</v>
      </c>
      <c r="M82" s="105">
        <f t="shared" ref="M82:P82" si="27">M83+M84</f>
        <v>0</v>
      </c>
      <c r="N82" s="105">
        <f t="shared" si="27"/>
        <v>0</v>
      </c>
      <c r="O82" s="105">
        <f t="shared" si="27"/>
        <v>0</v>
      </c>
      <c r="P82" s="105">
        <f t="shared" si="27"/>
        <v>108340</v>
      </c>
      <c r="Q82" s="60">
        <v>0</v>
      </c>
      <c r="R82" s="235" t="s">
        <v>181</v>
      </c>
      <c r="S82" s="63"/>
    </row>
    <row r="83" spans="1:19" ht="54" customHeight="1" x14ac:dyDescent="0.35">
      <c r="A83" s="258"/>
      <c r="B83" s="234"/>
      <c r="C83" s="234"/>
      <c r="D83" s="234"/>
      <c r="E83" s="234"/>
      <c r="F83" s="234"/>
      <c r="G83" s="252"/>
      <c r="H83" s="238"/>
      <c r="I83" s="105">
        <v>0</v>
      </c>
      <c r="J83" s="102" t="s">
        <v>197</v>
      </c>
      <c r="K83" s="105">
        <f>L83+M83+N83+O83+P83</f>
        <v>67604.160000000003</v>
      </c>
      <c r="L83" s="60">
        <v>0</v>
      </c>
      <c r="M83" s="60">
        <v>0</v>
      </c>
      <c r="N83" s="105">
        <v>0</v>
      </c>
      <c r="O83" s="105">
        <v>0</v>
      </c>
      <c r="P83" s="105">
        <v>67604.160000000003</v>
      </c>
      <c r="Q83" s="60">
        <v>0</v>
      </c>
      <c r="R83" s="236"/>
      <c r="S83" s="63"/>
    </row>
    <row r="84" spans="1:19" ht="74.25" customHeight="1" x14ac:dyDescent="0.35">
      <c r="A84" s="258"/>
      <c r="B84" s="234"/>
      <c r="C84" s="234"/>
      <c r="D84" s="234"/>
      <c r="E84" s="234"/>
      <c r="F84" s="234"/>
      <c r="G84" s="252"/>
      <c r="H84" s="238"/>
      <c r="I84" s="103">
        <v>0</v>
      </c>
      <c r="J84" s="102" t="s">
        <v>18</v>
      </c>
      <c r="K84" s="105">
        <f t="shared" ref="K84" si="28">L84+M84+N84+O84+P84</f>
        <v>40735.839999999997</v>
      </c>
      <c r="L84" s="105">
        <v>0</v>
      </c>
      <c r="M84" s="105">
        <v>0</v>
      </c>
      <c r="N84" s="61">
        <v>0</v>
      </c>
      <c r="O84" s="61">
        <v>0</v>
      </c>
      <c r="P84" s="61">
        <v>40735.839999999997</v>
      </c>
      <c r="Q84" s="60">
        <v>0</v>
      </c>
      <c r="R84" s="237"/>
      <c r="S84" s="63"/>
    </row>
    <row r="85" spans="1:19" ht="32.25" customHeight="1" x14ac:dyDescent="0.25">
      <c r="A85" s="241" t="s">
        <v>474</v>
      </c>
      <c r="B85" s="242"/>
      <c r="C85" s="242"/>
      <c r="D85" s="242"/>
      <c r="E85" s="242"/>
      <c r="F85" s="242"/>
      <c r="G85" s="242"/>
      <c r="H85" s="242"/>
      <c r="I85" s="243"/>
      <c r="J85" s="102" t="s">
        <v>8</v>
      </c>
      <c r="K85" s="105">
        <f>K76+K79+K82</f>
        <v>388340</v>
      </c>
      <c r="L85" s="105">
        <f t="shared" ref="L85:Q85" si="29">L76</f>
        <v>0</v>
      </c>
      <c r="M85" s="105">
        <f t="shared" si="29"/>
        <v>0</v>
      </c>
      <c r="N85" s="105">
        <f>N76+N79</f>
        <v>0</v>
      </c>
      <c r="O85" s="105">
        <f>O76+O79</f>
        <v>140000</v>
      </c>
      <c r="P85" s="105">
        <f>P76+P79+P82</f>
        <v>248340</v>
      </c>
      <c r="Q85" s="105">
        <f t="shared" si="29"/>
        <v>0</v>
      </c>
      <c r="R85" s="235"/>
    </row>
    <row r="86" spans="1:19" ht="40.5" customHeight="1" x14ac:dyDescent="0.25">
      <c r="A86" s="244"/>
      <c r="B86" s="245"/>
      <c r="C86" s="245"/>
      <c r="D86" s="245"/>
      <c r="E86" s="245"/>
      <c r="F86" s="245"/>
      <c r="G86" s="245"/>
      <c r="H86" s="245"/>
      <c r="I86" s="246"/>
      <c r="J86" s="102" t="s">
        <v>10</v>
      </c>
      <c r="K86" s="105">
        <f t="shared" ref="K86:K87" si="30">K77+K80+K83</f>
        <v>293564.16000000003</v>
      </c>
      <c r="L86" s="105">
        <f t="shared" ref="L86:Q86" si="31">L77</f>
        <v>0</v>
      </c>
      <c r="M86" s="105">
        <f t="shared" si="31"/>
        <v>0</v>
      </c>
      <c r="N86" s="105">
        <f t="shared" ref="N86:O86" si="32">N77+N80</f>
        <v>0</v>
      </c>
      <c r="O86" s="105">
        <f t="shared" si="32"/>
        <v>138600</v>
      </c>
      <c r="P86" s="105">
        <f t="shared" ref="P86:P87" si="33">P77+P80+P83</f>
        <v>154964.16</v>
      </c>
      <c r="Q86" s="105">
        <f t="shared" si="31"/>
        <v>0</v>
      </c>
      <c r="R86" s="236"/>
    </row>
    <row r="87" spans="1:19" ht="60" customHeight="1" x14ac:dyDescent="0.25">
      <c r="A87" s="247"/>
      <c r="B87" s="248"/>
      <c r="C87" s="248"/>
      <c r="D87" s="248"/>
      <c r="E87" s="248"/>
      <c r="F87" s="248"/>
      <c r="G87" s="248"/>
      <c r="H87" s="248"/>
      <c r="I87" s="249"/>
      <c r="J87" s="102" t="s">
        <v>11</v>
      </c>
      <c r="K87" s="105">
        <f t="shared" si="30"/>
        <v>94775.84</v>
      </c>
      <c r="L87" s="105">
        <f t="shared" ref="L87:Q87" si="34">L78</f>
        <v>0</v>
      </c>
      <c r="M87" s="105">
        <f t="shared" si="34"/>
        <v>0</v>
      </c>
      <c r="N87" s="105">
        <f t="shared" ref="N87:O87" si="35">N78+N81</f>
        <v>0</v>
      </c>
      <c r="O87" s="105">
        <f t="shared" si="35"/>
        <v>1400</v>
      </c>
      <c r="P87" s="105">
        <f t="shared" si="33"/>
        <v>93375.84</v>
      </c>
      <c r="Q87" s="105">
        <f t="shared" si="34"/>
        <v>0</v>
      </c>
      <c r="R87" s="237"/>
    </row>
    <row r="88" spans="1:19" ht="33" customHeight="1" x14ac:dyDescent="0.25">
      <c r="A88" s="250" t="s">
        <v>100</v>
      </c>
      <c r="B88" s="250"/>
      <c r="C88" s="250"/>
      <c r="D88" s="250"/>
      <c r="E88" s="250"/>
      <c r="F88" s="250"/>
      <c r="G88" s="250"/>
      <c r="H88" s="250"/>
      <c r="I88" s="250"/>
      <c r="J88" s="250"/>
      <c r="K88" s="250"/>
      <c r="L88" s="250"/>
      <c r="M88" s="250"/>
      <c r="N88" s="250"/>
      <c r="O88" s="250"/>
      <c r="P88" s="250"/>
      <c r="Q88" s="250"/>
      <c r="R88" s="250"/>
    </row>
    <row r="89" spans="1:19" ht="25.5" customHeight="1" x14ac:dyDescent="0.25">
      <c r="A89" s="258">
        <v>1</v>
      </c>
      <c r="B89" s="234" t="s">
        <v>207</v>
      </c>
      <c r="C89" s="234" t="s">
        <v>208</v>
      </c>
      <c r="D89" s="234" t="s">
        <v>209</v>
      </c>
      <c r="E89" s="234" t="s">
        <v>210</v>
      </c>
      <c r="F89" s="234" t="s">
        <v>407</v>
      </c>
      <c r="G89" s="252">
        <v>45412</v>
      </c>
      <c r="H89" s="238">
        <f>I91+M91</f>
        <v>16672.55</v>
      </c>
      <c r="I89" s="105">
        <f>I90+I91</f>
        <v>14701.768</v>
      </c>
      <c r="J89" s="106" t="s">
        <v>14</v>
      </c>
      <c r="K89" s="105">
        <f t="shared" ref="K89:K91" si="36">L89+M89+N89+O89+P89</f>
        <v>3941.5639999999999</v>
      </c>
      <c r="L89" s="105">
        <f>L90+L91</f>
        <v>1970.7819999999999</v>
      </c>
      <c r="M89" s="105">
        <f t="shared" ref="M89:P89" si="37">M90+M91</f>
        <v>1970.7819999999999</v>
      </c>
      <c r="N89" s="105">
        <f t="shared" si="37"/>
        <v>0</v>
      </c>
      <c r="O89" s="105">
        <f t="shared" si="37"/>
        <v>0</v>
      </c>
      <c r="P89" s="105">
        <f t="shared" si="37"/>
        <v>0</v>
      </c>
      <c r="Q89" s="60">
        <v>0</v>
      </c>
      <c r="R89" s="235" t="s">
        <v>181</v>
      </c>
    </row>
    <row r="90" spans="1:19" ht="45.75" customHeight="1" x14ac:dyDescent="0.25">
      <c r="A90" s="258"/>
      <c r="B90" s="234"/>
      <c r="C90" s="234"/>
      <c r="D90" s="234"/>
      <c r="E90" s="234"/>
      <c r="F90" s="234"/>
      <c r="G90" s="252"/>
      <c r="H90" s="238"/>
      <c r="I90" s="105">
        <v>0</v>
      </c>
      <c r="J90" s="102" t="s">
        <v>197</v>
      </c>
      <c r="K90" s="105">
        <f t="shared" si="36"/>
        <v>0</v>
      </c>
      <c r="L90" s="60">
        <v>0</v>
      </c>
      <c r="M90" s="60">
        <v>0</v>
      </c>
      <c r="N90" s="60">
        <v>0</v>
      </c>
      <c r="O90" s="60">
        <v>0</v>
      </c>
      <c r="P90" s="60">
        <v>0</v>
      </c>
      <c r="Q90" s="60">
        <v>0</v>
      </c>
      <c r="R90" s="236"/>
    </row>
    <row r="91" spans="1:19" ht="64.5" customHeight="1" x14ac:dyDescent="0.25">
      <c r="A91" s="258"/>
      <c r="B91" s="234"/>
      <c r="C91" s="234"/>
      <c r="D91" s="234"/>
      <c r="E91" s="234"/>
      <c r="F91" s="234"/>
      <c r="G91" s="252"/>
      <c r="H91" s="238"/>
      <c r="I91" s="103">
        <v>14701.768</v>
      </c>
      <c r="J91" s="102" t="s">
        <v>18</v>
      </c>
      <c r="K91" s="105">
        <f t="shared" si="36"/>
        <v>3941.5639999999999</v>
      </c>
      <c r="L91" s="105">
        <v>1970.7819999999999</v>
      </c>
      <c r="M91" s="105">
        <v>1970.7819999999999</v>
      </c>
      <c r="N91" s="61">
        <v>0</v>
      </c>
      <c r="O91" s="61">
        <v>0</v>
      </c>
      <c r="P91" s="61">
        <v>0</v>
      </c>
      <c r="Q91" s="60">
        <v>0</v>
      </c>
      <c r="R91" s="237"/>
    </row>
    <row r="92" spans="1:19" ht="32.25" customHeight="1" x14ac:dyDescent="0.25">
      <c r="A92" s="241" t="s">
        <v>242</v>
      </c>
      <c r="B92" s="242"/>
      <c r="C92" s="242"/>
      <c r="D92" s="242"/>
      <c r="E92" s="242"/>
      <c r="F92" s="242"/>
      <c r="G92" s="242"/>
      <c r="H92" s="242"/>
      <c r="I92" s="243"/>
      <c r="J92" s="102" t="s">
        <v>8</v>
      </c>
      <c r="K92" s="105">
        <f t="shared" ref="K92:Q94" si="38">K89</f>
        <v>3941.5639999999999</v>
      </c>
      <c r="L92" s="105">
        <f t="shared" si="38"/>
        <v>1970.7819999999999</v>
      </c>
      <c r="M92" s="105">
        <f t="shared" si="38"/>
        <v>1970.7819999999999</v>
      </c>
      <c r="N92" s="105">
        <f t="shared" si="38"/>
        <v>0</v>
      </c>
      <c r="O92" s="105">
        <f t="shared" si="38"/>
        <v>0</v>
      </c>
      <c r="P92" s="105">
        <f t="shared" si="38"/>
        <v>0</v>
      </c>
      <c r="Q92" s="105">
        <f>Q11+Q15+Q19+Q23+Q24+Q28+Q32+Q88</f>
        <v>0</v>
      </c>
      <c r="R92" s="235"/>
    </row>
    <row r="93" spans="1:19" ht="40.5" customHeight="1" x14ac:dyDescent="0.25">
      <c r="A93" s="244"/>
      <c r="B93" s="245"/>
      <c r="C93" s="245"/>
      <c r="D93" s="245"/>
      <c r="E93" s="245"/>
      <c r="F93" s="245"/>
      <c r="G93" s="245"/>
      <c r="H93" s="245"/>
      <c r="I93" s="246"/>
      <c r="J93" s="102" t="s">
        <v>10</v>
      </c>
      <c r="K93" s="105">
        <f t="shared" si="38"/>
        <v>0</v>
      </c>
      <c r="L93" s="105">
        <f t="shared" si="38"/>
        <v>0</v>
      </c>
      <c r="M93" s="105">
        <f t="shared" si="38"/>
        <v>0</v>
      </c>
      <c r="N93" s="105">
        <f t="shared" si="38"/>
        <v>0</v>
      </c>
      <c r="O93" s="105">
        <f t="shared" si="38"/>
        <v>0</v>
      </c>
      <c r="P93" s="105">
        <f t="shared" si="38"/>
        <v>0</v>
      </c>
      <c r="Q93" s="105">
        <f t="shared" si="38"/>
        <v>0</v>
      </c>
      <c r="R93" s="236"/>
    </row>
    <row r="94" spans="1:19" ht="60" customHeight="1" x14ac:dyDescent="0.25">
      <c r="A94" s="247"/>
      <c r="B94" s="248"/>
      <c r="C94" s="248"/>
      <c r="D94" s="248"/>
      <c r="E94" s="248"/>
      <c r="F94" s="248"/>
      <c r="G94" s="248"/>
      <c r="H94" s="248"/>
      <c r="I94" s="249"/>
      <c r="J94" s="102" t="s">
        <v>11</v>
      </c>
      <c r="K94" s="105">
        <f t="shared" si="38"/>
        <v>3941.5639999999999</v>
      </c>
      <c r="L94" s="105">
        <f t="shared" si="38"/>
        <v>1970.7819999999999</v>
      </c>
      <c r="M94" s="105">
        <f t="shared" si="38"/>
        <v>1970.7819999999999</v>
      </c>
      <c r="N94" s="105">
        <f t="shared" si="38"/>
        <v>0</v>
      </c>
      <c r="O94" s="105">
        <f t="shared" si="38"/>
        <v>0</v>
      </c>
      <c r="P94" s="105">
        <f t="shared" si="38"/>
        <v>0</v>
      </c>
      <c r="Q94" s="105">
        <f t="shared" si="38"/>
        <v>0</v>
      </c>
      <c r="R94" s="237"/>
    </row>
    <row r="95" spans="1:19" ht="21" customHeight="1" x14ac:dyDescent="0.3">
      <c r="A95" s="260" t="s">
        <v>133</v>
      </c>
      <c r="B95" s="260"/>
      <c r="C95" s="260"/>
      <c r="D95" s="260"/>
      <c r="E95" s="260"/>
      <c r="F95" s="260"/>
      <c r="G95" s="260"/>
      <c r="H95" s="260"/>
      <c r="I95" s="260"/>
      <c r="J95" s="260"/>
      <c r="K95" s="260"/>
      <c r="L95" s="260"/>
      <c r="M95" s="260"/>
      <c r="N95" s="260"/>
      <c r="O95" s="260"/>
      <c r="P95" s="260"/>
      <c r="Q95" s="260"/>
      <c r="R95" s="260"/>
    </row>
    <row r="96" spans="1:19" ht="23.25" customHeight="1" x14ac:dyDescent="0.3">
      <c r="A96" s="260" t="s">
        <v>72</v>
      </c>
      <c r="B96" s="261"/>
      <c r="C96" s="261"/>
      <c r="D96" s="261"/>
      <c r="E96" s="261"/>
      <c r="F96" s="261"/>
      <c r="G96" s="261"/>
      <c r="H96" s="261"/>
      <c r="I96" s="261"/>
      <c r="J96" s="260"/>
      <c r="K96" s="260"/>
      <c r="L96" s="260"/>
      <c r="M96" s="260"/>
      <c r="N96" s="260"/>
      <c r="O96" s="260"/>
      <c r="P96" s="260"/>
      <c r="Q96" s="260"/>
      <c r="R96" s="260"/>
    </row>
    <row r="97" spans="1:19" ht="30" customHeight="1" x14ac:dyDescent="0.25">
      <c r="A97" s="234">
        <v>1</v>
      </c>
      <c r="B97" s="234" t="s">
        <v>60</v>
      </c>
      <c r="C97" s="234" t="s">
        <v>285</v>
      </c>
      <c r="D97" s="234" t="s">
        <v>195</v>
      </c>
      <c r="E97" s="234" t="s">
        <v>211</v>
      </c>
      <c r="F97" s="234" t="s">
        <v>573</v>
      </c>
      <c r="G97" s="252">
        <v>47117</v>
      </c>
      <c r="H97" s="238">
        <v>343685.01</v>
      </c>
      <c r="I97" s="105">
        <v>7554.99</v>
      </c>
      <c r="J97" s="102" t="s">
        <v>14</v>
      </c>
      <c r="K97" s="103">
        <f>K98+K99</f>
        <v>302347.56</v>
      </c>
      <c r="L97" s="103">
        <f t="shared" ref="L97:M97" si="39">L98+L99</f>
        <v>60000</v>
      </c>
      <c r="M97" s="103">
        <f t="shared" si="39"/>
        <v>62021.54</v>
      </c>
      <c r="N97" s="61">
        <f>N98+N99</f>
        <v>0</v>
      </c>
      <c r="O97" s="61">
        <f>O98+O99</f>
        <v>0</v>
      </c>
      <c r="P97" s="61">
        <f>P98+P99</f>
        <v>180326.02</v>
      </c>
      <c r="Q97" s="103">
        <v>0</v>
      </c>
      <c r="R97" s="234" t="s">
        <v>181</v>
      </c>
    </row>
    <row r="98" spans="1:19" ht="40.5" customHeight="1" x14ac:dyDescent="0.35">
      <c r="A98" s="234"/>
      <c r="B98" s="234"/>
      <c r="C98" s="234"/>
      <c r="D98" s="234"/>
      <c r="E98" s="234"/>
      <c r="F98" s="234"/>
      <c r="G98" s="234"/>
      <c r="H98" s="238"/>
      <c r="I98" s="105">
        <v>4721.87</v>
      </c>
      <c r="J98" s="102" t="s">
        <v>197</v>
      </c>
      <c r="K98" s="103">
        <f>L98+M98+N98+O98+P98</f>
        <v>190214.03999999998</v>
      </c>
      <c r="L98" s="103">
        <v>37500</v>
      </c>
      <c r="M98" s="103">
        <v>0</v>
      </c>
      <c r="N98" s="61">
        <v>0</v>
      </c>
      <c r="O98" s="61">
        <v>0</v>
      </c>
      <c r="P98" s="61">
        <f>44193+108521.04</f>
        <v>152714.03999999998</v>
      </c>
      <c r="Q98" s="103">
        <v>0</v>
      </c>
      <c r="R98" s="234"/>
      <c r="S98" s="63"/>
    </row>
    <row r="99" spans="1:19" ht="65.25" customHeight="1" x14ac:dyDescent="0.25">
      <c r="A99" s="234"/>
      <c r="B99" s="234"/>
      <c r="C99" s="234"/>
      <c r="D99" s="234"/>
      <c r="E99" s="234"/>
      <c r="F99" s="234"/>
      <c r="G99" s="234"/>
      <c r="H99" s="238"/>
      <c r="I99" s="105">
        <v>2833.12</v>
      </c>
      <c r="J99" s="102" t="s">
        <v>18</v>
      </c>
      <c r="K99" s="103">
        <f t="shared" ref="K99:K116" si="40">SUM(L99:P99)</f>
        <v>112133.52</v>
      </c>
      <c r="L99" s="103">
        <v>22500</v>
      </c>
      <c r="M99" s="103">
        <v>62021.54</v>
      </c>
      <c r="N99" s="61">
        <v>0</v>
      </c>
      <c r="O99" s="61">
        <v>0</v>
      </c>
      <c r="P99" s="61">
        <f>26515.8+1096.18</f>
        <v>27611.98</v>
      </c>
      <c r="Q99" s="103">
        <v>0</v>
      </c>
      <c r="R99" s="234"/>
    </row>
    <row r="100" spans="1:19" ht="30" customHeight="1" x14ac:dyDescent="0.25">
      <c r="A100" s="234">
        <v>2</v>
      </c>
      <c r="B100" s="234" t="s">
        <v>124</v>
      </c>
      <c r="C100" s="234" t="s">
        <v>109</v>
      </c>
      <c r="D100" s="234" t="s">
        <v>195</v>
      </c>
      <c r="E100" s="234" t="s">
        <v>211</v>
      </c>
      <c r="F100" s="234" t="s">
        <v>196</v>
      </c>
      <c r="G100" s="252">
        <v>45626</v>
      </c>
      <c r="H100" s="238">
        <f>K100+I100</f>
        <v>0.182</v>
      </c>
      <c r="I100" s="105">
        <v>0</v>
      </c>
      <c r="J100" s="102" t="s">
        <v>14</v>
      </c>
      <c r="K100" s="103">
        <f>K101+K102</f>
        <v>0.182</v>
      </c>
      <c r="L100" s="103">
        <f t="shared" ref="L100:M100" si="41">L101+L102</f>
        <v>0.182</v>
      </c>
      <c r="M100" s="103">
        <f t="shared" si="41"/>
        <v>0</v>
      </c>
      <c r="N100" s="61">
        <f>N101+N102</f>
        <v>0</v>
      </c>
      <c r="O100" s="61">
        <f>O101+O102</f>
        <v>0</v>
      </c>
      <c r="P100" s="61">
        <f>P101+P102</f>
        <v>0</v>
      </c>
      <c r="Q100" s="103">
        <v>0</v>
      </c>
      <c r="R100" s="234" t="s">
        <v>181</v>
      </c>
    </row>
    <row r="101" spans="1:19" ht="40.5" customHeight="1" x14ac:dyDescent="0.25">
      <c r="A101" s="234"/>
      <c r="B101" s="234"/>
      <c r="C101" s="234"/>
      <c r="D101" s="234"/>
      <c r="E101" s="234"/>
      <c r="F101" s="234"/>
      <c r="G101" s="234"/>
      <c r="H101" s="238"/>
      <c r="I101" s="105">
        <v>0</v>
      </c>
      <c r="J101" s="102" t="s">
        <v>197</v>
      </c>
      <c r="K101" s="103">
        <f>L101+M101+N101+O101+P101</f>
        <v>0</v>
      </c>
      <c r="L101" s="103">
        <v>0</v>
      </c>
      <c r="M101" s="103">
        <v>0</v>
      </c>
      <c r="N101" s="61">
        <v>0</v>
      </c>
      <c r="O101" s="61">
        <v>0</v>
      </c>
      <c r="P101" s="61">
        <v>0</v>
      </c>
      <c r="Q101" s="103">
        <v>0</v>
      </c>
      <c r="R101" s="234"/>
    </row>
    <row r="102" spans="1:19" ht="65.25" customHeight="1" x14ac:dyDescent="0.25">
      <c r="A102" s="234"/>
      <c r="B102" s="234"/>
      <c r="C102" s="234"/>
      <c r="D102" s="234"/>
      <c r="E102" s="234"/>
      <c r="F102" s="234"/>
      <c r="G102" s="234"/>
      <c r="H102" s="238"/>
      <c r="I102" s="105">
        <v>0</v>
      </c>
      <c r="J102" s="102" t="s">
        <v>18</v>
      </c>
      <c r="K102" s="103">
        <f t="shared" ref="K102" si="42">SUM(L102:P102)</f>
        <v>0.182</v>
      </c>
      <c r="L102" s="103">
        <v>0.182</v>
      </c>
      <c r="M102" s="103">
        <v>0</v>
      </c>
      <c r="N102" s="61">
        <v>0</v>
      </c>
      <c r="O102" s="61">
        <v>0</v>
      </c>
      <c r="P102" s="61">
        <v>0</v>
      </c>
      <c r="Q102" s="103">
        <v>0</v>
      </c>
      <c r="R102" s="234"/>
    </row>
    <row r="103" spans="1:19" ht="40.5" customHeight="1" x14ac:dyDescent="0.25">
      <c r="A103" s="234">
        <v>3</v>
      </c>
      <c r="B103" s="234" t="s">
        <v>64</v>
      </c>
      <c r="C103" s="234" t="s">
        <v>212</v>
      </c>
      <c r="D103" s="234" t="s">
        <v>213</v>
      </c>
      <c r="E103" s="234" t="s">
        <v>214</v>
      </c>
      <c r="F103" s="234" t="s">
        <v>539</v>
      </c>
      <c r="G103" s="252">
        <v>46356</v>
      </c>
      <c r="H103" s="238">
        <v>921096.04</v>
      </c>
      <c r="I103" s="105">
        <v>206180.81</v>
      </c>
      <c r="J103" s="102" t="s">
        <v>14</v>
      </c>
      <c r="K103" s="103">
        <f>SUM(L103:P103)</f>
        <v>818654.40999999992</v>
      </c>
      <c r="L103" s="103">
        <f>L104+L105</f>
        <v>137453.88</v>
      </c>
      <c r="M103" s="103">
        <f t="shared" ref="M103:P103" si="43">M104+M105</f>
        <v>107081.34</v>
      </c>
      <c r="N103" s="103">
        <f t="shared" si="43"/>
        <v>287037.84999999998</v>
      </c>
      <c r="O103" s="103">
        <f>O104+O105</f>
        <v>287081.33999999997</v>
      </c>
      <c r="P103" s="103">
        <f t="shared" si="43"/>
        <v>0</v>
      </c>
      <c r="Q103" s="103">
        <v>0</v>
      </c>
      <c r="R103" s="234" t="s">
        <v>181</v>
      </c>
    </row>
    <row r="104" spans="1:19" ht="58.5" customHeight="1" x14ac:dyDescent="0.25">
      <c r="A104" s="234"/>
      <c r="B104" s="234"/>
      <c r="C104" s="234"/>
      <c r="D104" s="234"/>
      <c r="E104" s="234"/>
      <c r="F104" s="234"/>
      <c r="G104" s="234"/>
      <c r="H104" s="238"/>
      <c r="I104" s="105">
        <v>129275.37</v>
      </c>
      <c r="J104" s="102" t="s">
        <v>197</v>
      </c>
      <c r="K104" s="103">
        <f>SUM(L104:P104)</f>
        <v>473451.91000000003</v>
      </c>
      <c r="L104" s="103">
        <v>113479.18</v>
      </c>
      <c r="M104" s="103">
        <v>0</v>
      </c>
      <c r="N104" s="61">
        <v>179972.73</v>
      </c>
      <c r="O104" s="61">
        <v>180000</v>
      </c>
      <c r="P104" s="61">
        <v>0</v>
      </c>
      <c r="Q104" s="103">
        <v>0</v>
      </c>
      <c r="R104" s="234"/>
    </row>
    <row r="105" spans="1:19" ht="69" customHeight="1" x14ac:dyDescent="0.25">
      <c r="A105" s="234"/>
      <c r="B105" s="234"/>
      <c r="C105" s="234"/>
      <c r="D105" s="234"/>
      <c r="E105" s="234"/>
      <c r="F105" s="234"/>
      <c r="G105" s="234"/>
      <c r="H105" s="238"/>
      <c r="I105" s="105">
        <v>76905.440000000002</v>
      </c>
      <c r="J105" s="102" t="s">
        <v>18</v>
      </c>
      <c r="K105" s="103">
        <f t="shared" si="40"/>
        <v>345202.5</v>
      </c>
      <c r="L105" s="103">
        <f>23974.7</f>
        <v>23974.7</v>
      </c>
      <c r="M105" s="103">
        <v>107081.34</v>
      </c>
      <c r="N105" s="61">
        <v>107065.12</v>
      </c>
      <c r="O105" s="61">
        <v>107081.34</v>
      </c>
      <c r="P105" s="61">
        <v>0</v>
      </c>
      <c r="Q105" s="103">
        <v>0</v>
      </c>
      <c r="R105" s="234"/>
    </row>
    <row r="106" spans="1:19" ht="30" customHeight="1" x14ac:dyDescent="0.25">
      <c r="A106" s="234">
        <v>4</v>
      </c>
      <c r="B106" s="234" t="s">
        <v>499</v>
      </c>
      <c r="C106" s="234" t="s">
        <v>568</v>
      </c>
      <c r="D106" s="234" t="s">
        <v>500</v>
      </c>
      <c r="E106" s="234" t="s">
        <v>210</v>
      </c>
      <c r="F106" s="234" t="s">
        <v>501</v>
      </c>
      <c r="G106" s="252">
        <v>47117</v>
      </c>
      <c r="H106" s="238">
        <v>4823277.8099999996</v>
      </c>
      <c r="I106" s="105">
        <v>0</v>
      </c>
      <c r="J106" s="102" t="s">
        <v>14</v>
      </c>
      <c r="K106" s="103">
        <f>K107+K108</f>
        <v>3009018.43</v>
      </c>
      <c r="L106" s="103">
        <f t="shared" ref="L106:M106" si="44">L107+L108</f>
        <v>0</v>
      </c>
      <c r="M106" s="103">
        <f t="shared" si="44"/>
        <v>0</v>
      </c>
      <c r="N106" s="61">
        <f>N107+N108</f>
        <v>0</v>
      </c>
      <c r="O106" s="61">
        <f>O107+O108</f>
        <v>1503019.22</v>
      </c>
      <c r="P106" s="61">
        <f>P107+P108</f>
        <v>1505999.21</v>
      </c>
      <c r="Q106" s="103">
        <v>0</v>
      </c>
      <c r="R106" s="234" t="s">
        <v>181</v>
      </c>
    </row>
    <row r="107" spans="1:19" ht="40.5" customHeight="1" x14ac:dyDescent="0.35">
      <c r="A107" s="234"/>
      <c r="B107" s="234"/>
      <c r="C107" s="234"/>
      <c r="D107" s="234"/>
      <c r="E107" s="234"/>
      <c r="F107" s="234"/>
      <c r="G107" s="234"/>
      <c r="H107" s="238"/>
      <c r="I107" s="105">
        <v>0</v>
      </c>
      <c r="J107" s="102" t="s">
        <v>197</v>
      </c>
      <c r="K107" s="103">
        <f>L107+M107+N107+O107+P107</f>
        <v>2975390.04</v>
      </c>
      <c r="L107" s="103">
        <v>0</v>
      </c>
      <c r="M107" s="103">
        <v>0</v>
      </c>
      <c r="N107" s="61">
        <v>0</v>
      </c>
      <c r="O107" s="61">
        <v>1487989.02</v>
      </c>
      <c r="P107" s="61">
        <v>1487401.02</v>
      </c>
      <c r="Q107" s="103">
        <v>0</v>
      </c>
      <c r="R107" s="234"/>
      <c r="S107" s="63"/>
    </row>
    <row r="108" spans="1:19" ht="65.25" customHeight="1" x14ac:dyDescent="0.25">
      <c r="A108" s="234"/>
      <c r="B108" s="234"/>
      <c r="C108" s="234"/>
      <c r="D108" s="234"/>
      <c r="E108" s="234"/>
      <c r="F108" s="234"/>
      <c r="G108" s="234"/>
      <c r="H108" s="238"/>
      <c r="I108" s="105">
        <v>0</v>
      </c>
      <c r="J108" s="102" t="s">
        <v>18</v>
      </c>
      <c r="K108" s="103">
        <f>SUM(L108:P108)</f>
        <v>33628.39</v>
      </c>
      <c r="L108" s="103">
        <v>0</v>
      </c>
      <c r="M108" s="103">
        <v>0</v>
      </c>
      <c r="N108" s="61">
        <v>0</v>
      </c>
      <c r="O108" s="61">
        <v>15030.2</v>
      </c>
      <c r="P108" s="61">
        <v>18598.189999999999</v>
      </c>
      <c r="Q108" s="103">
        <v>0</v>
      </c>
      <c r="R108" s="234"/>
    </row>
    <row r="109" spans="1:19" ht="32.25" customHeight="1" x14ac:dyDescent="0.25">
      <c r="A109" s="256" t="s">
        <v>243</v>
      </c>
      <c r="B109" s="256"/>
      <c r="C109" s="256"/>
      <c r="D109" s="256"/>
      <c r="E109" s="256"/>
      <c r="F109" s="256"/>
      <c r="G109" s="256"/>
      <c r="H109" s="256"/>
      <c r="I109" s="256"/>
      <c r="J109" s="102" t="s">
        <v>8</v>
      </c>
      <c r="K109" s="105">
        <f>K97+K103+K100+K106</f>
        <v>4130020.5820000004</v>
      </c>
      <c r="L109" s="105">
        <f t="shared" ref="L109:P109" si="45">L97+L103+L100+L106</f>
        <v>197454.06200000001</v>
      </c>
      <c r="M109" s="105">
        <f t="shared" si="45"/>
        <v>169102.88</v>
      </c>
      <c r="N109" s="105">
        <f t="shared" si="45"/>
        <v>287037.84999999998</v>
      </c>
      <c r="O109" s="105">
        <f t="shared" si="45"/>
        <v>1790100.56</v>
      </c>
      <c r="P109" s="105">
        <f t="shared" si="45"/>
        <v>1686325.23</v>
      </c>
      <c r="Q109" s="105">
        <f>Q97+Q103+Q100</f>
        <v>0</v>
      </c>
      <c r="R109" s="234"/>
    </row>
    <row r="110" spans="1:19" ht="40.5" customHeight="1" x14ac:dyDescent="0.25">
      <c r="A110" s="256"/>
      <c r="B110" s="256"/>
      <c r="C110" s="256"/>
      <c r="D110" s="256"/>
      <c r="E110" s="256"/>
      <c r="F110" s="256"/>
      <c r="G110" s="256"/>
      <c r="H110" s="256"/>
      <c r="I110" s="256"/>
      <c r="J110" s="102" t="s">
        <v>10</v>
      </c>
      <c r="K110" s="105">
        <f t="shared" ref="K110:P111" si="46">K98+K104+K101+K107</f>
        <v>3639055.99</v>
      </c>
      <c r="L110" s="105">
        <f t="shared" si="46"/>
        <v>150979.18</v>
      </c>
      <c r="M110" s="105">
        <f t="shared" si="46"/>
        <v>0</v>
      </c>
      <c r="N110" s="105">
        <f t="shared" si="46"/>
        <v>179972.73</v>
      </c>
      <c r="O110" s="105">
        <f t="shared" si="46"/>
        <v>1667989.02</v>
      </c>
      <c r="P110" s="105">
        <f t="shared" si="46"/>
        <v>1640115.06</v>
      </c>
      <c r="Q110" s="105">
        <f>Q98+Q104</f>
        <v>0</v>
      </c>
      <c r="R110" s="234"/>
    </row>
    <row r="111" spans="1:19" ht="60" customHeight="1" x14ac:dyDescent="0.25">
      <c r="A111" s="256"/>
      <c r="B111" s="256"/>
      <c r="C111" s="256"/>
      <c r="D111" s="256"/>
      <c r="E111" s="256"/>
      <c r="F111" s="256"/>
      <c r="G111" s="256"/>
      <c r="H111" s="256"/>
      <c r="I111" s="256"/>
      <c r="J111" s="102" t="s">
        <v>11</v>
      </c>
      <c r="K111" s="105">
        <f t="shared" si="46"/>
        <v>490964.592</v>
      </c>
      <c r="L111" s="105">
        <f t="shared" si="46"/>
        <v>46474.881999999998</v>
      </c>
      <c r="M111" s="105">
        <f t="shared" si="46"/>
        <v>169102.88</v>
      </c>
      <c r="N111" s="105">
        <f t="shared" si="46"/>
        <v>107065.12</v>
      </c>
      <c r="O111" s="105">
        <f t="shared" si="46"/>
        <v>122111.54</v>
      </c>
      <c r="P111" s="105">
        <f t="shared" si="46"/>
        <v>46210.17</v>
      </c>
      <c r="Q111" s="105">
        <f>Q99+Q105+Q102</f>
        <v>0</v>
      </c>
      <c r="R111" s="234"/>
    </row>
    <row r="112" spans="1:19" ht="34.5" customHeight="1" x14ac:dyDescent="0.25">
      <c r="A112" s="267" t="s">
        <v>125</v>
      </c>
      <c r="B112" s="267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</row>
    <row r="113" spans="1:21" ht="33" customHeight="1" x14ac:dyDescent="0.25">
      <c r="A113" s="234">
        <v>1</v>
      </c>
      <c r="B113" s="234" t="s">
        <v>89</v>
      </c>
      <c r="C113" s="235" t="s">
        <v>215</v>
      </c>
      <c r="D113" s="235" t="s">
        <v>216</v>
      </c>
      <c r="E113" s="235" t="s">
        <v>210</v>
      </c>
      <c r="F113" s="235" t="s">
        <v>504</v>
      </c>
      <c r="G113" s="253">
        <v>46356</v>
      </c>
      <c r="H113" s="281">
        <f>K113</f>
        <v>4139803.0999999996</v>
      </c>
      <c r="I113" s="109">
        <v>0</v>
      </c>
      <c r="J113" s="102" t="s">
        <v>14</v>
      </c>
      <c r="K113" s="103">
        <f t="shared" si="40"/>
        <v>4139803.0999999996</v>
      </c>
      <c r="L113" s="103">
        <f>L115+L116+L114</f>
        <v>360750.37</v>
      </c>
      <c r="M113" s="103">
        <f t="shared" ref="M113:P113" si="47">M115+M116+M114</f>
        <v>1467916.93</v>
      </c>
      <c r="N113" s="103">
        <f>N115+N116+N114</f>
        <v>826132.13000000012</v>
      </c>
      <c r="O113" s="103">
        <f t="shared" si="47"/>
        <v>1485003.67</v>
      </c>
      <c r="P113" s="103">
        <f t="shared" si="47"/>
        <v>0</v>
      </c>
      <c r="Q113" s="103">
        <v>0</v>
      </c>
      <c r="R113" s="235" t="s">
        <v>181</v>
      </c>
    </row>
    <row r="114" spans="1:21" ht="49.5" customHeight="1" x14ac:dyDescent="0.25">
      <c r="A114" s="234"/>
      <c r="B114" s="234"/>
      <c r="C114" s="236"/>
      <c r="D114" s="236"/>
      <c r="E114" s="236"/>
      <c r="F114" s="236"/>
      <c r="G114" s="236"/>
      <c r="H114" s="282"/>
      <c r="I114" s="103">
        <v>0</v>
      </c>
      <c r="J114" s="102" t="s">
        <v>9</v>
      </c>
      <c r="K114" s="103">
        <f>L114+M114+N114+O114+P114</f>
        <v>700000</v>
      </c>
      <c r="L114" s="103">
        <v>200000</v>
      </c>
      <c r="M114" s="103">
        <v>312943.8</v>
      </c>
      <c r="N114" s="103">
        <v>187056.2</v>
      </c>
      <c r="O114" s="103">
        <v>0</v>
      </c>
      <c r="P114" s="103">
        <v>0</v>
      </c>
      <c r="Q114" s="103">
        <v>0</v>
      </c>
      <c r="R114" s="236"/>
    </row>
    <row r="115" spans="1:21" ht="43.5" customHeight="1" x14ac:dyDescent="0.25">
      <c r="A115" s="234"/>
      <c r="B115" s="234"/>
      <c r="C115" s="236"/>
      <c r="D115" s="236"/>
      <c r="E115" s="236"/>
      <c r="F115" s="236"/>
      <c r="G115" s="236"/>
      <c r="H115" s="282"/>
      <c r="I115" s="103">
        <v>0</v>
      </c>
      <c r="J115" s="102" t="s">
        <v>197</v>
      </c>
      <c r="K115" s="103">
        <f t="shared" si="40"/>
        <v>3398399.1399999997</v>
      </c>
      <c r="L115" s="103">
        <v>157142.85999999999</v>
      </c>
      <c r="M115" s="103">
        <v>1140293.96</v>
      </c>
      <c r="N115" s="61">
        <f>629642.18+1166.51</f>
        <v>630808.69000000006</v>
      </c>
      <c r="O115" s="61">
        <v>1470153.63</v>
      </c>
      <c r="P115" s="61">
        <v>0</v>
      </c>
      <c r="Q115" s="103">
        <v>0</v>
      </c>
      <c r="R115" s="236"/>
    </row>
    <row r="116" spans="1:21" ht="57" customHeight="1" x14ac:dyDescent="0.25">
      <c r="A116" s="234"/>
      <c r="B116" s="234"/>
      <c r="C116" s="237"/>
      <c r="D116" s="237"/>
      <c r="E116" s="237"/>
      <c r="F116" s="237"/>
      <c r="G116" s="237"/>
      <c r="H116" s="283"/>
      <c r="I116" s="103">
        <v>0</v>
      </c>
      <c r="J116" s="102" t="s">
        <v>18</v>
      </c>
      <c r="K116" s="103">
        <f t="shared" si="40"/>
        <v>41403.96</v>
      </c>
      <c r="L116" s="103">
        <v>3607.51</v>
      </c>
      <c r="M116" s="103">
        <v>14679.17</v>
      </c>
      <c r="N116" s="61">
        <f>8249.48+17.76</f>
        <v>8267.24</v>
      </c>
      <c r="O116" s="61">
        <v>14850.04</v>
      </c>
      <c r="P116" s="61">
        <v>0</v>
      </c>
      <c r="Q116" s="103">
        <v>0</v>
      </c>
      <c r="R116" s="237"/>
    </row>
    <row r="117" spans="1:21" ht="27" customHeight="1" x14ac:dyDescent="0.25">
      <c r="A117" s="256" t="s">
        <v>244</v>
      </c>
      <c r="B117" s="256"/>
      <c r="C117" s="256"/>
      <c r="D117" s="256"/>
      <c r="E117" s="256"/>
      <c r="F117" s="256"/>
      <c r="G117" s="256"/>
      <c r="H117" s="256"/>
      <c r="I117" s="256"/>
      <c r="J117" s="102" t="s">
        <v>8</v>
      </c>
      <c r="K117" s="105">
        <f>K113</f>
        <v>4139803.0999999996</v>
      </c>
      <c r="L117" s="105">
        <f t="shared" ref="L117:P117" si="48">L113</f>
        <v>360750.37</v>
      </c>
      <c r="M117" s="105">
        <f t="shared" si="48"/>
        <v>1467916.93</v>
      </c>
      <c r="N117" s="105">
        <f t="shared" si="48"/>
        <v>826132.13000000012</v>
      </c>
      <c r="O117" s="105">
        <f t="shared" si="48"/>
        <v>1485003.67</v>
      </c>
      <c r="P117" s="105">
        <f t="shared" si="48"/>
        <v>0</v>
      </c>
      <c r="Q117" s="105">
        <f>Q27+Q31+Q74+Q91+Q95+Q99+Q109+Q113</f>
        <v>0</v>
      </c>
      <c r="R117" s="234"/>
    </row>
    <row r="118" spans="1:21" ht="45" customHeight="1" x14ac:dyDescent="0.25">
      <c r="A118" s="256"/>
      <c r="B118" s="256"/>
      <c r="C118" s="256"/>
      <c r="D118" s="256"/>
      <c r="E118" s="256"/>
      <c r="F118" s="256"/>
      <c r="G118" s="256"/>
      <c r="H118" s="256"/>
      <c r="I118" s="256"/>
      <c r="J118" s="102" t="s">
        <v>9</v>
      </c>
      <c r="K118" s="105">
        <f t="shared" ref="K118:P120" si="49">K114</f>
        <v>700000</v>
      </c>
      <c r="L118" s="105">
        <f t="shared" si="49"/>
        <v>200000</v>
      </c>
      <c r="M118" s="105">
        <f t="shared" si="49"/>
        <v>312943.8</v>
      </c>
      <c r="N118" s="105">
        <f t="shared" si="49"/>
        <v>187056.2</v>
      </c>
      <c r="O118" s="105">
        <f t="shared" si="49"/>
        <v>0</v>
      </c>
      <c r="P118" s="105">
        <f t="shared" si="49"/>
        <v>0</v>
      </c>
      <c r="Q118" s="105">
        <f>Q28+Q32+Q88+Q92+Q96+Q103+Q110+Q114</f>
        <v>0</v>
      </c>
      <c r="R118" s="234"/>
    </row>
    <row r="119" spans="1:21" ht="40.5" customHeight="1" x14ac:dyDescent="0.25">
      <c r="A119" s="256"/>
      <c r="B119" s="256"/>
      <c r="C119" s="256"/>
      <c r="D119" s="256"/>
      <c r="E119" s="256"/>
      <c r="F119" s="256"/>
      <c r="G119" s="256"/>
      <c r="H119" s="256"/>
      <c r="I119" s="256"/>
      <c r="J119" s="102" t="s">
        <v>10</v>
      </c>
      <c r="K119" s="105">
        <f t="shared" si="49"/>
        <v>3398399.1399999997</v>
      </c>
      <c r="L119" s="105">
        <f t="shared" si="49"/>
        <v>157142.85999999999</v>
      </c>
      <c r="M119" s="105">
        <f t="shared" si="49"/>
        <v>1140293.96</v>
      </c>
      <c r="N119" s="105">
        <f t="shared" si="49"/>
        <v>630808.69000000006</v>
      </c>
      <c r="O119" s="105">
        <f t="shared" si="49"/>
        <v>1470153.63</v>
      </c>
      <c r="P119" s="105">
        <f t="shared" si="49"/>
        <v>0</v>
      </c>
      <c r="Q119" s="105">
        <f>Q29+Q72+Q89+Q93+Q97+Q104+Q111+Q115</f>
        <v>0</v>
      </c>
      <c r="R119" s="234"/>
    </row>
    <row r="120" spans="1:21" ht="67.5" customHeight="1" x14ac:dyDescent="0.25">
      <c r="A120" s="256"/>
      <c r="B120" s="256"/>
      <c r="C120" s="256"/>
      <c r="D120" s="256"/>
      <c r="E120" s="256"/>
      <c r="F120" s="256"/>
      <c r="G120" s="256"/>
      <c r="H120" s="256"/>
      <c r="I120" s="256"/>
      <c r="J120" s="102" t="s">
        <v>11</v>
      </c>
      <c r="K120" s="105">
        <f t="shared" si="49"/>
        <v>41403.96</v>
      </c>
      <c r="L120" s="105">
        <f t="shared" si="49"/>
        <v>3607.51</v>
      </c>
      <c r="M120" s="105">
        <f t="shared" si="49"/>
        <v>14679.17</v>
      </c>
      <c r="N120" s="105">
        <f>N116</f>
        <v>8267.24</v>
      </c>
      <c r="O120" s="105">
        <f>O116</f>
        <v>14850.04</v>
      </c>
      <c r="P120" s="105">
        <f t="shared" si="49"/>
        <v>0</v>
      </c>
      <c r="Q120" s="105">
        <f>Q30+Q73+Q90+Q94+Q98+Q105+Q112+Q116</f>
        <v>0</v>
      </c>
      <c r="R120" s="234"/>
    </row>
    <row r="121" spans="1:21" ht="26.25" customHeight="1" x14ac:dyDescent="0.25">
      <c r="A121" s="267" t="s">
        <v>73</v>
      </c>
      <c r="B121" s="267"/>
      <c r="C121" s="267"/>
      <c r="D121" s="267"/>
      <c r="E121" s="267"/>
      <c r="F121" s="267"/>
      <c r="G121" s="267"/>
      <c r="H121" s="267"/>
      <c r="I121" s="267"/>
      <c r="J121" s="267"/>
      <c r="K121" s="267"/>
      <c r="L121" s="267"/>
      <c r="M121" s="267"/>
      <c r="N121" s="267"/>
      <c r="O121" s="267"/>
      <c r="P121" s="267"/>
      <c r="Q121" s="267"/>
      <c r="R121" s="267"/>
    </row>
    <row r="122" spans="1:21" ht="31.5" customHeight="1" x14ac:dyDescent="0.25">
      <c r="A122" s="234">
        <v>1</v>
      </c>
      <c r="B122" s="234" t="s">
        <v>278</v>
      </c>
      <c r="C122" s="234" t="s">
        <v>556</v>
      </c>
      <c r="D122" s="234" t="s">
        <v>217</v>
      </c>
      <c r="E122" s="234" t="s">
        <v>570</v>
      </c>
      <c r="F122" s="234" t="s">
        <v>571</v>
      </c>
      <c r="G122" s="252">
        <v>46721</v>
      </c>
      <c r="H122" s="238">
        <v>506000</v>
      </c>
      <c r="I122" s="65">
        <v>0</v>
      </c>
      <c r="J122" s="102" t="s">
        <v>14</v>
      </c>
      <c r="K122" s="103">
        <f>N122+O122+P122</f>
        <v>506000</v>
      </c>
      <c r="L122" s="103">
        <v>0</v>
      </c>
      <c r="M122" s="103">
        <v>0</v>
      </c>
      <c r="N122" s="103">
        <f>N123+N124</f>
        <v>59000</v>
      </c>
      <c r="O122" s="103">
        <f>O123+O124</f>
        <v>370745.88</v>
      </c>
      <c r="P122" s="103">
        <f>P123+P124</f>
        <v>76254.12</v>
      </c>
      <c r="Q122" s="103">
        <f>Q123+Q124</f>
        <v>0</v>
      </c>
      <c r="R122" s="234" t="s">
        <v>181</v>
      </c>
    </row>
    <row r="123" spans="1:21" ht="57.75" customHeight="1" x14ac:dyDescent="0.25">
      <c r="A123" s="234"/>
      <c r="B123" s="234"/>
      <c r="C123" s="234"/>
      <c r="D123" s="234"/>
      <c r="E123" s="234"/>
      <c r="F123" s="234"/>
      <c r="G123" s="234"/>
      <c r="H123" s="238"/>
      <c r="I123" s="65">
        <v>0</v>
      </c>
      <c r="J123" s="102" t="s">
        <v>197</v>
      </c>
      <c r="K123" s="103">
        <f>N123+O123+P123</f>
        <v>309672</v>
      </c>
      <c r="L123" s="103">
        <v>0</v>
      </c>
      <c r="M123" s="103">
        <v>0</v>
      </c>
      <c r="N123" s="61">
        <v>36108</v>
      </c>
      <c r="O123" s="61">
        <v>226896.48</v>
      </c>
      <c r="P123" s="61">
        <v>46667.519999999997</v>
      </c>
      <c r="Q123" s="103">
        <v>0</v>
      </c>
      <c r="R123" s="234"/>
      <c r="S123" s="66"/>
      <c r="T123" s="66"/>
      <c r="U123" s="66"/>
    </row>
    <row r="124" spans="1:21" ht="75.75" customHeight="1" x14ac:dyDescent="0.25">
      <c r="A124" s="234"/>
      <c r="B124" s="234"/>
      <c r="C124" s="234"/>
      <c r="D124" s="234"/>
      <c r="E124" s="234"/>
      <c r="F124" s="234"/>
      <c r="G124" s="234"/>
      <c r="H124" s="238"/>
      <c r="I124" s="65">
        <v>0</v>
      </c>
      <c r="J124" s="102" t="s">
        <v>18</v>
      </c>
      <c r="K124" s="103">
        <f>N124+O124+P124</f>
        <v>196328</v>
      </c>
      <c r="L124" s="103">
        <v>0</v>
      </c>
      <c r="M124" s="103">
        <v>0</v>
      </c>
      <c r="N124" s="61">
        <v>22892</v>
      </c>
      <c r="O124" s="61">
        <v>143849.4</v>
      </c>
      <c r="P124" s="61">
        <v>29586.6</v>
      </c>
      <c r="Q124" s="103">
        <v>0</v>
      </c>
      <c r="R124" s="234"/>
      <c r="S124" s="66"/>
      <c r="T124" s="66"/>
      <c r="U124" s="66"/>
    </row>
    <row r="125" spans="1:21" ht="27.75" customHeight="1" x14ac:dyDescent="0.25">
      <c r="A125" s="256" t="s">
        <v>241</v>
      </c>
      <c r="B125" s="256"/>
      <c r="C125" s="256"/>
      <c r="D125" s="256"/>
      <c r="E125" s="256"/>
      <c r="F125" s="256"/>
      <c r="G125" s="256"/>
      <c r="H125" s="256"/>
      <c r="I125" s="256"/>
      <c r="J125" s="102" t="s">
        <v>8</v>
      </c>
      <c r="K125" s="105">
        <f t="shared" ref="K125:Q127" si="50">K122</f>
        <v>506000</v>
      </c>
      <c r="L125" s="105">
        <f t="shared" si="50"/>
        <v>0</v>
      </c>
      <c r="M125" s="105">
        <f t="shared" si="50"/>
        <v>0</v>
      </c>
      <c r="N125" s="105">
        <f>N122</f>
        <v>59000</v>
      </c>
      <c r="O125" s="105">
        <f>O122</f>
        <v>370745.88</v>
      </c>
      <c r="P125" s="105">
        <f>P122</f>
        <v>76254.12</v>
      </c>
      <c r="Q125" s="105">
        <f t="shared" si="50"/>
        <v>0</v>
      </c>
      <c r="R125" s="234"/>
    </row>
    <row r="126" spans="1:21" ht="40.5" customHeight="1" x14ac:dyDescent="0.25">
      <c r="A126" s="256"/>
      <c r="B126" s="256"/>
      <c r="C126" s="256"/>
      <c r="D126" s="256"/>
      <c r="E126" s="256"/>
      <c r="F126" s="256"/>
      <c r="G126" s="256"/>
      <c r="H126" s="256"/>
      <c r="I126" s="256"/>
      <c r="J126" s="102" t="s">
        <v>10</v>
      </c>
      <c r="K126" s="105">
        <f t="shared" si="50"/>
        <v>309672</v>
      </c>
      <c r="L126" s="105">
        <f t="shared" si="50"/>
        <v>0</v>
      </c>
      <c r="M126" s="105">
        <f t="shared" si="50"/>
        <v>0</v>
      </c>
      <c r="N126" s="105">
        <f t="shared" si="50"/>
        <v>36108</v>
      </c>
      <c r="O126" s="105">
        <f>O123</f>
        <v>226896.48</v>
      </c>
      <c r="P126" s="105">
        <f t="shared" si="50"/>
        <v>46667.519999999997</v>
      </c>
      <c r="Q126" s="105">
        <f t="shared" si="50"/>
        <v>0</v>
      </c>
      <c r="R126" s="234"/>
    </row>
    <row r="127" spans="1:21" ht="60" customHeight="1" x14ac:dyDescent="0.25">
      <c r="A127" s="256"/>
      <c r="B127" s="256"/>
      <c r="C127" s="256"/>
      <c r="D127" s="256"/>
      <c r="E127" s="256"/>
      <c r="F127" s="256"/>
      <c r="G127" s="256"/>
      <c r="H127" s="256"/>
      <c r="I127" s="256"/>
      <c r="J127" s="102" t="s">
        <v>11</v>
      </c>
      <c r="K127" s="105">
        <f t="shared" si="50"/>
        <v>196328</v>
      </c>
      <c r="L127" s="105">
        <f t="shared" si="50"/>
        <v>0</v>
      </c>
      <c r="M127" s="105">
        <f t="shared" si="50"/>
        <v>0</v>
      </c>
      <c r="N127" s="105">
        <f t="shared" si="50"/>
        <v>22892</v>
      </c>
      <c r="O127" s="105">
        <f>O124</f>
        <v>143849.4</v>
      </c>
      <c r="P127" s="105">
        <f t="shared" si="50"/>
        <v>29586.6</v>
      </c>
      <c r="Q127" s="105">
        <f t="shared" si="50"/>
        <v>0</v>
      </c>
      <c r="R127" s="234"/>
    </row>
    <row r="128" spans="1:21" ht="23.25" customHeight="1" x14ac:dyDescent="0.3">
      <c r="A128" s="260" t="s">
        <v>134</v>
      </c>
      <c r="B128" s="260"/>
      <c r="C128" s="260"/>
      <c r="D128" s="260"/>
      <c r="E128" s="260"/>
      <c r="F128" s="260"/>
      <c r="G128" s="260"/>
      <c r="H128" s="260"/>
      <c r="I128" s="260"/>
      <c r="J128" s="260"/>
      <c r="K128" s="260"/>
      <c r="L128" s="260"/>
      <c r="M128" s="260"/>
      <c r="N128" s="260"/>
      <c r="O128" s="260"/>
      <c r="P128" s="260"/>
      <c r="Q128" s="260"/>
      <c r="R128" s="260"/>
    </row>
    <row r="129" spans="1:19" ht="24.75" customHeight="1" x14ac:dyDescent="0.3">
      <c r="A129" s="268" t="s">
        <v>277</v>
      </c>
      <c r="B129" s="269"/>
      <c r="C129" s="269"/>
      <c r="D129" s="269"/>
      <c r="E129" s="269"/>
      <c r="F129" s="269"/>
      <c r="G129" s="269"/>
      <c r="H129" s="269"/>
      <c r="I129" s="269"/>
      <c r="J129" s="269"/>
      <c r="K129" s="269"/>
      <c r="L129" s="269"/>
      <c r="M129" s="269"/>
      <c r="N129" s="269"/>
      <c r="O129" s="269"/>
      <c r="P129" s="269"/>
      <c r="Q129" s="269"/>
      <c r="R129" s="270"/>
    </row>
    <row r="130" spans="1:19" ht="27.75" customHeight="1" x14ac:dyDescent="0.25">
      <c r="A130" s="234">
        <v>1</v>
      </c>
      <c r="B130" s="234" t="s">
        <v>273</v>
      </c>
      <c r="C130" s="234" t="s">
        <v>274</v>
      </c>
      <c r="D130" s="235" t="s">
        <v>219</v>
      </c>
      <c r="E130" s="235" t="s">
        <v>210</v>
      </c>
      <c r="F130" s="235" t="s">
        <v>541</v>
      </c>
      <c r="G130" s="253">
        <v>45945</v>
      </c>
      <c r="H130" s="238">
        <f>K130</f>
        <v>76191.75</v>
      </c>
      <c r="I130" s="65">
        <v>0</v>
      </c>
      <c r="J130" s="102" t="s">
        <v>14</v>
      </c>
      <c r="K130" s="103">
        <f>K132+K131</f>
        <v>76191.75</v>
      </c>
      <c r="L130" s="103">
        <f>L131+L132</f>
        <v>10000</v>
      </c>
      <c r="M130" s="103">
        <f>M131+M132</f>
        <v>28571.73</v>
      </c>
      <c r="N130" s="103">
        <f t="shared" ref="N130:O130" si="51">N131+N132</f>
        <v>37620.020000000004</v>
      </c>
      <c r="O130" s="103">
        <f t="shared" si="51"/>
        <v>0</v>
      </c>
      <c r="P130" s="103">
        <f>P131+P132</f>
        <v>0</v>
      </c>
      <c r="Q130" s="103">
        <f>Q131+Q132</f>
        <v>0</v>
      </c>
      <c r="R130" s="235" t="s">
        <v>181</v>
      </c>
    </row>
    <row r="131" spans="1:19" ht="39" customHeight="1" x14ac:dyDescent="0.25">
      <c r="A131" s="234"/>
      <c r="B131" s="234"/>
      <c r="C131" s="234"/>
      <c r="D131" s="236"/>
      <c r="E131" s="236"/>
      <c r="F131" s="236"/>
      <c r="G131" s="236"/>
      <c r="H131" s="238"/>
      <c r="I131" s="65">
        <v>0</v>
      </c>
      <c r="J131" s="102" t="s">
        <v>197</v>
      </c>
      <c r="K131" s="103">
        <f>SUM(L131:P131)</f>
        <v>47057.47</v>
      </c>
      <c r="L131" s="103">
        <v>6120</v>
      </c>
      <c r="M131" s="103">
        <v>17462.95</v>
      </c>
      <c r="N131" s="103">
        <v>23474.52</v>
      </c>
      <c r="O131" s="103">
        <v>0</v>
      </c>
      <c r="P131" s="103">
        <v>0</v>
      </c>
      <c r="Q131" s="65">
        <v>0</v>
      </c>
      <c r="R131" s="236"/>
      <c r="S131" s="66"/>
    </row>
    <row r="132" spans="1:19" ht="63.75" customHeight="1" x14ac:dyDescent="0.25">
      <c r="A132" s="234"/>
      <c r="B132" s="234"/>
      <c r="C132" s="234"/>
      <c r="D132" s="237"/>
      <c r="E132" s="237"/>
      <c r="F132" s="237"/>
      <c r="G132" s="237"/>
      <c r="H132" s="238"/>
      <c r="I132" s="65">
        <v>0</v>
      </c>
      <c r="J132" s="102" t="s">
        <v>18</v>
      </c>
      <c r="K132" s="103">
        <f>SUM(L132:P132)</f>
        <v>29134.28</v>
      </c>
      <c r="L132" s="103">
        <v>3880</v>
      </c>
      <c r="M132" s="103">
        <f>11102.07+6.71</f>
        <v>11108.779999999999</v>
      </c>
      <c r="N132" s="103">
        <v>14145.5</v>
      </c>
      <c r="O132" s="103">
        <v>0</v>
      </c>
      <c r="P132" s="103">
        <v>0</v>
      </c>
      <c r="Q132" s="65">
        <v>0</v>
      </c>
      <c r="R132" s="237"/>
      <c r="S132" s="66"/>
    </row>
    <row r="133" spans="1:19" ht="22.5" customHeight="1" x14ac:dyDescent="0.25">
      <c r="A133" s="234">
        <v>2</v>
      </c>
      <c r="B133" s="234" t="s">
        <v>275</v>
      </c>
      <c r="C133" s="234" t="s">
        <v>218</v>
      </c>
      <c r="D133" s="234" t="s">
        <v>220</v>
      </c>
      <c r="E133" s="234" t="s">
        <v>210</v>
      </c>
      <c r="F133" s="234" t="s">
        <v>541</v>
      </c>
      <c r="G133" s="252">
        <v>45945</v>
      </c>
      <c r="H133" s="238">
        <f>K133</f>
        <v>295368.99</v>
      </c>
      <c r="I133" s="65">
        <v>0</v>
      </c>
      <c r="J133" s="102" t="s">
        <v>14</v>
      </c>
      <c r="K133" s="103">
        <f>K135+K134</f>
        <v>295368.99</v>
      </c>
      <c r="L133" s="103">
        <f>L134+L135</f>
        <v>54650</v>
      </c>
      <c r="M133" s="103">
        <f>M134+M135</f>
        <v>68223.81</v>
      </c>
      <c r="N133" s="103">
        <f t="shared" ref="N133:P133" si="52">N134+N135</f>
        <v>172495.18</v>
      </c>
      <c r="O133" s="103">
        <f t="shared" si="52"/>
        <v>0</v>
      </c>
      <c r="P133" s="103">
        <f t="shared" si="52"/>
        <v>0</v>
      </c>
      <c r="Q133" s="65">
        <v>0</v>
      </c>
      <c r="R133" s="235" t="s">
        <v>181</v>
      </c>
    </row>
    <row r="134" spans="1:19" ht="52.5" customHeight="1" x14ac:dyDescent="0.25">
      <c r="A134" s="234"/>
      <c r="B134" s="234"/>
      <c r="C134" s="234"/>
      <c r="D134" s="234"/>
      <c r="E134" s="234"/>
      <c r="F134" s="234"/>
      <c r="G134" s="234"/>
      <c r="H134" s="238"/>
      <c r="I134" s="65">
        <v>0</v>
      </c>
      <c r="J134" s="102" t="s">
        <v>197</v>
      </c>
      <c r="K134" s="103">
        <f>SUM(L134:P134)</f>
        <v>180723.15000000002</v>
      </c>
      <c r="L134" s="103">
        <v>33445.800000000003</v>
      </c>
      <c r="M134" s="103">
        <v>41710.300000000003</v>
      </c>
      <c r="N134" s="103">
        <v>105567.05</v>
      </c>
      <c r="O134" s="103">
        <v>0</v>
      </c>
      <c r="P134" s="103">
        <v>0</v>
      </c>
      <c r="Q134" s="65">
        <v>0</v>
      </c>
      <c r="R134" s="236"/>
      <c r="S134" s="62"/>
    </row>
    <row r="135" spans="1:19" ht="60.75" customHeight="1" x14ac:dyDescent="0.25">
      <c r="A135" s="234"/>
      <c r="B135" s="234"/>
      <c r="C135" s="234"/>
      <c r="D135" s="234"/>
      <c r="E135" s="234"/>
      <c r="F135" s="234"/>
      <c r="G135" s="234"/>
      <c r="H135" s="238"/>
      <c r="I135" s="65">
        <v>0</v>
      </c>
      <c r="J135" s="102" t="s">
        <v>18</v>
      </c>
      <c r="K135" s="103">
        <f>SUM(L135:P135)</f>
        <v>114645.84</v>
      </c>
      <c r="L135" s="103">
        <f>21204.2</f>
        <v>21204.2</v>
      </c>
      <c r="M135" s="103">
        <v>26513.51</v>
      </c>
      <c r="N135" s="103">
        <v>66928.13</v>
      </c>
      <c r="O135" s="103">
        <v>0</v>
      </c>
      <c r="P135" s="103">
        <v>0</v>
      </c>
      <c r="Q135" s="65">
        <v>0</v>
      </c>
      <c r="R135" s="237"/>
      <c r="S135" s="67"/>
    </row>
    <row r="136" spans="1:19" ht="22.5" customHeight="1" x14ac:dyDescent="0.25">
      <c r="A136" s="234">
        <v>3</v>
      </c>
      <c r="B136" s="234" t="s">
        <v>276</v>
      </c>
      <c r="C136" s="234" t="s">
        <v>221</v>
      </c>
      <c r="D136" s="234" t="s">
        <v>222</v>
      </c>
      <c r="E136" s="234" t="s">
        <v>214</v>
      </c>
      <c r="F136" s="234" t="s">
        <v>541</v>
      </c>
      <c r="G136" s="252">
        <v>45945</v>
      </c>
      <c r="H136" s="238">
        <f>K136</f>
        <v>105274.4</v>
      </c>
      <c r="I136" s="65">
        <v>0</v>
      </c>
      <c r="J136" s="102" t="s">
        <v>14</v>
      </c>
      <c r="K136" s="103">
        <f>K138+K137</f>
        <v>105274.4</v>
      </c>
      <c r="L136" s="103">
        <f>L137+L138</f>
        <v>30750</v>
      </c>
      <c r="M136" s="103">
        <f t="shared" ref="M136" si="53">M137+M138</f>
        <v>21339.58</v>
      </c>
      <c r="N136" s="304">
        <f>N137+N138</f>
        <v>53184.820000000007</v>
      </c>
      <c r="O136" s="103">
        <f t="shared" ref="O136:P136" si="54">O137+O138</f>
        <v>0</v>
      </c>
      <c r="P136" s="103">
        <f t="shared" si="54"/>
        <v>0</v>
      </c>
      <c r="Q136" s="65">
        <v>0</v>
      </c>
      <c r="R136" s="235" t="s">
        <v>181</v>
      </c>
    </row>
    <row r="137" spans="1:19" ht="48.75" customHeight="1" x14ac:dyDescent="0.25">
      <c r="A137" s="234"/>
      <c r="B137" s="234"/>
      <c r="C137" s="234"/>
      <c r="D137" s="234"/>
      <c r="E137" s="234"/>
      <c r="F137" s="234"/>
      <c r="G137" s="234"/>
      <c r="H137" s="238"/>
      <c r="I137" s="65">
        <v>0</v>
      </c>
      <c r="J137" s="102" t="s">
        <v>197</v>
      </c>
      <c r="K137" s="103">
        <f>SUM(L137:P137)</f>
        <v>64948.56</v>
      </c>
      <c r="L137" s="103">
        <v>18819</v>
      </c>
      <c r="M137" s="103">
        <v>12942.23</v>
      </c>
      <c r="N137" s="304">
        <f>6115.2+27072.13</f>
        <v>33187.33</v>
      </c>
      <c r="O137" s="103">
        <v>0</v>
      </c>
      <c r="P137" s="103">
        <v>0</v>
      </c>
      <c r="Q137" s="65">
        <v>0</v>
      </c>
      <c r="R137" s="236"/>
      <c r="S137" s="68"/>
    </row>
    <row r="138" spans="1:19" ht="87" customHeight="1" x14ac:dyDescent="0.25">
      <c r="A138" s="234"/>
      <c r="B138" s="234"/>
      <c r="C138" s="234"/>
      <c r="D138" s="234"/>
      <c r="E138" s="234"/>
      <c r="F138" s="234"/>
      <c r="G138" s="234"/>
      <c r="H138" s="238"/>
      <c r="I138" s="65">
        <v>0</v>
      </c>
      <c r="J138" s="102" t="s">
        <v>18</v>
      </c>
      <c r="K138" s="103">
        <f>SUM(L138:P138)</f>
        <v>40325.839999999997</v>
      </c>
      <c r="L138" s="103">
        <f>11931</f>
        <v>11931</v>
      </c>
      <c r="M138" s="103">
        <v>8397.35</v>
      </c>
      <c r="N138" s="304">
        <f>3684.8+16312.69</f>
        <v>19997.490000000002</v>
      </c>
      <c r="O138" s="103">
        <v>0</v>
      </c>
      <c r="P138" s="103">
        <v>0</v>
      </c>
      <c r="Q138" s="65">
        <v>0</v>
      </c>
      <c r="R138" s="237"/>
      <c r="S138" s="69"/>
    </row>
    <row r="139" spans="1:19" ht="24.75" customHeight="1" x14ac:dyDescent="0.25">
      <c r="A139" s="234">
        <v>4</v>
      </c>
      <c r="B139" s="234" t="s">
        <v>154</v>
      </c>
      <c r="C139" s="234" t="s">
        <v>249</v>
      </c>
      <c r="D139" s="235" t="s">
        <v>250</v>
      </c>
      <c r="E139" s="235" t="s">
        <v>210</v>
      </c>
      <c r="F139" s="235" t="s">
        <v>251</v>
      </c>
      <c r="G139" s="253">
        <v>45657</v>
      </c>
      <c r="H139" s="238">
        <f>K139</f>
        <v>0</v>
      </c>
      <c r="I139" s="65">
        <v>0</v>
      </c>
      <c r="J139" s="102" t="s">
        <v>14</v>
      </c>
      <c r="K139" s="103">
        <f>K141+K140</f>
        <v>0</v>
      </c>
      <c r="L139" s="103">
        <f>L140+L141</f>
        <v>0</v>
      </c>
      <c r="M139" s="103">
        <f t="shared" ref="M139:P139" si="55">M140+M141</f>
        <v>0</v>
      </c>
      <c r="N139" s="103">
        <f t="shared" si="55"/>
        <v>0</v>
      </c>
      <c r="O139" s="103">
        <f t="shared" si="55"/>
        <v>0</v>
      </c>
      <c r="P139" s="103">
        <f t="shared" si="55"/>
        <v>0</v>
      </c>
      <c r="Q139" s="65">
        <v>0</v>
      </c>
      <c r="R139" s="234" t="s">
        <v>181</v>
      </c>
      <c r="S139" s="70"/>
    </row>
    <row r="140" spans="1:19" ht="48.75" customHeight="1" x14ac:dyDescent="0.25">
      <c r="A140" s="234"/>
      <c r="B140" s="234"/>
      <c r="C140" s="234"/>
      <c r="D140" s="236"/>
      <c r="E140" s="236"/>
      <c r="F140" s="236"/>
      <c r="G140" s="236"/>
      <c r="H140" s="238"/>
      <c r="I140" s="65">
        <v>0</v>
      </c>
      <c r="J140" s="102" t="s">
        <v>197</v>
      </c>
      <c r="K140" s="103">
        <f>SUM(L140:P140)</f>
        <v>0</v>
      </c>
      <c r="L140" s="103">
        <v>0</v>
      </c>
      <c r="M140" s="103">
        <v>0</v>
      </c>
      <c r="N140" s="103">
        <v>0</v>
      </c>
      <c r="O140" s="103">
        <v>0</v>
      </c>
      <c r="P140" s="103">
        <v>0</v>
      </c>
      <c r="Q140" s="65">
        <v>0</v>
      </c>
      <c r="R140" s="234"/>
      <c r="S140" s="67"/>
    </row>
    <row r="141" spans="1:19" ht="64.5" customHeight="1" x14ac:dyDescent="0.25">
      <c r="A141" s="234"/>
      <c r="B141" s="234"/>
      <c r="C141" s="234"/>
      <c r="D141" s="237"/>
      <c r="E141" s="237"/>
      <c r="F141" s="237"/>
      <c r="G141" s="237"/>
      <c r="H141" s="238"/>
      <c r="I141" s="65">
        <v>0</v>
      </c>
      <c r="J141" s="102" t="s">
        <v>18</v>
      </c>
      <c r="K141" s="103">
        <f>SUM(L141:P141)</f>
        <v>0</v>
      </c>
      <c r="L141" s="103">
        <v>0</v>
      </c>
      <c r="M141" s="103">
        <v>0</v>
      </c>
      <c r="N141" s="103">
        <v>0</v>
      </c>
      <c r="O141" s="103">
        <v>0</v>
      </c>
      <c r="P141" s="103">
        <v>0</v>
      </c>
      <c r="Q141" s="65">
        <v>0</v>
      </c>
      <c r="R141" s="234"/>
    </row>
    <row r="142" spans="1:19" ht="27" customHeight="1" x14ac:dyDescent="0.25">
      <c r="A142" s="256" t="s">
        <v>243</v>
      </c>
      <c r="B142" s="256"/>
      <c r="C142" s="256"/>
      <c r="D142" s="256"/>
      <c r="E142" s="256"/>
      <c r="F142" s="256"/>
      <c r="G142" s="256"/>
      <c r="H142" s="256"/>
      <c r="I142" s="256"/>
      <c r="J142" s="102" t="s">
        <v>8</v>
      </c>
      <c r="K142" s="105">
        <f t="shared" ref="K142:Q144" si="56">K130+K133+K136+K139</f>
        <v>476835.14</v>
      </c>
      <c r="L142" s="105">
        <f t="shared" si="56"/>
        <v>95400</v>
      </c>
      <c r="M142" s="105">
        <f t="shared" si="56"/>
        <v>118135.12</v>
      </c>
      <c r="N142" s="305">
        <f>N130+N133+N136+N139</f>
        <v>263300.02</v>
      </c>
      <c r="O142" s="105">
        <f t="shared" si="56"/>
        <v>0</v>
      </c>
      <c r="P142" s="105">
        <f t="shared" si="56"/>
        <v>0</v>
      </c>
      <c r="Q142" s="105">
        <f t="shared" si="56"/>
        <v>0</v>
      </c>
      <c r="R142" s="234"/>
    </row>
    <row r="143" spans="1:19" ht="40.5" customHeight="1" x14ac:dyDescent="0.25">
      <c r="A143" s="256"/>
      <c r="B143" s="256"/>
      <c r="C143" s="256"/>
      <c r="D143" s="256"/>
      <c r="E143" s="256"/>
      <c r="F143" s="256"/>
      <c r="G143" s="256"/>
      <c r="H143" s="256"/>
      <c r="I143" s="256"/>
      <c r="J143" s="102" t="s">
        <v>10</v>
      </c>
      <c r="K143" s="105">
        <f t="shared" si="56"/>
        <v>292729.18000000005</v>
      </c>
      <c r="L143" s="105">
        <f t="shared" si="56"/>
        <v>58384.800000000003</v>
      </c>
      <c r="M143" s="105">
        <f t="shared" si="56"/>
        <v>72115.48</v>
      </c>
      <c r="N143" s="305">
        <f>N131+N134+N137+N140</f>
        <v>162228.90000000002</v>
      </c>
      <c r="O143" s="105">
        <f t="shared" si="56"/>
        <v>0</v>
      </c>
      <c r="P143" s="105">
        <f t="shared" si="56"/>
        <v>0</v>
      </c>
      <c r="Q143" s="105">
        <f t="shared" si="56"/>
        <v>0</v>
      </c>
      <c r="R143" s="234"/>
    </row>
    <row r="144" spans="1:19" ht="60" customHeight="1" x14ac:dyDescent="0.25">
      <c r="A144" s="256"/>
      <c r="B144" s="256"/>
      <c r="C144" s="256"/>
      <c r="D144" s="256"/>
      <c r="E144" s="256"/>
      <c r="F144" s="256"/>
      <c r="G144" s="256"/>
      <c r="H144" s="256"/>
      <c r="I144" s="256"/>
      <c r="J144" s="102" t="s">
        <v>11</v>
      </c>
      <c r="K144" s="105">
        <f t="shared" si="56"/>
        <v>184105.96</v>
      </c>
      <c r="L144" s="105">
        <f t="shared" si="56"/>
        <v>37015.199999999997</v>
      </c>
      <c r="M144" s="105">
        <f t="shared" si="56"/>
        <v>46019.639999999992</v>
      </c>
      <c r="N144" s="305">
        <f t="shared" si="56"/>
        <v>101071.12000000001</v>
      </c>
      <c r="O144" s="105">
        <f t="shared" si="56"/>
        <v>0</v>
      </c>
      <c r="P144" s="105">
        <f t="shared" si="56"/>
        <v>0</v>
      </c>
      <c r="Q144" s="105">
        <f t="shared" si="56"/>
        <v>0</v>
      </c>
      <c r="R144" s="234"/>
    </row>
    <row r="145" spans="1:19" ht="24.75" customHeight="1" x14ac:dyDescent="0.3">
      <c r="A145" s="268" t="s">
        <v>366</v>
      </c>
      <c r="B145" s="269"/>
      <c r="C145" s="269"/>
      <c r="D145" s="269"/>
      <c r="E145" s="269"/>
      <c r="F145" s="269"/>
      <c r="G145" s="269"/>
      <c r="H145" s="269"/>
      <c r="I145" s="269"/>
      <c r="J145" s="269"/>
      <c r="K145" s="269"/>
      <c r="L145" s="269"/>
      <c r="M145" s="269"/>
      <c r="N145" s="269"/>
      <c r="O145" s="269"/>
      <c r="P145" s="269"/>
      <c r="Q145" s="269"/>
      <c r="R145" s="270"/>
    </row>
    <row r="146" spans="1:19" ht="27.75" customHeight="1" x14ac:dyDescent="0.25">
      <c r="A146" s="234">
        <v>1</v>
      </c>
      <c r="B146" s="234" t="s">
        <v>368</v>
      </c>
      <c r="C146" s="234" t="s">
        <v>371</v>
      </c>
      <c r="D146" s="234" t="s">
        <v>370</v>
      </c>
      <c r="E146" s="234" t="s">
        <v>214</v>
      </c>
      <c r="F146" s="234" t="s">
        <v>540</v>
      </c>
      <c r="G146" s="252">
        <v>45945</v>
      </c>
      <c r="H146" s="238">
        <f>N146</f>
        <v>56051.649999999994</v>
      </c>
      <c r="I146" s="65">
        <v>0</v>
      </c>
      <c r="J146" s="102" t="s">
        <v>14</v>
      </c>
      <c r="K146" s="103">
        <f>K148+K147</f>
        <v>72801.39</v>
      </c>
      <c r="L146" s="103">
        <f>L147+L148</f>
        <v>0</v>
      </c>
      <c r="M146" s="103">
        <f>M147+M148</f>
        <v>16749.740000000002</v>
      </c>
      <c r="N146" s="103">
        <f>N147+N148</f>
        <v>56051.649999999994</v>
      </c>
      <c r="O146" s="103">
        <f t="shared" ref="O146" si="57">O147+O148</f>
        <v>0</v>
      </c>
      <c r="P146" s="103">
        <f>P147+P148</f>
        <v>0</v>
      </c>
      <c r="Q146" s="103">
        <f>Q147+Q148</f>
        <v>0</v>
      </c>
      <c r="R146" s="234" t="s">
        <v>181</v>
      </c>
    </row>
    <row r="147" spans="1:19" ht="39" customHeight="1" x14ac:dyDescent="0.25">
      <c r="A147" s="234"/>
      <c r="B147" s="234"/>
      <c r="C147" s="234"/>
      <c r="D147" s="234"/>
      <c r="E147" s="234"/>
      <c r="F147" s="234"/>
      <c r="G147" s="234"/>
      <c r="H147" s="238"/>
      <c r="I147" s="65">
        <v>0</v>
      </c>
      <c r="J147" s="102" t="s">
        <v>197</v>
      </c>
      <c r="K147" s="103">
        <f>SUM(L147:P147)</f>
        <v>34976.229999999996</v>
      </c>
      <c r="L147" s="103">
        <v>0</v>
      </c>
      <c r="M147" s="103">
        <v>0</v>
      </c>
      <c r="N147" s="103">
        <f>34602.56+373.67</f>
        <v>34976.229999999996</v>
      </c>
      <c r="O147" s="103">
        <v>0</v>
      </c>
      <c r="P147" s="103">
        <v>0</v>
      </c>
      <c r="Q147" s="65">
        <v>0</v>
      </c>
      <c r="R147" s="234"/>
      <c r="S147" s="66"/>
    </row>
    <row r="148" spans="1:19" ht="63.75" customHeight="1" x14ac:dyDescent="0.35">
      <c r="A148" s="234"/>
      <c r="B148" s="234"/>
      <c r="C148" s="234"/>
      <c r="D148" s="234"/>
      <c r="E148" s="234"/>
      <c r="F148" s="234"/>
      <c r="G148" s="234"/>
      <c r="H148" s="238"/>
      <c r="I148" s="65">
        <v>0</v>
      </c>
      <c r="J148" s="102" t="s">
        <v>18</v>
      </c>
      <c r="K148" s="103">
        <f>SUM(L148:P148)</f>
        <v>37825.160000000003</v>
      </c>
      <c r="L148" s="103">
        <v>0</v>
      </c>
      <c r="M148" s="103">
        <v>16749.740000000002</v>
      </c>
      <c r="N148" s="103">
        <f>20850.26+225.16</f>
        <v>21075.42</v>
      </c>
      <c r="O148" s="103">
        <v>0</v>
      </c>
      <c r="P148" s="103">
        <v>0</v>
      </c>
      <c r="Q148" s="65">
        <v>0</v>
      </c>
      <c r="R148" s="234"/>
      <c r="S148" s="71"/>
    </row>
    <row r="149" spans="1:19" ht="27.75" customHeight="1" x14ac:dyDescent="0.25">
      <c r="A149" s="234">
        <v>2</v>
      </c>
      <c r="B149" s="234" t="s">
        <v>383</v>
      </c>
      <c r="C149" s="234" t="s">
        <v>405</v>
      </c>
      <c r="D149" s="234" t="s">
        <v>384</v>
      </c>
      <c r="E149" s="234" t="s">
        <v>210</v>
      </c>
      <c r="F149" s="234" t="s">
        <v>402</v>
      </c>
      <c r="G149" s="252">
        <v>46310</v>
      </c>
      <c r="H149" s="238">
        <f>K149</f>
        <v>0</v>
      </c>
      <c r="I149" s="65">
        <v>0</v>
      </c>
      <c r="J149" s="102" t="s">
        <v>14</v>
      </c>
      <c r="K149" s="103">
        <f>K151+K150</f>
        <v>0</v>
      </c>
      <c r="L149" s="103">
        <f>L150+L151</f>
        <v>0</v>
      </c>
      <c r="M149" s="103">
        <f t="shared" ref="M149:O149" si="58">M150+M151</f>
        <v>0</v>
      </c>
      <c r="N149" s="103">
        <f t="shared" si="58"/>
        <v>0</v>
      </c>
      <c r="O149" s="103">
        <f t="shared" si="58"/>
        <v>0</v>
      </c>
      <c r="P149" s="103">
        <f>P150+P151</f>
        <v>0</v>
      </c>
      <c r="Q149" s="103">
        <f>Q150+Q151</f>
        <v>0</v>
      </c>
      <c r="R149" s="234" t="s">
        <v>181</v>
      </c>
    </row>
    <row r="150" spans="1:19" ht="39" customHeight="1" x14ac:dyDescent="0.25">
      <c r="A150" s="234"/>
      <c r="B150" s="234"/>
      <c r="C150" s="234"/>
      <c r="D150" s="234"/>
      <c r="E150" s="234"/>
      <c r="F150" s="234"/>
      <c r="G150" s="234"/>
      <c r="H150" s="238"/>
      <c r="I150" s="65">
        <v>0</v>
      </c>
      <c r="J150" s="102" t="s">
        <v>197</v>
      </c>
      <c r="K150" s="103">
        <f>SUM(L150:P150)</f>
        <v>0</v>
      </c>
      <c r="L150" s="103">
        <v>0</v>
      </c>
      <c r="M150" s="103">
        <v>0</v>
      </c>
      <c r="N150" s="103">
        <v>0</v>
      </c>
      <c r="O150" s="103">
        <v>0</v>
      </c>
      <c r="P150" s="103">
        <v>0</v>
      </c>
      <c r="Q150" s="65">
        <v>0</v>
      </c>
      <c r="R150" s="234"/>
      <c r="S150" s="66"/>
    </row>
    <row r="151" spans="1:19" ht="63.75" customHeight="1" x14ac:dyDescent="0.35">
      <c r="A151" s="234"/>
      <c r="B151" s="234"/>
      <c r="C151" s="234"/>
      <c r="D151" s="234"/>
      <c r="E151" s="234"/>
      <c r="F151" s="234"/>
      <c r="G151" s="234"/>
      <c r="H151" s="238"/>
      <c r="I151" s="65">
        <v>0</v>
      </c>
      <c r="J151" s="102" t="s">
        <v>18</v>
      </c>
      <c r="K151" s="103">
        <f>SUM(L151:P151)</f>
        <v>0</v>
      </c>
      <c r="L151" s="103">
        <v>0</v>
      </c>
      <c r="M151" s="103">
        <v>0</v>
      </c>
      <c r="N151" s="103">
        <v>0</v>
      </c>
      <c r="O151" s="103">
        <v>0</v>
      </c>
      <c r="P151" s="103">
        <v>0</v>
      </c>
      <c r="Q151" s="65">
        <v>0</v>
      </c>
      <c r="R151" s="234"/>
      <c r="S151" s="71"/>
    </row>
    <row r="152" spans="1:19" ht="37.5" customHeight="1" x14ac:dyDescent="0.25">
      <c r="A152" s="234">
        <v>3</v>
      </c>
      <c r="B152" s="234" t="s">
        <v>385</v>
      </c>
      <c r="C152" s="234" t="s">
        <v>109</v>
      </c>
      <c r="D152" s="234" t="s">
        <v>386</v>
      </c>
      <c r="E152" s="234" t="s">
        <v>210</v>
      </c>
      <c r="F152" s="234" t="s">
        <v>401</v>
      </c>
      <c r="G152" s="252">
        <v>45945</v>
      </c>
      <c r="H152" s="238">
        <f>K152</f>
        <v>0</v>
      </c>
      <c r="I152" s="65">
        <v>0</v>
      </c>
      <c r="J152" s="102" t="s">
        <v>14</v>
      </c>
      <c r="K152" s="103">
        <f>K154+K153</f>
        <v>0</v>
      </c>
      <c r="L152" s="103">
        <f>L153+L154</f>
        <v>0</v>
      </c>
      <c r="M152" s="103">
        <f t="shared" ref="M152:O152" si="59">M153+M154</f>
        <v>0</v>
      </c>
      <c r="N152" s="103">
        <f t="shared" si="59"/>
        <v>0</v>
      </c>
      <c r="O152" s="103">
        <f t="shared" si="59"/>
        <v>0</v>
      </c>
      <c r="P152" s="103">
        <f>P153+P154</f>
        <v>0</v>
      </c>
      <c r="Q152" s="103">
        <f>Q153+Q154</f>
        <v>0</v>
      </c>
      <c r="R152" s="234" t="s">
        <v>181</v>
      </c>
    </row>
    <row r="153" spans="1:19" ht="39" customHeight="1" x14ac:dyDescent="0.25">
      <c r="A153" s="234"/>
      <c r="B153" s="234"/>
      <c r="C153" s="234"/>
      <c r="D153" s="234"/>
      <c r="E153" s="234"/>
      <c r="F153" s="234"/>
      <c r="G153" s="234"/>
      <c r="H153" s="238"/>
      <c r="I153" s="65">
        <v>0</v>
      </c>
      <c r="J153" s="102" t="s">
        <v>197</v>
      </c>
      <c r="K153" s="103">
        <f>SUM(L153:P153)</f>
        <v>0</v>
      </c>
      <c r="L153" s="103">
        <v>0</v>
      </c>
      <c r="M153" s="103">
        <v>0</v>
      </c>
      <c r="N153" s="103">
        <v>0</v>
      </c>
      <c r="O153" s="103">
        <v>0</v>
      </c>
      <c r="P153" s="103">
        <v>0</v>
      </c>
      <c r="Q153" s="65">
        <v>0</v>
      </c>
      <c r="R153" s="234"/>
      <c r="S153" s="66"/>
    </row>
    <row r="154" spans="1:19" ht="63.75" customHeight="1" x14ac:dyDescent="0.35">
      <c r="A154" s="234"/>
      <c r="B154" s="234"/>
      <c r="C154" s="234"/>
      <c r="D154" s="234"/>
      <c r="E154" s="234"/>
      <c r="F154" s="234"/>
      <c r="G154" s="234"/>
      <c r="H154" s="238"/>
      <c r="I154" s="65">
        <v>0</v>
      </c>
      <c r="J154" s="102" t="s">
        <v>18</v>
      </c>
      <c r="K154" s="103">
        <f>SUM(L154:P154)</f>
        <v>0</v>
      </c>
      <c r="L154" s="103">
        <v>0</v>
      </c>
      <c r="M154" s="103">
        <v>0</v>
      </c>
      <c r="N154" s="103">
        <v>0</v>
      </c>
      <c r="O154" s="103">
        <v>0</v>
      </c>
      <c r="P154" s="103">
        <v>0</v>
      </c>
      <c r="Q154" s="65">
        <v>0</v>
      </c>
      <c r="R154" s="234"/>
      <c r="S154" s="71"/>
    </row>
    <row r="155" spans="1:19" ht="39" customHeight="1" x14ac:dyDescent="0.25">
      <c r="A155" s="234">
        <v>4</v>
      </c>
      <c r="B155" s="234" t="s">
        <v>390</v>
      </c>
      <c r="C155" s="234" t="s">
        <v>109</v>
      </c>
      <c r="D155" s="234" t="s">
        <v>391</v>
      </c>
      <c r="E155" s="234" t="s">
        <v>210</v>
      </c>
      <c r="F155" s="234" t="s">
        <v>339</v>
      </c>
      <c r="G155" s="252">
        <v>45580</v>
      </c>
      <c r="H155" s="238">
        <f>K155</f>
        <v>0</v>
      </c>
      <c r="I155" s="65">
        <v>0</v>
      </c>
      <c r="J155" s="102" t="s">
        <v>14</v>
      </c>
      <c r="K155" s="103">
        <f>K157+K156</f>
        <v>0</v>
      </c>
      <c r="L155" s="103">
        <f>L156+L157</f>
        <v>0</v>
      </c>
      <c r="M155" s="103">
        <f t="shared" ref="M155:O155" si="60">M156+M157</f>
        <v>0</v>
      </c>
      <c r="N155" s="103">
        <f t="shared" si="60"/>
        <v>0</v>
      </c>
      <c r="O155" s="103">
        <f t="shared" si="60"/>
        <v>0</v>
      </c>
      <c r="P155" s="103">
        <f>P156+P157</f>
        <v>0</v>
      </c>
      <c r="Q155" s="103">
        <f>Q156+Q157</f>
        <v>0</v>
      </c>
      <c r="R155" s="234" t="s">
        <v>181</v>
      </c>
    </row>
    <row r="156" spans="1:19" ht="39" customHeight="1" x14ac:dyDescent="0.25">
      <c r="A156" s="234"/>
      <c r="B156" s="234"/>
      <c r="C156" s="234"/>
      <c r="D156" s="234"/>
      <c r="E156" s="234"/>
      <c r="F156" s="234"/>
      <c r="G156" s="234"/>
      <c r="H156" s="238"/>
      <c r="I156" s="65">
        <v>0</v>
      </c>
      <c r="J156" s="102" t="s">
        <v>197</v>
      </c>
      <c r="K156" s="103">
        <f>SUM(L156:P156)</f>
        <v>0</v>
      </c>
      <c r="L156" s="103">
        <v>0</v>
      </c>
      <c r="M156" s="103">
        <v>0</v>
      </c>
      <c r="N156" s="103">
        <v>0</v>
      </c>
      <c r="O156" s="103">
        <v>0</v>
      </c>
      <c r="P156" s="103">
        <v>0</v>
      </c>
      <c r="Q156" s="65">
        <v>0</v>
      </c>
      <c r="R156" s="234"/>
      <c r="S156" s="66"/>
    </row>
    <row r="157" spans="1:19" ht="63.75" customHeight="1" x14ac:dyDescent="0.35">
      <c r="A157" s="234"/>
      <c r="B157" s="234"/>
      <c r="C157" s="234"/>
      <c r="D157" s="234"/>
      <c r="E157" s="234"/>
      <c r="F157" s="234"/>
      <c r="G157" s="234"/>
      <c r="H157" s="238"/>
      <c r="I157" s="65">
        <v>0</v>
      </c>
      <c r="J157" s="102" t="s">
        <v>18</v>
      </c>
      <c r="K157" s="103">
        <f>SUM(L157:P157)</f>
        <v>0</v>
      </c>
      <c r="L157" s="103">
        <v>0</v>
      </c>
      <c r="M157" s="103">
        <v>0</v>
      </c>
      <c r="N157" s="103">
        <v>0</v>
      </c>
      <c r="O157" s="103">
        <v>0</v>
      </c>
      <c r="P157" s="103">
        <v>0</v>
      </c>
      <c r="Q157" s="65">
        <v>0</v>
      </c>
      <c r="R157" s="234"/>
      <c r="S157" s="71"/>
    </row>
    <row r="158" spans="1:19" ht="27" customHeight="1" x14ac:dyDescent="0.25">
      <c r="A158" s="256" t="s">
        <v>369</v>
      </c>
      <c r="B158" s="256"/>
      <c r="C158" s="256"/>
      <c r="D158" s="256"/>
      <c r="E158" s="256"/>
      <c r="F158" s="256"/>
      <c r="G158" s="256"/>
      <c r="H158" s="256"/>
      <c r="I158" s="256"/>
      <c r="J158" s="102" t="s">
        <v>8</v>
      </c>
      <c r="K158" s="105">
        <f>K159+K160</f>
        <v>72801.39</v>
      </c>
      <c r="L158" s="105">
        <f t="shared" ref="L158" si="61">L159+L160</f>
        <v>0</v>
      </c>
      <c r="M158" s="105">
        <f>M159+M160</f>
        <v>16749.740000000002</v>
      </c>
      <c r="N158" s="105">
        <f>N159+N160</f>
        <v>56051.649999999994</v>
      </c>
      <c r="O158" s="105">
        <f>O159+O160</f>
        <v>0</v>
      </c>
      <c r="P158" s="105">
        <f t="shared" ref="P158" si="62">P159+P160</f>
        <v>0</v>
      </c>
      <c r="Q158" s="105">
        <f t="shared" ref="Q158" si="63">Q159+Q160</f>
        <v>0</v>
      </c>
      <c r="R158" s="234"/>
    </row>
    <row r="159" spans="1:19" ht="40.5" customHeight="1" x14ac:dyDescent="0.25">
      <c r="A159" s="256"/>
      <c r="B159" s="256"/>
      <c r="C159" s="256"/>
      <c r="D159" s="256"/>
      <c r="E159" s="256"/>
      <c r="F159" s="256"/>
      <c r="G159" s="256"/>
      <c r="H159" s="256"/>
      <c r="I159" s="256"/>
      <c r="J159" s="102" t="s">
        <v>10</v>
      </c>
      <c r="K159" s="105">
        <f t="shared" ref="K159:P160" si="64">K147</f>
        <v>34976.229999999996</v>
      </c>
      <c r="L159" s="105">
        <f t="shared" si="64"/>
        <v>0</v>
      </c>
      <c r="M159" s="105">
        <f t="shared" si="64"/>
        <v>0</v>
      </c>
      <c r="N159" s="105">
        <f t="shared" si="64"/>
        <v>34976.229999999996</v>
      </c>
      <c r="O159" s="105">
        <f t="shared" si="64"/>
        <v>0</v>
      </c>
      <c r="P159" s="105">
        <f t="shared" si="64"/>
        <v>0</v>
      </c>
      <c r="Q159" s="105">
        <v>0</v>
      </c>
      <c r="R159" s="234"/>
    </row>
    <row r="160" spans="1:19" ht="60" customHeight="1" x14ac:dyDescent="0.25">
      <c r="A160" s="256"/>
      <c r="B160" s="256"/>
      <c r="C160" s="256"/>
      <c r="D160" s="256"/>
      <c r="E160" s="256"/>
      <c r="F160" s="256"/>
      <c r="G160" s="256"/>
      <c r="H160" s="256"/>
      <c r="I160" s="256"/>
      <c r="J160" s="102" t="s">
        <v>11</v>
      </c>
      <c r="K160" s="105">
        <f t="shared" si="64"/>
        <v>37825.160000000003</v>
      </c>
      <c r="L160" s="105">
        <f t="shared" si="64"/>
        <v>0</v>
      </c>
      <c r="M160" s="105">
        <f t="shared" si="64"/>
        <v>16749.740000000002</v>
      </c>
      <c r="N160" s="105">
        <f t="shared" si="64"/>
        <v>21075.42</v>
      </c>
      <c r="O160" s="105">
        <f t="shared" si="64"/>
        <v>0</v>
      </c>
      <c r="P160" s="105">
        <f t="shared" si="64"/>
        <v>0</v>
      </c>
      <c r="Q160" s="105">
        <f>Q148</f>
        <v>0</v>
      </c>
      <c r="R160" s="234"/>
    </row>
    <row r="161" spans="1:19" ht="24.75" customHeight="1" x14ac:dyDescent="0.3">
      <c r="A161" s="268" t="s">
        <v>546</v>
      </c>
      <c r="B161" s="269"/>
      <c r="C161" s="269"/>
      <c r="D161" s="269"/>
      <c r="E161" s="269"/>
      <c r="F161" s="269"/>
      <c r="G161" s="269"/>
      <c r="H161" s="269"/>
      <c r="I161" s="269"/>
      <c r="J161" s="269"/>
      <c r="K161" s="269"/>
      <c r="L161" s="269"/>
      <c r="M161" s="269"/>
      <c r="N161" s="269"/>
      <c r="O161" s="269"/>
      <c r="P161" s="269"/>
      <c r="Q161" s="269"/>
      <c r="R161" s="270"/>
    </row>
    <row r="162" spans="1:19" ht="27.75" customHeight="1" x14ac:dyDescent="0.25">
      <c r="A162" s="234">
        <v>1</v>
      </c>
      <c r="B162" s="234" t="s">
        <v>372</v>
      </c>
      <c r="C162" s="234" t="s">
        <v>379</v>
      </c>
      <c r="D162" s="235" t="s">
        <v>373</v>
      </c>
      <c r="E162" s="235" t="s">
        <v>210</v>
      </c>
      <c r="F162" s="235" t="s">
        <v>402</v>
      </c>
      <c r="G162" s="253">
        <v>46310</v>
      </c>
      <c r="H162" s="238">
        <f>N162+O162</f>
        <v>265801.64</v>
      </c>
      <c r="I162" s="65">
        <v>0</v>
      </c>
      <c r="J162" s="102" t="s">
        <v>14</v>
      </c>
      <c r="K162" s="103">
        <f>K164+K163</f>
        <v>279091.71999999997</v>
      </c>
      <c r="L162" s="103">
        <f>L163+L164</f>
        <v>0</v>
      </c>
      <c r="M162" s="103">
        <f t="shared" ref="M162:O162" si="65">M163+M164</f>
        <v>13290.08</v>
      </c>
      <c r="N162" s="103">
        <f t="shared" si="65"/>
        <v>146190.9</v>
      </c>
      <c r="O162" s="103">
        <f t="shared" si="65"/>
        <v>119610.74</v>
      </c>
      <c r="P162" s="103">
        <f>P163+P164</f>
        <v>0</v>
      </c>
      <c r="Q162" s="103">
        <f>Q163+Q164</f>
        <v>0</v>
      </c>
      <c r="R162" s="234" t="s">
        <v>181</v>
      </c>
    </row>
    <row r="163" spans="1:19" ht="39" customHeight="1" x14ac:dyDescent="0.25">
      <c r="A163" s="234"/>
      <c r="B163" s="234"/>
      <c r="C163" s="234"/>
      <c r="D163" s="236"/>
      <c r="E163" s="236"/>
      <c r="F163" s="236"/>
      <c r="G163" s="236"/>
      <c r="H163" s="238"/>
      <c r="I163" s="65">
        <v>0</v>
      </c>
      <c r="J163" s="102" t="s">
        <v>197</v>
      </c>
      <c r="K163" s="103">
        <f>SUM(L163:P163)</f>
        <v>171654.69</v>
      </c>
      <c r="L163" s="103">
        <v>0</v>
      </c>
      <c r="M163" s="103">
        <v>8293.01</v>
      </c>
      <c r="N163" s="103">
        <v>88724.58</v>
      </c>
      <c r="O163" s="103">
        <v>74637.100000000006</v>
      </c>
      <c r="P163" s="103">
        <v>0</v>
      </c>
      <c r="Q163" s="65">
        <v>0</v>
      </c>
      <c r="R163" s="234"/>
      <c r="S163" s="66"/>
    </row>
    <row r="164" spans="1:19" ht="63.75" customHeight="1" x14ac:dyDescent="0.35">
      <c r="A164" s="234"/>
      <c r="B164" s="234"/>
      <c r="C164" s="234"/>
      <c r="D164" s="237"/>
      <c r="E164" s="237"/>
      <c r="F164" s="237"/>
      <c r="G164" s="237"/>
      <c r="H164" s="238"/>
      <c r="I164" s="65">
        <v>0</v>
      </c>
      <c r="J164" s="102" t="s">
        <v>18</v>
      </c>
      <c r="K164" s="103">
        <f>SUM(L164:P164)</f>
        <v>107437.03</v>
      </c>
      <c r="L164" s="103">
        <v>0</v>
      </c>
      <c r="M164" s="103">
        <v>4997.07</v>
      </c>
      <c r="N164" s="103">
        <v>57466.32</v>
      </c>
      <c r="O164" s="103">
        <v>44973.64</v>
      </c>
      <c r="P164" s="103">
        <v>0</v>
      </c>
      <c r="Q164" s="65">
        <v>0</v>
      </c>
      <c r="R164" s="234"/>
      <c r="S164" s="71"/>
    </row>
    <row r="165" spans="1:19" ht="27.75" customHeight="1" x14ac:dyDescent="0.35">
      <c r="A165" s="230">
        <v>2</v>
      </c>
      <c r="B165" s="230" t="s">
        <v>374</v>
      </c>
      <c r="C165" s="230" t="s">
        <v>400</v>
      </c>
      <c r="D165" s="230" t="s">
        <v>375</v>
      </c>
      <c r="E165" s="230" t="s">
        <v>210</v>
      </c>
      <c r="F165" s="230" t="s">
        <v>402</v>
      </c>
      <c r="G165" s="239">
        <v>45945</v>
      </c>
      <c r="H165" s="240">
        <f>N165+O165</f>
        <v>56867.8</v>
      </c>
      <c r="I165" s="113">
        <v>0</v>
      </c>
      <c r="J165" s="114" t="s">
        <v>14</v>
      </c>
      <c r="K165" s="115">
        <f>K167+K166</f>
        <v>59711.19</v>
      </c>
      <c r="L165" s="115">
        <f>L166+L167</f>
        <v>0</v>
      </c>
      <c r="M165" s="115">
        <f t="shared" ref="M165" si="66">M166+M167</f>
        <v>2843.39</v>
      </c>
      <c r="N165" s="115">
        <f>N166+N167</f>
        <v>17060.34</v>
      </c>
      <c r="O165" s="115">
        <f>O166+O167</f>
        <v>39807.46</v>
      </c>
      <c r="P165" s="115">
        <f>P166+P167</f>
        <v>0</v>
      </c>
      <c r="Q165" s="115">
        <f>Q166+Q167</f>
        <v>0</v>
      </c>
      <c r="R165" s="230" t="s">
        <v>181</v>
      </c>
      <c r="S165" s="112"/>
    </row>
    <row r="166" spans="1:19" ht="54" customHeight="1" x14ac:dyDescent="0.25">
      <c r="A166" s="230"/>
      <c r="B166" s="230"/>
      <c r="C166" s="230"/>
      <c r="D166" s="230"/>
      <c r="E166" s="230"/>
      <c r="F166" s="230"/>
      <c r="G166" s="230"/>
      <c r="H166" s="240"/>
      <c r="I166" s="113">
        <v>0</v>
      </c>
      <c r="J166" s="114" t="s">
        <v>197</v>
      </c>
      <c r="K166" s="115">
        <f>SUM(L166:P166)</f>
        <v>36725.230000000003</v>
      </c>
      <c r="L166" s="115">
        <v>0</v>
      </c>
      <c r="M166" s="115">
        <v>1774.28</v>
      </c>
      <c r="N166" s="115">
        <v>10111.09</v>
      </c>
      <c r="O166" s="115">
        <v>24839.86</v>
      </c>
      <c r="P166" s="115">
        <v>0</v>
      </c>
      <c r="Q166" s="113">
        <v>0</v>
      </c>
      <c r="R166" s="230"/>
      <c r="S166" s="66"/>
    </row>
    <row r="167" spans="1:19" ht="72" customHeight="1" x14ac:dyDescent="0.35">
      <c r="A167" s="230"/>
      <c r="B167" s="230"/>
      <c r="C167" s="230"/>
      <c r="D167" s="230"/>
      <c r="E167" s="230"/>
      <c r="F167" s="230"/>
      <c r="G167" s="230"/>
      <c r="H167" s="240"/>
      <c r="I167" s="113">
        <v>0</v>
      </c>
      <c r="J167" s="114" t="s">
        <v>18</v>
      </c>
      <c r="K167" s="115">
        <f>SUM(L167:P167)</f>
        <v>22985.96</v>
      </c>
      <c r="L167" s="115">
        <v>0</v>
      </c>
      <c r="M167" s="115">
        <v>1069.1099999999999</v>
      </c>
      <c r="N167" s="115">
        <v>6949.25</v>
      </c>
      <c r="O167" s="115">
        <v>14967.6</v>
      </c>
      <c r="P167" s="115">
        <v>0</v>
      </c>
      <c r="Q167" s="113">
        <v>0</v>
      </c>
      <c r="R167" s="230"/>
      <c r="S167" s="71"/>
    </row>
    <row r="168" spans="1:19" ht="34.5" customHeight="1" x14ac:dyDescent="0.25">
      <c r="A168" s="230">
        <v>3</v>
      </c>
      <c r="B168" s="230" t="s">
        <v>376</v>
      </c>
      <c r="C168" s="230" t="s">
        <v>403</v>
      </c>
      <c r="D168" s="230" t="s">
        <v>377</v>
      </c>
      <c r="E168" s="230" t="s">
        <v>210</v>
      </c>
      <c r="F168" s="230" t="s">
        <v>401</v>
      </c>
      <c r="G168" s="239">
        <v>45945</v>
      </c>
      <c r="H168" s="240">
        <f>N168</f>
        <v>142169.51</v>
      </c>
      <c r="I168" s="113">
        <v>0</v>
      </c>
      <c r="J168" s="114" t="s">
        <v>14</v>
      </c>
      <c r="K168" s="115">
        <f>K170+K169</f>
        <v>149277.99</v>
      </c>
      <c r="L168" s="115">
        <f>L169+L170</f>
        <v>0</v>
      </c>
      <c r="M168" s="115">
        <f t="shared" ref="M168:O168" si="67">M169+M170</f>
        <v>7108.48</v>
      </c>
      <c r="N168" s="115">
        <f t="shared" si="67"/>
        <v>142169.51</v>
      </c>
      <c r="O168" s="115">
        <f t="shared" si="67"/>
        <v>0</v>
      </c>
      <c r="P168" s="115">
        <f>P169+P170</f>
        <v>0</v>
      </c>
      <c r="Q168" s="115">
        <f>Q169+Q170</f>
        <v>0</v>
      </c>
      <c r="R168" s="230" t="s">
        <v>181</v>
      </c>
    </row>
    <row r="169" spans="1:19" ht="39" customHeight="1" x14ac:dyDescent="0.25">
      <c r="A169" s="230"/>
      <c r="B169" s="230"/>
      <c r="C169" s="230"/>
      <c r="D169" s="230"/>
      <c r="E169" s="230"/>
      <c r="F169" s="230"/>
      <c r="G169" s="230"/>
      <c r="H169" s="240"/>
      <c r="I169" s="113">
        <v>0</v>
      </c>
      <c r="J169" s="114" t="s">
        <v>197</v>
      </c>
      <c r="K169" s="115">
        <f>SUM(L169:P169)</f>
        <v>91813.06</v>
      </c>
      <c r="L169" s="115">
        <v>0</v>
      </c>
      <c r="M169" s="115">
        <v>4435.6899999999996</v>
      </c>
      <c r="N169" s="115">
        <v>87377.37</v>
      </c>
      <c r="O169" s="115">
        <v>0</v>
      </c>
      <c r="P169" s="115">
        <v>0</v>
      </c>
      <c r="Q169" s="113">
        <v>0</v>
      </c>
      <c r="R169" s="230"/>
      <c r="S169" s="66"/>
    </row>
    <row r="170" spans="1:19" ht="77.25" customHeight="1" x14ac:dyDescent="0.35">
      <c r="A170" s="230"/>
      <c r="B170" s="230"/>
      <c r="C170" s="230"/>
      <c r="D170" s="230"/>
      <c r="E170" s="230"/>
      <c r="F170" s="230"/>
      <c r="G170" s="230"/>
      <c r="H170" s="240"/>
      <c r="I170" s="113">
        <v>0</v>
      </c>
      <c r="J170" s="114" t="s">
        <v>18</v>
      </c>
      <c r="K170" s="115">
        <f>SUM(L170:P170)</f>
        <v>57464.93</v>
      </c>
      <c r="L170" s="115">
        <v>0</v>
      </c>
      <c r="M170" s="115">
        <v>2672.79</v>
      </c>
      <c r="N170" s="115">
        <v>54792.14</v>
      </c>
      <c r="O170" s="115">
        <v>0</v>
      </c>
      <c r="P170" s="115">
        <v>0</v>
      </c>
      <c r="Q170" s="113">
        <v>0</v>
      </c>
      <c r="R170" s="230"/>
      <c r="S170" s="71"/>
    </row>
    <row r="171" spans="1:19" ht="30.75" customHeight="1" x14ac:dyDescent="0.25">
      <c r="A171" s="230">
        <v>4</v>
      </c>
      <c r="B171" s="230" t="s">
        <v>409</v>
      </c>
      <c r="C171" s="230" t="s">
        <v>403</v>
      </c>
      <c r="D171" s="230" t="s">
        <v>410</v>
      </c>
      <c r="E171" s="230" t="s">
        <v>214</v>
      </c>
      <c r="F171" s="230" t="s">
        <v>401</v>
      </c>
      <c r="G171" s="239">
        <v>45945</v>
      </c>
      <c r="H171" s="240">
        <f>N171</f>
        <v>136827.25</v>
      </c>
      <c r="I171" s="113">
        <v>0</v>
      </c>
      <c r="J171" s="114" t="s">
        <v>14</v>
      </c>
      <c r="K171" s="115">
        <f>K173+K172</f>
        <v>143668.60999999999</v>
      </c>
      <c r="L171" s="115">
        <f>L172+L173</f>
        <v>0</v>
      </c>
      <c r="M171" s="115">
        <f t="shared" ref="M171:O171" si="68">M172+M173</f>
        <v>6841.36</v>
      </c>
      <c r="N171" s="115">
        <f t="shared" si="68"/>
        <v>136827.25</v>
      </c>
      <c r="O171" s="115">
        <f t="shared" si="68"/>
        <v>0</v>
      </c>
      <c r="P171" s="115">
        <f>P172+P173</f>
        <v>0</v>
      </c>
      <c r="Q171" s="115">
        <f>Q172+Q173</f>
        <v>0</v>
      </c>
      <c r="R171" s="230" t="s">
        <v>181</v>
      </c>
    </row>
    <row r="172" spans="1:19" ht="39" customHeight="1" x14ac:dyDescent="0.25">
      <c r="A172" s="230"/>
      <c r="B172" s="230"/>
      <c r="C172" s="230"/>
      <c r="D172" s="230"/>
      <c r="E172" s="230"/>
      <c r="F172" s="230"/>
      <c r="G172" s="230"/>
      <c r="H172" s="240"/>
      <c r="I172" s="113">
        <v>0</v>
      </c>
      <c r="J172" s="114" t="s">
        <v>197</v>
      </c>
      <c r="K172" s="115">
        <f>SUM(L172:P172)</f>
        <v>88363.04</v>
      </c>
      <c r="L172" s="115">
        <v>0</v>
      </c>
      <c r="M172" s="115">
        <v>4269.01</v>
      </c>
      <c r="N172" s="115">
        <v>84094.03</v>
      </c>
      <c r="O172" s="115">
        <v>0</v>
      </c>
      <c r="P172" s="115">
        <v>0</v>
      </c>
      <c r="Q172" s="113">
        <v>0</v>
      </c>
      <c r="R172" s="230"/>
      <c r="S172" s="66"/>
    </row>
    <row r="173" spans="1:19" ht="63.75" customHeight="1" x14ac:dyDescent="0.35">
      <c r="A173" s="230"/>
      <c r="B173" s="230"/>
      <c r="C173" s="230"/>
      <c r="D173" s="230"/>
      <c r="E173" s="230"/>
      <c r="F173" s="230"/>
      <c r="G173" s="230"/>
      <c r="H173" s="240"/>
      <c r="I173" s="113">
        <v>0</v>
      </c>
      <c r="J173" s="114" t="s">
        <v>18</v>
      </c>
      <c r="K173" s="115">
        <f>SUM(L173:P173)</f>
        <v>55305.57</v>
      </c>
      <c r="L173" s="115">
        <v>0</v>
      </c>
      <c r="M173" s="115">
        <v>2572.3499999999995</v>
      </c>
      <c r="N173" s="115">
        <v>52733.22</v>
      </c>
      <c r="O173" s="115">
        <v>0</v>
      </c>
      <c r="P173" s="115">
        <v>0</v>
      </c>
      <c r="Q173" s="113">
        <v>0</v>
      </c>
      <c r="R173" s="230"/>
      <c r="S173" s="71"/>
    </row>
    <row r="174" spans="1:19" ht="30.75" customHeight="1" x14ac:dyDescent="0.25">
      <c r="A174" s="230">
        <v>5</v>
      </c>
      <c r="B174" s="230" t="s">
        <v>394</v>
      </c>
      <c r="C174" s="230" t="s">
        <v>395</v>
      </c>
      <c r="D174" s="230" t="s">
        <v>430</v>
      </c>
      <c r="E174" s="230" t="s">
        <v>214</v>
      </c>
      <c r="F174" s="230" t="s">
        <v>431</v>
      </c>
      <c r="G174" s="239">
        <v>45945</v>
      </c>
      <c r="H174" s="240">
        <f>N174</f>
        <v>99366.63</v>
      </c>
      <c r="I174" s="113">
        <v>0</v>
      </c>
      <c r="J174" s="114" t="s">
        <v>14</v>
      </c>
      <c r="K174" s="115">
        <f>K176+K175</f>
        <v>104334.95999999999</v>
      </c>
      <c r="L174" s="115">
        <f>L175+L176</f>
        <v>0</v>
      </c>
      <c r="M174" s="115">
        <f>M175+M176</f>
        <v>4968.33</v>
      </c>
      <c r="N174" s="115">
        <f>N175+N176</f>
        <v>99366.63</v>
      </c>
      <c r="O174" s="115">
        <f t="shared" ref="O174" si="69">O175+O176</f>
        <v>0</v>
      </c>
      <c r="P174" s="115">
        <f>P175+P176</f>
        <v>0</v>
      </c>
      <c r="Q174" s="115">
        <f>Q175+Q176</f>
        <v>0</v>
      </c>
      <c r="R174" s="230" t="s">
        <v>181</v>
      </c>
    </row>
    <row r="175" spans="1:19" ht="39" customHeight="1" x14ac:dyDescent="0.25">
      <c r="A175" s="230"/>
      <c r="B175" s="230"/>
      <c r="C175" s="230"/>
      <c r="D175" s="230"/>
      <c r="E175" s="230"/>
      <c r="F175" s="230"/>
      <c r="G175" s="230"/>
      <c r="H175" s="240"/>
      <c r="I175" s="113">
        <v>0</v>
      </c>
      <c r="J175" s="114" t="s">
        <v>197</v>
      </c>
      <c r="K175" s="115">
        <f>SUM(L175:P175)</f>
        <v>64170.97</v>
      </c>
      <c r="L175" s="115">
        <v>0</v>
      </c>
      <c r="M175" s="115">
        <v>3100.24</v>
      </c>
      <c r="N175" s="115">
        <v>61070.73</v>
      </c>
      <c r="O175" s="115">
        <v>0</v>
      </c>
      <c r="P175" s="115">
        <v>0</v>
      </c>
      <c r="Q175" s="113">
        <v>0</v>
      </c>
      <c r="R175" s="230"/>
      <c r="S175" s="66"/>
    </row>
    <row r="176" spans="1:19" ht="63.75" customHeight="1" x14ac:dyDescent="0.35">
      <c r="A176" s="230"/>
      <c r="B176" s="230"/>
      <c r="C176" s="230"/>
      <c r="D176" s="230"/>
      <c r="E176" s="230"/>
      <c r="F176" s="230"/>
      <c r="G176" s="230"/>
      <c r="H176" s="240"/>
      <c r="I176" s="113">
        <v>0</v>
      </c>
      <c r="J176" s="114" t="s">
        <v>18</v>
      </c>
      <c r="K176" s="115">
        <f>SUM(L176:P176)</f>
        <v>40163.99</v>
      </c>
      <c r="L176" s="115">
        <v>0</v>
      </c>
      <c r="M176" s="115">
        <v>1868.09</v>
      </c>
      <c r="N176" s="115">
        <v>38295.9</v>
      </c>
      <c r="O176" s="115">
        <v>0</v>
      </c>
      <c r="P176" s="115">
        <v>0</v>
      </c>
      <c r="Q176" s="113">
        <v>0</v>
      </c>
      <c r="R176" s="230"/>
      <c r="S176" s="71"/>
    </row>
    <row r="177" spans="1:19" ht="27.75" customHeight="1" x14ac:dyDescent="0.35">
      <c r="A177" s="230">
        <v>6</v>
      </c>
      <c r="B177" s="230" t="s">
        <v>380</v>
      </c>
      <c r="C177" s="230" t="s">
        <v>404</v>
      </c>
      <c r="D177" s="230" t="s">
        <v>381</v>
      </c>
      <c r="E177" s="230" t="s">
        <v>210</v>
      </c>
      <c r="F177" s="230" t="s">
        <v>584</v>
      </c>
      <c r="G177" s="239">
        <v>45945</v>
      </c>
      <c r="H177" s="240">
        <f>N177+O177</f>
        <v>168477.33999999997</v>
      </c>
      <c r="I177" s="113">
        <v>0</v>
      </c>
      <c r="J177" s="114" t="s">
        <v>14</v>
      </c>
      <c r="K177" s="115">
        <f>K179+K178</f>
        <v>168477.33999999997</v>
      </c>
      <c r="L177" s="115">
        <f>L178+L179</f>
        <v>0</v>
      </c>
      <c r="M177" s="115">
        <f t="shared" ref="M177:O177" si="70">M178+M179</f>
        <v>0</v>
      </c>
      <c r="N177" s="115">
        <f t="shared" si="70"/>
        <v>50543.199999999997</v>
      </c>
      <c r="O177" s="115">
        <f t="shared" si="70"/>
        <v>117934.13999999998</v>
      </c>
      <c r="P177" s="115">
        <f>P178+P179</f>
        <v>0</v>
      </c>
      <c r="Q177" s="115">
        <f>Q178+Q179</f>
        <v>0</v>
      </c>
      <c r="R177" s="230" t="s">
        <v>181</v>
      </c>
      <c r="S177" s="112"/>
    </row>
    <row r="178" spans="1:19" ht="39" customHeight="1" x14ac:dyDescent="0.25">
      <c r="A178" s="230"/>
      <c r="B178" s="230"/>
      <c r="C178" s="230"/>
      <c r="D178" s="230"/>
      <c r="E178" s="230"/>
      <c r="F178" s="230"/>
      <c r="G178" s="230"/>
      <c r="H178" s="240"/>
      <c r="I178" s="113">
        <v>0</v>
      </c>
      <c r="J178" s="114" t="s">
        <v>197</v>
      </c>
      <c r="K178" s="115">
        <f>SUM(L178:P178)</f>
        <v>105129.85999999999</v>
      </c>
      <c r="L178" s="115">
        <v>0</v>
      </c>
      <c r="M178" s="115">
        <v>0</v>
      </c>
      <c r="N178" s="115">
        <v>31538.959999999999</v>
      </c>
      <c r="O178" s="115">
        <v>73590.899999999994</v>
      </c>
      <c r="P178" s="115">
        <v>0</v>
      </c>
      <c r="Q178" s="113">
        <v>0</v>
      </c>
      <c r="R178" s="230"/>
      <c r="S178" s="66"/>
    </row>
    <row r="179" spans="1:19" ht="63.75" customHeight="1" x14ac:dyDescent="0.35">
      <c r="A179" s="230"/>
      <c r="B179" s="230"/>
      <c r="C179" s="230"/>
      <c r="D179" s="230"/>
      <c r="E179" s="230"/>
      <c r="F179" s="230"/>
      <c r="G179" s="230"/>
      <c r="H179" s="240"/>
      <c r="I179" s="113">
        <v>0</v>
      </c>
      <c r="J179" s="114" t="s">
        <v>18</v>
      </c>
      <c r="K179" s="115">
        <f>SUM(L179:P179)</f>
        <v>63347.479999999996</v>
      </c>
      <c r="L179" s="115">
        <v>0</v>
      </c>
      <c r="M179" s="115">
        <v>0</v>
      </c>
      <c r="N179" s="115">
        <v>19004.240000000002</v>
      </c>
      <c r="O179" s="115">
        <v>44343.24</v>
      </c>
      <c r="P179" s="115">
        <v>0</v>
      </c>
      <c r="Q179" s="113">
        <v>0</v>
      </c>
      <c r="R179" s="230"/>
      <c r="S179" s="71"/>
    </row>
    <row r="180" spans="1:19" ht="30.75" customHeight="1" x14ac:dyDescent="0.25">
      <c r="A180" s="230">
        <v>7</v>
      </c>
      <c r="B180" s="230" t="s">
        <v>438</v>
      </c>
      <c r="C180" s="230" t="s">
        <v>442</v>
      </c>
      <c r="D180" s="230" t="s">
        <v>443</v>
      </c>
      <c r="E180" s="230" t="s">
        <v>210</v>
      </c>
      <c r="F180" s="230" t="s">
        <v>440</v>
      </c>
      <c r="G180" s="239">
        <v>45945</v>
      </c>
      <c r="H180" s="240">
        <f>N180</f>
        <v>54550.149999999994</v>
      </c>
      <c r="I180" s="113">
        <v>0</v>
      </c>
      <c r="J180" s="114" t="s">
        <v>14</v>
      </c>
      <c r="K180" s="115">
        <f>K182+K181</f>
        <v>57277.649999999994</v>
      </c>
      <c r="L180" s="115">
        <f>L181+L182</f>
        <v>0</v>
      </c>
      <c r="M180" s="115">
        <f>M181+M182</f>
        <v>2727.5</v>
      </c>
      <c r="N180" s="115">
        <f>N181+N182</f>
        <v>54550.149999999994</v>
      </c>
      <c r="O180" s="115">
        <f t="shared" ref="O180" si="71">O181+O182</f>
        <v>0</v>
      </c>
      <c r="P180" s="115">
        <f>P181+P182</f>
        <v>0</v>
      </c>
      <c r="Q180" s="115">
        <f>Q181+Q182</f>
        <v>0</v>
      </c>
      <c r="R180" s="230" t="s">
        <v>181</v>
      </c>
    </row>
    <row r="181" spans="1:19" ht="39" customHeight="1" x14ac:dyDescent="0.25">
      <c r="A181" s="230"/>
      <c r="B181" s="230"/>
      <c r="C181" s="230"/>
      <c r="D181" s="230"/>
      <c r="E181" s="230"/>
      <c r="F181" s="230"/>
      <c r="G181" s="230"/>
      <c r="H181" s="240"/>
      <c r="I181" s="113">
        <v>0</v>
      </c>
      <c r="J181" s="114" t="s">
        <v>197</v>
      </c>
      <c r="K181" s="115">
        <f>SUM(L181:P181)</f>
        <v>35228.479999999996</v>
      </c>
      <c r="L181" s="115">
        <v>0</v>
      </c>
      <c r="M181" s="115">
        <v>1701.96</v>
      </c>
      <c r="N181" s="115">
        <v>33526.519999999997</v>
      </c>
      <c r="O181" s="115">
        <v>0</v>
      </c>
      <c r="P181" s="115">
        <v>0</v>
      </c>
      <c r="Q181" s="113">
        <v>0</v>
      </c>
      <c r="R181" s="230"/>
      <c r="S181" s="66"/>
    </row>
    <row r="182" spans="1:19" ht="63.75" customHeight="1" x14ac:dyDescent="0.35">
      <c r="A182" s="230"/>
      <c r="B182" s="230"/>
      <c r="C182" s="230"/>
      <c r="D182" s="230"/>
      <c r="E182" s="230"/>
      <c r="F182" s="230"/>
      <c r="G182" s="230"/>
      <c r="H182" s="240"/>
      <c r="I182" s="113">
        <v>0</v>
      </c>
      <c r="J182" s="114" t="s">
        <v>18</v>
      </c>
      <c r="K182" s="115">
        <f>SUM(L182:P182)</f>
        <v>22049.170000000002</v>
      </c>
      <c r="L182" s="115">
        <v>0</v>
      </c>
      <c r="M182" s="115">
        <v>1025.54</v>
      </c>
      <c r="N182" s="115">
        <v>21023.63</v>
      </c>
      <c r="O182" s="115">
        <v>0</v>
      </c>
      <c r="P182" s="115">
        <v>0</v>
      </c>
      <c r="Q182" s="113">
        <v>0</v>
      </c>
      <c r="R182" s="230"/>
      <c r="S182" s="71"/>
    </row>
    <row r="183" spans="1:19" ht="27.75" customHeight="1" x14ac:dyDescent="0.35">
      <c r="A183" s="230">
        <v>8</v>
      </c>
      <c r="B183" s="230" t="s">
        <v>439</v>
      </c>
      <c r="C183" s="230" t="s">
        <v>441</v>
      </c>
      <c r="D183" s="230" t="s">
        <v>443</v>
      </c>
      <c r="E183" s="279" t="s">
        <v>210</v>
      </c>
      <c r="F183" s="279" t="s">
        <v>585</v>
      </c>
      <c r="G183" s="231">
        <v>45945</v>
      </c>
      <c r="H183" s="240">
        <f>N183+O183</f>
        <v>213123.89</v>
      </c>
      <c r="I183" s="113">
        <v>0</v>
      </c>
      <c r="J183" s="114" t="s">
        <v>14</v>
      </c>
      <c r="K183" s="115">
        <f>K185+K184</f>
        <v>223469.71</v>
      </c>
      <c r="L183" s="115">
        <f>L184+L185</f>
        <v>0</v>
      </c>
      <c r="M183" s="115">
        <f t="shared" ref="M183:O183" si="72">M184+M185</f>
        <v>10345.82</v>
      </c>
      <c r="N183" s="115">
        <f>N184+N185</f>
        <v>10656.2</v>
      </c>
      <c r="O183" s="115">
        <f t="shared" si="72"/>
        <v>202467.69</v>
      </c>
      <c r="P183" s="115">
        <f>P184+P185</f>
        <v>0</v>
      </c>
      <c r="Q183" s="115">
        <f>Q184+Q185</f>
        <v>0</v>
      </c>
      <c r="R183" s="230" t="s">
        <v>181</v>
      </c>
      <c r="S183" s="112"/>
    </row>
    <row r="184" spans="1:19" ht="39" customHeight="1" x14ac:dyDescent="0.25">
      <c r="A184" s="230"/>
      <c r="B184" s="230"/>
      <c r="C184" s="230"/>
      <c r="D184" s="230"/>
      <c r="E184" s="232"/>
      <c r="F184" s="232"/>
      <c r="G184" s="232"/>
      <c r="H184" s="240"/>
      <c r="I184" s="113">
        <v>0</v>
      </c>
      <c r="J184" s="114" t="s">
        <v>197</v>
      </c>
      <c r="K184" s="115">
        <f>SUM(L184:P184)</f>
        <v>137500.07999999999</v>
      </c>
      <c r="L184" s="115">
        <v>0</v>
      </c>
      <c r="M184" s="115">
        <v>6455.79</v>
      </c>
      <c r="N184" s="115">
        <v>4704.45</v>
      </c>
      <c r="O184" s="115">
        <v>126339.84</v>
      </c>
      <c r="P184" s="115">
        <v>0</v>
      </c>
      <c r="Q184" s="113">
        <v>0</v>
      </c>
      <c r="R184" s="230"/>
      <c r="S184" s="66"/>
    </row>
    <row r="185" spans="1:19" ht="63.75" customHeight="1" x14ac:dyDescent="0.35">
      <c r="A185" s="230"/>
      <c r="B185" s="230"/>
      <c r="C185" s="230"/>
      <c r="D185" s="230"/>
      <c r="E185" s="233"/>
      <c r="F185" s="233"/>
      <c r="G185" s="233"/>
      <c r="H185" s="240"/>
      <c r="I185" s="113">
        <v>0</v>
      </c>
      <c r="J185" s="114" t="s">
        <v>18</v>
      </c>
      <c r="K185" s="115">
        <f>SUM(L185:P185)</f>
        <v>85969.63</v>
      </c>
      <c r="L185" s="115">
        <v>0</v>
      </c>
      <c r="M185" s="115">
        <v>3890.03</v>
      </c>
      <c r="N185" s="115">
        <v>5951.75</v>
      </c>
      <c r="O185" s="115">
        <v>76127.850000000006</v>
      </c>
      <c r="P185" s="115">
        <v>0</v>
      </c>
      <c r="Q185" s="113">
        <v>0</v>
      </c>
      <c r="R185" s="230"/>
      <c r="S185" s="71"/>
    </row>
    <row r="186" spans="1:19" ht="27" customHeight="1" x14ac:dyDescent="0.25">
      <c r="A186" s="280" t="s">
        <v>414</v>
      </c>
      <c r="B186" s="280"/>
      <c r="C186" s="280"/>
      <c r="D186" s="280"/>
      <c r="E186" s="280"/>
      <c r="F186" s="280"/>
      <c r="G186" s="280"/>
      <c r="H186" s="280"/>
      <c r="I186" s="280"/>
      <c r="J186" s="114" t="s">
        <v>8</v>
      </c>
      <c r="K186" s="116">
        <f>K187+K188</f>
        <v>1185309.17</v>
      </c>
      <c r="L186" s="116">
        <f t="shared" ref="L186" si="73">L187+L188</f>
        <v>0</v>
      </c>
      <c r="M186" s="116">
        <f>M187+M188</f>
        <v>48124.959999999992</v>
      </c>
      <c r="N186" s="116">
        <f>N187+N188</f>
        <v>657364.17999999993</v>
      </c>
      <c r="O186" s="116">
        <f>O187+O188</f>
        <v>479820.02999999997</v>
      </c>
      <c r="P186" s="116">
        <f t="shared" ref="P186:Q186" si="74">P187+P188</f>
        <v>0</v>
      </c>
      <c r="Q186" s="116">
        <f t="shared" si="74"/>
        <v>0</v>
      </c>
      <c r="R186" s="230"/>
      <c r="S186" s="62"/>
    </row>
    <row r="187" spans="1:19" ht="40.5" customHeight="1" x14ac:dyDescent="0.25">
      <c r="A187" s="280"/>
      <c r="B187" s="280"/>
      <c r="C187" s="280"/>
      <c r="D187" s="280"/>
      <c r="E187" s="280"/>
      <c r="F187" s="280"/>
      <c r="G187" s="280"/>
      <c r="H187" s="280"/>
      <c r="I187" s="280"/>
      <c r="J187" s="114" t="s">
        <v>10</v>
      </c>
      <c r="K187" s="116">
        <f>K163+K166+K169+K172+K175+K178+K181+K184</f>
        <v>730585.40999999992</v>
      </c>
      <c r="L187" s="116">
        <f t="shared" ref="L187:P187" si="75">L163+L166+L169+L172+L175+L178+L181+L184</f>
        <v>0</v>
      </c>
      <c r="M187" s="116">
        <f>M163+M166+M169+M172+M175+M178+M181+M184</f>
        <v>30029.979999999996</v>
      </c>
      <c r="N187" s="116">
        <f>N163+N166+N169+N172+N175+N178+N181+N184</f>
        <v>401147.73</v>
      </c>
      <c r="O187" s="116">
        <f t="shared" si="75"/>
        <v>299407.69999999995</v>
      </c>
      <c r="P187" s="116">
        <f t="shared" si="75"/>
        <v>0</v>
      </c>
      <c r="Q187" s="116">
        <v>0</v>
      </c>
      <c r="R187" s="230"/>
    </row>
    <row r="188" spans="1:19" ht="60" customHeight="1" x14ac:dyDescent="0.25">
      <c r="A188" s="280"/>
      <c r="B188" s="280"/>
      <c r="C188" s="280"/>
      <c r="D188" s="280"/>
      <c r="E188" s="280"/>
      <c r="F188" s="280"/>
      <c r="G188" s="280"/>
      <c r="H188" s="280"/>
      <c r="I188" s="280"/>
      <c r="J188" s="114" t="s">
        <v>11</v>
      </c>
      <c r="K188" s="116">
        <f>K164+K167+K170+K173+K176+K179+K182+K185</f>
        <v>454723.75999999995</v>
      </c>
      <c r="L188" s="116">
        <f t="shared" ref="L188:O188" si="76">L164+L167+L170+L173+L176+L179+L182+L185</f>
        <v>0</v>
      </c>
      <c r="M188" s="116">
        <f>M164+M167+M170+M173+M176+M179+M182+M185</f>
        <v>18094.98</v>
      </c>
      <c r="N188" s="116">
        <f t="shared" si="76"/>
        <v>256216.44999999998</v>
      </c>
      <c r="O188" s="116">
        <f t="shared" si="76"/>
        <v>180412.33000000002</v>
      </c>
      <c r="P188" s="116">
        <f>P164+P167+P170+P173</f>
        <v>0</v>
      </c>
      <c r="Q188" s="116">
        <f>Q152</f>
        <v>0</v>
      </c>
      <c r="R188" s="230"/>
    </row>
    <row r="189" spans="1:19" ht="25.5" customHeight="1" x14ac:dyDescent="0.3">
      <c r="A189" s="284" t="s">
        <v>78</v>
      </c>
      <c r="B189" s="284"/>
      <c r="C189" s="284"/>
      <c r="D189" s="284"/>
      <c r="E189" s="284"/>
      <c r="F189" s="284"/>
      <c r="G189" s="284"/>
      <c r="H189" s="284"/>
      <c r="I189" s="284"/>
      <c r="J189" s="284"/>
      <c r="K189" s="284"/>
      <c r="L189" s="284"/>
      <c r="M189" s="284"/>
      <c r="N189" s="284"/>
      <c r="O189" s="284"/>
      <c r="P189" s="284"/>
      <c r="Q189" s="284"/>
      <c r="R189" s="284"/>
    </row>
    <row r="190" spans="1:19" ht="22.5" customHeight="1" x14ac:dyDescent="0.25">
      <c r="A190" s="279">
        <v>1</v>
      </c>
      <c r="B190" s="230" t="s">
        <v>574</v>
      </c>
      <c r="C190" s="230" t="s">
        <v>569</v>
      </c>
      <c r="D190" s="279" t="s">
        <v>223</v>
      </c>
      <c r="E190" s="279" t="s">
        <v>224</v>
      </c>
      <c r="F190" s="279" t="s">
        <v>408</v>
      </c>
      <c r="G190" s="231">
        <v>45991</v>
      </c>
      <c r="H190" s="240">
        <f>K190</f>
        <v>113894.21</v>
      </c>
      <c r="I190" s="113">
        <v>0</v>
      </c>
      <c r="J190" s="114" t="s">
        <v>14</v>
      </c>
      <c r="K190" s="115">
        <f>K192+K191</f>
        <v>113894.21</v>
      </c>
      <c r="L190" s="115">
        <f>L191+L192</f>
        <v>0</v>
      </c>
      <c r="M190" s="115">
        <f t="shared" ref="M190:P190" si="77">M191+M192</f>
        <v>0</v>
      </c>
      <c r="N190" s="115">
        <f>N191+N192</f>
        <v>113894.21</v>
      </c>
      <c r="O190" s="115">
        <f t="shared" si="77"/>
        <v>0</v>
      </c>
      <c r="P190" s="115">
        <f t="shared" si="77"/>
        <v>0</v>
      </c>
      <c r="Q190" s="113">
        <v>0</v>
      </c>
      <c r="R190" s="230" t="s">
        <v>181</v>
      </c>
    </row>
    <row r="191" spans="1:19" ht="45" customHeight="1" x14ac:dyDescent="0.25">
      <c r="A191" s="232"/>
      <c r="B191" s="230"/>
      <c r="C191" s="230"/>
      <c r="D191" s="232"/>
      <c r="E191" s="232"/>
      <c r="F191" s="232"/>
      <c r="G191" s="232"/>
      <c r="H191" s="240"/>
      <c r="I191" s="113">
        <v>0</v>
      </c>
      <c r="J191" s="114" t="s">
        <v>197</v>
      </c>
      <c r="K191" s="115">
        <f>SUM(L191:P191)</f>
        <v>71183.88</v>
      </c>
      <c r="L191" s="115">
        <v>0</v>
      </c>
      <c r="M191" s="115">
        <v>0</v>
      </c>
      <c r="N191" s="115">
        <v>71183.88</v>
      </c>
      <c r="O191" s="115">
        <v>0</v>
      </c>
      <c r="P191" s="115">
        <v>0</v>
      </c>
      <c r="Q191" s="113">
        <v>0</v>
      </c>
      <c r="R191" s="230"/>
    </row>
    <row r="192" spans="1:19" ht="59.25" customHeight="1" x14ac:dyDescent="0.25">
      <c r="A192" s="233"/>
      <c r="B192" s="230"/>
      <c r="C192" s="230"/>
      <c r="D192" s="233"/>
      <c r="E192" s="233"/>
      <c r="F192" s="233"/>
      <c r="G192" s="233"/>
      <c r="H192" s="240"/>
      <c r="I192" s="113">
        <v>0</v>
      </c>
      <c r="J192" s="114" t="s">
        <v>18</v>
      </c>
      <c r="K192" s="115">
        <f>SUM(L192:P192)</f>
        <v>42710.33</v>
      </c>
      <c r="L192" s="115">
        <v>0</v>
      </c>
      <c r="M192" s="115">
        <v>0</v>
      </c>
      <c r="N192" s="115">
        <v>42710.33</v>
      </c>
      <c r="O192" s="115">
        <v>0</v>
      </c>
      <c r="P192" s="115">
        <v>0</v>
      </c>
      <c r="Q192" s="113">
        <v>0</v>
      </c>
      <c r="R192" s="230"/>
    </row>
    <row r="193" spans="1:19" ht="52.5" customHeight="1" x14ac:dyDescent="0.25">
      <c r="A193" s="235">
        <v>2</v>
      </c>
      <c r="B193" s="234" t="s">
        <v>467</v>
      </c>
      <c r="C193" s="234" t="s">
        <v>109</v>
      </c>
      <c r="D193" s="235" t="s">
        <v>223</v>
      </c>
      <c r="E193" s="235" t="s">
        <v>468</v>
      </c>
      <c r="F193" s="235" t="s">
        <v>469</v>
      </c>
      <c r="G193" s="253">
        <v>45657</v>
      </c>
      <c r="H193" s="238">
        <f>K193</f>
        <v>4230</v>
      </c>
      <c r="I193" s="65">
        <v>0</v>
      </c>
      <c r="J193" s="102" t="s">
        <v>14</v>
      </c>
      <c r="K193" s="103">
        <f>K195+K194</f>
        <v>4230</v>
      </c>
      <c r="L193" s="103">
        <f>L194+L195</f>
        <v>0</v>
      </c>
      <c r="M193" s="103">
        <f t="shared" ref="M193" si="78">M194+M195</f>
        <v>0</v>
      </c>
      <c r="N193" s="103">
        <f>N194+N195</f>
        <v>4230</v>
      </c>
      <c r="O193" s="103">
        <f t="shared" ref="O193:P193" si="79">O194+O195</f>
        <v>0</v>
      </c>
      <c r="P193" s="103">
        <f t="shared" si="79"/>
        <v>0</v>
      </c>
      <c r="Q193" s="65">
        <v>0</v>
      </c>
      <c r="R193" s="234" t="s">
        <v>181</v>
      </c>
    </row>
    <row r="194" spans="1:19" ht="45" customHeight="1" x14ac:dyDescent="0.25">
      <c r="A194" s="236"/>
      <c r="B194" s="234"/>
      <c r="C194" s="234"/>
      <c r="D194" s="236"/>
      <c r="E194" s="236"/>
      <c r="F194" s="236"/>
      <c r="G194" s="236"/>
      <c r="H194" s="238"/>
      <c r="I194" s="65">
        <v>0</v>
      </c>
      <c r="J194" s="102" t="s">
        <v>197</v>
      </c>
      <c r="K194" s="103">
        <f>SUM(L194:P194)</f>
        <v>0</v>
      </c>
      <c r="L194" s="103">
        <v>0</v>
      </c>
      <c r="M194" s="103">
        <v>0</v>
      </c>
      <c r="N194" s="103">
        <v>0</v>
      </c>
      <c r="O194" s="103">
        <v>0</v>
      </c>
      <c r="P194" s="103">
        <v>0</v>
      </c>
      <c r="Q194" s="65">
        <v>0</v>
      </c>
      <c r="R194" s="234"/>
    </row>
    <row r="195" spans="1:19" ht="64.5" customHeight="1" x14ac:dyDescent="0.25">
      <c r="A195" s="237"/>
      <c r="B195" s="234"/>
      <c r="C195" s="234"/>
      <c r="D195" s="237"/>
      <c r="E195" s="237"/>
      <c r="F195" s="237"/>
      <c r="G195" s="237"/>
      <c r="H195" s="238"/>
      <c r="I195" s="65">
        <v>0</v>
      </c>
      <c r="J195" s="102" t="s">
        <v>18</v>
      </c>
      <c r="K195" s="103">
        <f>SUM(L195:P195)</f>
        <v>4230</v>
      </c>
      <c r="L195" s="103">
        <v>0</v>
      </c>
      <c r="M195" s="103">
        <v>0</v>
      </c>
      <c r="N195" s="103">
        <f>4700-470</f>
        <v>4230</v>
      </c>
      <c r="O195" s="103">
        <v>0</v>
      </c>
      <c r="P195" s="103">
        <v>0</v>
      </c>
      <c r="Q195" s="65">
        <v>0</v>
      </c>
      <c r="R195" s="234"/>
    </row>
    <row r="196" spans="1:19" ht="27.75" customHeight="1" x14ac:dyDescent="0.25">
      <c r="A196" s="235">
        <v>3</v>
      </c>
      <c r="B196" s="234" t="s">
        <v>225</v>
      </c>
      <c r="C196" s="234" t="s">
        <v>226</v>
      </c>
      <c r="D196" s="235" t="s">
        <v>227</v>
      </c>
      <c r="E196" s="235" t="s">
        <v>228</v>
      </c>
      <c r="F196" s="235" t="s">
        <v>514</v>
      </c>
      <c r="G196" s="253">
        <v>47087</v>
      </c>
      <c r="H196" s="238">
        <v>1914710.34</v>
      </c>
      <c r="I196" s="65">
        <v>0</v>
      </c>
      <c r="J196" s="102" t="s">
        <v>14</v>
      </c>
      <c r="K196" s="103">
        <f>K197+K198</f>
        <v>1758902.03</v>
      </c>
      <c r="L196" s="103">
        <f t="shared" ref="L196:P196" si="80">L197+L198</f>
        <v>12537.93</v>
      </c>
      <c r="M196" s="103">
        <v>0</v>
      </c>
      <c r="N196" s="103">
        <f>N197+N198</f>
        <v>134580.74</v>
      </c>
      <c r="O196" s="103">
        <f t="shared" si="80"/>
        <v>934962.58</v>
      </c>
      <c r="P196" s="103">
        <f t="shared" si="80"/>
        <v>676820.78</v>
      </c>
      <c r="Q196" s="65">
        <v>0</v>
      </c>
      <c r="R196" s="234" t="s">
        <v>181</v>
      </c>
    </row>
    <row r="197" spans="1:19" ht="43.5" customHeight="1" x14ac:dyDescent="0.3">
      <c r="A197" s="236"/>
      <c r="B197" s="234"/>
      <c r="C197" s="234"/>
      <c r="D197" s="236"/>
      <c r="E197" s="236"/>
      <c r="F197" s="236"/>
      <c r="G197" s="236"/>
      <c r="H197" s="238"/>
      <c r="I197" s="65">
        <v>0</v>
      </c>
      <c r="J197" s="102" t="s">
        <v>197</v>
      </c>
      <c r="K197" s="103">
        <f>L197+M197+N197+O197+P197</f>
        <v>1514868.95</v>
      </c>
      <c r="L197" s="103">
        <v>7861.28</v>
      </c>
      <c r="M197" s="103">
        <v>0</v>
      </c>
      <c r="N197" s="103">
        <v>133234.93</v>
      </c>
      <c r="O197" s="103">
        <v>925612.95</v>
      </c>
      <c r="P197" s="103">
        <v>448159.79</v>
      </c>
      <c r="Q197" s="65">
        <v>0</v>
      </c>
      <c r="R197" s="234"/>
      <c r="S197" s="72"/>
    </row>
    <row r="198" spans="1:19" ht="62.25" customHeight="1" x14ac:dyDescent="0.25">
      <c r="A198" s="237"/>
      <c r="B198" s="234"/>
      <c r="C198" s="234"/>
      <c r="D198" s="237"/>
      <c r="E198" s="237"/>
      <c r="F198" s="237"/>
      <c r="G198" s="237"/>
      <c r="H198" s="238"/>
      <c r="I198" s="65">
        <v>0</v>
      </c>
      <c r="J198" s="102" t="s">
        <v>18</v>
      </c>
      <c r="K198" s="103">
        <f>L198+M198+N198+O198+P198</f>
        <v>244033.08</v>
      </c>
      <c r="L198" s="103">
        <v>4676.6499999999996</v>
      </c>
      <c r="M198" s="103">
        <v>0</v>
      </c>
      <c r="N198" s="103">
        <v>1345.81</v>
      </c>
      <c r="O198" s="103">
        <v>9349.6299999999992</v>
      </c>
      <c r="P198" s="103">
        <v>228660.99</v>
      </c>
      <c r="Q198" s="65">
        <v>0</v>
      </c>
      <c r="R198" s="234"/>
    </row>
    <row r="199" spans="1:19" ht="27.75" customHeight="1" x14ac:dyDescent="0.25">
      <c r="A199" s="234">
        <v>4</v>
      </c>
      <c r="B199" s="234" t="s">
        <v>66</v>
      </c>
      <c r="C199" s="234" t="s">
        <v>229</v>
      </c>
      <c r="D199" s="234" t="s">
        <v>230</v>
      </c>
      <c r="E199" s="234" t="s">
        <v>214</v>
      </c>
      <c r="F199" s="234" t="s">
        <v>109</v>
      </c>
      <c r="G199" s="252" t="s">
        <v>109</v>
      </c>
      <c r="H199" s="238">
        <f>K199</f>
        <v>0</v>
      </c>
      <c r="I199" s="65">
        <v>0</v>
      </c>
      <c r="J199" s="102" t="s">
        <v>14</v>
      </c>
      <c r="K199" s="103">
        <f>K200+K201</f>
        <v>0</v>
      </c>
      <c r="L199" s="103">
        <f t="shared" ref="L199:P199" si="81">L200+L201</f>
        <v>0</v>
      </c>
      <c r="M199" s="103">
        <f t="shared" si="81"/>
        <v>0</v>
      </c>
      <c r="N199" s="103">
        <f t="shared" si="81"/>
        <v>0</v>
      </c>
      <c r="O199" s="103">
        <f t="shared" si="81"/>
        <v>0</v>
      </c>
      <c r="P199" s="103">
        <f t="shared" si="81"/>
        <v>0</v>
      </c>
      <c r="Q199" s="65">
        <v>0</v>
      </c>
      <c r="R199" s="234" t="s">
        <v>181</v>
      </c>
    </row>
    <row r="200" spans="1:19" ht="38.25" customHeight="1" x14ac:dyDescent="0.25">
      <c r="A200" s="234"/>
      <c r="B200" s="234"/>
      <c r="C200" s="234"/>
      <c r="D200" s="251"/>
      <c r="E200" s="234"/>
      <c r="F200" s="234"/>
      <c r="G200" s="234"/>
      <c r="H200" s="238"/>
      <c r="I200" s="65">
        <v>0</v>
      </c>
      <c r="J200" s="102" t="s">
        <v>197</v>
      </c>
      <c r="K200" s="103">
        <f>L200+M200+N200+O200+P200</f>
        <v>0</v>
      </c>
      <c r="L200" s="103">
        <v>0</v>
      </c>
      <c r="M200" s="103">
        <v>0</v>
      </c>
      <c r="N200" s="103">
        <v>0</v>
      </c>
      <c r="O200" s="103">
        <v>0</v>
      </c>
      <c r="P200" s="103">
        <v>0</v>
      </c>
      <c r="Q200" s="65">
        <v>0</v>
      </c>
      <c r="R200" s="234"/>
    </row>
    <row r="201" spans="1:19" ht="77.25" customHeight="1" x14ac:dyDescent="0.25">
      <c r="A201" s="234"/>
      <c r="B201" s="234"/>
      <c r="C201" s="234"/>
      <c r="D201" s="251"/>
      <c r="E201" s="234"/>
      <c r="F201" s="234"/>
      <c r="G201" s="234"/>
      <c r="H201" s="238"/>
      <c r="I201" s="65">
        <v>0</v>
      </c>
      <c r="J201" s="102" t="s">
        <v>18</v>
      </c>
      <c r="K201" s="103">
        <f>L201+M201+N201+O201+P201</f>
        <v>0</v>
      </c>
      <c r="L201" s="103">
        <v>0</v>
      </c>
      <c r="M201" s="103">
        <v>0</v>
      </c>
      <c r="N201" s="103">
        <v>0</v>
      </c>
      <c r="O201" s="103">
        <v>0</v>
      </c>
      <c r="P201" s="103">
        <v>0</v>
      </c>
      <c r="Q201" s="65">
        <v>0</v>
      </c>
      <c r="R201" s="234"/>
    </row>
    <row r="202" spans="1:19" ht="28.5" customHeight="1" x14ac:dyDescent="0.25">
      <c r="A202" s="234">
        <v>5</v>
      </c>
      <c r="B202" s="234" t="s">
        <v>415</v>
      </c>
      <c r="C202" s="234" t="s">
        <v>231</v>
      </c>
      <c r="D202" s="234" t="s">
        <v>232</v>
      </c>
      <c r="E202" s="234" t="s">
        <v>334</v>
      </c>
      <c r="F202" s="234" t="s">
        <v>542</v>
      </c>
      <c r="G202" s="252">
        <v>46022</v>
      </c>
      <c r="H202" s="238">
        <f>K202</f>
        <v>9990</v>
      </c>
      <c r="I202" s="65">
        <v>0</v>
      </c>
      <c r="J202" s="102" t="s">
        <v>14</v>
      </c>
      <c r="K202" s="103">
        <f>K203+K204</f>
        <v>9990</v>
      </c>
      <c r="L202" s="103">
        <f t="shared" ref="L202:P202" si="82">L203+L204</f>
        <v>0</v>
      </c>
      <c r="M202" s="103">
        <f t="shared" si="82"/>
        <v>0</v>
      </c>
      <c r="N202" s="103">
        <f t="shared" si="82"/>
        <v>9990</v>
      </c>
      <c r="O202" s="103">
        <f t="shared" si="82"/>
        <v>0</v>
      </c>
      <c r="P202" s="103">
        <f t="shared" si="82"/>
        <v>0</v>
      </c>
      <c r="Q202" s="65">
        <v>0</v>
      </c>
      <c r="R202" s="234" t="s">
        <v>181</v>
      </c>
    </row>
    <row r="203" spans="1:19" ht="42.75" customHeight="1" x14ac:dyDescent="0.25">
      <c r="A203" s="234"/>
      <c r="B203" s="234"/>
      <c r="C203" s="234"/>
      <c r="D203" s="251"/>
      <c r="E203" s="234"/>
      <c r="F203" s="234"/>
      <c r="G203" s="234"/>
      <c r="H203" s="238"/>
      <c r="I203" s="65">
        <v>0</v>
      </c>
      <c r="J203" s="102" t="s">
        <v>197</v>
      </c>
      <c r="K203" s="103">
        <f>L203+M203+N203+O203+P203</f>
        <v>0</v>
      </c>
      <c r="L203" s="103">
        <v>0</v>
      </c>
      <c r="M203" s="103">
        <v>0</v>
      </c>
      <c r="N203" s="103">
        <v>0</v>
      </c>
      <c r="O203" s="103">
        <v>0</v>
      </c>
      <c r="P203" s="103">
        <v>0</v>
      </c>
      <c r="Q203" s="65">
        <v>0</v>
      </c>
      <c r="R203" s="234"/>
    </row>
    <row r="204" spans="1:19" ht="60" customHeight="1" x14ac:dyDescent="0.25">
      <c r="A204" s="234"/>
      <c r="B204" s="234"/>
      <c r="C204" s="234"/>
      <c r="D204" s="251"/>
      <c r="E204" s="234"/>
      <c r="F204" s="234"/>
      <c r="G204" s="234"/>
      <c r="H204" s="238"/>
      <c r="I204" s="65">
        <v>0</v>
      </c>
      <c r="J204" s="102" t="s">
        <v>18</v>
      </c>
      <c r="K204" s="103">
        <f>L204+M204+N204+O204+P204</f>
        <v>9990</v>
      </c>
      <c r="L204" s="103">
        <v>0</v>
      </c>
      <c r="M204" s="103">
        <v>0</v>
      </c>
      <c r="N204" s="103">
        <v>9990</v>
      </c>
      <c r="O204" s="103">
        <v>0</v>
      </c>
      <c r="P204" s="103">
        <v>0</v>
      </c>
      <c r="Q204" s="65">
        <v>0</v>
      </c>
      <c r="R204" s="234"/>
    </row>
    <row r="205" spans="1:19" ht="31.5" customHeight="1" x14ac:dyDescent="0.25">
      <c r="A205" s="234">
        <v>6</v>
      </c>
      <c r="B205" s="234" t="s">
        <v>161</v>
      </c>
      <c r="C205" s="234" t="s">
        <v>233</v>
      </c>
      <c r="D205" s="234" t="s">
        <v>234</v>
      </c>
      <c r="E205" s="234" t="s">
        <v>334</v>
      </c>
      <c r="F205" s="234" t="s">
        <v>542</v>
      </c>
      <c r="G205" s="252">
        <v>46022</v>
      </c>
      <c r="H205" s="238">
        <f>K205</f>
        <v>14999</v>
      </c>
      <c r="I205" s="65">
        <v>0</v>
      </c>
      <c r="J205" s="102" t="s">
        <v>14</v>
      </c>
      <c r="K205" s="103">
        <f>K206+K207</f>
        <v>14999</v>
      </c>
      <c r="L205" s="103">
        <f t="shared" ref="L205:P205" si="83">L206+L207</f>
        <v>0</v>
      </c>
      <c r="M205" s="103">
        <f t="shared" si="83"/>
        <v>0</v>
      </c>
      <c r="N205" s="103">
        <f t="shared" si="83"/>
        <v>14999</v>
      </c>
      <c r="O205" s="103">
        <f t="shared" si="83"/>
        <v>0</v>
      </c>
      <c r="P205" s="103">
        <f t="shared" si="83"/>
        <v>0</v>
      </c>
      <c r="Q205" s="65">
        <v>0</v>
      </c>
      <c r="R205" s="234" t="s">
        <v>181</v>
      </c>
    </row>
    <row r="206" spans="1:19" ht="64.5" customHeight="1" x14ac:dyDescent="0.25">
      <c r="A206" s="234"/>
      <c r="B206" s="234"/>
      <c r="C206" s="234"/>
      <c r="D206" s="251"/>
      <c r="E206" s="234"/>
      <c r="F206" s="234"/>
      <c r="G206" s="234"/>
      <c r="H206" s="238"/>
      <c r="I206" s="65">
        <v>0</v>
      </c>
      <c r="J206" s="102" t="s">
        <v>197</v>
      </c>
      <c r="K206" s="103">
        <f>L206+M206+N206+O206+P206</f>
        <v>0</v>
      </c>
      <c r="L206" s="103">
        <v>0</v>
      </c>
      <c r="M206" s="103">
        <v>0</v>
      </c>
      <c r="N206" s="103">
        <v>0</v>
      </c>
      <c r="O206" s="103">
        <v>0</v>
      </c>
      <c r="P206" s="103">
        <v>0</v>
      </c>
      <c r="Q206" s="65">
        <v>0</v>
      </c>
      <c r="R206" s="234"/>
    </row>
    <row r="207" spans="1:19" ht="62.25" customHeight="1" x14ac:dyDescent="0.25">
      <c r="A207" s="234"/>
      <c r="B207" s="234"/>
      <c r="C207" s="234"/>
      <c r="D207" s="251"/>
      <c r="E207" s="234"/>
      <c r="F207" s="234"/>
      <c r="G207" s="234"/>
      <c r="H207" s="238"/>
      <c r="I207" s="65">
        <v>0</v>
      </c>
      <c r="J207" s="102" t="s">
        <v>18</v>
      </c>
      <c r="K207" s="103">
        <f>L207+M207+N207+O207+P207</f>
        <v>14999</v>
      </c>
      <c r="L207" s="103">
        <v>0</v>
      </c>
      <c r="M207" s="103">
        <v>0</v>
      </c>
      <c r="N207" s="103">
        <v>14999</v>
      </c>
      <c r="O207" s="103">
        <v>0</v>
      </c>
      <c r="P207" s="103">
        <v>0</v>
      </c>
      <c r="Q207" s="65">
        <v>0</v>
      </c>
      <c r="R207" s="234"/>
    </row>
    <row r="208" spans="1:19" ht="21" customHeight="1" x14ac:dyDescent="0.25">
      <c r="A208" s="235">
        <v>7</v>
      </c>
      <c r="B208" s="234" t="s">
        <v>98</v>
      </c>
      <c r="C208" s="234" t="s">
        <v>235</v>
      </c>
      <c r="D208" s="234" t="s">
        <v>236</v>
      </c>
      <c r="E208" s="234" t="s">
        <v>180</v>
      </c>
      <c r="F208" s="234" t="s">
        <v>566</v>
      </c>
      <c r="G208" s="252">
        <v>46721</v>
      </c>
      <c r="H208" s="238">
        <f>K208</f>
        <v>109590</v>
      </c>
      <c r="I208" s="65">
        <v>0</v>
      </c>
      <c r="J208" s="102" t="s">
        <v>14</v>
      </c>
      <c r="K208" s="103">
        <f>O208+P208</f>
        <v>109590</v>
      </c>
      <c r="L208" s="103">
        <v>0</v>
      </c>
      <c r="M208" s="103">
        <v>0</v>
      </c>
      <c r="N208" s="103">
        <v>0</v>
      </c>
      <c r="O208" s="103">
        <f>O209+O210</f>
        <v>36530</v>
      </c>
      <c r="P208" s="103">
        <f>P209+P210</f>
        <v>73060</v>
      </c>
      <c r="Q208" s="65">
        <v>0</v>
      </c>
      <c r="R208" s="234" t="s">
        <v>181</v>
      </c>
    </row>
    <row r="209" spans="1:19" ht="42.75" customHeight="1" x14ac:dyDescent="0.25">
      <c r="A209" s="236"/>
      <c r="B209" s="234"/>
      <c r="C209" s="234"/>
      <c r="D209" s="251"/>
      <c r="E209" s="234"/>
      <c r="F209" s="234"/>
      <c r="G209" s="252"/>
      <c r="H209" s="238"/>
      <c r="I209" s="65">
        <v>0</v>
      </c>
      <c r="J209" s="102" t="s">
        <v>197</v>
      </c>
      <c r="K209" s="103">
        <f>O209+P209</f>
        <v>80877.42</v>
      </c>
      <c r="L209" s="103">
        <v>0</v>
      </c>
      <c r="M209" s="103">
        <v>0</v>
      </c>
      <c r="N209" s="103">
        <v>0</v>
      </c>
      <c r="O209" s="103">
        <v>36164.699999999997</v>
      </c>
      <c r="P209" s="103">
        <v>44712.72</v>
      </c>
      <c r="Q209" s="65">
        <v>0</v>
      </c>
      <c r="R209" s="234"/>
    </row>
    <row r="210" spans="1:19" ht="57" customHeight="1" x14ac:dyDescent="0.25">
      <c r="A210" s="237"/>
      <c r="B210" s="234"/>
      <c r="C210" s="234"/>
      <c r="D210" s="251"/>
      <c r="E210" s="234"/>
      <c r="F210" s="234"/>
      <c r="G210" s="252"/>
      <c r="H210" s="238"/>
      <c r="I210" s="65">
        <v>0</v>
      </c>
      <c r="J210" s="102" t="s">
        <v>18</v>
      </c>
      <c r="K210" s="103">
        <f>O210+P210</f>
        <v>28712.579999999998</v>
      </c>
      <c r="L210" s="103">
        <v>0</v>
      </c>
      <c r="M210" s="103">
        <v>0</v>
      </c>
      <c r="N210" s="103">
        <v>0</v>
      </c>
      <c r="O210" s="103">
        <v>365.3</v>
      </c>
      <c r="P210" s="103">
        <v>28347.279999999999</v>
      </c>
      <c r="Q210" s="65">
        <v>0</v>
      </c>
      <c r="R210" s="234"/>
    </row>
    <row r="211" spans="1:19" ht="28.5" customHeight="1" x14ac:dyDescent="0.25">
      <c r="A211" s="235">
        <v>8</v>
      </c>
      <c r="B211" s="234" t="s">
        <v>162</v>
      </c>
      <c r="C211" s="234" t="s">
        <v>237</v>
      </c>
      <c r="D211" s="234" t="s">
        <v>238</v>
      </c>
      <c r="E211" s="234" t="s">
        <v>334</v>
      </c>
      <c r="F211" s="234" t="s">
        <v>543</v>
      </c>
      <c r="G211" s="252">
        <v>46022</v>
      </c>
      <c r="H211" s="238">
        <f>K211</f>
        <v>6430.54</v>
      </c>
      <c r="I211" s="65">
        <v>0</v>
      </c>
      <c r="J211" s="102" t="s">
        <v>14</v>
      </c>
      <c r="K211" s="103">
        <f>K212+K213</f>
        <v>6430.54</v>
      </c>
      <c r="L211" s="103">
        <f t="shared" ref="L211:P211" si="84">L212+L213</f>
        <v>6430.54</v>
      </c>
      <c r="M211" s="103">
        <f t="shared" si="84"/>
        <v>0</v>
      </c>
      <c r="N211" s="103">
        <f t="shared" si="84"/>
        <v>6430</v>
      </c>
      <c r="O211" s="103">
        <f t="shared" si="84"/>
        <v>0</v>
      </c>
      <c r="P211" s="103">
        <f t="shared" si="84"/>
        <v>0</v>
      </c>
      <c r="Q211" s="65">
        <v>0</v>
      </c>
      <c r="R211" s="234" t="s">
        <v>181</v>
      </c>
    </row>
    <row r="212" spans="1:19" ht="41.25" customHeight="1" x14ac:dyDescent="0.25">
      <c r="A212" s="236"/>
      <c r="B212" s="234"/>
      <c r="C212" s="234"/>
      <c r="D212" s="251"/>
      <c r="E212" s="234"/>
      <c r="F212" s="234"/>
      <c r="G212" s="252"/>
      <c r="H212" s="238"/>
      <c r="I212" s="65">
        <v>0</v>
      </c>
      <c r="J212" s="102" t="s">
        <v>197</v>
      </c>
      <c r="K212" s="103">
        <v>0</v>
      </c>
      <c r="L212" s="103">
        <v>0</v>
      </c>
      <c r="M212" s="103">
        <v>0</v>
      </c>
      <c r="N212" s="103">
        <v>0</v>
      </c>
      <c r="O212" s="103">
        <v>0</v>
      </c>
      <c r="P212" s="103">
        <v>0</v>
      </c>
      <c r="Q212" s="65">
        <v>0</v>
      </c>
      <c r="R212" s="234"/>
    </row>
    <row r="213" spans="1:19" ht="59.25" customHeight="1" x14ac:dyDescent="0.3">
      <c r="A213" s="237"/>
      <c r="B213" s="234"/>
      <c r="C213" s="234"/>
      <c r="D213" s="251"/>
      <c r="E213" s="234"/>
      <c r="F213" s="234"/>
      <c r="G213" s="252"/>
      <c r="H213" s="238"/>
      <c r="I213" s="65">
        <v>0</v>
      </c>
      <c r="J213" s="102" t="s">
        <v>18</v>
      </c>
      <c r="K213" s="103">
        <f>L213+M213</f>
        <v>6430.54</v>
      </c>
      <c r="L213" s="103">
        <v>6430.54</v>
      </c>
      <c r="M213" s="103">
        <v>0</v>
      </c>
      <c r="N213" s="103">
        <v>6430</v>
      </c>
      <c r="O213" s="103">
        <v>0</v>
      </c>
      <c r="P213" s="103">
        <v>0</v>
      </c>
      <c r="Q213" s="65">
        <v>0</v>
      </c>
      <c r="R213" s="234"/>
      <c r="S213" s="72"/>
    </row>
    <row r="214" spans="1:19" ht="30" customHeight="1" x14ac:dyDescent="0.25">
      <c r="A214" s="235">
        <v>9</v>
      </c>
      <c r="B214" s="234" t="s">
        <v>153</v>
      </c>
      <c r="C214" s="234" t="s">
        <v>247</v>
      </c>
      <c r="D214" s="234" t="s">
        <v>248</v>
      </c>
      <c r="E214" s="234" t="s">
        <v>210</v>
      </c>
      <c r="F214" s="234" t="s">
        <v>251</v>
      </c>
      <c r="G214" s="252">
        <v>45657</v>
      </c>
      <c r="H214" s="238">
        <f>K214</f>
        <v>0</v>
      </c>
      <c r="I214" s="65">
        <v>0</v>
      </c>
      <c r="J214" s="102" t="s">
        <v>14</v>
      </c>
      <c r="K214" s="103">
        <f>K215+K216</f>
        <v>0</v>
      </c>
      <c r="L214" s="103">
        <f t="shared" ref="L214:P214" si="85">L215+L216</f>
        <v>0</v>
      </c>
      <c r="M214" s="103">
        <f t="shared" si="85"/>
        <v>0</v>
      </c>
      <c r="N214" s="103">
        <f t="shared" si="85"/>
        <v>0</v>
      </c>
      <c r="O214" s="103">
        <f t="shared" si="85"/>
        <v>0</v>
      </c>
      <c r="P214" s="103">
        <f t="shared" si="85"/>
        <v>0</v>
      </c>
      <c r="Q214" s="65">
        <v>0</v>
      </c>
      <c r="R214" s="234" t="s">
        <v>181</v>
      </c>
    </row>
    <row r="215" spans="1:19" ht="46.5" customHeight="1" x14ac:dyDescent="0.25">
      <c r="A215" s="236"/>
      <c r="B215" s="234"/>
      <c r="C215" s="234"/>
      <c r="D215" s="251"/>
      <c r="E215" s="234"/>
      <c r="F215" s="234"/>
      <c r="G215" s="252"/>
      <c r="H215" s="238"/>
      <c r="I215" s="65">
        <v>0</v>
      </c>
      <c r="J215" s="102" t="s">
        <v>197</v>
      </c>
      <c r="K215" s="103">
        <v>0</v>
      </c>
      <c r="L215" s="103">
        <v>0</v>
      </c>
      <c r="M215" s="103">
        <v>0</v>
      </c>
      <c r="N215" s="103">
        <v>0</v>
      </c>
      <c r="O215" s="103">
        <v>0</v>
      </c>
      <c r="P215" s="103">
        <v>0</v>
      </c>
      <c r="Q215" s="65">
        <v>0</v>
      </c>
      <c r="R215" s="234"/>
    </row>
    <row r="216" spans="1:19" ht="62.25" customHeight="1" x14ac:dyDescent="0.25">
      <c r="A216" s="237"/>
      <c r="B216" s="234"/>
      <c r="C216" s="234"/>
      <c r="D216" s="251"/>
      <c r="E216" s="234"/>
      <c r="F216" s="234"/>
      <c r="G216" s="252"/>
      <c r="H216" s="238"/>
      <c r="I216" s="65">
        <v>0</v>
      </c>
      <c r="J216" s="102" t="s">
        <v>18</v>
      </c>
      <c r="K216" s="103">
        <f>L216</f>
        <v>0</v>
      </c>
      <c r="L216" s="103">
        <v>0</v>
      </c>
      <c r="M216" s="103">
        <v>0</v>
      </c>
      <c r="N216" s="103">
        <v>0</v>
      </c>
      <c r="O216" s="103">
        <v>0</v>
      </c>
      <c r="P216" s="103">
        <v>0</v>
      </c>
      <c r="Q216" s="65">
        <v>0</v>
      </c>
      <c r="R216" s="234"/>
    </row>
    <row r="217" spans="1:19" ht="27" customHeight="1" x14ac:dyDescent="0.25">
      <c r="A217" s="235">
        <v>10</v>
      </c>
      <c r="B217" s="235" t="s">
        <v>271</v>
      </c>
      <c r="C217" s="235" t="s">
        <v>239</v>
      </c>
      <c r="D217" s="235" t="s">
        <v>240</v>
      </c>
      <c r="E217" s="235" t="s">
        <v>334</v>
      </c>
      <c r="F217" s="235" t="s">
        <v>543</v>
      </c>
      <c r="G217" s="253">
        <v>46022</v>
      </c>
      <c r="H217" s="281">
        <f>K217</f>
        <v>0</v>
      </c>
      <c r="I217" s="65">
        <v>0</v>
      </c>
      <c r="J217" s="102" t="s">
        <v>14</v>
      </c>
      <c r="K217" s="103">
        <f>K218+K219</f>
        <v>0</v>
      </c>
      <c r="L217" s="103">
        <f t="shared" ref="L217:P217" si="86">L218+L219</f>
        <v>0</v>
      </c>
      <c r="M217" s="103">
        <f t="shared" si="86"/>
        <v>0</v>
      </c>
      <c r="N217" s="103">
        <f t="shared" si="86"/>
        <v>3000</v>
      </c>
      <c r="O217" s="103">
        <f t="shared" si="86"/>
        <v>0</v>
      </c>
      <c r="P217" s="103">
        <f t="shared" si="86"/>
        <v>0</v>
      </c>
      <c r="Q217" s="65">
        <v>0</v>
      </c>
      <c r="R217" s="235" t="s">
        <v>181</v>
      </c>
    </row>
    <row r="218" spans="1:19" ht="43.5" customHeight="1" x14ac:dyDescent="0.25">
      <c r="A218" s="236"/>
      <c r="B218" s="236"/>
      <c r="C218" s="236"/>
      <c r="D218" s="265"/>
      <c r="E218" s="236"/>
      <c r="F218" s="236"/>
      <c r="G218" s="254"/>
      <c r="H218" s="282"/>
      <c r="I218" s="65">
        <v>0</v>
      </c>
      <c r="J218" s="102" t="s">
        <v>197</v>
      </c>
      <c r="K218" s="103">
        <v>0</v>
      </c>
      <c r="L218" s="103">
        <v>0</v>
      </c>
      <c r="M218" s="103">
        <v>0</v>
      </c>
      <c r="N218" s="103">
        <v>0</v>
      </c>
      <c r="O218" s="103">
        <v>0</v>
      </c>
      <c r="P218" s="103">
        <v>0</v>
      </c>
      <c r="Q218" s="65">
        <v>0</v>
      </c>
      <c r="R218" s="236"/>
    </row>
    <row r="219" spans="1:19" ht="63.75" customHeight="1" x14ac:dyDescent="0.25">
      <c r="A219" s="237"/>
      <c r="B219" s="237"/>
      <c r="C219" s="237"/>
      <c r="D219" s="266"/>
      <c r="E219" s="237"/>
      <c r="F219" s="237"/>
      <c r="G219" s="255"/>
      <c r="H219" s="283"/>
      <c r="I219" s="65">
        <v>0</v>
      </c>
      <c r="J219" s="102" t="s">
        <v>18</v>
      </c>
      <c r="K219" s="103">
        <f>L219+M219</f>
        <v>0</v>
      </c>
      <c r="L219" s="103">
        <v>0</v>
      </c>
      <c r="M219" s="103">
        <v>0</v>
      </c>
      <c r="N219" s="103">
        <v>3000</v>
      </c>
      <c r="O219" s="103">
        <v>0</v>
      </c>
      <c r="P219" s="103">
        <v>0</v>
      </c>
      <c r="Q219" s="65">
        <v>0</v>
      </c>
      <c r="R219" s="237"/>
    </row>
    <row r="220" spans="1:19" ht="30" customHeight="1" x14ac:dyDescent="0.25">
      <c r="A220" s="234">
        <v>11</v>
      </c>
      <c r="B220" s="234" t="s">
        <v>256</v>
      </c>
      <c r="C220" s="234" t="s">
        <v>109</v>
      </c>
      <c r="D220" s="234" t="s">
        <v>257</v>
      </c>
      <c r="E220" s="234" t="s">
        <v>187</v>
      </c>
      <c r="F220" s="234" t="s">
        <v>109</v>
      </c>
      <c r="G220" s="252" t="s">
        <v>109</v>
      </c>
      <c r="H220" s="238">
        <f>K220</f>
        <v>0</v>
      </c>
      <c r="I220" s="65">
        <v>0</v>
      </c>
      <c r="J220" s="102" t="s">
        <v>14</v>
      </c>
      <c r="K220" s="103">
        <f>K221+K222</f>
        <v>0</v>
      </c>
      <c r="L220" s="103">
        <f t="shared" ref="L220:P220" si="87">L221+L222</f>
        <v>0</v>
      </c>
      <c r="M220" s="103">
        <f t="shared" si="87"/>
        <v>0</v>
      </c>
      <c r="N220" s="103">
        <f t="shared" si="87"/>
        <v>0</v>
      </c>
      <c r="O220" s="103">
        <f t="shared" si="87"/>
        <v>0</v>
      </c>
      <c r="P220" s="103">
        <f t="shared" si="87"/>
        <v>0</v>
      </c>
      <c r="Q220" s="65">
        <v>0</v>
      </c>
      <c r="R220" s="234" t="s">
        <v>181</v>
      </c>
    </row>
    <row r="221" spans="1:19" ht="46.5" customHeight="1" x14ac:dyDescent="0.25">
      <c r="A221" s="234"/>
      <c r="B221" s="234"/>
      <c r="C221" s="234"/>
      <c r="D221" s="251"/>
      <c r="E221" s="234"/>
      <c r="F221" s="234"/>
      <c r="G221" s="252"/>
      <c r="H221" s="238"/>
      <c r="I221" s="65">
        <v>0</v>
      </c>
      <c r="J221" s="102" t="s">
        <v>197</v>
      </c>
      <c r="K221" s="103">
        <v>0</v>
      </c>
      <c r="L221" s="103">
        <v>0</v>
      </c>
      <c r="M221" s="103">
        <v>0</v>
      </c>
      <c r="N221" s="103">
        <v>0</v>
      </c>
      <c r="O221" s="103">
        <v>0</v>
      </c>
      <c r="P221" s="103">
        <v>0</v>
      </c>
      <c r="Q221" s="65">
        <v>0</v>
      </c>
      <c r="R221" s="234"/>
    </row>
    <row r="222" spans="1:19" ht="65.25" customHeight="1" x14ac:dyDescent="0.25">
      <c r="A222" s="234"/>
      <c r="B222" s="234"/>
      <c r="C222" s="234"/>
      <c r="D222" s="251"/>
      <c r="E222" s="234"/>
      <c r="F222" s="234"/>
      <c r="G222" s="252"/>
      <c r="H222" s="238"/>
      <c r="I222" s="65">
        <v>0</v>
      </c>
      <c r="J222" s="102" t="s">
        <v>18</v>
      </c>
      <c r="K222" s="103">
        <f>L222</f>
        <v>0</v>
      </c>
      <c r="L222" s="103">
        <v>0</v>
      </c>
      <c r="M222" s="103">
        <v>0</v>
      </c>
      <c r="N222" s="103">
        <v>0</v>
      </c>
      <c r="O222" s="103">
        <v>0</v>
      </c>
      <c r="P222" s="103">
        <v>0</v>
      </c>
      <c r="Q222" s="65">
        <v>0</v>
      </c>
      <c r="R222" s="234"/>
    </row>
    <row r="223" spans="1:19" ht="48.75" customHeight="1" x14ac:dyDescent="0.25">
      <c r="A223" s="234">
        <v>12</v>
      </c>
      <c r="B223" s="234" t="s">
        <v>255</v>
      </c>
      <c r="C223" s="234" t="s">
        <v>258</v>
      </c>
      <c r="D223" s="234" t="s">
        <v>259</v>
      </c>
      <c r="E223" s="234" t="s">
        <v>214</v>
      </c>
      <c r="F223" s="234" t="s">
        <v>260</v>
      </c>
      <c r="G223" s="252">
        <v>45291</v>
      </c>
      <c r="H223" s="238">
        <f>K223+I223</f>
        <v>38591.22077</v>
      </c>
      <c r="I223" s="103">
        <f>I224+I225</f>
        <v>16764.58843</v>
      </c>
      <c r="J223" s="102" t="s">
        <v>14</v>
      </c>
      <c r="K223" s="103">
        <f>K224+K225</f>
        <v>21826.63234</v>
      </c>
      <c r="L223" s="103">
        <f t="shared" ref="L223:P223" si="88">L224+L225</f>
        <v>21826.63234</v>
      </c>
      <c r="M223" s="103">
        <f t="shared" si="88"/>
        <v>0</v>
      </c>
      <c r="N223" s="103">
        <f t="shared" si="88"/>
        <v>0</v>
      </c>
      <c r="O223" s="103">
        <f t="shared" si="88"/>
        <v>0</v>
      </c>
      <c r="P223" s="103">
        <f t="shared" si="88"/>
        <v>0</v>
      </c>
      <c r="Q223" s="65">
        <v>0</v>
      </c>
      <c r="R223" s="234" t="s">
        <v>181</v>
      </c>
    </row>
    <row r="224" spans="1:19" ht="66" customHeight="1" x14ac:dyDescent="0.25">
      <c r="A224" s="234"/>
      <c r="B224" s="234"/>
      <c r="C224" s="234"/>
      <c r="D224" s="251"/>
      <c r="E224" s="234"/>
      <c r="F224" s="234"/>
      <c r="G224" s="252"/>
      <c r="H224" s="238"/>
      <c r="I224" s="103">
        <v>0</v>
      </c>
      <c r="J224" s="102" t="s">
        <v>197</v>
      </c>
      <c r="K224" s="103">
        <v>0</v>
      </c>
      <c r="L224" s="103">
        <v>0</v>
      </c>
      <c r="M224" s="103">
        <v>0</v>
      </c>
      <c r="N224" s="103">
        <v>0</v>
      </c>
      <c r="O224" s="103">
        <v>0</v>
      </c>
      <c r="P224" s="103">
        <v>0</v>
      </c>
      <c r="Q224" s="65">
        <v>0</v>
      </c>
      <c r="R224" s="234"/>
    </row>
    <row r="225" spans="1:19" ht="192.75" customHeight="1" x14ac:dyDescent="0.25">
      <c r="A225" s="234"/>
      <c r="B225" s="234"/>
      <c r="C225" s="234"/>
      <c r="D225" s="251"/>
      <c r="E225" s="234"/>
      <c r="F225" s="234"/>
      <c r="G225" s="252"/>
      <c r="H225" s="238"/>
      <c r="I225" s="103">
        <v>16764.58843</v>
      </c>
      <c r="J225" s="102" t="s">
        <v>18</v>
      </c>
      <c r="K225" s="103">
        <f>L225</f>
        <v>21826.63234</v>
      </c>
      <c r="L225" s="103">
        <f>21835.36157- 8.72923</f>
        <v>21826.63234</v>
      </c>
      <c r="M225" s="103">
        <v>0</v>
      </c>
      <c r="N225" s="103">
        <v>0</v>
      </c>
      <c r="O225" s="103">
        <v>0</v>
      </c>
      <c r="P225" s="103">
        <v>0</v>
      </c>
      <c r="Q225" s="65">
        <v>0</v>
      </c>
      <c r="R225" s="234"/>
    </row>
    <row r="226" spans="1:19" ht="43.5" customHeight="1" x14ac:dyDescent="0.25">
      <c r="A226" s="234">
        <v>13</v>
      </c>
      <c r="B226" s="234" t="s">
        <v>252</v>
      </c>
      <c r="C226" s="234" t="s">
        <v>263</v>
      </c>
      <c r="D226" s="234" t="s">
        <v>261</v>
      </c>
      <c r="E226" s="234" t="s">
        <v>187</v>
      </c>
      <c r="F226" s="252" t="s">
        <v>262</v>
      </c>
      <c r="G226" s="252">
        <v>45291</v>
      </c>
      <c r="H226" s="238">
        <f>K226+I226</f>
        <v>70.443120000000008</v>
      </c>
      <c r="I226" s="103">
        <f>I227+I228</f>
        <v>21.132940000000001</v>
      </c>
      <c r="J226" s="102" t="s">
        <v>14</v>
      </c>
      <c r="K226" s="103">
        <f>K227+K228</f>
        <v>49.310180000000003</v>
      </c>
      <c r="L226" s="103">
        <f t="shared" ref="L226:P226" si="89">L227+L228</f>
        <v>49.310180000000003</v>
      </c>
      <c r="M226" s="103">
        <f t="shared" si="89"/>
        <v>0</v>
      </c>
      <c r="N226" s="103">
        <f t="shared" si="89"/>
        <v>0</v>
      </c>
      <c r="O226" s="103">
        <f t="shared" si="89"/>
        <v>0</v>
      </c>
      <c r="P226" s="103">
        <f t="shared" si="89"/>
        <v>0</v>
      </c>
      <c r="Q226" s="65">
        <v>0</v>
      </c>
      <c r="R226" s="234" t="s">
        <v>181</v>
      </c>
    </row>
    <row r="227" spans="1:19" ht="66" customHeight="1" x14ac:dyDescent="0.25">
      <c r="A227" s="234"/>
      <c r="B227" s="234"/>
      <c r="C227" s="234"/>
      <c r="D227" s="251"/>
      <c r="E227" s="234"/>
      <c r="F227" s="234"/>
      <c r="G227" s="252"/>
      <c r="H227" s="238"/>
      <c r="I227" s="103">
        <v>0</v>
      </c>
      <c r="J227" s="102" t="s">
        <v>197</v>
      </c>
      <c r="K227" s="103">
        <v>0</v>
      </c>
      <c r="L227" s="103">
        <v>0</v>
      </c>
      <c r="M227" s="103">
        <v>0</v>
      </c>
      <c r="N227" s="103">
        <v>0</v>
      </c>
      <c r="O227" s="103">
        <v>0</v>
      </c>
      <c r="P227" s="103">
        <v>0</v>
      </c>
      <c r="Q227" s="65">
        <v>0</v>
      </c>
      <c r="R227" s="234"/>
    </row>
    <row r="228" spans="1:19" ht="104.25" customHeight="1" x14ac:dyDescent="0.25">
      <c r="A228" s="234"/>
      <c r="B228" s="234"/>
      <c r="C228" s="234"/>
      <c r="D228" s="251"/>
      <c r="E228" s="234"/>
      <c r="F228" s="234"/>
      <c r="G228" s="252"/>
      <c r="H228" s="238"/>
      <c r="I228" s="103">
        <v>21.132940000000001</v>
      </c>
      <c r="J228" s="102" t="s">
        <v>18</v>
      </c>
      <c r="K228" s="103">
        <f>L228</f>
        <v>49.310180000000003</v>
      </c>
      <c r="L228" s="103">
        <v>49.310180000000003</v>
      </c>
      <c r="M228" s="103">
        <v>0</v>
      </c>
      <c r="N228" s="103">
        <v>0</v>
      </c>
      <c r="O228" s="103">
        <v>0</v>
      </c>
      <c r="P228" s="103">
        <v>0</v>
      </c>
      <c r="Q228" s="65">
        <v>0</v>
      </c>
      <c r="R228" s="234"/>
    </row>
    <row r="229" spans="1:19" ht="25.5" customHeight="1" x14ac:dyDescent="0.25">
      <c r="A229" s="235">
        <v>14</v>
      </c>
      <c r="B229" s="234" t="s">
        <v>336</v>
      </c>
      <c r="C229" s="234" t="s">
        <v>337</v>
      </c>
      <c r="D229" s="234" t="s">
        <v>280</v>
      </c>
      <c r="E229" s="234" t="s">
        <v>214</v>
      </c>
      <c r="F229" s="252" t="s">
        <v>288</v>
      </c>
      <c r="G229" s="252">
        <v>46356</v>
      </c>
      <c r="H229" s="238">
        <f>K229+I229</f>
        <v>319640.81</v>
      </c>
      <c r="I229" s="103">
        <f>I230+I231</f>
        <v>0</v>
      </c>
      <c r="J229" s="102" t="s">
        <v>14</v>
      </c>
      <c r="K229" s="103">
        <f>K230+K231</f>
        <v>319640.81</v>
      </c>
      <c r="L229" s="103">
        <f t="shared" ref="L229:P229" si="90">L230+L231</f>
        <v>0</v>
      </c>
      <c r="M229" s="103">
        <f t="shared" si="90"/>
        <v>75741.55</v>
      </c>
      <c r="N229" s="103">
        <v>219201.16999999998</v>
      </c>
      <c r="O229" s="103">
        <v>24698.09</v>
      </c>
      <c r="P229" s="103">
        <f t="shared" si="90"/>
        <v>0</v>
      </c>
      <c r="Q229" s="65">
        <v>0</v>
      </c>
      <c r="R229" s="234" t="s">
        <v>181</v>
      </c>
    </row>
    <row r="230" spans="1:19" ht="42" customHeight="1" x14ac:dyDescent="0.25">
      <c r="A230" s="236"/>
      <c r="B230" s="234"/>
      <c r="C230" s="234"/>
      <c r="D230" s="251"/>
      <c r="E230" s="234"/>
      <c r="F230" s="234"/>
      <c r="G230" s="252"/>
      <c r="H230" s="238"/>
      <c r="I230" s="103">
        <v>0</v>
      </c>
      <c r="J230" s="102" t="s">
        <v>197</v>
      </c>
      <c r="K230" s="103">
        <f>L230+M230+N230+O230+P230</f>
        <v>271694.67</v>
      </c>
      <c r="L230" s="103">
        <v>0</v>
      </c>
      <c r="M230" s="103">
        <v>64380.31</v>
      </c>
      <c r="N230" s="103">
        <v>186320.99</v>
      </c>
      <c r="O230" s="103">
        <v>20993.37</v>
      </c>
      <c r="P230" s="103">
        <v>0</v>
      </c>
      <c r="Q230" s="65">
        <v>0</v>
      </c>
      <c r="R230" s="234"/>
    </row>
    <row r="231" spans="1:19" ht="58.5" customHeight="1" x14ac:dyDescent="0.3">
      <c r="A231" s="237"/>
      <c r="B231" s="234"/>
      <c r="C231" s="234"/>
      <c r="D231" s="251"/>
      <c r="E231" s="234"/>
      <c r="F231" s="234"/>
      <c r="G231" s="252"/>
      <c r="H231" s="238"/>
      <c r="I231" s="103">
        <v>0</v>
      </c>
      <c r="J231" s="102" t="s">
        <v>18</v>
      </c>
      <c r="K231" s="103">
        <f>L231+M231+N231+O231+P231</f>
        <v>47946.14</v>
      </c>
      <c r="L231" s="103">
        <v>0</v>
      </c>
      <c r="M231" s="103">
        <v>11361.24</v>
      </c>
      <c r="N231" s="103">
        <v>32880.18</v>
      </c>
      <c r="O231" s="103">
        <v>3704.72</v>
      </c>
      <c r="P231" s="103">
        <v>0</v>
      </c>
      <c r="Q231" s="65">
        <v>0</v>
      </c>
      <c r="R231" s="234"/>
      <c r="S231" s="72"/>
    </row>
    <row r="232" spans="1:19" ht="25.5" customHeight="1" x14ac:dyDescent="0.25">
      <c r="A232" s="235">
        <v>15</v>
      </c>
      <c r="B232" s="235" t="s">
        <v>335</v>
      </c>
      <c r="C232" s="235" t="s">
        <v>338</v>
      </c>
      <c r="D232" s="235" t="s">
        <v>280</v>
      </c>
      <c r="E232" s="235" t="s">
        <v>214</v>
      </c>
      <c r="F232" s="253" t="s">
        <v>288</v>
      </c>
      <c r="G232" s="253">
        <v>46356</v>
      </c>
      <c r="H232" s="281">
        <f>K232+I232</f>
        <v>614705.72</v>
      </c>
      <c r="I232" s="103">
        <f>I233+I234</f>
        <v>0</v>
      </c>
      <c r="J232" s="102" t="s">
        <v>14</v>
      </c>
      <c r="K232" s="103">
        <f t="shared" ref="K232" si="91">L232+M232+N232+O232+P232</f>
        <v>614705.72</v>
      </c>
      <c r="L232" s="103">
        <f t="shared" ref="L232:P232" si="92">L233+L234</f>
        <v>0</v>
      </c>
      <c r="M232" s="103">
        <f t="shared" si="92"/>
        <v>191449.8</v>
      </c>
      <c r="N232" s="103">
        <v>403676.31</v>
      </c>
      <c r="O232" s="103">
        <v>19579.609999999997</v>
      </c>
      <c r="P232" s="103">
        <f t="shared" si="92"/>
        <v>0</v>
      </c>
      <c r="Q232" s="65">
        <v>0</v>
      </c>
      <c r="R232" s="235" t="s">
        <v>181</v>
      </c>
    </row>
    <row r="233" spans="1:19" ht="45.75" customHeight="1" x14ac:dyDescent="0.3">
      <c r="A233" s="236"/>
      <c r="B233" s="236"/>
      <c r="C233" s="236"/>
      <c r="D233" s="265"/>
      <c r="E233" s="236"/>
      <c r="F233" s="236"/>
      <c r="G233" s="254"/>
      <c r="H233" s="282"/>
      <c r="I233" s="103">
        <v>0</v>
      </c>
      <c r="J233" s="102" t="s">
        <v>197</v>
      </c>
      <c r="K233" s="103">
        <f>L233+M233+N233+O233+P233</f>
        <v>522499.85999999993</v>
      </c>
      <c r="L233" s="103">
        <v>0</v>
      </c>
      <c r="M233" s="103">
        <v>162732.32999999999</v>
      </c>
      <c r="N233" s="103">
        <v>343124.86</v>
      </c>
      <c r="O233" s="103">
        <v>16642.669999999998</v>
      </c>
      <c r="P233" s="103">
        <v>0</v>
      </c>
      <c r="Q233" s="65">
        <v>0</v>
      </c>
      <c r="R233" s="236"/>
      <c r="S233" s="72"/>
    </row>
    <row r="234" spans="1:19" ht="64.5" customHeight="1" x14ac:dyDescent="0.25">
      <c r="A234" s="237"/>
      <c r="B234" s="237"/>
      <c r="C234" s="237"/>
      <c r="D234" s="266"/>
      <c r="E234" s="237"/>
      <c r="F234" s="237"/>
      <c r="G234" s="255"/>
      <c r="H234" s="283"/>
      <c r="I234" s="103">
        <v>0</v>
      </c>
      <c r="J234" s="102" t="s">
        <v>18</v>
      </c>
      <c r="K234" s="103">
        <f>L234+M234+N234+O234+P234</f>
        <v>92205.86</v>
      </c>
      <c r="L234" s="103">
        <v>0</v>
      </c>
      <c r="M234" s="103">
        <v>28717.47</v>
      </c>
      <c r="N234" s="103">
        <v>60551.45</v>
      </c>
      <c r="O234" s="103">
        <v>2936.94</v>
      </c>
      <c r="P234" s="103">
        <v>0</v>
      </c>
      <c r="Q234" s="65">
        <v>0</v>
      </c>
      <c r="R234" s="237"/>
    </row>
    <row r="235" spans="1:19" ht="29.25" customHeight="1" x14ac:dyDescent="0.25">
      <c r="A235" s="234">
        <v>16</v>
      </c>
      <c r="B235" s="234" t="s">
        <v>426</v>
      </c>
      <c r="C235" s="234" t="s">
        <v>429</v>
      </c>
      <c r="D235" s="234" t="s">
        <v>388</v>
      </c>
      <c r="E235" s="234" t="s">
        <v>210</v>
      </c>
      <c r="F235" s="234" t="s">
        <v>408</v>
      </c>
      <c r="G235" s="252">
        <v>45991</v>
      </c>
      <c r="H235" s="238">
        <v>297019.65999999997</v>
      </c>
      <c r="I235" s="65">
        <v>0</v>
      </c>
      <c r="J235" s="102" t="s">
        <v>14</v>
      </c>
      <c r="K235" s="103">
        <f>K237+K236</f>
        <v>302897.51999999996</v>
      </c>
      <c r="L235" s="103">
        <f>L236+L237</f>
        <v>0</v>
      </c>
      <c r="M235" s="103">
        <f t="shared" ref="M235:O235" si="93">M236+M237</f>
        <v>5877.86</v>
      </c>
      <c r="N235" s="103">
        <f t="shared" si="93"/>
        <v>297019.65999999997</v>
      </c>
      <c r="O235" s="103">
        <f t="shared" si="93"/>
        <v>0</v>
      </c>
      <c r="P235" s="103">
        <f>P236+P237</f>
        <v>0</v>
      </c>
      <c r="Q235" s="103">
        <f>Q236+Q237</f>
        <v>0</v>
      </c>
      <c r="R235" s="234" t="s">
        <v>181</v>
      </c>
    </row>
    <row r="236" spans="1:19" ht="39" customHeight="1" x14ac:dyDescent="0.25">
      <c r="A236" s="234"/>
      <c r="B236" s="234"/>
      <c r="C236" s="234"/>
      <c r="D236" s="234"/>
      <c r="E236" s="234"/>
      <c r="F236" s="234"/>
      <c r="G236" s="234"/>
      <c r="H236" s="238"/>
      <c r="I236" s="65">
        <v>0</v>
      </c>
      <c r="J236" s="102" t="s">
        <v>197</v>
      </c>
      <c r="K236" s="103">
        <f>SUM(L236:P236)</f>
        <v>291897.98</v>
      </c>
      <c r="L236" s="103">
        <v>0</v>
      </c>
      <c r="M236" s="103">
        <v>0</v>
      </c>
      <c r="N236" s="103">
        <v>291897.98</v>
      </c>
      <c r="O236" s="103">
        <v>0</v>
      </c>
      <c r="P236" s="103">
        <v>0</v>
      </c>
      <c r="Q236" s="65">
        <v>0</v>
      </c>
      <c r="R236" s="234"/>
      <c r="S236" s="66"/>
    </row>
    <row r="237" spans="1:19" ht="63.75" customHeight="1" x14ac:dyDescent="0.35">
      <c r="A237" s="234"/>
      <c r="B237" s="234"/>
      <c r="C237" s="234"/>
      <c r="D237" s="234"/>
      <c r="E237" s="234"/>
      <c r="F237" s="234"/>
      <c r="G237" s="234"/>
      <c r="H237" s="238"/>
      <c r="I237" s="65">
        <v>0</v>
      </c>
      <c r="J237" s="102" t="s">
        <v>18</v>
      </c>
      <c r="K237" s="103">
        <f>SUM(L237:P237)</f>
        <v>10999.54</v>
      </c>
      <c r="L237" s="103">
        <v>0</v>
      </c>
      <c r="M237" s="103">
        <v>5877.86</v>
      </c>
      <c r="N237" s="103">
        <v>5121.68</v>
      </c>
      <c r="O237" s="103">
        <v>0</v>
      </c>
      <c r="P237" s="103">
        <v>0</v>
      </c>
      <c r="Q237" s="65">
        <v>0</v>
      </c>
      <c r="R237" s="234"/>
      <c r="S237" s="71"/>
    </row>
    <row r="238" spans="1:19" ht="27.75" customHeight="1" x14ac:dyDescent="0.25">
      <c r="A238" s="234">
        <v>17</v>
      </c>
      <c r="B238" s="234" t="s">
        <v>427</v>
      </c>
      <c r="C238" s="234" t="s">
        <v>428</v>
      </c>
      <c r="D238" s="234" t="s">
        <v>388</v>
      </c>
      <c r="E238" s="234" t="s">
        <v>210</v>
      </c>
      <c r="F238" s="234" t="s">
        <v>408</v>
      </c>
      <c r="G238" s="252">
        <v>45991</v>
      </c>
      <c r="H238" s="238">
        <v>474754.48</v>
      </c>
      <c r="I238" s="65">
        <v>0</v>
      </c>
      <c r="J238" s="102" t="s">
        <v>14</v>
      </c>
      <c r="K238" s="103">
        <f>K240+K239</f>
        <v>477736.26</v>
      </c>
      <c r="L238" s="103">
        <f>L239+L240</f>
        <v>0</v>
      </c>
      <c r="M238" s="103">
        <f t="shared" ref="M238:O238" si="94">M239+M240</f>
        <v>2981.78</v>
      </c>
      <c r="N238" s="103">
        <f t="shared" si="94"/>
        <v>474754.48000000004</v>
      </c>
      <c r="O238" s="103">
        <f t="shared" si="94"/>
        <v>0</v>
      </c>
      <c r="P238" s="103">
        <f>P239+P240</f>
        <v>0</v>
      </c>
      <c r="Q238" s="103">
        <f>Q239+Q240</f>
        <v>0</v>
      </c>
      <c r="R238" s="234" t="s">
        <v>181</v>
      </c>
    </row>
    <row r="239" spans="1:19" ht="39" customHeight="1" x14ac:dyDescent="0.25">
      <c r="A239" s="234"/>
      <c r="B239" s="234"/>
      <c r="C239" s="234"/>
      <c r="D239" s="234"/>
      <c r="E239" s="234"/>
      <c r="F239" s="234"/>
      <c r="G239" s="234"/>
      <c r="H239" s="238"/>
      <c r="I239" s="65">
        <v>0</v>
      </c>
      <c r="J239" s="102" t="s">
        <v>197</v>
      </c>
      <c r="K239" s="103">
        <f>SUM(L239:P239)</f>
        <v>296246.78000000003</v>
      </c>
      <c r="L239" s="103">
        <v>0</v>
      </c>
      <c r="M239" s="103">
        <v>0</v>
      </c>
      <c r="N239" s="103">
        <v>296246.78000000003</v>
      </c>
      <c r="O239" s="103">
        <v>0</v>
      </c>
      <c r="P239" s="103">
        <v>0</v>
      </c>
      <c r="Q239" s="65">
        <v>0</v>
      </c>
      <c r="R239" s="234"/>
      <c r="S239" s="66"/>
    </row>
    <row r="240" spans="1:19" ht="75" customHeight="1" x14ac:dyDescent="0.35">
      <c r="A240" s="234"/>
      <c r="B240" s="234"/>
      <c r="C240" s="234"/>
      <c r="D240" s="234"/>
      <c r="E240" s="234"/>
      <c r="F240" s="234"/>
      <c r="G240" s="234"/>
      <c r="H240" s="238"/>
      <c r="I240" s="65">
        <v>0</v>
      </c>
      <c r="J240" s="102" t="s">
        <v>18</v>
      </c>
      <c r="K240" s="103">
        <f>SUM(L240:P240)</f>
        <v>181489.48</v>
      </c>
      <c r="L240" s="103">
        <v>0</v>
      </c>
      <c r="M240" s="103">
        <v>2981.78</v>
      </c>
      <c r="N240" s="103">
        <v>178507.7</v>
      </c>
      <c r="O240" s="103">
        <v>0</v>
      </c>
      <c r="P240" s="103">
        <v>0</v>
      </c>
      <c r="Q240" s="65">
        <v>0</v>
      </c>
      <c r="R240" s="234"/>
      <c r="S240" s="71"/>
    </row>
    <row r="241" spans="1:21" ht="27.75" customHeight="1" x14ac:dyDescent="0.25">
      <c r="A241" s="234">
        <v>18</v>
      </c>
      <c r="B241" s="234" t="s">
        <v>572</v>
      </c>
      <c r="C241" s="234" t="s">
        <v>428</v>
      </c>
      <c r="D241" s="234" t="s">
        <v>496</v>
      </c>
      <c r="E241" s="234" t="s">
        <v>214</v>
      </c>
      <c r="F241" s="234" t="s">
        <v>560</v>
      </c>
      <c r="G241" s="252">
        <v>46356</v>
      </c>
      <c r="H241" s="238">
        <f>K241</f>
        <v>441650</v>
      </c>
      <c r="I241" s="65">
        <v>0</v>
      </c>
      <c r="J241" s="102" t="s">
        <v>14</v>
      </c>
      <c r="K241" s="103">
        <f>K243+K242</f>
        <v>441650</v>
      </c>
      <c r="L241" s="103">
        <f>L242+L243</f>
        <v>0</v>
      </c>
      <c r="M241" s="103">
        <f t="shared" ref="M241:N241" si="95">M242+M243</f>
        <v>0</v>
      </c>
      <c r="N241" s="103">
        <f t="shared" si="95"/>
        <v>40150</v>
      </c>
      <c r="O241" s="103">
        <f>O242+O243</f>
        <v>401500</v>
      </c>
      <c r="P241" s="103">
        <f>P242+P243</f>
        <v>0</v>
      </c>
      <c r="Q241" s="103">
        <f>Q242+Q243</f>
        <v>0</v>
      </c>
      <c r="R241" s="234" t="s">
        <v>181</v>
      </c>
    </row>
    <row r="242" spans="1:21" ht="39" customHeight="1" x14ac:dyDescent="0.35">
      <c r="A242" s="234"/>
      <c r="B242" s="234"/>
      <c r="C242" s="234"/>
      <c r="D242" s="234"/>
      <c r="E242" s="234"/>
      <c r="F242" s="234"/>
      <c r="G242" s="234"/>
      <c r="H242" s="238"/>
      <c r="I242" s="65">
        <v>0</v>
      </c>
      <c r="J242" s="102" t="s">
        <v>197</v>
      </c>
      <c r="K242" s="103">
        <f>SUM(L242:P242)</f>
        <v>288277</v>
      </c>
      <c r="L242" s="103">
        <v>0</v>
      </c>
      <c r="M242" s="103">
        <v>0</v>
      </c>
      <c r="N242" s="103">
        <v>39748.5</v>
      </c>
      <c r="O242" s="103">
        <v>248528.5</v>
      </c>
      <c r="P242" s="103">
        <v>0</v>
      </c>
      <c r="Q242" s="65">
        <v>0</v>
      </c>
      <c r="R242" s="234"/>
      <c r="S242" s="73"/>
    </row>
    <row r="243" spans="1:21" ht="75" customHeight="1" x14ac:dyDescent="0.35">
      <c r="A243" s="234"/>
      <c r="B243" s="234"/>
      <c r="C243" s="234"/>
      <c r="D243" s="234"/>
      <c r="E243" s="234"/>
      <c r="F243" s="234"/>
      <c r="G243" s="234"/>
      <c r="H243" s="238"/>
      <c r="I243" s="65">
        <v>0</v>
      </c>
      <c r="J243" s="102" t="s">
        <v>18</v>
      </c>
      <c r="K243" s="103">
        <f>SUM(L243:P243)</f>
        <v>153373</v>
      </c>
      <c r="L243" s="103">
        <v>0</v>
      </c>
      <c r="M243" s="103">
        <v>0</v>
      </c>
      <c r="N243" s="103">
        <v>401.5</v>
      </c>
      <c r="O243" s="103">
        <v>152971.5</v>
      </c>
      <c r="P243" s="103">
        <v>0</v>
      </c>
      <c r="Q243" s="65">
        <v>0</v>
      </c>
      <c r="R243" s="234"/>
      <c r="S243" s="71"/>
    </row>
    <row r="244" spans="1:21" ht="30.75" customHeight="1" x14ac:dyDescent="0.35">
      <c r="A244" s="256" t="s">
        <v>241</v>
      </c>
      <c r="B244" s="256"/>
      <c r="C244" s="256"/>
      <c r="D244" s="256"/>
      <c r="E244" s="256"/>
      <c r="F244" s="256"/>
      <c r="G244" s="256"/>
      <c r="H244" s="256"/>
      <c r="I244" s="256"/>
      <c r="J244" s="102" t="s">
        <v>8</v>
      </c>
      <c r="K244" s="105">
        <f>K190+K196+K199+K202+K205+K208+K211+K214+K217+K223+K226+K220+K229+K232+K235+K238+K193+K241</f>
        <v>4196542.0325199999</v>
      </c>
      <c r="L244" s="105">
        <f>L190+L196+L199+L202+L205+L208+L211+L214+L217+L223+L226+L220+L229+L232</f>
        <v>40844.412519999998</v>
      </c>
      <c r="M244" s="105">
        <f>M190+M196+M199+M202+M205+M208+M211+M214+M217+M223+M226+M220+M229+M232+M235+M238+M193</f>
        <v>276050.99</v>
      </c>
      <c r="N244" s="105">
        <f>N190+N196+N199+N202+N205+N208+N211+N214+N217+N223+N226+N220+N229+N232+N235+N238+N193+N241</f>
        <v>1721925.5699999998</v>
      </c>
      <c r="O244" s="105">
        <f>O190+O196+O199+O202+O205+O208+O211+O214+O217+O223+O226+O220+O229+O232+O235+O238+O241</f>
        <v>1417270.2799999998</v>
      </c>
      <c r="P244" s="105">
        <f>P190+P196+P199+P202+P205+P208+P211+P214+P217+P223+P226+P220+P229+P232</f>
        <v>749880.78</v>
      </c>
      <c r="Q244" s="105">
        <f>Q190+Q196+Q199+Q202+Q205+Q208+Q211+Q214+Q217+Q223+Q226+Q220+Q229+Q232</f>
        <v>0</v>
      </c>
      <c r="R244" s="234"/>
      <c r="S244" s="64"/>
    </row>
    <row r="245" spans="1:21" ht="40.5" customHeight="1" x14ac:dyDescent="0.25">
      <c r="A245" s="256"/>
      <c r="B245" s="256"/>
      <c r="C245" s="256"/>
      <c r="D245" s="256"/>
      <c r="E245" s="256"/>
      <c r="F245" s="256"/>
      <c r="G245" s="256"/>
      <c r="H245" s="256"/>
      <c r="I245" s="256"/>
      <c r="J245" s="102" t="s">
        <v>10</v>
      </c>
      <c r="K245" s="105">
        <f>K191+K197+K200+K203+K206+K209+K212+K215+K218+K224+K227+K221+K230+K233+K236+K239+K242</f>
        <v>3337546.54</v>
      </c>
      <c r="L245" s="105">
        <f t="shared" ref="L245:Q245" si="96">L191+L197+L200+L203+L206+L209+L212+L215+L218+L224+L227+L221+L230+L233+L236+L239</f>
        <v>7861.28</v>
      </c>
      <c r="M245" s="105">
        <f t="shared" si="96"/>
        <v>227112.63999999998</v>
      </c>
      <c r="N245" s="105">
        <f>N191+N197+N200+N203+N206+N209+N212+N215+N218+N224+N227+N221+N230+N233+N236+N239+N242</f>
        <v>1361757.92</v>
      </c>
      <c r="O245" s="105">
        <f t="shared" ref="O245:O246" si="97">O191+O197+O200+O203+O206+O209+O212+O215+O218+O224+O227+O221+O230+O233+O236+O239+O242</f>
        <v>1247942.19</v>
      </c>
      <c r="P245" s="105">
        <f t="shared" si="96"/>
        <v>492872.51</v>
      </c>
      <c r="Q245" s="105">
        <f t="shared" si="96"/>
        <v>0</v>
      </c>
      <c r="R245" s="234"/>
      <c r="S245" s="62"/>
    </row>
    <row r="246" spans="1:21" ht="60" customHeight="1" x14ac:dyDescent="0.25">
      <c r="A246" s="256"/>
      <c r="B246" s="256"/>
      <c r="C246" s="256"/>
      <c r="D246" s="256"/>
      <c r="E246" s="256"/>
      <c r="F246" s="256"/>
      <c r="G246" s="256"/>
      <c r="H246" s="256"/>
      <c r="I246" s="256"/>
      <c r="J246" s="102" t="s">
        <v>11</v>
      </c>
      <c r="K246" s="105">
        <f>K192+K198+K201+K204+K207+K210+K213+K216+K219+K225+K228+K222+K231+K234+K237+K240+K195+K243</f>
        <v>858995.49251999997</v>
      </c>
      <c r="L246" s="105">
        <f>L192+L198+L201+L204+L207+L210+L213+L216+L219+L225+L228+L222+L231+L234</f>
        <v>32983.132519999999</v>
      </c>
      <c r="M246" s="105">
        <f>M192+M198+M201+M204+M207+M210+M213+M216+M219+M225+M228+M222+M231+M234+M237+M240+M195</f>
        <v>48938.35</v>
      </c>
      <c r="N246" s="105">
        <f>N192+N198+N201+N204+N207+N210+N213+N216+N219+N225+N228+N222+N231+N234+N237+N240+N195+N243</f>
        <v>360167.65</v>
      </c>
      <c r="O246" s="105">
        <f t="shared" si="97"/>
        <v>169328.09</v>
      </c>
      <c r="P246" s="105">
        <f>P192+P198+P201+P204+P207+P210+P213+P216+P219+P225+P228+P222+P231+P234</f>
        <v>257008.27</v>
      </c>
      <c r="Q246" s="105">
        <f>Q192+Q198+Q201+Q204+Q207+Q210+Q213+Q216+Q219+Q225+Q228+Q222+Q231+Q234</f>
        <v>0</v>
      </c>
      <c r="R246" s="234"/>
    </row>
    <row r="247" spans="1:21" ht="25.5" customHeight="1" x14ac:dyDescent="0.25">
      <c r="A247" s="250" t="s">
        <v>359</v>
      </c>
      <c r="B247" s="250"/>
      <c r="C247" s="250"/>
      <c r="D247" s="250"/>
      <c r="E247" s="250"/>
      <c r="F247" s="250"/>
      <c r="G247" s="250"/>
      <c r="H247" s="250"/>
      <c r="I247" s="250"/>
      <c r="J247" s="250"/>
      <c r="K247" s="250"/>
      <c r="L247" s="250"/>
      <c r="M247" s="250"/>
      <c r="N247" s="250"/>
      <c r="O247" s="250"/>
      <c r="P247" s="250"/>
      <c r="Q247" s="250"/>
      <c r="R247" s="250"/>
    </row>
    <row r="248" spans="1:21" ht="25.5" customHeight="1" x14ac:dyDescent="0.25">
      <c r="A248" s="235">
        <v>1</v>
      </c>
      <c r="B248" s="235" t="s">
        <v>353</v>
      </c>
      <c r="C248" s="235" t="s">
        <v>356</v>
      </c>
      <c r="D248" s="235" t="s">
        <v>354</v>
      </c>
      <c r="E248" s="235" t="s">
        <v>214</v>
      </c>
      <c r="F248" s="253" t="s">
        <v>355</v>
      </c>
      <c r="G248" s="253">
        <v>45580</v>
      </c>
      <c r="H248" s="281">
        <f>K248+I248</f>
        <v>30422.39</v>
      </c>
      <c r="I248" s="103">
        <f>I249+I250</f>
        <v>0</v>
      </c>
      <c r="J248" s="102" t="s">
        <v>14</v>
      </c>
      <c r="K248" s="103">
        <f>K249+K250</f>
        <v>30422.39</v>
      </c>
      <c r="L248" s="103">
        <f t="shared" ref="L248" si="98">L249+L250</f>
        <v>0</v>
      </c>
      <c r="M248" s="103">
        <f>M249+M250</f>
        <v>27425.89</v>
      </c>
      <c r="N248" s="103">
        <f t="shared" ref="N248:P248" si="99">N249+N250</f>
        <v>2996.5</v>
      </c>
      <c r="O248" s="103">
        <f t="shared" si="99"/>
        <v>0</v>
      </c>
      <c r="P248" s="103">
        <f t="shared" si="99"/>
        <v>0</v>
      </c>
      <c r="Q248" s="65">
        <v>0</v>
      </c>
      <c r="R248" s="235" t="s">
        <v>181</v>
      </c>
    </row>
    <row r="249" spans="1:21" ht="45.75" customHeight="1" x14ac:dyDescent="0.4">
      <c r="A249" s="236"/>
      <c r="B249" s="236"/>
      <c r="C249" s="236"/>
      <c r="D249" s="265"/>
      <c r="E249" s="236"/>
      <c r="F249" s="236"/>
      <c r="G249" s="254"/>
      <c r="H249" s="282"/>
      <c r="I249" s="103">
        <v>0</v>
      </c>
      <c r="J249" s="102" t="s">
        <v>197</v>
      </c>
      <c r="K249" s="103">
        <f>L249+M249+N249+O249+P249</f>
        <v>18101.329999999998</v>
      </c>
      <c r="L249" s="103">
        <v>0</v>
      </c>
      <c r="M249" s="103">
        <v>16772.439999999999</v>
      </c>
      <c r="N249" s="103">
        <v>1328.89</v>
      </c>
      <c r="O249" s="103">
        <v>0</v>
      </c>
      <c r="P249" s="103">
        <v>0</v>
      </c>
      <c r="Q249" s="65">
        <v>0</v>
      </c>
      <c r="R249" s="236"/>
      <c r="S249" s="74"/>
    </row>
    <row r="250" spans="1:21" ht="64.5" customHeight="1" x14ac:dyDescent="0.25">
      <c r="A250" s="237"/>
      <c r="B250" s="237"/>
      <c r="C250" s="237"/>
      <c r="D250" s="266"/>
      <c r="E250" s="237"/>
      <c r="F250" s="237"/>
      <c r="G250" s="255"/>
      <c r="H250" s="283"/>
      <c r="I250" s="103">
        <v>0</v>
      </c>
      <c r="J250" s="102" t="s">
        <v>18</v>
      </c>
      <c r="K250" s="103">
        <f>L250+M250+N250+O250+P250</f>
        <v>12321.060000000001</v>
      </c>
      <c r="L250" s="103">
        <v>0</v>
      </c>
      <c r="M250" s="103">
        <v>10653.45</v>
      </c>
      <c r="N250" s="103">
        <f>44.88+1622.73</f>
        <v>1667.6100000000001</v>
      </c>
      <c r="O250" s="103">
        <v>0</v>
      </c>
      <c r="P250" s="103">
        <v>0</v>
      </c>
      <c r="Q250" s="65">
        <v>0</v>
      </c>
      <c r="R250" s="237"/>
    </row>
    <row r="251" spans="1:21" ht="30.75" customHeight="1" x14ac:dyDescent="0.25">
      <c r="A251" s="256" t="s">
        <v>360</v>
      </c>
      <c r="B251" s="256"/>
      <c r="C251" s="256"/>
      <c r="D251" s="256"/>
      <c r="E251" s="256"/>
      <c r="F251" s="256"/>
      <c r="G251" s="256"/>
      <c r="H251" s="256"/>
      <c r="I251" s="256"/>
      <c r="J251" s="102" t="s">
        <v>8</v>
      </c>
      <c r="K251" s="105">
        <f>K248</f>
        <v>30422.39</v>
      </c>
      <c r="L251" s="105">
        <f t="shared" ref="L251:P251" si="100">L248</f>
        <v>0</v>
      </c>
      <c r="M251" s="105">
        <f>M248</f>
        <v>27425.89</v>
      </c>
      <c r="N251" s="105">
        <f t="shared" si="100"/>
        <v>2996.5</v>
      </c>
      <c r="O251" s="105">
        <f t="shared" si="100"/>
        <v>0</v>
      </c>
      <c r="P251" s="105">
        <f t="shared" si="100"/>
        <v>0</v>
      </c>
      <c r="Q251" s="105">
        <v>0</v>
      </c>
      <c r="R251" s="234"/>
    </row>
    <row r="252" spans="1:21" ht="40.5" customHeight="1" x14ac:dyDescent="0.25">
      <c r="A252" s="256"/>
      <c r="B252" s="256"/>
      <c r="C252" s="256"/>
      <c r="D252" s="256"/>
      <c r="E252" s="256"/>
      <c r="F252" s="256"/>
      <c r="G252" s="256"/>
      <c r="H252" s="256"/>
      <c r="I252" s="256"/>
      <c r="J252" s="102" t="s">
        <v>10</v>
      </c>
      <c r="K252" s="105">
        <f>K249</f>
        <v>18101.329999999998</v>
      </c>
      <c r="L252" s="105">
        <f t="shared" ref="L252:P252" si="101">L249</f>
        <v>0</v>
      </c>
      <c r="M252" s="105">
        <f>M249</f>
        <v>16772.439999999999</v>
      </c>
      <c r="N252" s="105">
        <f t="shared" si="101"/>
        <v>1328.89</v>
      </c>
      <c r="O252" s="105">
        <f t="shared" si="101"/>
        <v>0</v>
      </c>
      <c r="P252" s="105">
        <f t="shared" si="101"/>
        <v>0</v>
      </c>
      <c r="Q252" s="105">
        <v>0</v>
      </c>
      <c r="R252" s="234"/>
    </row>
    <row r="253" spans="1:21" ht="60" customHeight="1" x14ac:dyDescent="0.25">
      <c r="A253" s="256"/>
      <c r="B253" s="256"/>
      <c r="C253" s="256"/>
      <c r="D253" s="256"/>
      <c r="E253" s="256"/>
      <c r="F253" s="256"/>
      <c r="G253" s="256"/>
      <c r="H253" s="256"/>
      <c r="I253" s="256"/>
      <c r="J253" s="102" t="s">
        <v>11</v>
      </c>
      <c r="K253" s="105">
        <f>K250</f>
        <v>12321.060000000001</v>
      </c>
      <c r="L253" s="105">
        <f t="shared" ref="L253:P253" si="102">L250</f>
        <v>0</v>
      </c>
      <c r="M253" s="105">
        <f t="shared" si="102"/>
        <v>10653.45</v>
      </c>
      <c r="N253" s="105">
        <f t="shared" si="102"/>
        <v>1667.6100000000001</v>
      </c>
      <c r="O253" s="105">
        <f t="shared" si="102"/>
        <v>0</v>
      </c>
      <c r="P253" s="105">
        <f t="shared" si="102"/>
        <v>0</v>
      </c>
      <c r="Q253" s="105">
        <v>0</v>
      </c>
      <c r="R253" s="234"/>
    </row>
    <row r="254" spans="1:21" ht="25.5" customHeight="1" x14ac:dyDescent="0.25">
      <c r="A254" s="250" t="s">
        <v>433</v>
      </c>
      <c r="B254" s="250"/>
      <c r="C254" s="250"/>
      <c r="D254" s="250"/>
      <c r="E254" s="250"/>
      <c r="F254" s="250"/>
      <c r="G254" s="250"/>
      <c r="H254" s="250"/>
      <c r="I254" s="250"/>
      <c r="J254" s="250"/>
      <c r="K254" s="250"/>
      <c r="L254" s="250"/>
      <c r="M254" s="250"/>
      <c r="N254" s="250"/>
      <c r="O254" s="250"/>
      <c r="P254" s="250"/>
      <c r="Q254" s="250"/>
      <c r="R254" s="250"/>
    </row>
    <row r="255" spans="1:21" ht="51" customHeight="1" x14ac:dyDescent="0.35">
      <c r="A255" s="234">
        <v>1</v>
      </c>
      <c r="B255" s="234" t="s">
        <v>461</v>
      </c>
      <c r="C255" s="234" t="s">
        <v>450</v>
      </c>
      <c r="D255" s="234" t="s">
        <v>373</v>
      </c>
      <c r="E255" s="234" t="s">
        <v>210</v>
      </c>
      <c r="F255" s="234" t="s">
        <v>460</v>
      </c>
      <c r="G255" s="252">
        <v>45945</v>
      </c>
      <c r="H255" s="238">
        <f>N255</f>
        <v>121513.29000000001</v>
      </c>
      <c r="I255" s="65">
        <v>0</v>
      </c>
      <c r="J255" s="102" t="s">
        <v>14</v>
      </c>
      <c r="K255" s="103">
        <f>K257+K256</f>
        <v>127588.95000000001</v>
      </c>
      <c r="L255" s="103">
        <f>L256+L257</f>
        <v>0</v>
      </c>
      <c r="M255" s="103">
        <f t="shared" ref="M255:O255" si="103">M256+M257</f>
        <v>6075.66</v>
      </c>
      <c r="N255" s="103">
        <f t="shared" si="103"/>
        <v>121513.29000000001</v>
      </c>
      <c r="O255" s="103">
        <f t="shared" si="103"/>
        <v>0</v>
      </c>
      <c r="P255" s="103">
        <f>P256+P257</f>
        <v>0</v>
      </c>
      <c r="Q255" s="103">
        <f>Q256+Q257</f>
        <v>0</v>
      </c>
      <c r="R255" s="234" t="s">
        <v>181</v>
      </c>
      <c r="S255" s="64"/>
    </row>
    <row r="256" spans="1:21" ht="39" customHeight="1" x14ac:dyDescent="0.4">
      <c r="A256" s="234"/>
      <c r="B256" s="234"/>
      <c r="C256" s="234"/>
      <c r="D256" s="234"/>
      <c r="E256" s="234"/>
      <c r="F256" s="234"/>
      <c r="G256" s="234"/>
      <c r="H256" s="238"/>
      <c r="I256" s="65">
        <v>0</v>
      </c>
      <c r="J256" s="102" t="s">
        <v>197</v>
      </c>
      <c r="K256" s="103">
        <f>SUM(L256:P256)</f>
        <v>78473.27</v>
      </c>
      <c r="L256" s="103">
        <v>0</v>
      </c>
      <c r="M256" s="103">
        <v>3791.21</v>
      </c>
      <c r="N256" s="103">
        <v>74682.06</v>
      </c>
      <c r="O256" s="103">
        <v>0</v>
      </c>
      <c r="P256" s="103">
        <v>0</v>
      </c>
      <c r="Q256" s="65">
        <v>0</v>
      </c>
      <c r="R256" s="234"/>
      <c r="S256" s="75"/>
      <c r="T256" s="74"/>
      <c r="U256" s="75"/>
    </row>
    <row r="257" spans="1:22" ht="63.75" customHeight="1" x14ac:dyDescent="0.4">
      <c r="A257" s="234"/>
      <c r="B257" s="234"/>
      <c r="C257" s="234"/>
      <c r="D257" s="234"/>
      <c r="E257" s="234"/>
      <c r="F257" s="234"/>
      <c r="G257" s="234"/>
      <c r="H257" s="238"/>
      <c r="I257" s="65">
        <v>0</v>
      </c>
      <c r="J257" s="102" t="s">
        <v>18</v>
      </c>
      <c r="K257" s="103">
        <f>SUM(L257:P257)</f>
        <v>49115.68</v>
      </c>
      <c r="L257" s="103">
        <v>0</v>
      </c>
      <c r="M257" s="103">
        <v>2284.4499999999998</v>
      </c>
      <c r="N257" s="103">
        <v>46831.23</v>
      </c>
      <c r="O257" s="103">
        <v>0</v>
      </c>
      <c r="P257" s="103">
        <v>0</v>
      </c>
      <c r="Q257" s="65">
        <v>0</v>
      </c>
      <c r="R257" s="234"/>
      <c r="S257" s="75"/>
      <c r="T257" s="76"/>
      <c r="U257" s="74"/>
    </row>
    <row r="258" spans="1:22" ht="51" customHeight="1" x14ac:dyDescent="0.25">
      <c r="A258" s="234">
        <v>2</v>
      </c>
      <c r="B258" s="234" t="s">
        <v>378</v>
      </c>
      <c r="C258" s="234" t="s">
        <v>451</v>
      </c>
      <c r="D258" s="234" t="s">
        <v>377</v>
      </c>
      <c r="E258" s="234" t="s">
        <v>210</v>
      </c>
      <c r="F258" s="234" t="s">
        <v>460</v>
      </c>
      <c r="G258" s="252">
        <v>45945</v>
      </c>
      <c r="H258" s="238">
        <f>N258</f>
        <v>258711.31</v>
      </c>
      <c r="I258" s="65">
        <v>0</v>
      </c>
      <c r="J258" s="102" t="s">
        <v>14</v>
      </c>
      <c r="K258" s="103">
        <f>K260+K259</f>
        <v>271646.87</v>
      </c>
      <c r="L258" s="103">
        <f>L259+L260</f>
        <v>0</v>
      </c>
      <c r="M258" s="103">
        <f t="shared" ref="M258:O258" si="104">M259+M260</f>
        <v>12935.560000000001</v>
      </c>
      <c r="N258" s="103">
        <f t="shared" si="104"/>
        <v>258711.31</v>
      </c>
      <c r="O258" s="103">
        <f t="shared" si="104"/>
        <v>0</v>
      </c>
      <c r="P258" s="103">
        <f>P259+P260</f>
        <v>0</v>
      </c>
      <c r="Q258" s="103">
        <f>Q259+Q260</f>
        <v>0</v>
      </c>
      <c r="R258" s="234" t="s">
        <v>181</v>
      </c>
    </row>
    <row r="259" spans="1:22" ht="39" customHeight="1" x14ac:dyDescent="0.4">
      <c r="A259" s="234"/>
      <c r="B259" s="234"/>
      <c r="C259" s="234"/>
      <c r="D259" s="234"/>
      <c r="E259" s="234"/>
      <c r="F259" s="234"/>
      <c r="G259" s="234"/>
      <c r="H259" s="238"/>
      <c r="I259" s="65">
        <v>0</v>
      </c>
      <c r="J259" s="102" t="s">
        <v>197</v>
      </c>
      <c r="K259" s="103">
        <f>SUM(L259:P259)</f>
        <v>167075.76</v>
      </c>
      <c r="L259" s="103">
        <v>0</v>
      </c>
      <c r="M259" s="103">
        <v>8071.79</v>
      </c>
      <c r="N259" s="103">
        <v>159003.97</v>
      </c>
      <c r="O259" s="103">
        <v>0</v>
      </c>
      <c r="P259" s="103">
        <v>0</v>
      </c>
      <c r="Q259" s="65">
        <v>0</v>
      </c>
      <c r="R259" s="234"/>
      <c r="S259" s="75"/>
      <c r="T259" s="74"/>
      <c r="U259" s="77"/>
      <c r="V259" s="74"/>
    </row>
    <row r="260" spans="1:22" ht="63.75" customHeight="1" x14ac:dyDescent="0.4">
      <c r="A260" s="234"/>
      <c r="B260" s="234"/>
      <c r="C260" s="234"/>
      <c r="D260" s="234"/>
      <c r="E260" s="234"/>
      <c r="F260" s="234"/>
      <c r="G260" s="234"/>
      <c r="H260" s="238"/>
      <c r="I260" s="65">
        <v>0</v>
      </c>
      <c r="J260" s="102" t="s">
        <v>18</v>
      </c>
      <c r="K260" s="103">
        <f>SUM(L260:P260)</f>
        <v>104571.11</v>
      </c>
      <c r="L260" s="103">
        <v>0</v>
      </c>
      <c r="M260" s="103">
        <v>4863.7700000000004</v>
      </c>
      <c r="N260" s="103">
        <v>99707.34</v>
      </c>
      <c r="O260" s="103">
        <v>0</v>
      </c>
      <c r="P260" s="103">
        <v>0</v>
      </c>
      <c r="Q260" s="65">
        <v>0</v>
      </c>
      <c r="R260" s="234"/>
      <c r="S260" s="75"/>
      <c r="T260" s="74"/>
      <c r="U260" s="77"/>
      <c r="V260" s="74"/>
    </row>
    <row r="261" spans="1:22" ht="27.75" customHeight="1" x14ac:dyDescent="0.25">
      <c r="A261" s="234">
        <v>3</v>
      </c>
      <c r="B261" s="234" t="s">
        <v>382</v>
      </c>
      <c r="C261" s="234" t="s">
        <v>452</v>
      </c>
      <c r="D261" s="235" t="s">
        <v>381</v>
      </c>
      <c r="E261" s="235" t="s">
        <v>210</v>
      </c>
      <c r="F261" s="234" t="s">
        <v>460</v>
      </c>
      <c r="G261" s="252">
        <v>45945</v>
      </c>
      <c r="H261" s="238">
        <f>N261</f>
        <v>24825.47</v>
      </c>
      <c r="I261" s="65">
        <v>0</v>
      </c>
      <c r="J261" s="102" t="s">
        <v>14</v>
      </c>
      <c r="K261" s="103">
        <f>K263+K262</f>
        <v>26066.739999999998</v>
      </c>
      <c r="L261" s="103">
        <f>L262+L263</f>
        <v>0</v>
      </c>
      <c r="M261" s="103">
        <f>M262+M263</f>
        <v>1241.27</v>
      </c>
      <c r="N261" s="103">
        <f>N262+N263</f>
        <v>24825.47</v>
      </c>
      <c r="O261" s="103">
        <f t="shared" ref="O261" si="105">O262+O263</f>
        <v>0</v>
      </c>
      <c r="P261" s="103">
        <f>P262+P263</f>
        <v>0</v>
      </c>
      <c r="Q261" s="103">
        <f>Q262+Q263</f>
        <v>0</v>
      </c>
      <c r="R261" s="234" t="s">
        <v>181</v>
      </c>
    </row>
    <row r="262" spans="1:22" ht="39" customHeight="1" x14ac:dyDescent="0.4">
      <c r="A262" s="234"/>
      <c r="B262" s="234"/>
      <c r="C262" s="234"/>
      <c r="D262" s="236"/>
      <c r="E262" s="236"/>
      <c r="F262" s="234"/>
      <c r="G262" s="234"/>
      <c r="H262" s="238"/>
      <c r="I262" s="65">
        <v>0</v>
      </c>
      <c r="J262" s="102" t="s">
        <v>197</v>
      </c>
      <c r="K262" s="103">
        <f>SUM(L262:P262)</f>
        <v>16032.279999999999</v>
      </c>
      <c r="L262" s="103">
        <v>0</v>
      </c>
      <c r="M262" s="103">
        <v>774.55</v>
      </c>
      <c r="N262" s="103">
        <v>15257.73</v>
      </c>
      <c r="O262" s="103">
        <v>0</v>
      </c>
      <c r="P262" s="103">
        <v>0</v>
      </c>
      <c r="Q262" s="65">
        <v>0</v>
      </c>
      <c r="R262" s="234"/>
      <c r="S262" s="75"/>
      <c r="T262" s="75"/>
      <c r="U262" s="75"/>
    </row>
    <row r="263" spans="1:22" ht="63.75" customHeight="1" x14ac:dyDescent="0.4">
      <c r="A263" s="234"/>
      <c r="B263" s="234"/>
      <c r="C263" s="234"/>
      <c r="D263" s="237"/>
      <c r="E263" s="237"/>
      <c r="F263" s="234"/>
      <c r="G263" s="234"/>
      <c r="H263" s="238"/>
      <c r="I263" s="65">
        <v>0</v>
      </c>
      <c r="J263" s="102" t="s">
        <v>18</v>
      </c>
      <c r="K263" s="103">
        <f>SUM(L263:P263)</f>
        <v>10034.459999999999</v>
      </c>
      <c r="L263" s="103">
        <v>0</v>
      </c>
      <c r="M263" s="103">
        <v>466.72</v>
      </c>
      <c r="N263" s="103">
        <v>9567.74</v>
      </c>
      <c r="O263" s="103">
        <v>0</v>
      </c>
      <c r="P263" s="103">
        <v>0</v>
      </c>
      <c r="Q263" s="65">
        <v>0</v>
      </c>
      <c r="R263" s="234"/>
      <c r="S263" s="75"/>
      <c r="T263" s="75"/>
      <c r="U263" s="75"/>
    </row>
    <row r="264" spans="1:22" ht="39.75" customHeight="1" x14ac:dyDescent="0.25">
      <c r="A264" s="234">
        <v>4</v>
      </c>
      <c r="B264" s="234" t="s">
        <v>462</v>
      </c>
      <c r="C264" s="234" t="s">
        <v>453</v>
      </c>
      <c r="D264" s="234" t="s">
        <v>384</v>
      </c>
      <c r="E264" s="234" t="s">
        <v>210</v>
      </c>
      <c r="F264" s="234" t="s">
        <v>460</v>
      </c>
      <c r="G264" s="252">
        <v>45945</v>
      </c>
      <c r="H264" s="238">
        <f>N264</f>
        <v>175874.25</v>
      </c>
      <c r="I264" s="65">
        <v>0</v>
      </c>
      <c r="J264" s="102" t="s">
        <v>14</v>
      </c>
      <c r="K264" s="103">
        <f>K266+K265</f>
        <v>184667.97</v>
      </c>
      <c r="L264" s="103">
        <f>L265+L266</f>
        <v>0</v>
      </c>
      <c r="M264" s="103">
        <f t="shared" ref="M264:O264" si="106">M265+M266</f>
        <v>8793.7199999999993</v>
      </c>
      <c r="N264" s="103">
        <f t="shared" si="106"/>
        <v>175874.25</v>
      </c>
      <c r="O264" s="103">
        <f t="shared" si="106"/>
        <v>0</v>
      </c>
      <c r="P264" s="103">
        <f>P265+P266</f>
        <v>0</v>
      </c>
      <c r="Q264" s="103">
        <f>Q265+Q266</f>
        <v>0</v>
      </c>
      <c r="R264" s="234" t="s">
        <v>181</v>
      </c>
    </row>
    <row r="265" spans="1:22" ht="39" customHeight="1" x14ac:dyDescent="0.25">
      <c r="A265" s="234"/>
      <c r="B265" s="234"/>
      <c r="C265" s="234"/>
      <c r="D265" s="234"/>
      <c r="E265" s="234"/>
      <c r="F265" s="234"/>
      <c r="G265" s="234"/>
      <c r="H265" s="238"/>
      <c r="I265" s="65">
        <v>0</v>
      </c>
      <c r="J265" s="102" t="s">
        <v>197</v>
      </c>
      <c r="K265" s="103">
        <f>SUM(L265:P265)</f>
        <v>113579.59</v>
      </c>
      <c r="L265" s="103">
        <v>0</v>
      </c>
      <c r="M265" s="103">
        <v>5487.28</v>
      </c>
      <c r="N265" s="103">
        <v>108092.31</v>
      </c>
      <c r="O265" s="103">
        <v>0</v>
      </c>
      <c r="P265" s="103">
        <v>0</v>
      </c>
      <c r="Q265" s="65">
        <v>0</v>
      </c>
      <c r="R265" s="234"/>
      <c r="S265" s="66"/>
    </row>
    <row r="266" spans="1:22" ht="63.75" customHeight="1" x14ac:dyDescent="0.35">
      <c r="A266" s="234"/>
      <c r="B266" s="234"/>
      <c r="C266" s="234"/>
      <c r="D266" s="234"/>
      <c r="E266" s="234"/>
      <c r="F266" s="234"/>
      <c r="G266" s="234"/>
      <c r="H266" s="238"/>
      <c r="I266" s="65">
        <v>0</v>
      </c>
      <c r="J266" s="102" t="s">
        <v>18</v>
      </c>
      <c r="K266" s="103">
        <f>SUM(L266:P266)</f>
        <v>71088.38</v>
      </c>
      <c r="L266" s="103">
        <v>0</v>
      </c>
      <c r="M266" s="103">
        <v>3306.44</v>
      </c>
      <c r="N266" s="103">
        <v>67781.94</v>
      </c>
      <c r="O266" s="103">
        <v>0</v>
      </c>
      <c r="P266" s="103">
        <v>0</v>
      </c>
      <c r="Q266" s="65">
        <v>0</v>
      </c>
      <c r="R266" s="234"/>
      <c r="S266" s="71"/>
    </row>
    <row r="267" spans="1:22" ht="27.75" customHeight="1" x14ac:dyDescent="0.25">
      <c r="A267" s="234">
        <v>5</v>
      </c>
      <c r="B267" s="234" t="s">
        <v>454</v>
      </c>
      <c r="C267" s="234" t="s">
        <v>455</v>
      </c>
      <c r="D267" s="234" t="s">
        <v>387</v>
      </c>
      <c r="E267" s="234" t="s">
        <v>210</v>
      </c>
      <c r="F267" s="234" t="s">
        <v>460</v>
      </c>
      <c r="G267" s="252">
        <v>45945</v>
      </c>
      <c r="H267" s="238">
        <f>K267</f>
        <v>101234.95999999999</v>
      </c>
      <c r="I267" s="65">
        <v>0</v>
      </c>
      <c r="J267" s="102" t="s">
        <v>14</v>
      </c>
      <c r="K267" s="103">
        <f>K269+K268</f>
        <v>101234.95999999999</v>
      </c>
      <c r="L267" s="103">
        <f>L268+L269</f>
        <v>0</v>
      </c>
      <c r="M267" s="103">
        <f t="shared" ref="M267:O267" si="107">M268+M269</f>
        <v>5061.75</v>
      </c>
      <c r="N267" s="103">
        <f t="shared" si="107"/>
        <v>96173.209999999992</v>
      </c>
      <c r="O267" s="103">
        <f t="shared" si="107"/>
        <v>0</v>
      </c>
      <c r="P267" s="103">
        <f>P268+P269</f>
        <v>0</v>
      </c>
      <c r="Q267" s="103">
        <f>Q268+Q269</f>
        <v>0</v>
      </c>
      <c r="R267" s="234" t="s">
        <v>181</v>
      </c>
    </row>
    <row r="268" spans="1:22" ht="39" customHeight="1" x14ac:dyDescent="0.25">
      <c r="A268" s="234"/>
      <c r="B268" s="234"/>
      <c r="C268" s="234"/>
      <c r="D268" s="234"/>
      <c r="E268" s="234"/>
      <c r="F268" s="234"/>
      <c r="G268" s="234"/>
      <c r="H268" s="238"/>
      <c r="I268" s="65">
        <v>0</v>
      </c>
      <c r="J268" s="102" t="s">
        <v>197</v>
      </c>
      <c r="K268" s="103">
        <f>SUM(L268:P268)</f>
        <v>63170.61</v>
      </c>
      <c r="L268" s="103">
        <v>0</v>
      </c>
      <c r="M268" s="103">
        <v>3158.53</v>
      </c>
      <c r="N268" s="103">
        <v>60012.08</v>
      </c>
      <c r="O268" s="103">
        <v>0</v>
      </c>
      <c r="P268" s="103">
        <v>0</v>
      </c>
      <c r="Q268" s="65">
        <v>0</v>
      </c>
      <c r="R268" s="234"/>
      <c r="S268" s="66"/>
    </row>
    <row r="269" spans="1:22" ht="63.75" customHeight="1" x14ac:dyDescent="0.35">
      <c r="A269" s="234"/>
      <c r="B269" s="234"/>
      <c r="C269" s="234"/>
      <c r="D269" s="234"/>
      <c r="E269" s="234"/>
      <c r="F269" s="234"/>
      <c r="G269" s="234"/>
      <c r="H269" s="238"/>
      <c r="I269" s="65">
        <v>0</v>
      </c>
      <c r="J269" s="102" t="s">
        <v>18</v>
      </c>
      <c r="K269" s="103">
        <f>SUM(L269:P269)</f>
        <v>38064.35</v>
      </c>
      <c r="L269" s="103">
        <v>0</v>
      </c>
      <c r="M269" s="103">
        <v>1903.22</v>
      </c>
      <c r="N269" s="103">
        <v>36161.129999999997</v>
      </c>
      <c r="O269" s="103">
        <v>0</v>
      </c>
      <c r="P269" s="103">
        <v>0</v>
      </c>
      <c r="Q269" s="65">
        <v>0</v>
      </c>
      <c r="R269" s="234"/>
      <c r="S269" s="71"/>
    </row>
    <row r="270" spans="1:22" ht="27.75" customHeight="1" x14ac:dyDescent="0.25">
      <c r="A270" s="234">
        <v>6</v>
      </c>
      <c r="B270" s="234" t="s">
        <v>463</v>
      </c>
      <c r="C270" s="234" t="s">
        <v>456</v>
      </c>
      <c r="D270" s="234" t="s">
        <v>389</v>
      </c>
      <c r="E270" s="234" t="s">
        <v>210</v>
      </c>
      <c r="F270" s="234" t="s">
        <v>460</v>
      </c>
      <c r="G270" s="252">
        <v>45945</v>
      </c>
      <c r="H270" s="238">
        <f>N270</f>
        <v>41596.879999999997</v>
      </c>
      <c r="I270" s="65">
        <v>0</v>
      </c>
      <c r="J270" s="102" t="s">
        <v>14</v>
      </c>
      <c r="K270" s="103">
        <f>K272+K271</f>
        <v>43676.72</v>
      </c>
      <c r="L270" s="103">
        <f>L271+L272</f>
        <v>0</v>
      </c>
      <c r="M270" s="103">
        <f t="shared" ref="M270:O270" si="108">M271+M272</f>
        <v>2079.84</v>
      </c>
      <c r="N270" s="103">
        <f t="shared" si="108"/>
        <v>41596.879999999997</v>
      </c>
      <c r="O270" s="103">
        <f t="shared" si="108"/>
        <v>0</v>
      </c>
      <c r="P270" s="103">
        <f>P271+P272</f>
        <v>0</v>
      </c>
      <c r="Q270" s="103">
        <f>Q271+Q272</f>
        <v>0</v>
      </c>
      <c r="R270" s="234" t="s">
        <v>181</v>
      </c>
    </row>
    <row r="271" spans="1:22" ht="39" customHeight="1" x14ac:dyDescent="0.25">
      <c r="A271" s="234"/>
      <c r="B271" s="234"/>
      <c r="C271" s="234"/>
      <c r="D271" s="234"/>
      <c r="E271" s="234"/>
      <c r="F271" s="234"/>
      <c r="G271" s="234"/>
      <c r="H271" s="238"/>
      <c r="I271" s="65">
        <v>0</v>
      </c>
      <c r="J271" s="102" t="s">
        <v>197</v>
      </c>
      <c r="K271" s="103">
        <f>SUM(L271:P271)</f>
        <v>26863.26</v>
      </c>
      <c r="L271" s="103">
        <v>0</v>
      </c>
      <c r="M271" s="103">
        <v>1297.82</v>
      </c>
      <c r="N271" s="103">
        <v>25565.439999999999</v>
      </c>
      <c r="O271" s="103">
        <v>0</v>
      </c>
      <c r="P271" s="103">
        <v>0</v>
      </c>
      <c r="Q271" s="65">
        <v>0</v>
      </c>
      <c r="R271" s="234"/>
      <c r="S271" s="66"/>
    </row>
    <row r="272" spans="1:22" ht="63.75" customHeight="1" x14ac:dyDescent="0.35">
      <c r="A272" s="234"/>
      <c r="B272" s="234"/>
      <c r="C272" s="234"/>
      <c r="D272" s="234"/>
      <c r="E272" s="234"/>
      <c r="F272" s="234"/>
      <c r="G272" s="234"/>
      <c r="H272" s="238"/>
      <c r="I272" s="65">
        <v>0</v>
      </c>
      <c r="J272" s="102" t="s">
        <v>18</v>
      </c>
      <c r="K272" s="103">
        <f>SUM(L272:P272)</f>
        <v>16813.46</v>
      </c>
      <c r="L272" s="103">
        <v>0</v>
      </c>
      <c r="M272" s="103">
        <v>782.02</v>
      </c>
      <c r="N272" s="103">
        <v>16031.44</v>
      </c>
      <c r="O272" s="103">
        <v>0</v>
      </c>
      <c r="P272" s="103">
        <v>0</v>
      </c>
      <c r="Q272" s="65">
        <v>0</v>
      </c>
      <c r="R272" s="234"/>
      <c r="S272" s="71"/>
    </row>
    <row r="273" spans="1:21" ht="27.75" customHeight="1" x14ac:dyDescent="0.25">
      <c r="A273" s="234">
        <v>7</v>
      </c>
      <c r="B273" s="234" t="s">
        <v>392</v>
      </c>
      <c r="C273" s="234" t="s">
        <v>457</v>
      </c>
      <c r="D273" s="234" t="s">
        <v>393</v>
      </c>
      <c r="E273" s="234" t="s">
        <v>210</v>
      </c>
      <c r="F273" s="234" t="s">
        <v>460</v>
      </c>
      <c r="G273" s="252">
        <v>45945</v>
      </c>
      <c r="H273" s="238">
        <f>K273</f>
        <v>89933.68</v>
      </c>
      <c r="I273" s="65">
        <v>0</v>
      </c>
      <c r="J273" s="102" t="s">
        <v>14</v>
      </c>
      <c r="K273" s="103">
        <f>K275+K274</f>
        <v>89933.68</v>
      </c>
      <c r="L273" s="103">
        <f>L274+L275</f>
        <v>0</v>
      </c>
      <c r="M273" s="103">
        <f t="shared" ref="M273:O273" si="109">M274+M275</f>
        <v>4496.68</v>
      </c>
      <c r="N273" s="103">
        <f t="shared" si="109"/>
        <v>85437</v>
      </c>
      <c r="O273" s="103">
        <f t="shared" si="109"/>
        <v>0</v>
      </c>
      <c r="P273" s="103">
        <f>P274+P275</f>
        <v>0</v>
      </c>
      <c r="Q273" s="103">
        <f>Q274+Q275</f>
        <v>0</v>
      </c>
      <c r="R273" s="234" t="s">
        <v>181</v>
      </c>
    </row>
    <row r="274" spans="1:21" ht="39" customHeight="1" x14ac:dyDescent="0.4">
      <c r="A274" s="234"/>
      <c r="B274" s="234"/>
      <c r="C274" s="234"/>
      <c r="D274" s="234"/>
      <c r="E274" s="234"/>
      <c r="F274" s="234"/>
      <c r="G274" s="234"/>
      <c r="H274" s="238"/>
      <c r="I274" s="65">
        <v>0</v>
      </c>
      <c r="J274" s="102" t="s">
        <v>197</v>
      </c>
      <c r="K274" s="103">
        <f>SUM(L274:P274)</f>
        <v>56118.62</v>
      </c>
      <c r="L274" s="103">
        <v>0</v>
      </c>
      <c r="M274" s="103">
        <v>2805.93</v>
      </c>
      <c r="N274" s="103">
        <v>53312.69</v>
      </c>
      <c r="O274" s="103">
        <v>0</v>
      </c>
      <c r="P274" s="103">
        <v>0</v>
      </c>
      <c r="Q274" s="65">
        <v>0</v>
      </c>
      <c r="R274" s="234"/>
      <c r="S274" s="76"/>
      <c r="T274" s="76"/>
      <c r="U274" s="76"/>
    </row>
    <row r="275" spans="1:21" ht="63.75" customHeight="1" x14ac:dyDescent="0.4">
      <c r="A275" s="234"/>
      <c r="B275" s="234"/>
      <c r="C275" s="234"/>
      <c r="D275" s="234"/>
      <c r="E275" s="234"/>
      <c r="F275" s="234"/>
      <c r="G275" s="234"/>
      <c r="H275" s="238"/>
      <c r="I275" s="65">
        <v>0</v>
      </c>
      <c r="J275" s="102" t="s">
        <v>18</v>
      </c>
      <c r="K275" s="103">
        <f>SUM(L275:P275)</f>
        <v>33815.06</v>
      </c>
      <c r="L275" s="103">
        <v>0</v>
      </c>
      <c r="M275" s="103">
        <v>1690.75</v>
      </c>
      <c r="N275" s="103">
        <v>32124.31</v>
      </c>
      <c r="O275" s="103">
        <v>0</v>
      </c>
      <c r="P275" s="103">
        <v>0</v>
      </c>
      <c r="Q275" s="65">
        <v>0</v>
      </c>
      <c r="R275" s="234"/>
      <c r="S275" s="76"/>
      <c r="T275" s="76"/>
      <c r="U275" s="76"/>
    </row>
    <row r="276" spans="1:21" ht="49.5" customHeight="1" x14ac:dyDescent="0.25">
      <c r="A276" s="234">
        <v>8</v>
      </c>
      <c r="B276" s="234" t="s">
        <v>397</v>
      </c>
      <c r="C276" s="234" t="s">
        <v>458</v>
      </c>
      <c r="D276" s="234" t="s">
        <v>396</v>
      </c>
      <c r="E276" s="234" t="s">
        <v>210</v>
      </c>
      <c r="F276" s="234" t="s">
        <v>460</v>
      </c>
      <c r="G276" s="252">
        <v>45945</v>
      </c>
      <c r="H276" s="238">
        <f>N276</f>
        <v>24508.800000000003</v>
      </c>
      <c r="I276" s="65">
        <v>0</v>
      </c>
      <c r="J276" s="102" t="s">
        <v>14</v>
      </c>
      <c r="K276" s="103">
        <f>K278+K277</f>
        <v>25734.240000000002</v>
      </c>
      <c r="L276" s="103">
        <f>L277+L278</f>
        <v>0</v>
      </c>
      <c r="M276" s="103">
        <f t="shared" ref="M276:O276" si="110">M277+M278</f>
        <v>1225.44</v>
      </c>
      <c r="N276" s="103">
        <f t="shared" si="110"/>
        <v>24508.800000000003</v>
      </c>
      <c r="O276" s="103">
        <f t="shared" si="110"/>
        <v>0</v>
      </c>
      <c r="P276" s="103">
        <f>P277+P278</f>
        <v>0</v>
      </c>
      <c r="Q276" s="103">
        <f>Q277+Q278</f>
        <v>0</v>
      </c>
      <c r="R276" s="234" t="s">
        <v>181</v>
      </c>
    </row>
    <row r="277" spans="1:21" ht="39" customHeight="1" x14ac:dyDescent="0.25">
      <c r="A277" s="234"/>
      <c r="B277" s="234"/>
      <c r="C277" s="234"/>
      <c r="D277" s="234"/>
      <c r="E277" s="234"/>
      <c r="F277" s="234"/>
      <c r="G277" s="234"/>
      <c r="H277" s="238"/>
      <c r="I277" s="65">
        <v>0</v>
      </c>
      <c r="J277" s="102" t="s">
        <v>197</v>
      </c>
      <c r="K277" s="103">
        <f>SUM(L277:P277)</f>
        <v>15827.77</v>
      </c>
      <c r="L277" s="103">
        <v>0</v>
      </c>
      <c r="M277" s="103">
        <v>764.67</v>
      </c>
      <c r="N277" s="103">
        <v>15063.1</v>
      </c>
      <c r="O277" s="103">
        <v>0</v>
      </c>
      <c r="P277" s="103">
        <v>0</v>
      </c>
      <c r="Q277" s="65">
        <v>0</v>
      </c>
      <c r="R277" s="234"/>
      <c r="S277" s="66"/>
    </row>
    <row r="278" spans="1:21" ht="63.75" customHeight="1" x14ac:dyDescent="0.35">
      <c r="A278" s="234"/>
      <c r="B278" s="234"/>
      <c r="C278" s="234"/>
      <c r="D278" s="234"/>
      <c r="E278" s="234"/>
      <c r="F278" s="234"/>
      <c r="G278" s="234"/>
      <c r="H278" s="238"/>
      <c r="I278" s="65">
        <v>0</v>
      </c>
      <c r="J278" s="102" t="s">
        <v>18</v>
      </c>
      <c r="K278" s="103">
        <f>SUM(L278:P278)</f>
        <v>9906.4700000000012</v>
      </c>
      <c r="L278" s="103">
        <v>0</v>
      </c>
      <c r="M278" s="103">
        <v>460.77</v>
      </c>
      <c r="N278" s="103">
        <v>9445.7000000000007</v>
      </c>
      <c r="O278" s="103">
        <v>0</v>
      </c>
      <c r="P278" s="103">
        <v>0</v>
      </c>
      <c r="Q278" s="65">
        <v>0</v>
      </c>
      <c r="R278" s="234"/>
      <c r="S278" s="71"/>
    </row>
    <row r="279" spans="1:21" ht="34.5" customHeight="1" x14ac:dyDescent="0.25">
      <c r="A279" s="234">
        <v>9</v>
      </c>
      <c r="B279" s="234" t="s">
        <v>398</v>
      </c>
      <c r="C279" s="234" t="s">
        <v>457</v>
      </c>
      <c r="D279" s="234" t="s">
        <v>354</v>
      </c>
      <c r="E279" s="234" t="s">
        <v>210</v>
      </c>
      <c r="F279" s="234" t="s">
        <v>460</v>
      </c>
      <c r="G279" s="252">
        <v>45945</v>
      </c>
      <c r="H279" s="238">
        <f>N279</f>
        <v>89230.64</v>
      </c>
      <c r="I279" s="65">
        <v>0</v>
      </c>
      <c r="J279" s="102" t="s">
        <v>14</v>
      </c>
      <c r="K279" s="103">
        <f>K281+K280</f>
        <v>93692.18</v>
      </c>
      <c r="L279" s="103">
        <f>L280+L281</f>
        <v>0</v>
      </c>
      <c r="M279" s="103">
        <f t="shared" ref="M279:O279" si="111">M280+M281</f>
        <v>4461.54</v>
      </c>
      <c r="N279" s="103">
        <f t="shared" si="111"/>
        <v>89230.64</v>
      </c>
      <c r="O279" s="103">
        <f t="shared" si="111"/>
        <v>0</v>
      </c>
      <c r="P279" s="103">
        <f>P280+P281</f>
        <v>0</v>
      </c>
      <c r="Q279" s="103">
        <f>Q280+Q281</f>
        <v>0</v>
      </c>
      <c r="R279" s="234" t="s">
        <v>181</v>
      </c>
    </row>
    <row r="280" spans="1:21" ht="39" customHeight="1" x14ac:dyDescent="0.25">
      <c r="A280" s="234"/>
      <c r="B280" s="234"/>
      <c r="C280" s="234"/>
      <c r="D280" s="234"/>
      <c r="E280" s="234"/>
      <c r="F280" s="234"/>
      <c r="G280" s="234"/>
      <c r="H280" s="238"/>
      <c r="I280" s="65">
        <v>0</v>
      </c>
      <c r="J280" s="102" t="s">
        <v>197</v>
      </c>
      <c r="K280" s="103">
        <f>SUM(L280:P280)</f>
        <v>57625.15</v>
      </c>
      <c r="L280" s="103">
        <v>0</v>
      </c>
      <c r="M280" s="103">
        <v>2784</v>
      </c>
      <c r="N280" s="103">
        <v>54841.15</v>
      </c>
      <c r="O280" s="103">
        <v>0</v>
      </c>
      <c r="P280" s="103">
        <v>0</v>
      </c>
      <c r="Q280" s="65">
        <v>0</v>
      </c>
      <c r="R280" s="234"/>
      <c r="S280" s="66"/>
    </row>
    <row r="281" spans="1:21" ht="63.75" customHeight="1" x14ac:dyDescent="0.35">
      <c r="A281" s="234"/>
      <c r="B281" s="234"/>
      <c r="C281" s="234"/>
      <c r="D281" s="234"/>
      <c r="E281" s="234"/>
      <c r="F281" s="234"/>
      <c r="G281" s="234"/>
      <c r="H281" s="238"/>
      <c r="I281" s="65">
        <v>0</v>
      </c>
      <c r="J281" s="102" t="s">
        <v>18</v>
      </c>
      <c r="K281" s="103">
        <f>SUM(L281:P281)</f>
        <v>36067.03</v>
      </c>
      <c r="L281" s="103">
        <v>0</v>
      </c>
      <c r="M281" s="103">
        <v>1677.54</v>
      </c>
      <c r="N281" s="103">
        <v>34389.49</v>
      </c>
      <c r="O281" s="103">
        <v>0</v>
      </c>
      <c r="P281" s="103">
        <v>0</v>
      </c>
      <c r="Q281" s="65">
        <v>0</v>
      </c>
      <c r="R281" s="234"/>
      <c r="S281" s="71"/>
    </row>
    <row r="282" spans="1:21" ht="27.75" customHeight="1" x14ac:dyDescent="0.25">
      <c r="A282" s="234">
        <v>10</v>
      </c>
      <c r="B282" s="234" t="s">
        <v>406</v>
      </c>
      <c r="C282" s="234" t="s">
        <v>459</v>
      </c>
      <c r="D282" s="234" t="s">
        <v>399</v>
      </c>
      <c r="E282" s="234" t="s">
        <v>210</v>
      </c>
      <c r="F282" s="234" t="s">
        <v>460</v>
      </c>
      <c r="G282" s="252">
        <v>45945</v>
      </c>
      <c r="H282" s="238">
        <f>N282</f>
        <v>228524.13</v>
      </c>
      <c r="I282" s="65">
        <v>0</v>
      </c>
      <c r="J282" s="102" t="s">
        <v>14</v>
      </c>
      <c r="K282" s="103">
        <f>K284+K283</f>
        <v>239950.33000000002</v>
      </c>
      <c r="L282" s="103">
        <f>L283+L284</f>
        <v>0</v>
      </c>
      <c r="M282" s="103">
        <f t="shared" ref="M282:O282" si="112">M283+M284</f>
        <v>11426.2</v>
      </c>
      <c r="N282" s="103">
        <f t="shared" si="112"/>
        <v>228524.13</v>
      </c>
      <c r="O282" s="103">
        <f t="shared" si="112"/>
        <v>0</v>
      </c>
      <c r="P282" s="103">
        <f>P283+P284</f>
        <v>0</v>
      </c>
      <c r="Q282" s="103">
        <f>Q283+Q284</f>
        <v>0</v>
      </c>
      <c r="R282" s="234" t="s">
        <v>181</v>
      </c>
    </row>
    <row r="283" spans="1:21" ht="39" customHeight="1" x14ac:dyDescent="0.25">
      <c r="A283" s="234"/>
      <c r="B283" s="234"/>
      <c r="C283" s="234"/>
      <c r="D283" s="234"/>
      <c r="E283" s="234"/>
      <c r="F283" s="234"/>
      <c r="G283" s="234"/>
      <c r="H283" s="238"/>
      <c r="I283" s="65">
        <v>0</v>
      </c>
      <c r="J283" s="102" t="s">
        <v>197</v>
      </c>
      <c r="K283" s="103">
        <f>SUM(L283:P283)</f>
        <v>147580.88</v>
      </c>
      <c r="L283" s="103">
        <v>0</v>
      </c>
      <c r="M283" s="103">
        <v>7129.95</v>
      </c>
      <c r="N283" s="103">
        <v>140450.93</v>
      </c>
      <c r="O283" s="103">
        <v>0</v>
      </c>
      <c r="P283" s="103">
        <v>0</v>
      </c>
      <c r="Q283" s="65">
        <v>0</v>
      </c>
      <c r="R283" s="234"/>
      <c r="S283" s="66"/>
    </row>
    <row r="284" spans="1:21" ht="63.75" customHeight="1" x14ac:dyDescent="0.35">
      <c r="A284" s="234"/>
      <c r="B284" s="234"/>
      <c r="C284" s="234"/>
      <c r="D284" s="234"/>
      <c r="E284" s="234"/>
      <c r="F284" s="234"/>
      <c r="G284" s="234"/>
      <c r="H284" s="238"/>
      <c r="I284" s="65">
        <v>0</v>
      </c>
      <c r="J284" s="102" t="s">
        <v>18</v>
      </c>
      <c r="K284" s="103">
        <f>SUM(L284:P284)</f>
        <v>92369.45</v>
      </c>
      <c r="L284" s="103">
        <v>0</v>
      </c>
      <c r="M284" s="103">
        <v>4296.25</v>
      </c>
      <c r="N284" s="103">
        <v>88073.2</v>
      </c>
      <c r="O284" s="103">
        <v>0</v>
      </c>
      <c r="P284" s="103">
        <v>0</v>
      </c>
      <c r="Q284" s="65">
        <v>0</v>
      </c>
      <c r="R284" s="234"/>
      <c r="S284" s="71"/>
    </row>
    <row r="285" spans="1:21" ht="30.75" customHeight="1" x14ac:dyDescent="0.25">
      <c r="A285" s="256" t="s">
        <v>432</v>
      </c>
      <c r="B285" s="256"/>
      <c r="C285" s="256"/>
      <c r="D285" s="256"/>
      <c r="E285" s="256"/>
      <c r="F285" s="256"/>
      <c r="G285" s="256"/>
      <c r="H285" s="256"/>
      <c r="I285" s="256"/>
      <c r="J285" s="102" t="s">
        <v>8</v>
      </c>
      <c r="K285" s="105">
        <f>K255+K258+K261+K264+K267+K270+K273+K276+K279+K282</f>
        <v>1204192.6399999999</v>
      </c>
      <c r="L285" s="105">
        <f t="shared" ref="L285:P285" si="113">L255+L258+L261+L264+L267+L270+L273+L276+L279+L282</f>
        <v>0</v>
      </c>
      <c r="M285" s="105">
        <f t="shared" si="113"/>
        <v>57797.66</v>
      </c>
      <c r="N285" s="105">
        <f t="shared" si="113"/>
        <v>1146394.98</v>
      </c>
      <c r="O285" s="105">
        <f t="shared" si="113"/>
        <v>0</v>
      </c>
      <c r="P285" s="105">
        <f t="shared" si="113"/>
        <v>0</v>
      </c>
      <c r="Q285" s="105">
        <v>0</v>
      </c>
      <c r="R285" s="234"/>
    </row>
    <row r="286" spans="1:21" ht="40.5" customHeight="1" x14ac:dyDescent="0.25">
      <c r="A286" s="256"/>
      <c r="B286" s="256"/>
      <c r="C286" s="256"/>
      <c r="D286" s="256"/>
      <c r="E286" s="256"/>
      <c r="F286" s="256"/>
      <c r="G286" s="256"/>
      <c r="H286" s="256"/>
      <c r="I286" s="256"/>
      <c r="J286" s="102" t="s">
        <v>10</v>
      </c>
      <c r="K286" s="105">
        <f t="shared" ref="K286:P287" si="114">K256+K259+K262+K265+K268+K271+K274+K277+K280+K283</f>
        <v>742347.19000000006</v>
      </c>
      <c r="L286" s="105">
        <f t="shared" si="114"/>
        <v>0</v>
      </c>
      <c r="M286" s="105">
        <f t="shared" si="114"/>
        <v>36065.729999999996</v>
      </c>
      <c r="N286" s="105">
        <f>N256+N259+N262+N265+N268+N271+N274+N277+N280+N283</f>
        <v>706281.46</v>
      </c>
      <c r="O286" s="105">
        <f t="shared" si="114"/>
        <v>0</v>
      </c>
      <c r="P286" s="105">
        <f t="shared" si="114"/>
        <v>0</v>
      </c>
      <c r="Q286" s="105">
        <v>0</v>
      </c>
      <c r="R286" s="234"/>
    </row>
    <row r="287" spans="1:21" ht="60" customHeight="1" x14ac:dyDescent="0.25">
      <c r="A287" s="256"/>
      <c r="B287" s="256"/>
      <c r="C287" s="256"/>
      <c r="D287" s="256"/>
      <c r="E287" s="256"/>
      <c r="F287" s="256"/>
      <c r="G287" s="256"/>
      <c r="H287" s="256"/>
      <c r="I287" s="256"/>
      <c r="J287" s="102" t="s">
        <v>11</v>
      </c>
      <c r="K287" s="105">
        <f t="shared" si="114"/>
        <v>461845.45</v>
      </c>
      <c r="L287" s="105">
        <f t="shared" si="114"/>
        <v>0</v>
      </c>
      <c r="M287" s="105">
        <f t="shared" si="114"/>
        <v>21731.93</v>
      </c>
      <c r="N287" s="105">
        <f t="shared" si="114"/>
        <v>440113.52</v>
      </c>
      <c r="O287" s="105">
        <f t="shared" si="114"/>
        <v>0</v>
      </c>
      <c r="P287" s="105">
        <f t="shared" si="114"/>
        <v>0</v>
      </c>
      <c r="Q287" s="105">
        <v>0</v>
      </c>
      <c r="R287" s="234"/>
    </row>
    <row r="288" spans="1:21" ht="25.5" customHeight="1" x14ac:dyDescent="0.25">
      <c r="A288" s="250" t="s">
        <v>422</v>
      </c>
      <c r="B288" s="250"/>
      <c r="C288" s="250"/>
      <c r="D288" s="250"/>
      <c r="E288" s="250"/>
      <c r="F288" s="250"/>
      <c r="G288" s="250"/>
      <c r="H288" s="250"/>
      <c r="I288" s="250"/>
      <c r="J288" s="250"/>
      <c r="K288" s="250"/>
      <c r="L288" s="250"/>
      <c r="M288" s="250"/>
      <c r="N288" s="250"/>
      <c r="O288" s="250"/>
      <c r="P288" s="250"/>
      <c r="Q288" s="250"/>
      <c r="R288" s="250"/>
    </row>
    <row r="289" spans="1:18" ht="30" customHeight="1" x14ac:dyDescent="0.25">
      <c r="A289" s="234">
        <v>1</v>
      </c>
      <c r="B289" s="234" t="s">
        <v>156</v>
      </c>
      <c r="C289" s="234" t="s">
        <v>245</v>
      </c>
      <c r="D289" s="234" t="s">
        <v>246</v>
      </c>
      <c r="E289" s="234" t="s">
        <v>210</v>
      </c>
      <c r="F289" s="234" t="s">
        <v>401</v>
      </c>
      <c r="G289" s="252">
        <v>45945</v>
      </c>
      <c r="H289" s="238">
        <f>N289</f>
        <v>235570.91999999998</v>
      </c>
      <c r="I289" s="65">
        <v>0</v>
      </c>
      <c r="J289" s="102" t="s">
        <v>14</v>
      </c>
      <c r="K289" s="103">
        <f>K290+K291</f>
        <v>448090.94999999995</v>
      </c>
      <c r="L289" s="103">
        <f t="shared" ref="L289:P289" si="115">L290+L291</f>
        <v>0</v>
      </c>
      <c r="M289" s="103">
        <f t="shared" si="115"/>
        <v>212520.03</v>
      </c>
      <c r="N289" s="103">
        <f t="shared" si="115"/>
        <v>235570.91999999998</v>
      </c>
      <c r="O289" s="103">
        <f t="shared" si="115"/>
        <v>0</v>
      </c>
      <c r="P289" s="103">
        <f t="shared" si="115"/>
        <v>0</v>
      </c>
      <c r="Q289" s="65">
        <v>0</v>
      </c>
      <c r="R289" s="234" t="s">
        <v>181</v>
      </c>
    </row>
    <row r="290" spans="1:18" ht="46.5" customHeight="1" x14ac:dyDescent="0.25">
      <c r="A290" s="234"/>
      <c r="B290" s="234"/>
      <c r="C290" s="234"/>
      <c r="D290" s="251"/>
      <c r="E290" s="234"/>
      <c r="F290" s="234"/>
      <c r="G290" s="252"/>
      <c r="H290" s="238"/>
      <c r="I290" s="65">
        <v>0</v>
      </c>
      <c r="J290" s="102" t="s">
        <v>197</v>
      </c>
      <c r="K290" s="103">
        <f>SUM(L290:P290)</f>
        <v>239654.99</v>
      </c>
      <c r="L290" s="103">
        <v>0</v>
      </c>
      <c r="M290" s="103">
        <v>132612.5</v>
      </c>
      <c r="N290" s="103">
        <v>107042.49</v>
      </c>
      <c r="O290" s="103">
        <v>0</v>
      </c>
      <c r="P290" s="103">
        <v>0</v>
      </c>
      <c r="Q290" s="65">
        <v>0</v>
      </c>
      <c r="R290" s="234"/>
    </row>
    <row r="291" spans="1:18" ht="63.75" customHeight="1" x14ac:dyDescent="0.25">
      <c r="A291" s="234"/>
      <c r="B291" s="234"/>
      <c r="C291" s="234"/>
      <c r="D291" s="251"/>
      <c r="E291" s="234"/>
      <c r="F291" s="234"/>
      <c r="G291" s="252"/>
      <c r="H291" s="238"/>
      <c r="I291" s="65">
        <v>0</v>
      </c>
      <c r="J291" s="102" t="s">
        <v>18</v>
      </c>
      <c r="K291" s="103">
        <f>SUM(L291:P291)</f>
        <v>208435.96</v>
      </c>
      <c r="L291" s="103">
        <v>0</v>
      </c>
      <c r="M291" s="103">
        <v>79907.53</v>
      </c>
      <c r="N291" s="103">
        <v>128528.43</v>
      </c>
      <c r="O291" s="103">
        <v>0</v>
      </c>
      <c r="P291" s="103">
        <v>0</v>
      </c>
      <c r="Q291" s="65">
        <v>0</v>
      </c>
      <c r="R291" s="234"/>
    </row>
    <row r="292" spans="1:18" ht="30.75" customHeight="1" x14ac:dyDescent="0.25">
      <c r="A292" s="241" t="s">
        <v>437</v>
      </c>
      <c r="B292" s="242"/>
      <c r="C292" s="242"/>
      <c r="D292" s="242"/>
      <c r="E292" s="242"/>
      <c r="F292" s="242"/>
      <c r="G292" s="242"/>
      <c r="H292" s="242"/>
      <c r="I292" s="243"/>
      <c r="J292" s="102" t="s">
        <v>8</v>
      </c>
      <c r="K292" s="105">
        <f>K289</f>
        <v>448090.94999999995</v>
      </c>
      <c r="L292" s="105">
        <f t="shared" ref="L292:P292" si="116">L289</f>
        <v>0</v>
      </c>
      <c r="M292" s="105">
        <f t="shared" si="116"/>
        <v>212520.03</v>
      </c>
      <c r="N292" s="105">
        <f t="shared" si="116"/>
        <v>235570.91999999998</v>
      </c>
      <c r="O292" s="105">
        <f t="shared" si="116"/>
        <v>0</v>
      </c>
      <c r="P292" s="105">
        <f t="shared" si="116"/>
        <v>0</v>
      </c>
      <c r="Q292" s="105">
        <v>0</v>
      </c>
      <c r="R292" s="235"/>
    </row>
    <row r="293" spans="1:18" ht="40.5" customHeight="1" x14ac:dyDescent="0.25">
      <c r="A293" s="244"/>
      <c r="B293" s="245"/>
      <c r="C293" s="245"/>
      <c r="D293" s="245"/>
      <c r="E293" s="245"/>
      <c r="F293" s="245"/>
      <c r="G293" s="245"/>
      <c r="H293" s="245"/>
      <c r="I293" s="246"/>
      <c r="J293" s="102" t="s">
        <v>10</v>
      </c>
      <c r="K293" s="105">
        <f t="shared" ref="K293:P294" si="117">K290</f>
        <v>239654.99</v>
      </c>
      <c r="L293" s="105">
        <f t="shared" si="117"/>
        <v>0</v>
      </c>
      <c r="M293" s="105">
        <f t="shared" si="117"/>
        <v>132612.5</v>
      </c>
      <c r="N293" s="105">
        <f t="shared" si="117"/>
        <v>107042.49</v>
      </c>
      <c r="O293" s="105">
        <f t="shared" si="117"/>
        <v>0</v>
      </c>
      <c r="P293" s="105">
        <f t="shared" si="117"/>
        <v>0</v>
      </c>
      <c r="Q293" s="105">
        <v>0</v>
      </c>
      <c r="R293" s="236"/>
    </row>
    <row r="294" spans="1:18" ht="60" customHeight="1" x14ac:dyDescent="0.25">
      <c r="A294" s="247"/>
      <c r="B294" s="248"/>
      <c r="C294" s="248"/>
      <c r="D294" s="248"/>
      <c r="E294" s="248"/>
      <c r="F294" s="248"/>
      <c r="G294" s="248"/>
      <c r="H294" s="248"/>
      <c r="I294" s="249"/>
      <c r="J294" s="102" t="s">
        <v>11</v>
      </c>
      <c r="K294" s="105">
        <f t="shared" si="117"/>
        <v>208435.96</v>
      </c>
      <c r="L294" s="105">
        <f t="shared" si="117"/>
        <v>0</v>
      </c>
      <c r="M294" s="105">
        <f t="shared" si="117"/>
        <v>79907.53</v>
      </c>
      <c r="N294" s="105">
        <f t="shared" si="117"/>
        <v>128528.43</v>
      </c>
      <c r="O294" s="105">
        <f t="shared" si="117"/>
        <v>0</v>
      </c>
      <c r="P294" s="105">
        <f t="shared" si="117"/>
        <v>0</v>
      </c>
      <c r="Q294" s="105">
        <v>0</v>
      </c>
      <c r="R294" s="237"/>
    </row>
    <row r="295" spans="1:18" ht="20.25" customHeight="1" x14ac:dyDescent="0.3">
      <c r="A295" s="78"/>
      <c r="B295" s="79"/>
      <c r="C295" s="80"/>
      <c r="D295" s="80"/>
      <c r="E295" s="80"/>
      <c r="F295" s="80"/>
      <c r="G295" s="80"/>
      <c r="H295" s="80">
        <f>SUM(H11:H291)</f>
        <v>22172209.385390002</v>
      </c>
      <c r="I295" s="80">
        <f>I63+I12+I15+I18+I21+I24+I27+I30+I97+I103+I113+I122+I130+I133+I136+I190+I196+I199+I202+I205+I208+I89+I223+I226+I33+I36+I39+I100+I139+I211+I214+I217+I220+I229+I232+I42+I146+I258+I177+I45+I48+I51+I54+I57+I60+I69+I76+I79</f>
        <v>253696.43887000001</v>
      </c>
      <c r="J295" s="104" t="s">
        <v>14</v>
      </c>
      <c r="K295" s="80">
        <f t="shared" ref="K295:P295" si="118">K190+K97+K12+K196+K199+K103+K63+K113+K122+K130+K133+K202+K205+K15+K18+K21+K24+K27+K30+K208+K136+K89+K211+K217+K220+K223+K226+K100+K33+K36+K39+K139+K214+K229+K232+K42+K248+K146+K162+K165+K168+K171+K289+K235+K238+K45+K174+K177+K255+K258+K261+K264+K267+K270+K273+K276+K279+K282+K180+K183+K48+K51+K54+K57+K60+K66+K69+K76+K79+K193+K241+K82+K106</f>
        <v>19024407.338520002</v>
      </c>
      <c r="L295" s="80">
        <f t="shared" si="118"/>
        <v>697380.40652000008</v>
      </c>
      <c r="M295" s="80">
        <f t="shared" si="118"/>
        <v>2441444.6520000002</v>
      </c>
      <c r="N295" s="80">
        <f t="shared" si="118"/>
        <v>5580397.0999999996</v>
      </c>
      <c r="O295" s="80">
        <f t="shared" si="118"/>
        <v>6284707.2299999995</v>
      </c>
      <c r="P295" s="80">
        <f t="shared" si="118"/>
        <v>4029907.9499999997</v>
      </c>
      <c r="Q295" s="80">
        <f>Q190+Q97+Q12+Q196+Q199+Q103+Q63+Q113+Q122+Q130+Q133+Q202+Q205+Q15+Q18+Q21+Q24+Q27+Q30+Q208+Q136+Q89+Q211+Q217+Q220+Q223+Q226+Q100+Q33+Q36+Q39+Q139+Q214+Q229+Q232+Q42+Q248+Q146+Q162+Q165+Q168+Q171+Q289+Q235+Q238+Q45+Q174+Q177+Q255+Q258+Q261+Q264+Q267+Q270+Q273+Q276+Q279+Q282+Q180+Q183+Q48+Q51+Q54+Q57+Q60+Q66+Q69+Q76+Q79+Q193+Q241</f>
        <v>0</v>
      </c>
      <c r="R295" s="81"/>
    </row>
    <row r="296" spans="1:18" ht="16.5" x14ac:dyDescent="0.25">
      <c r="A296" s="82"/>
      <c r="B296" s="83"/>
      <c r="C296" s="83"/>
      <c r="D296" s="83"/>
      <c r="E296" s="83"/>
      <c r="F296" s="83"/>
      <c r="G296" s="83"/>
      <c r="H296" s="83"/>
      <c r="Q296" s="85"/>
      <c r="R296" s="86"/>
    </row>
    <row r="297" spans="1:18" ht="16.5" x14ac:dyDescent="0.25">
      <c r="A297" s="82"/>
      <c r="B297" s="83"/>
      <c r="C297" s="83"/>
      <c r="D297" s="83"/>
      <c r="E297" s="83"/>
      <c r="F297" s="83"/>
      <c r="G297" s="83"/>
      <c r="H297" s="83"/>
      <c r="Q297" s="87" t="s">
        <v>157</v>
      </c>
      <c r="R297" s="86"/>
    </row>
    <row r="298" spans="1:18" ht="16.5" x14ac:dyDescent="0.25">
      <c r="A298" s="82"/>
      <c r="B298" s="83"/>
      <c r="C298" s="83"/>
      <c r="D298" s="83"/>
      <c r="E298" s="83"/>
      <c r="F298" s="83"/>
      <c r="G298" s="83"/>
      <c r="H298" s="83"/>
      <c r="Q298" s="85"/>
      <c r="R298" s="86"/>
    </row>
    <row r="299" spans="1:18" s="72" customFormat="1" ht="21" customHeight="1" x14ac:dyDescent="0.3">
      <c r="A299" s="88" t="s">
        <v>357</v>
      </c>
      <c r="B299" s="88"/>
      <c r="C299" s="89"/>
      <c r="D299" s="89"/>
      <c r="E299" s="89"/>
      <c r="F299" s="89"/>
      <c r="G299" s="89"/>
      <c r="H299" s="89"/>
      <c r="I299" s="90"/>
      <c r="J299" s="91"/>
      <c r="O299" s="92" t="s">
        <v>358</v>
      </c>
      <c r="P299" s="93"/>
      <c r="Q299" s="93"/>
    </row>
    <row r="300" spans="1:18" ht="18.75" customHeight="1" x14ac:dyDescent="0.25">
      <c r="B300" s="94"/>
      <c r="C300" s="95"/>
      <c r="D300" s="95"/>
      <c r="E300" s="95"/>
      <c r="F300" s="95"/>
      <c r="G300" s="95"/>
      <c r="H300" s="95"/>
      <c r="L300" s="96"/>
      <c r="O300" s="56"/>
    </row>
    <row r="301" spans="1:18" ht="18.75" x14ac:dyDescent="0.3">
      <c r="A301" s="97"/>
      <c r="B301" s="98"/>
      <c r="C301" s="96"/>
      <c r="D301" s="96"/>
      <c r="E301" s="96"/>
      <c r="F301" s="96"/>
      <c r="G301" s="96"/>
      <c r="H301" s="96"/>
      <c r="I301" s="98"/>
      <c r="J301" s="99"/>
      <c r="O301" s="97"/>
    </row>
    <row r="303" spans="1:18" ht="26.25" x14ac:dyDescent="0.4">
      <c r="K303" s="74"/>
      <c r="L303" s="100"/>
      <c r="M303" s="100"/>
      <c r="N303" s="100"/>
      <c r="O303" s="100"/>
      <c r="P303" s="100"/>
      <c r="Q303" s="74"/>
    </row>
    <row r="304" spans="1:18" ht="26.25" x14ac:dyDescent="0.4">
      <c r="K304" s="74"/>
      <c r="L304" s="100"/>
      <c r="M304" s="100"/>
      <c r="N304" s="100"/>
      <c r="O304" s="100"/>
      <c r="P304" s="100"/>
      <c r="Q304" s="74"/>
    </row>
    <row r="305" spans="11:17" ht="26.25" x14ac:dyDescent="0.4">
      <c r="K305" s="74"/>
      <c r="L305" s="100"/>
      <c r="M305" s="100"/>
      <c r="N305" s="100"/>
      <c r="O305" s="100"/>
      <c r="P305" s="100"/>
      <c r="Q305" s="74"/>
    </row>
    <row r="306" spans="11:17" ht="26.25" x14ac:dyDescent="0.4">
      <c r="K306" s="74"/>
      <c r="L306" s="100"/>
      <c r="M306" s="100"/>
      <c r="N306" s="100"/>
    </row>
    <row r="309" spans="11:17" x14ac:dyDescent="0.25">
      <c r="L309" s="62"/>
      <c r="M309" s="62"/>
      <c r="N309" s="62"/>
    </row>
    <row r="310" spans="11:17" x14ac:dyDescent="0.25">
      <c r="L310" s="62"/>
      <c r="M310" s="62"/>
      <c r="N310" s="62"/>
    </row>
    <row r="311" spans="11:17" x14ac:dyDescent="0.25">
      <c r="L311" s="62"/>
      <c r="M311" s="62"/>
      <c r="N311" s="62"/>
    </row>
    <row r="312" spans="11:17" x14ac:dyDescent="0.25">
      <c r="L312" s="62"/>
      <c r="M312" s="62"/>
      <c r="N312" s="62"/>
    </row>
  </sheetData>
  <mergeCells count="747">
    <mergeCell ref="S54:S56"/>
    <mergeCell ref="F51:F53"/>
    <mergeCell ref="G51:G53"/>
    <mergeCell ref="H51:H53"/>
    <mergeCell ref="R51:R53"/>
    <mergeCell ref="A48:A50"/>
    <mergeCell ref="B48:B50"/>
    <mergeCell ref="C48:C50"/>
    <mergeCell ref="D48:D50"/>
    <mergeCell ref="E48:E50"/>
    <mergeCell ref="F48:F50"/>
    <mergeCell ref="G48:G50"/>
    <mergeCell ref="H48:H50"/>
    <mergeCell ref="A285:I287"/>
    <mergeCell ref="R285:R287"/>
    <mergeCell ref="A255:A257"/>
    <mergeCell ref="B255:B257"/>
    <mergeCell ref="C255:C257"/>
    <mergeCell ref="D255:D257"/>
    <mergeCell ref="E255:E257"/>
    <mergeCell ref="F255:F257"/>
    <mergeCell ref="G255:G257"/>
    <mergeCell ref="H255:H257"/>
    <mergeCell ref="R255:R257"/>
    <mergeCell ref="A276:A278"/>
    <mergeCell ref="B276:B278"/>
    <mergeCell ref="C276:C278"/>
    <mergeCell ref="D276:D278"/>
    <mergeCell ref="E276:E278"/>
    <mergeCell ref="F276:F278"/>
    <mergeCell ref="D270:D272"/>
    <mergeCell ref="E270:E272"/>
    <mergeCell ref="A282:A284"/>
    <mergeCell ref="R282:R284"/>
    <mergeCell ref="G279:G281"/>
    <mergeCell ref="H279:H281"/>
    <mergeCell ref="R279:R281"/>
    <mergeCell ref="R276:R278"/>
    <mergeCell ref="B267:B269"/>
    <mergeCell ref="C267:C269"/>
    <mergeCell ref="D267:D269"/>
    <mergeCell ref="E267:E269"/>
    <mergeCell ref="F267:F269"/>
    <mergeCell ref="G267:G269"/>
    <mergeCell ref="H267:H269"/>
    <mergeCell ref="R273:R275"/>
    <mergeCell ref="R267:R269"/>
    <mergeCell ref="R270:R272"/>
    <mergeCell ref="H270:H272"/>
    <mergeCell ref="G270:G272"/>
    <mergeCell ref="A273:A275"/>
    <mergeCell ref="B279:B281"/>
    <mergeCell ref="C279:C281"/>
    <mergeCell ref="D279:D281"/>
    <mergeCell ref="E279:E281"/>
    <mergeCell ref="F279:F281"/>
    <mergeCell ref="G276:G278"/>
    <mergeCell ref="H276:H278"/>
    <mergeCell ref="A267:A269"/>
    <mergeCell ref="A270:A272"/>
    <mergeCell ref="F270:F272"/>
    <mergeCell ref="B270:B272"/>
    <mergeCell ref="C270:C272"/>
    <mergeCell ref="B282:B284"/>
    <mergeCell ref="C282:C284"/>
    <mergeCell ref="D282:D284"/>
    <mergeCell ref="E282:E284"/>
    <mergeCell ref="F282:F284"/>
    <mergeCell ref="G282:G284"/>
    <mergeCell ref="H282:H284"/>
    <mergeCell ref="G235:G237"/>
    <mergeCell ref="H235:H237"/>
    <mergeCell ref="B273:B275"/>
    <mergeCell ref="C273:C275"/>
    <mergeCell ref="D273:D275"/>
    <mergeCell ref="E273:E275"/>
    <mergeCell ref="F273:F275"/>
    <mergeCell ref="G273:G275"/>
    <mergeCell ref="H273:H275"/>
    <mergeCell ref="C261:C263"/>
    <mergeCell ref="D261:D263"/>
    <mergeCell ref="E261:E263"/>
    <mergeCell ref="F258:F260"/>
    <mergeCell ref="G258:G260"/>
    <mergeCell ref="G248:G250"/>
    <mergeCell ref="A251:I253"/>
    <mergeCell ref="A279:A281"/>
    <mergeCell ref="A171:A173"/>
    <mergeCell ref="R180:R182"/>
    <mergeCell ref="A183:A185"/>
    <mergeCell ref="R177:R179"/>
    <mergeCell ref="B171:B173"/>
    <mergeCell ref="C171:C173"/>
    <mergeCell ref="G168:G170"/>
    <mergeCell ref="F162:F164"/>
    <mergeCell ref="G162:G164"/>
    <mergeCell ref="R183:R185"/>
    <mergeCell ref="B177:B179"/>
    <mergeCell ref="H165:H167"/>
    <mergeCell ref="A180:A182"/>
    <mergeCell ref="B180:B182"/>
    <mergeCell ref="C180:C182"/>
    <mergeCell ref="D180:D182"/>
    <mergeCell ref="F183:F185"/>
    <mergeCell ref="H174:H176"/>
    <mergeCell ref="H180:H182"/>
    <mergeCell ref="E180:E182"/>
    <mergeCell ref="R165:R167"/>
    <mergeCell ref="E162:E164"/>
    <mergeCell ref="H162:H164"/>
    <mergeCell ref="C183:C185"/>
    <mergeCell ref="G264:G266"/>
    <mergeCell ref="H264:H266"/>
    <mergeCell ref="R264:R266"/>
    <mergeCell ref="F261:F263"/>
    <mergeCell ref="A254:R254"/>
    <mergeCell ref="B258:B260"/>
    <mergeCell ref="H248:H250"/>
    <mergeCell ref="A247:R247"/>
    <mergeCell ref="R261:R263"/>
    <mergeCell ref="A258:A260"/>
    <mergeCell ref="R258:R260"/>
    <mergeCell ref="G261:G263"/>
    <mergeCell ref="H261:H263"/>
    <mergeCell ref="A261:A263"/>
    <mergeCell ref="B261:B263"/>
    <mergeCell ref="E264:E266"/>
    <mergeCell ref="F264:F266"/>
    <mergeCell ref="C258:C260"/>
    <mergeCell ref="D258:D260"/>
    <mergeCell ref="A264:A266"/>
    <mergeCell ref="B264:B266"/>
    <mergeCell ref="C264:C266"/>
    <mergeCell ref="D264:D266"/>
    <mergeCell ref="E248:E250"/>
    <mergeCell ref="H205:H207"/>
    <mergeCell ref="R205:R207"/>
    <mergeCell ref="G220:G222"/>
    <mergeCell ref="H217:H219"/>
    <mergeCell ref="H211:H213"/>
    <mergeCell ref="G205:G207"/>
    <mergeCell ref="E241:E243"/>
    <mergeCell ref="F241:F243"/>
    <mergeCell ref="G241:G243"/>
    <mergeCell ref="H241:H243"/>
    <mergeCell ref="R241:R243"/>
    <mergeCell ref="R235:R237"/>
    <mergeCell ref="G223:G225"/>
    <mergeCell ref="G232:G234"/>
    <mergeCell ref="H232:H234"/>
    <mergeCell ref="R232:R234"/>
    <mergeCell ref="E238:E240"/>
    <mergeCell ref="F238:F240"/>
    <mergeCell ref="G238:G240"/>
    <mergeCell ref="H238:H240"/>
    <mergeCell ref="R238:R240"/>
    <mergeCell ref="F232:F234"/>
    <mergeCell ref="E235:E237"/>
    <mergeCell ref="F235:F237"/>
    <mergeCell ref="B232:B234"/>
    <mergeCell ref="C232:C234"/>
    <mergeCell ref="D232:D234"/>
    <mergeCell ref="F248:F250"/>
    <mergeCell ref="A232:A234"/>
    <mergeCell ref="A241:A243"/>
    <mergeCell ref="B241:B243"/>
    <mergeCell ref="C241:C243"/>
    <mergeCell ref="D241:D243"/>
    <mergeCell ref="A235:A237"/>
    <mergeCell ref="B235:B237"/>
    <mergeCell ref="C235:C237"/>
    <mergeCell ref="D235:D237"/>
    <mergeCell ref="A248:A250"/>
    <mergeCell ref="B248:B250"/>
    <mergeCell ref="C248:C250"/>
    <mergeCell ref="D248:D250"/>
    <mergeCell ref="R248:R250"/>
    <mergeCell ref="H258:H260"/>
    <mergeCell ref="E258:E260"/>
    <mergeCell ref="A238:A240"/>
    <mergeCell ref="B238:B240"/>
    <mergeCell ref="C238:C240"/>
    <mergeCell ref="D238:D240"/>
    <mergeCell ref="F217:F219"/>
    <mergeCell ref="E232:E234"/>
    <mergeCell ref="R217:R219"/>
    <mergeCell ref="B223:B225"/>
    <mergeCell ref="A229:A231"/>
    <mergeCell ref="B229:B231"/>
    <mergeCell ref="C229:C231"/>
    <mergeCell ref="C223:C225"/>
    <mergeCell ref="E223:E225"/>
    <mergeCell ref="A226:A228"/>
    <mergeCell ref="R251:R253"/>
    <mergeCell ref="R229:R231"/>
    <mergeCell ref="F229:F231"/>
    <mergeCell ref="G229:G231"/>
    <mergeCell ref="H229:H231"/>
    <mergeCell ref="R220:R222"/>
    <mergeCell ref="R226:R228"/>
    <mergeCell ref="R196:R198"/>
    <mergeCell ref="A193:A195"/>
    <mergeCell ref="A189:R189"/>
    <mergeCell ref="G193:G195"/>
    <mergeCell ref="H193:H195"/>
    <mergeCell ref="B196:B198"/>
    <mergeCell ref="R193:R195"/>
    <mergeCell ref="D193:D195"/>
    <mergeCell ref="E193:E195"/>
    <mergeCell ref="A196:A198"/>
    <mergeCell ref="G196:G198"/>
    <mergeCell ref="F196:F198"/>
    <mergeCell ref="H196:H198"/>
    <mergeCell ref="F193:F195"/>
    <mergeCell ref="B193:B195"/>
    <mergeCell ref="C196:C198"/>
    <mergeCell ref="B190:B192"/>
    <mergeCell ref="D196:D198"/>
    <mergeCell ref="R190:R192"/>
    <mergeCell ref="C149:C151"/>
    <mergeCell ref="D149:D151"/>
    <mergeCell ref="G136:G138"/>
    <mergeCell ref="R113:R116"/>
    <mergeCell ref="R146:R148"/>
    <mergeCell ref="A145:R145"/>
    <mergeCell ref="A149:A151"/>
    <mergeCell ref="B149:B151"/>
    <mergeCell ref="C155:C157"/>
    <mergeCell ref="D155:D157"/>
    <mergeCell ref="E155:E157"/>
    <mergeCell ref="R133:R135"/>
    <mergeCell ref="H139:H141"/>
    <mergeCell ref="D133:D135"/>
    <mergeCell ref="E133:E135"/>
    <mergeCell ref="H136:H138"/>
    <mergeCell ref="C122:C124"/>
    <mergeCell ref="A117:I120"/>
    <mergeCell ref="R79:R81"/>
    <mergeCell ref="A82:A84"/>
    <mergeCell ref="B82:B84"/>
    <mergeCell ref="C82:C84"/>
    <mergeCell ref="D82:D84"/>
    <mergeCell ref="E82:E84"/>
    <mergeCell ref="F82:F84"/>
    <mergeCell ref="G82:G84"/>
    <mergeCell ref="H82:H84"/>
    <mergeCell ref="R82:R84"/>
    <mergeCell ref="B79:B81"/>
    <mergeCell ref="A79:A81"/>
    <mergeCell ref="C79:C81"/>
    <mergeCell ref="D79:D81"/>
    <mergeCell ref="E79:E81"/>
    <mergeCell ref="F79:F81"/>
    <mergeCell ref="G79:G81"/>
    <mergeCell ref="H79:H81"/>
    <mergeCell ref="H106:H108"/>
    <mergeCell ref="R106:R108"/>
    <mergeCell ref="A130:A132"/>
    <mergeCell ref="B130:B132"/>
    <mergeCell ref="A125:I127"/>
    <mergeCell ref="A139:A141"/>
    <mergeCell ref="B136:B138"/>
    <mergeCell ref="R139:R141"/>
    <mergeCell ref="C139:C141"/>
    <mergeCell ref="A133:A135"/>
    <mergeCell ref="A136:A138"/>
    <mergeCell ref="G139:G141"/>
    <mergeCell ref="C136:C138"/>
    <mergeCell ref="D136:D138"/>
    <mergeCell ref="C24:C26"/>
    <mergeCell ref="D24:D26"/>
    <mergeCell ref="A36:A38"/>
    <mergeCell ref="B36:B38"/>
    <mergeCell ref="B76:B78"/>
    <mergeCell ref="C76:C78"/>
    <mergeCell ref="D76:D78"/>
    <mergeCell ref="B30:B32"/>
    <mergeCell ref="B33:B35"/>
    <mergeCell ref="A69:A71"/>
    <mergeCell ref="B69:B71"/>
    <mergeCell ref="C69:C71"/>
    <mergeCell ref="D69:D71"/>
    <mergeCell ref="A57:A59"/>
    <mergeCell ref="B57:B59"/>
    <mergeCell ref="A76:A78"/>
    <mergeCell ref="A60:A62"/>
    <mergeCell ref="B60:B62"/>
    <mergeCell ref="C60:C62"/>
    <mergeCell ref="A30:A32"/>
    <mergeCell ref="A54:A56"/>
    <mergeCell ref="B54:B56"/>
    <mergeCell ref="C54:C56"/>
    <mergeCell ref="D54:D56"/>
    <mergeCell ref="C174:C176"/>
    <mergeCell ref="B152:B154"/>
    <mergeCell ref="A158:I160"/>
    <mergeCell ref="G177:G179"/>
    <mergeCell ref="H177:H179"/>
    <mergeCell ref="C193:C195"/>
    <mergeCell ref="A152:A154"/>
    <mergeCell ref="E146:E148"/>
    <mergeCell ref="F146:F148"/>
    <mergeCell ref="G146:G148"/>
    <mergeCell ref="A146:A148"/>
    <mergeCell ref="B146:B148"/>
    <mergeCell ref="G149:G151"/>
    <mergeCell ref="F152:F154"/>
    <mergeCell ref="F190:F192"/>
    <mergeCell ref="C190:C192"/>
    <mergeCell ref="B183:B185"/>
    <mergeCell ref="A186:I188"/>
    <mergeCell ref="D177:D179"/>
    <mergeCell ref="A155:A157"/>
    <mergeCell ref="A177:A179"/>
    <mergeCell ref="F177:F179"/>
    <mergeCell ref="A168:A170"/>
    <mergeCell ref="E177:E179"/>
    <mergeCell ref="R97:R99"/>
    <mergeCell ref="B205:B207"/>
    <mergeCell ref="F139:F141"/>
    <mergeCell ref="A190:A192"/>
    <mergeCell ref="E183:E185"/>
    <mergeCell ref="E196:E198"/>
    <mergeCell ref="C168:C170"/>
    <mergeCell ref="D168:D170"/>
    <mergeCell ref="E168:E170"/>
    <mergeCell ref="F168:F170"/>
    <mergeCell ref="E149:E151"/>
    <mergeCell ref="A161:R161"/>
    <mergeCell ref="A162:A164"/>
    <mergeCell ref="B162:B164"/>
    <mergeCell ref="D190:D192"/>
    <mergeCell ref="E190:E192"/>
    <mergeCell ref="R158:R160"/>
    <mergeCell ref="H183:H185"/>
    <mergeCell ref="G180:G182"/>
    <mergeCell ref="F180:F182"/>
    <mergeCell ref="G171:G173"/>
    <mergeCell ref="C177:C179"/>
    <mergeCell ref="A174:A176"/>
    <mergeCell ref="B174:B176"/>
    <mergeCell ref="R122:R124"/>
    <mergeCell ref="R103:R105"/>
    <mergeCell ref="A113:A116"/>
    <mergeCell ref="B113:B116"/>
    <mergeCell ref="D113:D116"/>
    <mergeCell ref="B155:B157"/>
    <mergeCell ref="D171:D173"/>
    <mergeCell ref="E130:E132"/>
    <mergeCell ref="C130:C132"/>
    <mergeCell ref="D130:D132"/>
    <mergeCell ref="G103:G105"/>
    <mergeCell ref="F103:F105"/>
    <mergeCell ref="E113:E116"/>
    <mergeCell ref="F113:F116"/>
    <mergeCell ref="G113:G116"/>
    <mergeCell ref="E106:E108"/>
    <mergeCell ref="R125:R127"/>
    <mergeCell ref="R109:R111"/>
    <mergeCell ref="R136:R138"/>
    <mergeCell ref="H113:H116"/>
    <mergeCell ref="D139:D141"/>
    <mergeCell ref="A128:R128"/>
    <mergeCell ref="H133:H135"/>
    <mergeCell ref="A129:R129"/>
    <mergeCell ref="B15:B17"/>
    <mergeCell ref="D12:D14"/>
    <mergeCell ref="E12:E14"/>
    <mergeCell ref="A21:A23"/>
    <mergeCell ref="B21:B23"/>
    <mergeCell ref="A63:A65"/>
    <mergeCell ref="B63:B65"/>
    <mergeCell ref="C63:C65"/>
    <mergeCell ref="D63:D65"/>
    <mergeCell ref="E63:E65"/>
    <mergeCell ref="A27:A29"/>
    <mergeCell ref="B27:B29"/>
    <mergeCell ref="C27:C29"/>
    <mergeCell ref="D27:D29"/>
    <mergeCell ref="E27:E29"/>
    <mergeCell ref="E18:E20"/>
    <mergeCell ref="C18:C20"/>
    <mergeCell ref="D18:D20"/>
    <mergeCell ref="D21:D23"/>
    <mergeCell ref="C36:C38"/>
    <mergeCell ref="D36:D38"/>
    <mergeCell ref="A24:A26"/>
    <mergeCell ref="D33:D35"/>
    <mergeCell ref="B24:B26"/>
    <mergeCell ref="R30:R32"/>
    <mergeCell ref="G36:G38"/>
    <mergeCell ref="H33:H35"/>
    <mergeCell ref="R33:R35"/>
    <mergeCell ref="C33:C35"/>
    <mergeCell ref="F33:F35"/>
    <mergeCell ref="G33:G35"/>
    <mergeCell ref="E33:E35"/>
    <mergeCell ref="F60:F62"/>
    <mergeCell ref="G60:G62"/>
    <mergeCell ref="E45:E47"/>
    <mergeCell ref="C57:C59"/>
    <mergeCell ref="D57:D59"/>
    <mergeCell ref="H36:H38"/>
    <mergeCell ref="H57:H59"/>
    <mergeCell ref="R39:R41"/>
    <mergeCell ref="G30:G32"/>
    <mergeCell ref="E30:E32"/>
    <mergeCell ref="E57:E59"/>
    <mergeCell ref="F57:F59"/>
    <mergeCell ref="G57:G59"/>
    <mergeCell ref="E36:E38"/>
    <mergeCell ref="F36:F38"/>
    <mergeCell ref="F30:F32"/>
    <mergeCell ref="C12:C14"/>
    <mergeCell ref="C146:C148"/>
    <mergeCell ref="D146:D148"/>
    <mergeCell ref="C15:C17"/>
    <mergeCell ref="D15:D17"/>
    <mergeCell ref="A100:A102"/>
    <mergeCell ref="C89:C91"/>
    <mergeCell ref="B100:B102"/>
    <mergeCell ref="A97:A99"/>
    <mergeCell ref="A142:I144"/>
    <mergeCell ref="H146:H148"/>
    <mergeCell ref="A15:A17"/>
    <mergeCell ref="C21:C23"/>
    <mergeCell ref="H18:H20"/>
    <mergeCell ref="G63:G65"/>
    <mergeCell ref="H63:H65"/>
    <mergeCell ref="F63:F65"/>
    <mergeCell ref="C30:C32"/>
    <mergeCell ref="D30:D32"/>
    <mergeCell ref="G42:G44"/>
    <mergeCell ref="H30:H32"/>
    <mergeCell ref="E24:E26"/>
    <mergeCell ref="A18:A20"/>
    <mergeCell ref="B18:B20"/>
    <mergeCell ref="E15:E17"/>
    <mergeCell ref="F149:F151"/>
    <mergeCell ref="F171:F173"/>
    <mergeCell ref="E21:E23"/>
    <mergeCell ref="F27:F29"/>
    <mergeCell ref="F24:F26"/>
    <mergeCell ref="E152:E154"/>
    <mergeCell ref="C165:C167"/>
    <mergeCell ref="D165:D167"/>
    <mergeCell ref="E165:E167"/>
    <mergeCell ref="A85:I87"/>
    <mergeCell ref="F133:F135"/>
    <mergeCell ref="E97:E99"/>
    <mergeCell ref="F122:F124"/>
    <mergeCell ref="H103:H105"/>
    <mergeCell ref="H122:H124"/>
    <mergeCell ref="A121:R121"/>
    <mergeCell ref="A122:A124"/>
    <mergeCell ref="B122:B124"/>
    <mergeCell ref="E103:E105"/>
    <mergeCell ref="R100:R102"/>
    <mergeCell ref="F100:F102"/>
    <mergeCell ref="G100:G102"/>
    <mergeCell ref="H100:H102"/>
    <mergeCell ref="R12:R14"/>
    <mergeCell ref="F12:F14"/>
    <mergeCell ref="G12:G14"/>
    <mergeCell ref="H12:H14"/>
    <mergeCell ref="F18:F20"/>
    <mergeCell ref="G18:G20"/>
    <mergeCell ref="F15:F17"/>
    <mergeCell ref="H27:H29"/>
    <mergeCell ref="R27:R29"/>
    <mergeCell ref="R21:R23"/>
    <mergeCell ref="H15:H17"/>
    <mergeCell ref="R15:R17"/>
    <mergeCell ref="F21:F23"/>
    <mergeCell ref="G21:G23"/>
    <mergeCell ref="H21:H23"/>
    <mergeCell ref="G15:G17"/>
    <mergeCell ref="R24:R26"/>
    <mergeCell ref="G24:G26"/>
    <mergeCell ref="H24:H26"/>
    <mergeCell ref="R18:R20"/>
    <mergeCell ref="G27:G29"/>
    <mergeCell ref="P4:R4"/>
    <mergeCell ref="C5:O5"/>
    <mergeCell ref="A10:R10"/>
    <mergeCell ref="A7:A8"/>
    <mergeCell ref="B7:B8"/>
    <mergeCell ref="C7:C8"/>
    <mergeCell ref="D7:D8"/>
    <mergeCell ref="E7:E8"/>
    <mergeCell ref="G7:G8"/>
    <mergeCell ref="H7:H8"/>
    <mergeCell ref="I7:I8"/>
    <mergeCell ref="J7:J8"/>
    <mergeCell ref="K7:P7"/>
    <mergeCell ref="F7:F8"/>
    <mergeCell ref="Q7:Q8"/>
    <mergeCell ref="R7:R8"/>
    <mergeCell ref="A11:R11"/>
    <mergeCell ref="A12:A14"/>
    <mergeCell ref="B12:B14"/>
    <mergeCell ref="C162:C164"/>
    <mergeCell ref="R149:R151"/>
    <mergeCell ref="G152:G154"/>
    <mergeCell ref="E171:E173"/>
    <mergeCell ref="B168:B170"/>
    <mergeCell ref="C152:C154"/>
    <mergeCell ref="D152:D154"/>
    <mergeCell ref="A165:A167"/>
    <mergeCell ref="B165:B167"/>
    <mergeCell ref="F165:F167"/>
    <mergeCell ref="G165:G167"/>
    <mergeCell ref="H66:H68"/>
    <mergeCell ref="B133:B135"/>
    <mergeCell ref="D122:D124"/>
    <mergeCell ref="E122:E124"/>
    <mergeCell ref="E136:E138"/>
    <mergeCell ref="F136:F138"/>
    <mergeCell ref="G130:G132"/>
    <mergeCell ref="H130:H132"/>
    <mergeCell ref="G133:G135"/>
    <mergeCell ref="C133:C135"/>
    <mergeCell ref="P1:R1"/>
    <mergeCell ref="P2:R2"/>
    <mergeCell ref="D217:D219"/>
    <mergeCell ref="E217:E219"/>
    <mergeCell ref="G190:G192"/>
    <mergeCell ref="H190:H192"/>
    <mergeCell ref="R214:R216"/>
    <mergeCell ref="R130:R132"/>
    <mergeCell ref="F130:F132"/>
    <mergeCell ref="R117:R120"/>
    <mergeCell ref="A112:R112"/>
    <mergeCell ref="H42:H44"/>
    <mergeCell ref="R42:R44"/>
    <mergeCell ref="A72:I74"/>
    <mergeCell ref="A88:R88"/>
    <mergeCell ref="H89:H91"/>
    <mergeCell ref="R89:R91"/>
    <mergeCell ref="B139:B141"/>
    <mergeCell ref="E139:E141"/>
    <mergeCell ref="G122:G124"/>
    <mergeCell ref="R36:R38"/>
    <mergeCell ref="A33:A35"/>
    <mergeCell ref="A214:A216"/>
    <mergeCell ref="B89:B91"/>
    <mergeCell ref="S42:S44"/>
    <mergeCell ref="A42:A44"/>
    <mergeCell ref="B42:B44"/>
    <mergeCell ref="C42:C44"/>
    <mergeCell ref="D42:D44"/>
    <mergeCell ref="E42:E44"/>
    <mergeCell ref="F42:F44"/>
    <mergeCell ref="E89:E91"/>
    <mergeCell ref="A103:A105"/>
    <mergeCell ref="B103:B105"/>
    <mergeCell ref="R76:R78"/>
    <mergeCell ref="F45:F47"/>
    <mergeCell ref="G45:G47"/>
    <mergeCell ref="R69:R71"/>
    <mergeCell ref="R57:R59"/>
    <mergeCell ref="R48:R50"/>
    <mergeCell ref="H76:H78"/>
    <mergeCell ref="G66:G68"/>
    <mergeCell ref="H60:H62"/>
    <mergeCell ref="R60:R62"/>
    <mergeCell ref="R45:R47"/>
    <mergeCell ref="R72:R74"/>
    <mergeCell ref="R66:R68"/>
    <mergeCell ref="F69:F71"/>
    <mergeCell ref="A39:A41"/>
    <mergeCell ref="B39:B41"/>
    <mergeCell ref="C39:C41"/>
    <mergeCell ref="D39:D41"/>
    <mergeCell ref="E39:E41"/>
    <mergeCell ref="F39:F41"/>
    <mergeCell ref="G39:G41"/>
    <mergeCell ref="H39:H41"/>
    <mergeCell ref="G69:G71"/>
    <mergeCell ref="H69:H71"/>
    <mergeCell ref="A45:A47"/>
    <mergeCell ref="B45:B47"/>
    <mergeCell ref="C45:C47"/>
    <mergeCell ref="D45:D47"/>
    <mergeCell ref="A51:A53"/>
    <mergeCell ref="B51:B53"/>
    <mergeCell ref="C51:C53"/>
    <mergeCell ref="D89:D91"/>
    <mergeCell ref="A92:I94"/>
    <mergeCell ref="A95:R95"/>
    <mergeCell ref="R92:R94"/>
    <mergeCell ref="A89:A91"/>
    <mergeCell ref="F89:F91"/>
    <mergeCell ref="G89:G91"/>
    <mergeCell ref="R85:R87"/>
    <mergeCell ref="A96:R96"/>
    <mergeCell ref="S45:S47"/>
    <mergeCell ref="D60:D62"/>
    <mergeCell ref="E60:E62"/>
    <mergeCell ref="G76:G78"/>
    <mergeCell ref="A66:A68"/>
    <mergeCell ref="B66:B68"/>
    <mergeCell ref="C66:C68"/>
    <mergeCell ref="D66:D68"/>
    <mergeCell ref="E66:E68"/>
    <mergeCell ref="F66:F68"/>
    <mergeCell ref="E76:E78"/>
    <mergeCell ref="F76:F78"/>
    <mergeCell ref="E69:E71"/>
    <mergeCell ref="H45:H47"/>
    <mergeCell ref="E54:E56"/>
    <mergeCell ref="F54:F56"/>
    <mergeCell ref="G54:G56"/>
    <mergeCell ref="H54:H56"/>
    <mergeCell ref="R54:R56"/>
    <mergeCell ref="R63:R65"/>
    <mergeCell ref="A75:R75"/>
    <mergeCell ref="S48:S50"/>
    <mergeCell ref="D51:D53"/>
    <mergeCell ref="E51:E53"/>
    <mergeCell ref="B97:B99"/>
    <mergeCell ref="C97:C99"/>
    <mergeCell ref="C103:C105"/>
    <mergeCell ref="D103:D105"/>
    <mergeCell ref="A106:A108"/>
    <mergeCell ref="B106:B108"/>
    <mergeCell ref="C113:C116"/>
    <mergeCell ref="C106:C108"/>
    <mergeCell ref="D106:D108"/>
    <mergeCell ref="C100:C102"/>
    <mergeCell ref="D100:D102"/>
    <mergeCell ref="A109:I111"/>
    <mergeCell ref="F106:F108"/>
    <mergeCell ref="G106:G108"/>
    <mergeCell ref="F97:F99"/>
    <mergeCell ref="D97:D99"/>
    <mergeCell ref="E100:E102"/>
    <mergeCell ref="G97:G99"/>
    <mergeCell ref="H97:H99"/>
    <mergeCell ref="D223:D225"/>
    <mergeCell ref="D220:D222"/>
    <mergeCell ref="R223:R225"/>
    <mergeCell ref="F226:F228"/>
    <mergeCell ref="G226:G228"/>
    <mergeCell ref="H226:H228"/>
    <mergeCell ref="H223:H225"/>
    <mergeCell ref="D229:D231"/>
    <mergeCell ref="E229:E231"/>
    <mergeCell ref="E226:E228"/>
    <mergeCell ref="F223:F225"/>
    <mergeCell ref="B226:B228"/>
    <mergeCell ref="C226:C228"/>
    <mergeCell ref="D226:D228"/>
    <mergeCell ref="A244:I246"/>
    <mergeCell ref="R244:R246"/>
    <mergeCell ref="B202:B204"/>
    <mergeCell ref="A220:A222"/>
    <mergeCell ref="B214:B216"/>
    <mergeCell ref="G211:G213"/>
    <mergeCell ref="A205:A207"/>
    <mergeCell ref="A208:A210"/>
    <mergeCell ref="C202:C204"/>
    <mergeCell ref="D202:D204"/>
    <mergeCell ref="E214:E216"/>
    <mergeCell ref="F214:F216"/>
    <mergeCell ref="A217:A219"/>
    <mergeCell ref="R208:R210"/>
    <mergeCell ref="R202:R204"/>
    <mergeCell ref="B217:B219"/>
    <mergeCell ref="C214:C216"/>
    <mergeCell ref="H214:H216"/>
    <mergeCell ref="G202:G204"/>
    <mergeCell ref="G214:G216"/>
    <mergeCell ref="A223:A225"/>
    <mergeCell ref="D199:D201"/>
    <mergeCell ref="A199:A201"/>
    <mergeCell ref="E199:E201"/>
    <mergeCell ref="F202:F204"/>
    <mergeCell ref="B199:B201"/>
    <mergeCell ref="D208:D210"/>
    <mergeCell ref="B208:B210"/>
    <mergeCell ref="F199:F201"/>
    <mergeCell ref="B211:B213"/>
    <mergeCell ref="D211:D213"/>
    <mergeCell ref="C211:C213"/>
    <mergeCell ref="A202:A204"/>
    <mergeCell ref="A211:A213"/>
    <mergeCell ref="E205:E207"/>
    <mergeCell ref="F205:F207"/>
    <mergeCell ref="G199:G201"/>
    <mergeCell ref="C199:C201"/>
    <mergeCell ref="E220:E222"/>
    <mergeCell ref="R211:R213"/>
    <mergeCell ref="E208:E210"/>
    <mergeCell ref="F208:F210"/>
    <mergeCell ref="B220:B222"/>
    <mergeCell ref="R199:R201"/>
    <mergeCell ref="C217:C219"/>
    <mergeCell ref="H199:H201"/>
    <mergeCell ref="E202:E204"/>
    <mergeCell ref="H202:H204"/>
    <mergeCell ref="C205:C207"/>
    <mergeCell ref="D205:D207"/>
    <mergeCell ref="C220:C222"/>
    <mergeCell ref="H220:H222"/>
    <mergeCell ref="F220:F222"/>
    <mergeCell ref="C208:C210"/>
    <mergeCell ref="G208:G210"/>
    <mergeCell ref="G217:G219"/>
    <mergeCell ref="H208:H210"/>
    <mergeCell ref="E211:E213"/>
    <mergeCell ref="F211:F213"/>
    <mergeCell ref="D214:D216"/>
    <mergeCell ref="A292:I294"/>
    <mergeCell ref="R292:R294"/>
    <mergeCell ref="A288:R288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R289:R291"/>
    <mergeCell ref="R186:R188"/>
    <mergeCell ref="D183:D185"/>
    <mergeCell ref="G183:G185"/>
    <mergeCell ref="R142:R144"/>
    <mergeCell ref="D162:D164"/>
    <mergeCell ref="H152:H154"/>
    <mergeCell ref="R152:R154"/>
    <mergeCell ref="D174:D176"/>
    <mergeCell ref="E174:E176"/>
    <mergeCell ref="F174:F176"/>
    <mergeCell ref="G174:G176"/>
    <mergeCell ref="R174:R176"/>
    <mergeCell ref="R168:R170"/>
    <mergeCell ref="H171:H173"/>
    <mergeCell ref="R171:R173"/>
    <mergeCell ref="R155:R157"/>
    <mergeCell ref="H168:H170"/>
    <mergeCell ref="F155:F157"/>
    <mergeCell ref="G155:G157"/>
    <mergeCell ref="H155:H157"/>
    <mergeCell ref="R162:R164"/>
    <mergeCell ref="H149:H151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10" manualBreakCount="10">
    <brk id="29" max="17" man="1"/>
    <brk id="56" max="17" man="1"/>
    <brk id="81" max="17" man="1"/>
    <brk id="105" max="17" man="1"/>
    <brk id="135" max="17" man="1"/>
    <brk id="164" max="17" man="1"/>
    <brk id="192" max="17" man="1"/>
    <brk id="219" max="17" man="1"/>
    <brk id="240" max="17" man="1"/>
    <brk id="269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159"/>
  <sheetViews>
    <sheetView view="pageBreakPreview" topLeftCell="A7" zoomScale="70" zoomScaleNormal="70" zoomScaleSheetLayoutView="70" zoomScalePageLayoutView="60" workbookViewId="0">
      <selection activeCell="A11" sqref="A11:K11"/>
    </sheetView>
  </sheetViews>
  <sheetFormatPr defaultColWidth="8.85546875" defaultRowHeight="17.25" x14ac:dyDescent="0.3"/>
  <cols>
    <col min="1" max="1" width="14.140625" style="6" customWidth="1"/>
    <col min="2" max="2" width="43" style="4" customWidth="1"/>
    <col min="3" max="3" width="18" style="4" customWidth="1"/>
    <col min="4" max="4" width="37.5703125" style="4" customWidth="1"/>
    <col min="5" max="5" width="18.28515625" style="4" customWidth="1"/>
    <col min="6" max="6" width="18.140625" style="4" customWidth="1"/>
    <col min="7" max="7" width="18.42578125" style="4" customWidth="1"/>
    <col min="8" max="8" width="18.140625" style="4" customWidth="1"/>
    <col min="9" max="9" width="19.5703125" style="4" customWidth="1"/>
    <col min="10" max="10" width="19.42578125" style="4" customWidth="1"/>
    <col min="11" max="11" width="34" style="4" customWidth="1"/>
    <col min="12" max="12" width="17.5703125" style="4" bestFit="1" customWidth="1"/>
    <col min="13" max="13" width="11.42578125" style="4" bestFit="1" customWidth="1"/>
    <col min="14" max="14" width="16.140625" style="4" bestFit="1" customWidth="1"/>
    <col min="15" max="16" width="8.85546875" style="4"/>
    <col min="17" max="17" width="12.140625" style="4" bestFit="1" customWidth="1"/>
    <col min="18" max="16384" width="8.85546875" style="4"/>
  </cols>
  <sheetData>
    <row r="1" spans="1:14" ht="21.75" customHeight="1" x14ac:dyDescent="0.3">
      <c r="A1" s="1"/>
      <c r="B1" s="1"/>
      <c r="C1" s="1"/>
      <c r="D1" s="3"/>
      <c r="E1" s="3"/>
      <c r="F1" s="3"/>
      <c r="G1" s="3"/>
      <c r="K1" s="8" t="s">
        <v>586</v>
      </c>
    </row>
    <row r="2" spans="1:14" ht="50.25" customHeight="1" x14ac:dyDescent="0.3">
      <c r="A2" s="1"/>
      <c r="B2" s="1"/>
      <c r="C2" s="1"/>
      <c r="D2" s="3"/>
      <c r="E2" s="297"/>
      <c r="F2" s="297"/>
      <c r="G2" s="3"/>
      <c r="J2" s="300" t="s">
        <v>578</v>
      </c>
      <c r="K2" s="300"/>
    </row>
    <row r="3" spans="1:14" ht="57" customHeight="1" x14ac:dyDescent="0.3">
      <c r="A3" s="301" t="s">
        <v>160</v>
      </c>
      <c r="B3" s="301"/>
      <c r="C3" s="301"/>
      <c r="D3" s="301"/>
      <c r="E3" s="301"/>
      <c r="F3" s="301"/>
      <c r="G3" s="301"/>
      <c r="H3" s="301"/>
      <c r="I3" s="301"/>
      <c r="J3" s="301"/>
      <c r="K3" s="301"/>
    </row>
    <row r="4" spans="1:14" ht="15" customHeight="1" x14ac:dyDescent="0.3">
      <c r="A4" s="5"/>
      <c r="B4" s="2"/>
      <c r="C4" s="2"/>
      <c r="D4" s="2"/>
      <c r="E4" s="2"/>
      <c r="F4" s="2"/>
      <c r="G4" s="2"/>
    </row>
    <row r="5" spans="1:14" ht="53.25" customHeight="1" x14ac:dyDescent="0.3">
      <c r="A5" s="302" t="s">
        <v>159</v>
      </c>
      <c r="B5" s="302"/>
      <c r="C5" s="302"/>
      <c r="D5" s="302"/>
      <c r="E5" s="302"/>
      <c r="F5" s="302"/>
      <c r="G5" s="302"/>
      <c r="H5" s="302"/>
      <c r="I5" s="302"/>
      <c r="J5" s="302"/>
      <c r="K5" s="302"/>
    </row>
    <row r="6" spans="1:14" ht="15" customHeight="1" x14ac:dyDescent="0.3">
      <c r="A6" s="303"/>
      <c r="B6" s="303"/>
      <c r="C6" s="303"/>
      <c r="D6" s="303"/>
      <c r="E6" s="303"/>
      <c r="F6" s="303"/>
      <c r="G6" s="303"/>
      <c r="H6" s="303"/>
      <c r="I6" s="303"/>
      <c r="J6" s="303"/>
      <c r="K6" s="303"/>
    </row>
    <row r="7" spans="1:14" ht="33" customHeight="1" x14ac:dyDescent="0.3">
      <c r="A7" s="298" t="s">
        <v>0</v>
      </c>
      <c r="B7" s="299" t="s">
        <v>56</v>
      </c>
      <c r="C7" s="299" t="s">
        <v>1</v>
      </c>
      <c r="D7" s="299" t="s">
        <v>2</v>
      </c>
      <c r="E7" s="299" t="s">
        <v>3</v>
      </c>
      <c r="F7" s="298" t="s">
        <v>4</v>
      </c>
      <c r="G7" s="298"/>
      <c r="H7" s="298"/>
      <c r="I7" s="298"/>
      <c r="J7" s="298"/>
      <c r="K7" s="299" t="s">
        <v>5</v>
      </c>
    </row>
    <row r="8" spans="1:14" ht="33" customHeight="1" x14ac:dyDescent="0.3">
      <c r="A8" s="298"/>
      <c r="B8" s="299"/>
      <c r="C8" s="299"/>
      <c r="D8" s="299"/>
      <c r="E8" s="299"/>
      <c r="F8" s="13">
        <v>2023</v>
      </c>
      <c r="G8" s="110">
        <v>2024</v>
      </c>
      <c r="H8" s="110">
        <v>2025</v>
      </c>
      <c r="I8" s="110">
        <v>2026</v>
      </c>
      <c r="J8" s="110">
        <v>2027</v>
      </c>
      <c r="K8" s="299"/>
    </row>
    <row r="9" spans="1:14" ht="24.75" customHeight="1" x14ac:dyDescent="0.3">
      <c r="A9" s="110">
        <v>1</v>
      </c>
      <c r="B9" s="110">
        <v>2</v>
      </c>
      <c r="C9" s="110">
        <v>3</v>
      </c>
      <c r="D9" s="110">
        <v>4</v>
      </c>
      <c r="E9" s="110">
        <v>5</v>
      </c>
      <c r="F9" s="13">
        <v>6</v>
      </c>
      <c r="G9" s="110">
        <v>7</v>
      </c>
      <c r="H9" s="110">
        <v>8</v>
      </c>
      <c r="I9" s="110">
        <v>9</v>
      </c>
      <c r="J9" s="110">
        <v>10</v>
      </c>
      <c r="K9" s="110">
        <v>11</v>
      </c>
    </row>
    <row r="10" spans="1:14" ht="24.75" customHeight="1" x14ac:dyDescent="0.3">
      <c r="A10" s="290" t="s">
        <v>580</v>
      </c>
      <c r="B10" s="291"/>
      <c r="C10" s="291"/>
      <c r="D10" s="291"/>
      <c r="E10" s="291"/>
      <c r="F10" s="291"/>
      <c r="G10" s="291"/>
      <c r="H10" s="291"/>
      <c r="I10" s="291"/>
      <c r="J10" s="291"/>
      <c r="K10" s="292"/>
    </row>
    <row r="11" spans="1:14" ht="32.25" customHeight="1" x14ac:dyDescent="0.3">
      <c r="A11" s="290" t="s">
        <v>581</v>
      </c>
      <c r="B11" s="291"/>
      <c r="C11" s="291"/>
      <c r="D11" s="291"/>
      <c r="E11" s="291"/>
      <c r="F11" s="291"/>
      <c r="G11" s="291"/>
      <c r="H11" s="291"/>
      <c r="I11" s="291"/>
      <c r="J11" s="291"/>
      <c r="K11" s="292"/>
    </row>
    <row r="12" spans="1:14" s="3" customFormat="1" ht="36" customHeight="1" x14ac:dyDescent="0.25">
      <c r="A12" s="293"/>
      <c r="B12" s="195" t="s">
        <v>158</v>
      </c>
      <c r="C12" s="158" t="s">
        <v>67</v>
      </c>
      <c r="D12" s="9" t="s">
        <v>14</v>
      </c>
      <c r="E12" s="101">
        <f>E14</f>
        <v>19200</v>
      </c>
      <c r="F12" s="101">
        <f t="shared" ref="F12:J12" si="0">F14</f>
        <v>0</v>
      </c>
      <c r="G12" s="101">
        <f t="shared" si="0"/>
        <v>0</v>
      </c>
      <c r="H12" s="101">
        <f t="shared" si="0"/>
        <v>19200</v>
      </c>
      <c r="I12" s="101">
        <f t="shared" si="0"/>
        <v>0</v>
      </c>
      <c r="J12" s="101">
        <f t="shared" si="0"/>
        <v>0</v>
      </c>
      <c r="K12" s="287" t="s">
        <v>17</v>
      </c>
    </row>
    <row r="13" spans="1:14" s="3" customFormat="1" ht="36" customHeight="1" x14ac:dyDescent="0.25">
      <c r="A13" s="293"/>
      <c r="B13" s="195"/>
      <c r="C13" s="158"/>
      <c r="D13" s="9" t="s">
        <v>18</v>
      </c>
      <c r="E13" s="101">
        <f>E15</f>
        <v>19200</v>
      </c>
      <c r="F13" s="101">
        <f t="shared" ref="F13:J13" si="1">F15</f>
        <v>0</v>
      </c>
      <c r="G13" s="101">
        <f t="shared" si="1"/>
        <v>0</v>
      </c>
      <c r="H13" s="101">
        <f t="shared" si="1"/>
        <v>19200</v>
      </c>
      <c r="I13" s="101">
        <f t="shared" si="1"/>
        <v>0</v>
      </c>
      <c r="J13" s="101">
        <f t="shared" si="1"/>
        <v>0</v>
      </c>
      <c r="K13" s="288"/>
    </row>
    <row r="14" spans="1:14" s="3" customFormat="1" ht="36" customHeight="1" x14ac:dyDescent="0.25">
      <c r="A14" s="285">
        <v>1</v>
      </c>
      <c r="B14" s="153" t="s">
        <v>582</v>
      </c>
      <c r="C14" s="165" t="s">
        <v>67</v>
      </c>
      <c r="D14" s="9" t="s">
        <v>14</v>
      </c>
      <c r="E14" s="101">
        <f>E15</f>
        <v>19200</v>
      </c>
      <c r="F14" s="101">
        <f t="shared" ref="F14:J14" si="2">F15</f>
        <v>0</v>
      </c>
      <c r="G14" s="101">
        <f t="shared" si="2"/>
        <v>0</v>
      </c>
      <c r="H14" s="101">
        <f t="shared" si="2"/>
        <v>19200</v>
      </c>
      <c r="I14" s="101">
        <f t="shared" si="2"/>
        <v>0</v>
      </c>
      <c r="J14" s="101">
        <f t="shared" si="2"/>
        <v>0</v>
      </c>
      <c r="K14" s="288"/>
    </row>
    <row r="15" spans="1:14" s="3" customFormat="1" ht="38.25" customHeight="1" x14ac:dyDescent="0.25">
      <c r="A15" s="286"/>
      <c r="B15" s="154"/>
      <c r="C15" s="167"/>
      <c r="D15" s="9" t="s">
        <v>18</v>
      </c>
      <c r="E15" s="101">
        <f>F15+G15+H15+I15+J15</f>
        <v>19200</v>
      </c>
      <c r="F15" s="101">
        <v>0</v>
      </c>
      <c r="G15" s="101">
        <v>0</v>
      </c>
      <c r="H15" s="101">
        <v>19200</v>
      </c>
      <c r="I15" s="101">
        <v>0</v>
      </c>
      <c r="J15" s="101">
        <v>0</v>
      </c>
      <c r="K15" s="289"/>
      <c r="L15" s="11"/>
      <c r="N15" s="12"/>
    </row>
    <row r="16" spans="1:14" ht="24.75" customHeight="1" x14ac:dyDescent="0.3">
      <c r="A16" s="290" t="s">
        <v>134</v>
      </c>
      <c r="B16" s="291"/>
      <c r="C16" s="291"/>
      <c r="D16" s="291"/>
      <c r="E16" s="291"/>
      <c r="F16" s="291"/>
      <c r="G16" s="291"/>
      <c r="H16" s="291"/>
      <c r="I16" s="291"/>
      <c r="J16" s="291"/>
      <c r="K16" s="292"/>
    </row>
    <row r="17" spans="1:14" ht="32.25" customHeight="1" x14ac:dyDescent="0.3">
      <c r="A17" s="290" t="s">
        <v>367</v>
      </c>
      <c r="B17" s="291"/>
      <c r="C17" s="291"/>
      <c r="D17" s="291"/>
      <c r="E17" s="291"/>
      <c r="F17" s="291"/>
      <c r="G17" s="291"/>
      <c r="H17" s="291"/>
      <c r="I17" s="291"/>
      <c r="J17" s="291"/>
      <c r="K17" s="292"/>
    </row>
    <row r="18" spans="1:14" s="3" customFormat="1" ht="36" customHeight="1" x14ac:dyDescent="0.25">
      <c r="A18" s="293"/>
      <c r="B18" s="195" t="s">
        <v>158</v>
      </c>
      <c r="C18" s="158" t="s">
        <v>67</v>
      </c>
      <c r="D18" s="9" t="s">
        <v>14</v>
      </c>
      <c r="E18" s="101">
        <f>E19+E20</f>
        <v>13096.5</v>
      </c>
      <c r="F18" s="101">
        <f t="shared" ref="F18:J18" si="3">F19+F20</f>
        <v>0</v>
      </c>
      <c r="G18" s="101">
        <f t="shared" si="3"/>
        <v>13096.5</v>
      </c>
      <c r="H18" s="101">
        <f t="shared" si="3"/>
        <v>0</v>
      </c>
      <c r="I18" s="101">
        <f t="shared" si="3"/>
        <v>0</v>
      </c>
      <c r="J18" s="101">
        <f t="shared" si="3"/>
        <v>0</v>
      </c>
      <c r="K18" s="295"/>
    </row>
    <row r="19" spans="1:14" s="3" customFormat="1" ht="36" customHeight="1" x14ac:dyDescent="0.25">
      <c r="A19" s="293"/>
      <c r="B19" s="195"/>
      <c r="C19" s="158"/>
      <c r="D19" s="9" t="s">
        <v>10</v>
      </c>
      <c r="E19" s="101">
        <f>E22</f>
        <v>8172.22</v>
      </c>
      <c r="F19" s="101">
        <f t="shared" ref="F19:J19" si="4">F22</f>
        <v>0</v>
      </c>
      <c r="G19" s="101">
        <f t="shared" si="4"/>
        <v>8172.22</v>
      </c>
      <c r="H19" s="101">
        <f t="shared" si="4"/>
        <v>0</v>
      </c>
      <c r="I19" s="101">
        <f t="shared" si="4"/>
        <v>0</v>
      </c>
      <c r="J19" s="101">
        <f t="shared" si="4"/>
        <v>0</v>
      </c>
      <c r="K19" s="295"/>
    </row>
    <row r="20" spans="1:14" s="3" customFormat="1" ht="36" customHeight="1" x14ac:dyDescent="0.25">
      <c r="A20" s="293"/>
      <c r="B20" s="195"/>
      <c r="C20" s="158"/>
      <c r="D20" s="9" t="s">
        <v>18</v>
      </c>
      <c r="E20" s="101">
        <f>E23</f>
        <v>4924.28</v>
      </c>
      <c r="F20" s="101">
        <f t="shared" ref="F20:J20" si="5">F23</f>
        <v>0</v>
      </c>
      <c r="G20" s="101">
        <f t="shared" si="5"/>
        <v>4924.28</v>
      </c>
      <c r="H20" s="101">
        <f t="shared" si="5"/>
        <v>0</v>
      </c>
      <c r="I20" s="101">
        <f t="shared" si="5"/>
        <v>0</v>
      </c>
      <c r="J20" s="101">
        <f t="shared" si="5"/>
        <v>0</v>
      </c>
      <c r="K20" s="295"/>
    </row>
    <row r="21" spans="1:14" s="3" customFormat="1" ht="36" customHeight="1" x14ac:dyDescent="0.25">
      <c r="A21" s="293">
        <v>1</v>
      </c>
      <c r="B21" s="159" t="s">
        <v>434</v>
      </c>
      <c r="C21" s="158" t="s">
        <v>67</v>
      </c>
      <c r="D21" s="9" t="s">
        <v>14</v>
      </c>
      <c r="E21" s="101">
        <f>F21+G21+H21+I21+J21</f>
        <v>13096.5</v>
      </c>
      <c r="F21" s="101">
        <f>F22+F23</f>
        <v>0</v>
      </c>
      <c r="G21" s="101">
        <f>G22+G23</f>
        <v>13096.5</v>
      </c>
      <c r="H21" s="101">
        <f t="shared" ref="H21:J21" si="6">H22+H23</f>
        <v>0</v>
      </c>
      <c r="I21" s="101">
        <f t="shared" si="6"/>
        <v>0</v>
      </c>
      <c r="J21" s="101">
        <f t="shared" si="6"/>
        <v>0</v>
      </c>
      <c r="K21" s="295" t="s">
        <v>17</v>
      </c>
    </row>
    <row r="22" spans="1:14" s="3" customFormat="1" ht="36" customHeight="1" x14ac:dyDescent="0.25">
      <c r="A22" s="293"/>
      <c r="B22" s="159"/>
      <c r="C22" s="158"/>
      <c r="D22" s="9" t="s">
        <v>10</v>
      </c>
      <c r="E22" s="101">
        <f>F22+G22+H22+I22+J22</f>
        <v>8172.22</v>
      </c>
      <c r="F22" s="101">
        <v>0</v>
      </c>
      <c r="G22" s="101">
        <v>8172.22</v>
      </c>
      <c r="H22" s="101">
        <v>0</v>
      </c>
      <c r="I22" s="101">
        <v>0</v>
      </c>
      <c r="J22" s="101">
        <v>0</v>
      </c>
      <c r="K22" s="295"/>
      <c r="L22" s="11"/>
      <c r="N22" s="12"/>
    </row>
    <row r="23" spans="1:14" s="3" customFormat="1" ht="36" customHeight="1" x14ac:dyDescent="0.25">
      <c r="A23" s="293"/>
      <c r="B23" s="159"/>
      <c r="C23" s="158"/>
      <c r="D23" s="9" t="s">
        <v>18</v>
      </c>
      <c r="E23" s="101">
        <f>F23+G23+H23+I23+J23</f>
        <v>4924.28</v>
      </c>
      <c r="F23" s="101">
        <v>0</v>
      </c>
      <c r="G23" s="101">
        <v>4924.28</v>
      </c>
      <c r="H23" s="101">
        <v>0</v>
      </c>
      <c r="I23" s="101">
        <v>0</v>
      </c>
      <c r="J23" s="101">
        <v>0</v>
      </c>
      <c r="K23" s="295"/>
      <c r="L23" s="11"/>
      <c r="N23" s="12"/>
    </row>
    <row r="24" spans="1:14" ht="32.25" customHeight="1" x14ac:dyDescent="0.3">
      <c r="A24" s="290" t="s">
        <v>505</v>
      </c>
      <c r="B24" s="291"/>
      <c r="C24" s="291"/>
      <c r="D24" s="291"/>
      <c r="E24" s="291"/>
      <c r="F24" s="291"/>
      <c r="G24" s="291"/>
      <c r="H24" s="291"/>
      <c r="I24" s="291"/>
      <c r="J24" s="291"/>
      <c r="K24" s="292"/>
    </row>
    <row r="25" spans="1:14" s="3" customFormat="1" ht="36" customHeight="1" x14ac:dyDescent="0.25">
      <c r="A25" s="293"/>
      <c r="B25" s="195" t="s">
        <v>158</v>
      </c>
      <c r="C25" s="158" t="s">
        <v>67</v>
      </c>
      <c r="D25" s="9" t="s">
        <v>14</v>
      </c>
      <c r="E25" s="101">
        <f>E26+E27</f>
        <v>52559.31</v>
      </c>
      <c r="F25" s="101">
        <f t="shared" ref="F25:J25" si="7">F26+F27</f>
        <v>0</v>
      </c>
      <c r="G25" s="101">
        <f>G26+G27</f>
        <v>21332.68</v>
      </c>
      <c r="H25" s="101">
        <f>H26+H27</f>
        <v>31226.630000000005</v>
      </c>
      <c r="I25" s="101">
        <f t="shared" si="7"/>
        <v>0</v>
      </c>
      <c r="J25" s="101">
        <f t="shared" si="7"/>
        <v>0</v>
      </c>
      <c r="K25" s="295"/>
    </row>
    <row r="26" spans="1:14" s="3" customFormat="1" ht="36" customHeight="1" x14ac:dyDescent="0.25">
      <c r="A26" s="293"/>
      <c r="B26" s="195"/>
      <c r="C26" s="158"/>
      <c r="D26" s="9" t="s">
        <v>10</v>
      </c>
      <c r="E26" s="101">
        <f>E38+E29+E32+E35</f>
        <v>28786.43</v>
      </c>
      <c r="F26" s="101">
        <f t="shared" ref="F26:J27" si="8">F38</f>
        <v>0</v>
      </c>
      <c r="G26" s="101">
        <f>G38+G29+G32+G35</f>
        <v>13311.579999999998</v>
      </c>
      <c r="H26" s="101">
        <f>H38+H29+H32+H35</f>
        <v>15474.850000000002</v>
      </c>
      <c r="I26" s="101">
        <f t="shared" si="8"/>
        <v>0</v>
      </c>
      <c r="J26" s="101">
        <f t="shared" si="8"/>
        <v>0</v>
      </c>
      <c r="K26" s="295"/>
    </row>
    <row r="27" spans="1:14" s="3" customFormat="1" ht="36" customHeight="1" x14ac:dyDescent="0.25">
      <c r="A27" s="293"/>
      <c r="B27" s="195"/>
      <c r="C27" s="158"/>
      <c r="D27" s="9" t="s">
        <v>18</v>
      </c>
      <c r="E27" s="101">
        <f>E39+E30+E33+E36</f>
        <v>23772.879999999997</v>
      </c>
      <c r="F27" s="101">
        <f t="shared" si="8"/>
        <v>0</v>
      </c>
      <c r="G27" s="101">
        <f>G39+G30+G33+G36</f>
        <v>8021.1</v>
      </c>
      <c r="H27" s="101">
        <f>H39+H30+H33+H36</f>
        <v>15751.78</v>
      </c>
      <c r="I27" s="101">
        <f t="shared" si="8"/>
        <v>0</v>
      </c>
      <c r="J27" s="101">
        <f t="shared" si="8"/>
        <v>0</v>
      </c>
      <c r="K27" s="295"/>
    </row>
    <row r="28" spans="1:14" s="3" customFormat="1" ht="36" customHeight="1" x14ac:dyDescent="0.25">
      <c r="A28" s="293">
        <v>1</v>
      </c>
      <c r="B28" s="159" t="s">
        <v>506</v>
      </c>
      <c r="C28" s="158" t="s">
        <v>67</v>
      </c>
      <c r="D28" s="9" t="s">
        <v>14</v>
      </c>
      <c r="E28" s="101">
        <f t="shared" ref="E28:E39" si="9">F28+G28+H28+I28+J28</f>
        <v>4490.1899999999996</v>
      </c>
      <c r="F28" s="101">
        <f>F29+F30</f>
        <v>0</v>
      </c>
      <c r="G28" s="101">
        <f>G29+G30</f>
        <v>1282.9099999999999</v>
      </c>
      <c r="H28" s="101">
        <f t="shared" ref="H28:J28" si="10">H29+H30</f>
        <v>3207.2799999999997</v>
      </c>
      <c r="I28" s="101">
        <f t="shared" si="10"/>
        <v>0</v>
      </c>
      <c r="J28" s="101">
        <f t="shared" si="10"/>
        <v>0</v>
      </c>
      <c r="K28" s="295" t="s">
        <v>17</v>
      </c>
      <c r="M28" s="7"/>
    </row>
    <row r="29" spans="1:14" s="3" customFormat="1" ht="36" customHeight="1" x14ac:dyDescent="0.25">
      <c r="A29" s="293"/>
      <c r="B29" s="159"/>
      <c r="C29" s="158"/>
      <c r="D29" s="9" t="s">
        <v>10</v>
      </c>
      <c r="E29" s="101">
        <f t="shared" si="9"/>
        <v>2560.6999999999998</v>
      </c>
      <c r="F29" s="101">
        <v>0</v>
      </c>
      <c r="G29" s="101">
        <v>800.54</v>
      </c>
      <c r="H29" s="101">
        <v>1760.16</v>
      </c>
      <c r="I29" s="101">
        <v>0</v>
      </c>
      <c r="J29" s="101">
        <v>0</v>
      </c>
      <c r="K29" s="295"/>
      <c r="L29" s="11"/>
      <c r="M29" s="7"/>
      <c r="N29" s="12"/>
    </row>
    <row r="30" spans="1:14" s="3" customFormat="1" ht="36" customHeight="1" x14ac:dyDescent="0.25">
      <c r="A30" s="293"/>
      <c r="B30" s="159"/>
      <c r="C30" s="158"/>
      <c r="D30" s="9" t="s">
        <v>18</v>
      </c>
      <c r="E30" s="101">
        <f t="shared" si="9"/>
        <v>1929.4899999999998</v>
      </c>
      <c r="F30" s="101">
        <v>0</v>
      </c>
      <c r="G30" s="101">
        <v>482.37</v>
      </c>
      <c r="H30" s="101">
        <v>1447.12</v>
      </c>
      <c r="I30" s="101">
        <v>0</v>
      </c>
      <c r="J30" s="101">
        <v>0</v>
      </c>
      <c r="K30" s="295"/>
      <c r="L30" s="11"/>
      <c r="M30" s="7"/>
      <c r="N30" s="12"/>
    </row>
    <row r="31" spans="1:14" s="3" customFormat="1" ht="36" customHeight="1" x14ac:dyDescent="0.25">
      <c r="A31" s="293">
        <v>2</v>
      </c>
      <c r="B31" s="159" t="s">
        <v>507</v>
      </c>
      <c r="C31" s="158" t="s">
        <v>67</v>
      </c>
      <c r="D31" s="9" t="s">
        <v>14</v>
      </c>
      <c r="E31" s="101">
        <f t="shared" si="9"/>
        <v>3233.5499999999997</v>
      </c>
      <c r="F31" s="101">
        <f>F32+F33</f>
        <v>0</v>
      </c>
      <c r="G31" s="101">
        <f>G32+G33</f>
        <v>122.85000000000001</v>
      </c>
      <c r="H31" s="101">
        <f t="shared" ref="H31:J31" si="11">H32+H33</f>
        <v>3110.7</v>
      </c>
      <c r="I31" s="101">
        <f t="shared" si="11"/>
        <v>0</v>
      </c>
      <c r="J31" s="101">
        <f t="shared" si="11"/>
        <v>0</v>
      </c>
      <c r="K31" s="295" t="s">
        <v>17</v>
      </c>
      <c r="M31" s="7"/>
    </row>
    <row r="32" spans="1:14" s="3" customFormat="1" ht="36" customHeight="1" x14ac:dyDescent="0.25">
      <c r="A32" s="293"/>
      <c r="B32" s="159"/>
      <c r="C32" s="158"/>
      <c r="D32" s="9" t="s">
        <v>10</v>
      </c>
      <c r="E32" s="101">
        <f t="shared" si="9"/>
        <v>1994.6200000000001</v>
      </c>
      <c r="F32" s="101">
        <v>0</v>
      </c>
      <c r="G32" s="101">
        <v>76.650000000000006</v>
      </c>
      <c r="H32" s="101">
        <v>1917.97</v>
      </c>
      <c r="I32" s="101">
        <v>0</v>
      </c>
      <c r="J32" s="101">
        <v>0</v>
      </c>
      <c r="K32" s="295"/>
      <c r="L32" s="11"/>
      <c r="M32" s="7"/>
      <c r="N32" s="12"/>
    </row>
    <row r="33" spans="1:14" s="3" customFormat="1" ht="36" customHeight="1" x14ac:dyDescent="0.25">
      <c r="A33" s="293"/>
      <c r="B33" s="159"/>
      <c r="C33" s="158"/>
      <c r="D33" s="9" t="s">
        <v>18</v>
      </c>
      <c r="E33" s="101">
        <f t="shared" si="9"/>
        <v>1238.93</v>
      </c>
      <c r="F33" s="101">
        <v>0</v>
      </c>
      <c r="G33" s="101">
        <v>46.2</v>
      </c>
      <c r="H33" s="101">
        <v>1192.73</v>
      </c>
      <c r="I33" s="101">
        <v>0</v>
      </c>
      <c r="J33" s="101">
        <v>0</v>
      </c>
      <c r="K33" s="295"/>
      <c r="L33" s="11"/>
      <c r="M33" s="7"/>
      <c r="N33" s="12"/>
    </row>
    <row r="34" spans="1:14" s="3" customFormat="1" ht="36" customHeight="1" x14ac:dyDescent="0.25">
      <c r="A34" s="293">
        <v>3</v>
      </c>
      <c r="B34" s="159" t="s">
        <v>508</v>
      </c>
      <c r="C34" s="158" t="s">
        <v>67</v>
      </c>
      <c r="D34" s="9" t="s">
        <v>14</v>
      </c>
      <c r="E34" s="101">
        <f t="shared" si="9"/>
        <v>32439.22</v>
      </c>
      <c r="F34" s="101">
        <f>F35+F36</f>
        <v>0</v>
      </c>
      <c r="G34" s="101">
        <f>G35+G36</f>
        <v>14417.43</v>
      </c>
      <c r="H34" s="101">
        <f t="shared" ref="H34:J34" si="12">H35+H36</f>
        <v>18021.79</v>
      </c>
      <c r="I34" s="101">
        <f t="shared" si="12"/>
        <v>0</v>
      </c>
      <c r="J34" s="101">
        <f t="shared" si="12"/>
        <v>0</v>
      </c>
      <c r="K34" s="295" t="s">
        <v>17</v>
      </c>
      <c r="M34" s="7"/>
    </row>
    <row r="35" spans="1:14" s="3" customFormat="1" ht="36" customHeight="1" x14ac:dyDescent="0.25">
      <c r="A35" s="293"/>
      <c r="B35" s="159"/>
      <c r="C35" s="158"/>
      <c r="D35" s="9" t="s">
        <v>10</v>
      </c>
      <c r="E35" s="101">
        <f t="shared" si="9"/>
        <v>17531.580000000002</v>
      </c>
      <c r="F35" s="101">
        <v>0</v>
      </c>
      <c r="G35" s="101">
        <v>8996.4699999999993</v>
      </c>
      <c r="H35" s="101">
        <v>8535.11</v>
      </c>
      <c r="I35" s="101">
        <v>0</v>
      </c>
      <c r="J35" s="101">
        <v>0</v>
      </c>
      <c r="K35" s="295"/>
      <c r="L35" s="11"/>
      <c r="M35" s="7"/>
      <c r="N35" s="12"/>
    </row>
    <row r="36" spans="1:14" s="3" customFormat="1" ht="36" customHeight="1" x14ac:dyDescent="0.25">
      <c r="A36" s="293"/>
      <c r="B36" s="159"/>
      <c r="C36" s="158"/>
      <c r="D36" s="9" t="s">
        <v>18</v>
      </c>
      <c r="E36" s="101">
        <f t="shared" si="9"/>
        <v>14907.64</v>
      </c>
      <c r="F36" s="101">
        <v>0</v>
      </c>
      <c r="G36" s="101">
        <v>5420.96</v>
      </c>
      <c r="H36" s="101">
        <v>9486.68</v>
      </c>
      <c r="I36" s="101">
        <v>0</v>
      </c>
      <c r="J36" s="101">
        <v>0</v>
      </c>
      <c r="K36" s="295"/>
      <c r="L36" s="11"/>
      <c r="M36" s="7"/>
      <c r="N36" s="12"/>
    </row>
    <row r="37" spans="1:14" s="3" customFormat="1" ht="36" customHeight="1" x14ac:dyDescent="0.25">
      <c r="A37" s="293">
        <v>4</v>
      </c>
      <c r="B37" s="159" t="s">
        <v>509</v>
      </c>
      <c r="C37" s="158" t="s">
        <v>67</v>
      </c>
      <c r="D37" s="9" t="s">
        <v>14</v>
      </c>
      <c r="E37" s="101">
        <f t="shared" si="9"/>
        <v>12396.35</v>
      </c>
      <c r="F37" s="101">
        <f>F38+F39</f>
        <v>0</v>
      </c>
      <c r="G37" s="101">
        <f>G38+G39</f>
        <v>5509.49</v>
      </c>
      <c r="H37" s="101">
        <f t="shared" ref="H37:J37" si="13">H38+H39</f>
        <v>6886.8600000000006</v>
      </c>
      <c r="I37" s="101">
        <f t="shared" si="13"/>
        <v>0</v>
      </c>
      <c r="J37" s="101">
        <f t="shared" si="13"/>
        <v>0</v>
      </c>
      <c r="K37" s="295" t="s">
        <v>17</v>
      </c>
      <c r="M37" s="7"/>
    </row>
    <row r="38" spans="1:14" s="3" customFormat="1" ht="36" customHeight="1" x14ac:dyDescent="0.25">
      <c r="A38" s="293"/>
      <c r="B38" s="159"/>
      <c r="C38" s="158"/>
      <c r="D38" s="9" t="s">
        <v>10</v>
      </c>
      <c r="E38" s="101">
        <f t="shared" si="9"/>
        <v>6699.5300000000007</v>
      </c>
      <c r="F38" s="101">
        <v>0</v>
      </c>
      <c r="G38" s="101">
        <v>3437.92</v>
      </c>
      <c r="H38" s="101">
        <v>3261.61</v>
      </c>
      <c r="I38" s="101">
        <v>0</v>
      </c>
      <c r="J38" s="101">
        <v>0</v>
      </c>
      <c r="K38" s="295"/>
      <c r="L38" s="11"/>
      <c r="M38" s="7"/>
      <c r="N38" s="12"/>
    </row>
    <row r="39" spans="1:14" s="3" customFormat="1" ht="36" customHeight="1" x14ac:dyDescent="0.25">
      <c r="A39" s="293"/>
      <c r="B39" s="159"/>
      <c r="C39" s="158"/>
      <c r="D39" s="9" t="s">
        <v>18</v>
      </c>
      <c r="E39" s="101">
        <f t="shared" si="9"/>
        <v>5696.82</v>
      </c>
      <c r="F39" s="101">
        <v>0</v>
      </c>
      <c r="G39" s="101">
        <v>2071.5700000000002</v>
      </c>
      <c r="H39" s="101">
        <v>3625.25</v>
      </c>
      <c r="I39" s="101">
        <v>0</v>
      </c>
      <c r="J39" s="101">
        <v>0</v>
      </c>
      <c r="K39" s="295"/>
      <c r="L39" s="11"/>
      <c r="M39" s="7"/>
      <c r="N39" s="12"/>
    </row>
    <row r="40" spans="1:14" ht="24.75" customHeight="1" x14ac:dyDescent="0.3">
      <c r="A40" s="290" t="s">
        <v>521</v>
      </c>
      <c r="B40" s="291"/>
      <c r="C40" s="291"/>
      <c r="D40" s="291"/>
      <c r="E40" s="291"/>
      <c r="F40" s="291"/>
      <c r="G40" s="291"/>
      <c r="H40" s="291"/>
      <c r="I40" s="291"/>
      <c r="J40" s="291"/>
      <c r="K40" s="292"/>
    </row>
    <row r="41" spans="1:14" s="3" customFormat="1" ht="36" customHeight="1" x14ac:dyDescent="0.25">
      <c r="A41" s="293"/>
      <c r="B41" s="195" t="s">
        <v>158</v>
      </c>
      <c r="C41" s="158" t="s">
        <v>67</v>
      </c>
      <c r="D41" s="9" t="s">
        <v>14</v>
      </c>
      <c r="E41" s="101">
        <f>E48+E52+E56+E60+E64+E68+E72+E76+E45</f>
        <v>417703.05999999994</v>
      </c>
      <c r="F41" s="101">
        <f>F48+F52+F56+F60+F64+F68+F72+F76+F45</f>
        <v>25500</v>
      </c>
      <c r="G41" s="101">
        <f t="shared" ref="G41:J41" si="14">G48+G52+G56+G60+G64+G68+G72+G76+G45</f>
        <v>108381.82999999999</v>
      </c>
      <c r="H41" s="101">
        <f t="shared" si="14"/>
        <v>283821.23</v>
      </c>
      <c r="I41" s="101">
        <f t="shared" si="14"/>
        <v>0</v>
      </c>
      <c r="J41" s="101">
        <f t="shared" si="14"/>
        <v>0</v>
      </c>
      <c r="K41" s="295"/>
    </row>
    <row r="42" spans="1:14" s="3" customFormat="1" ht="36" customHeight="1" x14ac:dyDescent="0.25">
      <c r="A42" s="293"/>
      <c r="B42" s="195"/>
      <c r="C42" s="158"/>
      <c r="D42" s="9" t="s">
        <v>10</v>
      </c>
      <c r="E42" s="101">
        <f t="shared" ref="E42:J43" si="15">E49+E53+E57+E61+E65+E69+E73+E77+E46</f>
        <v>194375.43999999994</v>
      </c>
      <c r="F42" s="101">
        <f t="shared" si="15"/>
        <v>15606</v>
      </c>
      <c r="G42" s="101">
        <f t="shared" si="15"/>
        <v>1665.03</v>
      </c>
      <c r="H42" s="101">
        <f t="shared" si="15"/>
        <v>177104.40999999995</v>
      </c>
      <c r="I42" s="101">
        <f t="shared" si="15"/>
        <v>0</v>
      </c>
      <c r="J42" s="101">
        <f t="shared" si="15"/>
        <v>0</v>
      </c>
      <c r="K42" s="295"/>
    </row>
    <row r="43" spans="1:14" s="3" customFormat="1" ht="36" customHeight="1" x14ac:dyDescent="0.25">
      <c r="A43" s="293"/>
      <c r="B43" s="195"/>
      <c r="C43" s="158"/>
      <c r="D43" s="9" t="s">
        <v>18</v>
      </c>
      <c r="E43" s="101">
        <f t="shared" si="15"/>
        <v>223327.62</v>
      </c>
      <c r="F43" s="101">
        <f t="shared" si="15"/>
        <v>9894</v>
      </c>
      <c r="G43" s="101">
        <f t="shared" si="15"/>
        <v>106716.79999999999</v>
      </c>
      <c r="H43" s="101">
        <f t="shared" si="15"/>
        <v>106716.81999999999</v>
      </c>
      <c r="I43" s="101">
        <f t="shared" si="15"/>
        <v>0</v>
      </c>
      <c r="J43" s="101">
        <f t="shared" si="15"/>
        <v>0</v>
      </c>
      <c r="K43" s="295"/>
    </row>
    <row r="44" spans="1:14" s="3" customFormat="1" ht="26.25" customHeight="1" x14ac:dyDescent="0.25">
      <c r="A44" s="293"/>
      <c r="B44" s="195"/>
      <c r="C44" s="158"/>
      <c r="D44" s="9" t="s">
        <v>12</v>
      </c>
      <c r="E44" s="101">
        <f t="shared" ref="E44:J44" si="16">E51+E55+E59+E63+E67+E71+E75+E79</f>
        <v>0</v>
      </c>
      <c r="F44" s="101">
        <f t="shared" si="16"/>
        <v>0</v>
      </c>
      <c r="G44" s="101">
        <f t="shared" si="16"/>
        <v>0</v>
      </c>
      <c r="H44" s="101">
        <f t="shared" si="16"/>
        <v>0</v>
      </c>
      <c r="I44" s="101">
        <f t="shared" si="16"/>
        <v>0</v>
      </c>
      <c r="J44" s="101">
        <f t="shared" si="16"/>
        <v>0</v>
      </c>
      <c r="K44" s="295"/>
    </row>
    <row r="45" spans="1:14" s="3" customFormat="1" ht="36" customHeight="1" x14ac:dyDescent="0.25">
      <c r="A45" s="293">
        <v>1</v>
      </c>
      <c r="B45" s="159" t="s">
        <v>272</v>
      </c>
      <c r="C45" s="158" t="s">
        <v>67</v>
      </c>
      <c r="D45" s="9" t="s">
        <v>14</v>
      </c>
      <c r="E45" s="101">
        <f>F45+G45+H45+I45+J45</f>
        <v>25500</v>
      </c>
      <c r="F45" s="101">
        <f>F46+F47</f>
        <v>25500</v>
      </c>
      <c r="G45" s="101">
        <v>0</v>
      </c>
      <c r="H45" s="101">
        <f t="shared" ref="H45:J45" si="17">H46+H47</f>
        <v>0</v>
      </c>
      <c r="I45" s="101">
        <f t="shared" si="17"/>
        <v>0</v>
      </c>
      <c r="J45" s="101">
        <f t="shared" si="17"/>
        <v>0</v>
      </c>
      <c r="K45" s="295" t="s">
        <v>17</v>
      </c>
    </row>
    <row r="46" spans="1:14" s="3" customFormat="1" ht="36" customHeight="1" x14ac:dyDescent="0.25">
      <c r="A46" s="293"/>
      <c r="B46" s="159"/>
      <c r="C46" s="158"/>
      <c r="D46" s="9" t="s">
        <v>10</v>
      </c>
      <c r="E46" s="101">
        <f>F46+G46+H46+I46+J46</f>
        <v>15606</v>
      </c>
      <c r="F46" s="101">
        <v>15606</v>
      </c>
      <c r="G46" s="101">
        <v>0</v>
      </c>
      <c r="H46" s="101">
        <v>0</v>
      </c>
      <c r="I46" s="101">
        <v>0</v>
      </c>
      <c r="J46" s="101">
        <v>0</v>
      </c>
      <c r="K46" s="295"/>
      <c r="L46" s="11"/>
      <c r="N46" s="12"/>
    </row>
    <row r="47" spans="1:14" s="3" customFormat="1" ht="36" customHeight="1" x14ac:dyDescent="0.25">
      <c r="A47" s="293"/>
      <c r="B47" s="159"/>
      <c r="C47" s="158"/>
      <c r="D47" s="9" t="s">
        <v>18</v>
      </c>
      <c r="E47" s="101">
        <f>F47+G47+H47+I47+J47</f>
        <v>9894</v>
      </c>
      <c r="F47" s="101">
        <f>9894</f>
        <v>9894</v>
      </c>
      <c r="G47" s="101">
        <v>0</v>
      </c>
      <c r="H47" s="101">
        <v>0</v>
      </c>
      <c r="I47" s="101">
        <v>0</v>
      </c>
      <c r="J47" s="101">
        <v>0</v>
      </c>
      <c r="K47" s="295"/>
      <c r="L47" s="11"/>
      <c r="N47" s="12"/>
    </row>
    <row r="48" spans="1:14" ht="30" customHeight="1" x14ac:dyDescent="0.3">
      <c r="A48" s="293">
        <v>2</v>
      </c>
      <c r="B48" s="159" t="s">
        <v>139</v>
      </c>
      <c r="C48" s="158" t="s">
        <v>67</v>
      </c>
      <c r="D48" s="9" t="s">
        <v>14</v>
      </c>
      <c r="E48" s="10">
        <f>E49+E50+E51</f>
        <v>235218.05</v>
      </c>
      <c r="F48" s="10">
        <f>F49+F50+F51</f>
        <v>0</v>
      </c>
      <c r="G48" s="10">
        <f>G49+G50+G51</f>
        <v>64274.7</v>
      </c>
      <c r="H48" s="10">
        <f t="shared" ref="H48:J48" si="18">H49+H50+H51</f>
        <v>170943.34999999998</v>
      </c>
      <c r="I48" s="10">
        <f t="shared" si="18"/>
        <v>0</v>
      </c>
      <c r="J48" s="10">
        <f t="shared" si="18"/>
        <v>0</v>
      </c>
      <c r="K48" s="295" t="s">
        <v>17</v>
      </c>
    </row>
    <row r="49" spans="1:14" ht="32.25" customHeight="1" x14ac:dyDescent="0.3">
      <c r="A49" s="293"/>
      <c r="B49" s="159"/>
      <c r="C49" s="158"/>
      <c r="D49" s="9" t="s">
        <v>10</v>
      </c>
      <c r="E49" s="101">
        <f>F49+G49+H49+I49+J49</f>
        <v>106668.65</v>
      </c>
      <c r="F49" s="10">
        <v>0</v>
      </c>
      <c r="G49" s="10">
        <v>0</v>
      </c>
      <c r="H49" s="10">
        <v>106668.65</v>
      </c>
      <c r="I49" s="10">
        <v>0</v>
      </c>
      <c r="J49" s="10">
        <v>0</v>
      </c>
      <c r="K49" s="295"/>
    </row>
    <row r="50" spans="1:14" s="3" customFormat="1" ht="34.5" customHeight="1" x14ac:dyDescent="0.25">
      <c r="A50" s="293"/>
      <c r="B50" s="159"/>
      <c r="C50" s="158"/>
      <c r="D50" s="9" t="s">
        <v>18</v>
      </c>
      <c r="E50" s="101">
        <f>F50+G50+H50+I50+J50</f>
        <v>128549.4</v>
      </c>
      <c r="F50" s="101">
        <v>0</v>
      </c>
      <c r="G50" s="101">
        <v>64274.7</v>
      </c>
      <c r="H50" s="101">
        <v>64274.7</v>
      </c>
      <c r="I50" s="101">
        <v>0</v>
      </c>
      <c r="J50" s="101">
        <v>0</v>
      </c>
      <c r="K50" s="295"/>
    </row>
    <row r="51" spans="1:14" s="3" customFormat="1" ht="34.5" customHeight="1" x14ac:dyDescent="0.25">
      <c r="A51" s="293"/>
      <c r="B51" s="159"/>
      <c r="C51" s="158"/>
      <c r="D51" s="9" t="s">
        <v>12</v>
      </c>
      <c r="E51" s="101">
        <f>F51+G51+H51+I51+J51</f>
        <v>0</v>
      </c>
      <c r="F51" s="101">
        <v>0</v>
      </c>
      <c r="G51" s="101">
        <v>0</v>
      </c>
      <c r="H51" s="101">
        <v>0</v>
      </c>
      <c r="I51" s="101">
        <v>0</v>
      </c>
      <c r="J51" s="101">
        <v>0</v>
      </c>
      <c r="K51" s="295"/>
    </row>
    <row r="52" spans="1:14" ht="30" customHeight="1" x14ac:dyDescent="0.3">
      <c r="A52" s="293">
        <v>3</v>
      </c>
      <c r="B52" s="159" t="s">
        <v>140</v>
      </c>
      <c r="C52" s="158" t="s">
        <v>67</v>
      </c>
      <c r="D52" s="9" t="s">
        <v>14</v>
      </c>
      <c r="E52" s="10">
        <f>E53+E54+E55</f>
        <v>39512.449999999997</v>
      </c>
      <c r="F52" s="10">
        <f>F53+F54+F55</f>
        <v>0</v>
      </c>
      <c r="G52" s="10">
        <f>G53+G54+G55</f>
        <v>10797.01</v>
      </c>
      <c r="H52" s="10">
        <f t="shared" ref="H52:J52" si="19">H53+H54+H55</f>
        <v>28715.440000000002</v>
      </c>
      <c r="I52" s="10">
        <f t="shared" si="19"/>
        <v>0</v>
      </c>
      <c r="J52" s="10">
        <f t="shared" si="19"/>
        <v>0</v>
      </c>
      <c r="K52" s="295" t="s">
        <v>17</v>
      </c>
    </row>
    <row r="53" spans="1:14" ht="32.25" customHeight="1" x14ac:dyDescent="0.3">
      <c r="A53" s="293"/>
      <c r="B53" s="159"/>
      <c r="C53" s="158"/>
      <c r="D53" s="9" t="s">
        <v>10</v>
      </c>
      <c r="E53" s="101">
        <f>F53+G53+H53+I53+J53</f>
        <v>17918.43</v>
      </c>
      <c r="F53" s="10">
        <v>0</v>
      </c>
      <c r="G53" s="10">
        <v>0</v>
      </c>
      <c r="H53" s="10">
        <v>17918.43</v>
      </c>
      <c r="I53" s="10">
        <v>0</v>
      </c>
      <c r="J53" s="10">
        <v>0</v>
      </c>
      <c r="K53" s="295"/>
    </row>
    <row r="54" spans="1:14" s="3" customFormat="1" ht="34.5" customHeight="1" x14ac:dyDescent="0.25">
      <c r="A54" s="293"/>
      <c r="B54" s="159"/>
      <c r="C54" s="158"/>
      <c r="D54" s="9" t="s">
        <v>18</v>
      </c>
      <c r="E54" s="101">
        <f>F54+G54+H54+I54+J54</f>
        <v>21594.02</v>
      </c>
      <c r="F54" s="101">
        <v>0</v>
      </c>
      <c r="G54" s="101">
        <v>10797.01</v>
      </c>
      <c r="H54" s="101">
        <v>10797.01</v>
      </c>
      <c r="I54" s="101">
        <v>0</v>
      </c>
      <c r="J54" s="101">
        <v>0</v>
      </c>
      <c r="K54" s="295"/>
    </row>
    <row r="55" spans="1:14" s="3" customFormat="1" ht="34.5" customHeight="1" x14ac:dyDescent="0.25">
      <c r="A55" s="293"/>
      <c r="B55" s="159"/>
      <c r="C55" s="158"/>
      <c r="D55" s="9" t="s">
        <v>12</v>
      </c>
      <c r="E55" s="101">
        <f>F55+G55+H55+I55+J55</f>
        <v>0</v>
      </c>
      <c r="F55" s="101">
        <v>0</v>
      </c>
      <c r="G55" s="101">
        <v>0</v>
      </c>
      <c r="H55" s="101">
        <v>0</v>
      </c>
      <c r="I55" s="101">
        <v>0</v>
      </c>
      <c r="J55" s="101">
        <v>0</v>
      </c>
      <c r="K55" s="295"/>
    </row>
    <row r="56" spans="1:14" ht="30" customHeight="1" x14ac:dyDescent="0.3">
      <c r="A56" s="293">
        <v>4</v>
      </c>
      <c r="B56" s="159" t="s">
        <v>141</v>
      </c>
      <c r="C56" s="158" t="s">
        <v>67</v>
      </c>
      <c r="D56" s="9" t="s">
        <v>14</v>
      </c>
      <c r="E56" s="10">
        <f>E57+E58+E59</f>
        <v>34430.800000000003</v>
      </c>
      <c r="F56" s="10">
        <f>F57+F58+F59</f>
        <v>0</v>
      </c>
      <c r="G56" s="10">
        <f>G57+G58+G59</f>
        <v>9408.42</v>
      </c>
      <c r="H56" s="10">
        <f t="shared" ref="H56:J56" si="20">H57+H58+H59</f>
        <v>25022.379999999997</v>
      </c>
      <c r="I56" s="10">
        <f t="shared" si="20"/>
        <v>0</v>
      </c>
      <c r="J56" s="10">
        <f t="shared" si="20"/>
        <v>0</v>
      </c>
      <c r="K56" s="295" t="s">
        <v>17</v>
      </c>
    </row>
    <row r="57" spans="1:14" ht="32.25" customHeight="1" x14ac:dyDescent="0.3">
      <c r="A57" s="293"/>
      <c r="B57" s="159"/>
      <c r="C57" s="158"/>
      <c r="D57" s="9" t="s">
        <v>10</v>
      </c>
      <c r="E57" s="101">
        <f>F57+G57+H57+I57+J57</f>
        <v>15613.96</v>
      </c>
      <c r="F57" s="10">
        <v>0</v>
      </c>
      <c r="G57" s="10">
        <v>0</v>
      </c>
      <c r="H57" s="10">
        <v>15613.96</v>
      </c>
      <c r="I57" s="10">
        <v>0</v>
      </c>
      <c r="J57" s="10">
        <v>0</v>
      </c>
      <c r="K57" s="295"/>
    </row>
    <row r="58" spans="1:14" s="3" customFormat="1" ht="34.5" customHeight="1" x14ac:dyDescent="0.25">
      <c r="A58" s="293"/>
      <c r="B58" s="159"/>
      <c r="C58" s="158"/>
      <c r="D58" s="9" t="s">
        <v>18</v>
      </c>
      <c r="E58" s="101">
        <f>F58+G58+H58+I58+J58</f>
        <v>18816.84</v>
      </c>
      <c r="F58" s="101">
        <v>0</v>
      </c>
      <c r="G58" s="101">
        <v>9408.42</v>
      </c>
      <c r="H58" s="101">
        <v>9408.42</v>
      </c>
      <c r="I58" s="101">
        <v>0</v>
      </c>
      <c r="J58" s="101">
        <v>0</v>
      </c>
      <c r="K58" s="295"/>
    </row>
    <row r="59" spans="1:14" s="3" customFormat="1" ht="34.5" customHeight="1" x14ac:dyDescent="0.25">
      <c r="A59" s="293"/>
      <c r="B59" s="159"/>
      <c r="C59" s="158"/>
      <c r="D59" s="9" t="s">
        <v>12</v>
      </c>
      <c r="E59" s="101">
        <f>F59+G59+H59+I59+J59</f>
        <v>0</v>
      </c>
      <c r="F59" s="101">
        <v>0</v>
      </c>
      <c r="G59" s="101">
        <v>0</v>
      </c>
      <c r="H59" s="101">
        <v>0</v>
      </c>
      <c r="I59" s="101">
        <v>0</v>
      </c>
      <c r="J59" s="101">
        <v>0</v>
      </c>
      <c r="K59" s="295"/>
    </row>
    <row r="60" spans="1:14" ht="30" customHeight="1" x14ac:dyDescent="0.3">
      <c r="A60" s="293">
        <v>5</v>
      </c>
      <c r="B60" s="159" t="s">
        <v>142</v>
      </c>
      <c r="C60" s="158" t="s">
        <v>67</v>
      </c>
      <c r="D60" s="9" t="s">
        <v>14</v>
      </c>
      <c r="E60" s="10">
        <f>E61+E62+E63</f>
        <v>16472.099999999999</v>
      </c>
      <c r="F60" s="10">
        <f>F61+F62+F63</f>
        <v>0</v>
      </c>
      <c r="G60" s="10">
        <f>G61+G62+G63</f>
        <v>4501.1000000000004</v>
      </c>
      <c r="H60" s="10">
        <f t="shared" ref="H60:J60" si="21">H61+H62+H63</f>
        <v>11971</v>
      </c>
      <c r="I60" s="10">
        <f t="shared" si="21"/>
        <v>0</v>
      </c>
      <c r="J60" s="10">
        <f t="shared" si="21"/>
        <v>0</v>
      </c>
      <c r="K60" s="295" t="s">
        <v>17</v>
      </c>
      <c r="L60" s="43"/>
      <c r="N60" s="42"/>
    </row>
    <row r="61" spans="1:14" ht="32.25" customHeight="1" x14ac:dyDescent="0.3">
      <c r="A61" s="293"/>
      <c r="B61" s="159"/>
      <c r="C61" s="158"/>
      <c r="D61" s="9" t="s">
        <v>10</v>
      </c>
      <c r="E61" s="101">
        <f>F61+G61+H61+I61+J61</f>
        <v>7469.9</v>
      </c>
      <c r="F61" s="10">
        <v>0</v>
      </c>
      <c r="G61" s="10">
        <v>0</v>
      </c>
      <c r="H61" s="10">
        <v>7469.9</v>
      </c>
      <c r="I61" s="10">
        <v>0</v>
      </c>
      <c r="J61" s="10">
        <v>0</v>
      </c>
      <c r="K61" s="295"/>
      <c r="M61" s="43"/>
      <c r="N61" s="42"/>
    </row>
    <row r="62" spans="1:14" s="3" customFormat="1" ht="34.5" customHeight="1" x14ac:dyDescent="0.25">
      <c r="A62" s="293"/>
      <c r="B62" s="159"/>
      <c r="C62" s="158"/>
      <c r="D62" s="9" t="s">
        <v>18</v>
      </c>
      <c r="E62" s="101">
        <f>F62+G62+H62+I62+J62</f>
        <v>9002.2000000000007</v>
      </c>
      <c r="F62" s="101">
        <v>0</v>
      </c>
      <c r="G62" s="101">
        <v>4501.1000000000004</v>
      </c>
      <c r="H62" s="101">
        <v>4501.1000000000004</v>
      </c>
      <c r="I62" s="101">
        <v>0</v>
      </c>
      <c r="J62" s="101">
        <v>0</v>
      </c>
      <c r="K62" s="295"/>
      <c r="M62" s="44"/>
      <c r="N62" s="7"/>
    </row>
    <row r="63" spans="1:14" s="3" customFormat="1" ht="34.5" customHeight="1" x14ac:dyDescent="0.25">
      <c r="A63" s="293"/>
      <c r="B63" s="159"/>
      <c r="C63" s="158"/>
      <c r="D63" s="9" t="s">
        <v>12</v>
      </c>
      <c r="E63" s="101">
        <f>F63+G63+H63+I63+J63</f>
        <v>0</v>
      </c>
      <c r="F63" s="101">
        <v>0</v>
      </c>
      <c r="G63" s="101">
        <v>0</v>
      </c>
      <c r="H63" s="101">
        <v>0</v>
      </c>
      <c r="I63" s="101">
        <v>0</v>
      </c>
      <c r="J63" s="101">
        <v>0</v>
      </c>
      <c r="K63" s="295"/>
    </row>
    <row r="64" spans="1:14" ht="30" customHeight="1" x14ac:dyDescent="0.3">
      <c r="A64" s="293">
        <v>6</v>
      </c>
      <c r="B64" s="159" t="s">
        <v>143</v>
      </c>
      <c r="C64" s="158" t="s">
        <v>67</v>
      </c>
      <c r="D64" s="9" t="s">
        <v>14</v>
      </c>
      <c r="E64" s="10">
        <f>E65+E66+E67</f>
        <v>29372.989999999998</v>
      </c>
      <c r="F64" s="10">
        <f>F65+F66+F67</f>
        <v>0</v>
      </c>
      <c r="G64" s="10">
        <f>G65+G66+G67</f>
        <v>8026.34</v>
      </c>
      <c r="H64" s="10">
        <f t="shared" ref="H64:J64" si="22">H65+H66+H67</f>
        <v>21346.65</v>
      </c>
      <c r="I64" s="10">
        <f t="shared" si="22"/>
        <v>0</v>
      </c>
      <c r="J64" s="10">
        <f t="shared" si="22"/>
        <v>0</v>
      </c>
      <c r="K64" s="295" t="s">
        <v>17</v>
      </c>
    </row>
    <row r="65" spans="1:17" ht="32.25" customHeight="1" x14ac:dyDescent="0.3">
      <c r="A65" s="293"/>
      <c r="B65" s="159"/>
      <c r="C65" s="158"/>
      <c r="D65" s="9" t="s">
        <v>10</v>
      </c>
      <c r="E65" s="101">
        <f>F65+G65+H65+I65+J65</f>
        <v>13320.3</v>
      </c>
      <c r="F65" s="10">
        <v>0</v>
      </c>
      <c r="G65" s="10">
        <v>0</v>
      </c>
      <c r="H65" s="10">
        <v>13320.3</v>
      </c>
      <c r="I65" s="10">
        <v>0</v>
      </c>
      <c r="J65" s="10">
        <v>0</v>
      </c>
      <c r="K65" s="295"/>
    </row>
    <row r="66" spans="1:17" s="3" customFormat="1" ht="34.5" customHeight="1" x14ac:dyDescent="0.25">
      <c r="A66" s="293"/>
      <c r="B66" s="159"/>
      <c r="C66" s="158"/>
      <c r="D66" s="9" t="s">
        <v>18</v>
      </c>
      <c r="E66" s="101">
        <f>F66+G66+H66+I66+J66</f>
        <v>16052.69</v>
      </c>
      <c r="F66" s="101">
        <v>0</v>
      </c>
      <c r="G66" s="101">
        <v>8026.34</v>
      </c>
      <c r="H66" s="101">
        <v>8026.35</v>
      </c>
      <c r="I66" s="101">
        <v>0</v>
      </c>
      <c r="J66" s="101">
        <v>0</v>
      </c>
      <c r="K66" s="295"/>
    </row>
    <row r="67" spans="1:17" s="3" customFormat="1" ht="34.5" customHeight="1" x14ac:dyDescent="0.25">
      <c r="A67" s="293"/>
      <c r="B67" s="159"/>
      <c r="C67" s="158"/>
      <c r="D67" s="9" t="s">
        <v>12</v>
      </c>
      <c r="E67" s="101">
        <f>F67+G67+H67+I67+J67</f>
        <v>0</v>
      </c>
      <c r="F67" s="101">
        <v>0</v>
      </c>
      <c r="G67" s="101">
        <v>0</v>
      </c>
      <c r="H67" s="101">
        <v>0</v>
      </c>
      <c r="I67" s="101">
        <v>0</v>
      </c>
      <c r="J67" s="101">
        <v>0</v>
      </c>
      <c r="K67" s="295"/>
    </row>
    <row r="68" spans="1:17" ht="30" customHeight="1" x14ac:dyDescent="0.3">
      <c r="A68" s="293">
        <v>7</v>
      </c>
      <c r="B68" s="159" t="s">
        <v>144</v>
      </c>
      <c r="C68" s="158" t="s">
        <v>67</v>
      </c>
      <c r="D68" s="9" t="s">
        <v>14</v>
      </c>
      <c r="E68" s="10">
        <f>E69+E70+E71</f>
        <v>22292.190000000002</v>
      </c>
      <c r="F68" s="10">
        <f>F69+F70+F71</f>
        <v>0</v>
      </c>
      <c r="G68" s="10">
        <f>G69+G70+G71</f>
        <v>6091.47</v>
      </c>
      <c r="H68" s="10">
        <f t="shared" ref="H68:J68" si="23">H69+H70+H71</f>
        <v>16200.72</v>
      </c>
      <c r="I68" s="10">
        <f t="shared" si="23"/>
        <v>0</v>
      </c>
      <c r="J68" s="10">
        <f t="shared" si="23"/>
        <v>0</v>
      </c>
      <c r="K68" s="295" t="s">
        <v>17</v>
      </c>
      <c r="L68" s="43"/>
      <c r="Q68" s="43"/>
    </row>
    <row r="69" spans="1:17" ht="32.25" customHeight="1" x14ac:dyDescent="0.3">
      <c r="A69" s="293"/>
      <c r="B69" s="159"/>
      <c r="C69" s="158"/>
      <c r="D69" s="9" t="s">
        <v>10</v>
      </c>
      <c r="E69" s="101">
        <f>F69+G69+H69+I69+J69</f>
        <v>10109.24</v>
      </c>
      <c r="F69" s="10">
        <v>0</v>
      </c>
      <c r="G69" s="10">
        <v>0</v>
      </c>
      <c r="H69" s="10">
        <v>10109.24</v>
      </c>
      <c r="I69" s="10">
        <v>0</v>
      </c>
      <c r="J69" s="10">
        <v>0</v>
      </c>
      <c r="K69" s="295"/>
      <c r="N69" s="43"/>
      <c r="Q69" s="43"/>
    </row>
    <row r="70" spans="1:17" s="3" customFormat="1" ht="34.5" customHeight="1" x14ac:dyDescent="0.25">
      <c r="A70" s="293"/>
      <c r="B70" s="159"/>
      <c r="C70" s="158"/>
      <c r="D70" s="9" t="s">
        <v>18</v>
      </c>
      <c r="E70" s="101">
        <f>F70+G70+H70+I70+J70</f>
        <v>12182.95</v>
      </c>
      <c r="F70" s="101">
        <v>0</v>
      </c>
      <c r="G70" s="101">
        <v>6091.47</v>
      </c>
      <c r="H70" s="101">
        <v>6091.48</v>
      </c>
      <c r="I70" s="101">
        <v>0</v>
      </c>
      <c r="J70" s="101">
        <v>0</v>
      </c>
      <c r="K70" s="295"/>
      <c r="N70" s="44"/>
      <c r="Q70" s="44"/>
    </row>
    <row r="71" spans="1:17" s="3" customFormat="1" ht="34.5" customHeight="1" x14ac:dyDescent="0.25">
      <c r="A71" s="293"/>
      <c r="B71" s="159"/>
      <c r="C71" s="158"/>
      <c r="D71" s="9" t="s">
        <v>12</v>
      </c>
      <c r="E71" s="101">
        <f>F71+G71+H71+I71+J71</f>
        <v>0</v>
      </c>
      <c r="F71" s="101">
        <v>0</v>
      </c>
      <c r="G71" s="101">
        <v>0</v>
      </c>
      <c r="H71" s="101">
        <v>0</v>
      </c>
      <c r="I71" s="101">
        <v>0</v>
      </c>
      <c r="J71" s="101">
        <v>0</v>
      </c>
      <c r="K71" s="295"/>
    </row>
    <row r="72" spans="1:17" ht="30" customHeight="1" x14ac:dyDescent="0.3">
      <c r="A72" s="293">
        <v>8</v>
      </c>
      <c r="B72" s="159" t="s">
        <v>145</v>
      </c>
      <c r="C72" s="158" t="s">
        <v>67</v>
      </c>
      <c r="D72" s="9" t="s">
        <v>14</v>
      </c>
      <c r="E72" s="10">
        <f>E73+E74+E75</f>
        <v>14904.48</v>
      </c>
      <c r="F72" s="10">
        <f>F73+F74+F75</f>
        <v>0</v>
      </c>
      <c r="G72" s="10">
        <f>G73+G74+G75</f>
        <v>5282.79</v>
      </c>
      <c r="H72" s="10">
        <f t="shared" ref="H72:J72" si="24">H73+H74+H75</f>
        <v>9621.69</v>
      </c>
      <c r="I72" s="10">
        <f t="shared" si="24"/>
        <v>0</v>
      </c>
      <c r="J72" s="10">
        <f t="shared" si="24"/>
        <v>0</v>
      </c>
      <c r="K72" s="295" t="s">
        <v>17</v>
      </c>
    </row>
    <row r="73" spans="1:17" ht="32.25" customHeight="1" x14ac:dyDescent="0.3">
      <c r="A73" s="293"/>
      <c r="B73" s="159"/>
      <c r="C73" s="158"/>
      <c r="D73" s="9" t="s">
        <v>10</v>
      </c>
      <c r="E73" s="101">
        <f>F73+G73+H73+I73+J73</f>
        <v>7668.96</v>
      </c>
      <c r="F73" s="10">
        <v>0</v>
      </c>
      <c r="G73" s="10">
        <v>1665.03</v>
      </c>
      <c r="H73" s="10">
        <v>6003.93</v>
      </c>
      <c r="I73" s="10">
        <v>0</v>
      </c>
      <c r="J73" s="10">
        <v>0</v>
      </c>
      <c r="K73" s="295"/>
    </row>
    <row r="74" spans="1:17" s="3" customFormat="1" ht="34.5" customHeight="1" x14ac:dyDescent="0.25">
      <c r="A74" s="293"/>
      <c r="B74" s="159"/>
      <c r="C74" s="158"/>
      <c r="D74" s="9" t="s">
        <v>18</v>
      </c>
      <c r="E74" s="101">
        <f>F74+G74+H74+I74+J74</f>
        <v>7235.52</v>
      </c>
      <c r="F74" s="101">
        <v>0</v>
      </c>
      <c r="G74" s="101">
        <v>3617.76</v>
      </c>
      <c r="H74" s="101">
        <v>3617.76</v>
      </c>
      <c r="I74" s="101">
        <v>0</v>
      </c>
      <c r="J74" s="101">
        <v>0</v>
      </c>
      <c r="K74" s="295"/>
    </row>
    <row r="75" spans="1:17" s="3" customFormat="1" ht="34.5" customHeight="1" x14ac:dyDescent="0.25">
      <c r="A75" s="293"/>
      <c r="B75" s="159"/>
      <c r="C75" s="158"/>
      <c r="D75" s="9" t="s">
        <v>12</v>
      </c>
      <c r="E75" s="101">
        <f>F75+G75+H75+I75+J75</f>
        <v>0</v>
      </c>
      <c r="F75" s="101">
        <v>0</v>
      </c>
      <c r="G75" s="101">
        <v>0</v>
      </c>
      <c r="H75" s="101">
        <v>0</v>
      </c>
      <c r="I75" s="101">
        <v>0</v>
      </c>
      <c r="J75" s="101">
        <v>0</v>
      </c>
      <c r="K75" s="295"/>
    </row>
    <row r="76" spans="1:17" ht="30" customHeight="1" x14ac:dyDescent="0.3">
      <c r="A76" s="293">
        <v>9</v>
      </c>
      <c r="B76" s="159" t="s">
        <v>146</v>
      </c>
      <c r="C76" s="158" t="s">
        <v>67</v>
      </c>
      <c r="D76" s="9" t="s">
        <v>14</v>
      </c>
      <c r="E76" s="10">
        <f>E77+E78+E79</f>
        <v>0</v>
      </c>
      <c r="F76" s="10">
        <f>F77+F78+F79</f>
        <v>0</v>
      </c>
      <c r="G76" s="10">
        <f>G77+G78+G79</f>
        <v>0</v>
      </c>
      <c r="H76" s="10">
        <f t="shared" ref="H76:J76" si="25">H77+H78+H79</f>
        <v>0</v>
      </c>
      <c r="I76" s="10">
        <f t="shared" si="25"/>
        <v>0</v>
      </c>
      <c r="J76" s="10">
        <f t="shared" si="25"/>
        <v>0</v>
      </c>
      <c r="K76" s="295" t="s">
        <v>17</v>
      </c>
    </row>
    <row r="77" spans="1:17" ht="32.25" customHeight="1" x14ac:dyDescent="0.3">
      <c r="A77" s="293"/>
      <c r="B77" s="159"/>
      <c r="C77" s="158"/>
      <c r="D77" s="9" t="s">
        <v>10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295"/>
    </row>
    <row r="78" spans="1:17" s="3" customFormat="1" ht="34.5" customHeight="1" x14ac:dyDescent="0.25">
      <c r="A78" s="293"/>
      <c r="B78" s="159"/>
      <c r="C78" s="158"/>
      <c r="D78" s="9" t="s">
        <v>18</v>
      </c>
      <c r="E78" s="101">
        <f>F78+G78+H78+I78+J78</f>
        <v>0</v>
      </c>
      <c r="F78" s="101">
        <v>0</v>
      </c>
      <c r="G78" s="101">
        <v>0</v>
      </c>
      <c r="H78" s="101">
        <v>0</v>
      </c>
      <c r="I78" s="101">
        <v>0</v>
      </c>
      <c r="J78" s="101">
        <v>0</v>
      </c>
      <c r="K78" s="295"/>
    </row>
    <row r="79" spans="1:17" s="3" customFormat="1" ht="34.5" customHeight="1" x14ac:dyDescent="0.25">
      <c r="A79" s="293"/>
      <c r="B79" s="159"/>
      <c r="C79" s="158"/>
      <c r="D79" s="9" t="s">
        <v>12</v>
      </c>
      <c r="E79" s="101">
        <f>F79+G79+H79+I79+J79</f>
        <v>0</v>
      </c>
      <c r="F79" s="101">
        <v>0</v>
      </c>
      <c r="G79" s="101">
        <v>0</v>
      </c>
      <c r="H79" s="101">
        <v>0</v>
      </c>
      <c r="I79" s="101">
        <v>0</v>
      </c>
      <c r="J79" s="101">
        <v>0</v>
      </c>
      <c r="K79" s="295"/>
    </row>
    <row r="80" spans="1:17" ht="24.75" customHeight="1" x14ac:dyDescent="0.3">
      <c r="A80" s="290" t="s">
        <v>470</v>
      </c>
      <c r="B80" s="291"/>
      <c r="C80" s="291"/>
      <c r="D80" s="291"/>
      <c r="E80" s="291"/>
      <c r="F80" s="291"/>
      <c r="G80" s="291"/>
      <c r="H80" s="291"/>
      <c r="I80" s="291"/>
      <c r="J80" s="291"/>
      <c r="K80" s="292"/>
    </row>
    <row r="81" spans="1:14" s="3" customFormat="1" ht="36" customHeight="1" x14ac:dyDescent="0.25">
      <c r="A81" s="285"/>
      <c r="B81" s="219" t="s">
        <v>158</v>
      </c>
      <c r="C81" s="165" t="s">
        <v>67</v>
      </c>
      <c r="D81" s="9" t="s">
        <v>14</v>
      </c>
      <c r="E81" s="101">
        <f>E82+E83</f>
        <v>176194.24</v>
      </c>
      <c r="F81" s="101">
        <f>F85+F88+F92+F96+F100+F104+F108+F112+F116+F120+F124+F128+F132+F136+F140</f>
        <v>0</v>
      </c>
      <c r="G81" s="101">
        <f>G82+G83</f>
        <v>8809.7099999999991</v>
      </c>
      <c r="H81" s="101">
        <f>H82+H83</f>
        <v>167384.53</v>
      </c>
      <c r="I81" s="101">
        <f t="shared" ref="I81:J83" si="26">I85+I88+I92+I96+I100+I104+I108+I112+I116+I120+I124+I128+I132+I136+I140</f>
        <v>0</v>
      </c>
      <c r="J81" s="101">
        <f t="shared" si="26"/>
        <v>0</v>
      </c>
      <c r="K81" s="287"/>
    </row>
    <row r="82" spans="1:14" s="3" customFormat="1" ht="36" customHeight="1" x14ac:dyDescent="0.25">
      <c r="A82" s="294"/>
      <c r="B82" s="296"/>
      <c r="C82" s="166"/>
      <c r="D82" s="9" t="s">
        <v>10</v>
      </c>
      <c r="E82" s="101">
        <f>E86</f>
        <v>109945.20999999999</v>
      </c>
      <c r="F82" s="101">
        <f>F86+F89+F93+F97+F101+F105+F109+F113+F117+F121+F125+F129+F133+F137+F141</f>
        <v>0</v>
      </c>
      <c r="G82" s="101">
        <f>G86</f>
        <v>5497.26</v>
      </c>
      <c r="H82" s="101">
        <f>H86</f>
        <v>104447.95</v>
      </c>
      <c r="I82" s="101">
        <f t="shared" si="26"/>
        <v>0</v>
      </c>
      <c r="J82" s="101">
        <f t="shared" si="26"/>
        <v>0</v>
      </c>
      <c r="K82" s="288"/>
    </row>
    <row r="83" spans="1:14" s="3" customFormat="1" ht="36" customHeight="1" x14ac:dyDescent="0.25">
      <c r="A83" s="294"/>
      <c r="B83" s="296"/>
      <c r="C83" s="166"/>
      <c r="D83" s="9" t="s">
        <v>18</v>
      </c>
      <c r="E83" s="101">
        <f>E87</f>
        <v>66249.03</v>
      </c>
      <c r="F83" s="101">
        <f>F87+F90+F94+F98+F102+F106+F110+F114+F118+F122+F126+F130+F134+F138+F142</f>
        <v>0</v>
      </c>
      <c r="G83" s="101">
        <f>G87</f>
        <v>3312.45</v>
      </c>
      <c r="H83" s="101">
        <f>H87</f>
        <v>62936.58</v>
      </c>
      <c r="I83" s="101">
        <f t="shared" si="26"/>
        <v>0</v>
      </c>
      <c r="J83" s="101">
        <f t="shared" si="26"/>
        <v>0</v>
      </c>
      <c r="K83" s="288"/>
    </row>
    <row r="84" spans="1:14" s="3" customFormat="1" ht="26.25" customHeight="1" x14ac:dyDescent="0.25">
      <c r="A84" s="286"/>
      <c r="B84" s="220"/>
      <c r="C84" s="167"/>
      <c r="D84" s="9" t="s">
        <v>12</v>
      </c>
      <c r="E84" s="101">
        <v>0</v>
      </c>
      <c r="F84" s="101">
        <v>0</v>
      </c>
      <c r="G84" s="101">
        <v>0</v>
      </c>
      <c r="H84" s="101">
        <v>0</v>
      </c>
      <c r="I84" s="101">
        <v>0</v>
      </c>
      <c r="J84" s="101">
        <v>0</v>
      </c>
      <c r="K84" s="289"/>
    </row>
    <row r="85" spans="1:14" s="3" customFormat="1" ht="36" customHeight="1" x14ac:dyDescent="0.25">
      <c r="A85" s="293">
        <v>1</v>
      </c>
      <c r="B85" s="159" t="s">
        <v>464</v>
      </c>
      <c r="C85" s="158" t="s">
        <v>67</v>
      </c>
      <c r="D85" s="9" t="s">
        <v>14</v>
      </c>
      <c r="E85" s="101">
        <f>F85+G85+H85+I85+J85</f>
        <v>176194.24</v>
      </c>
      <c r="F85" s="101">
        <f>F86+F87</f>
        <v>0</v>
      </c>
      <c r="G85" s="101">
        <f>G86+G87</f>
        <v>8809.7099999999991</v>
      </c>
      <c r="H85" s="101">
        <f t="shared" ref="H85:J85" si="27">H86+H87</f>
        <v>167384.53</v>
      </c>
      <c r="I85" s="101">
        <f t="shared" si="27"/>
        <v>0</v>
      </c>
      <c r="J85" s="101">
        <f t="shared" si="27"/>
        <v>0</v>
      </c>
      <c r="K85" s="295" t="s">
        <v>17</v>
      </c>
    </row>
    <row r="86" spans="1:14" s="3" customFormat="1" ht="36" customHeight="1" x14ac:dyDescent="0.25">
      <c r="A86" s="293"/>
      <c r="B86" s="159"/>
      <c r="C86" s="158"/>
      <c r="D86" s="9" t="s">
        <v>10</v>
      </c>
      <c r="E86" s="101">
        <f>F86+G86+H86+I86+J86</f>
        <v>109945.20999999999</v>
      </c>
      <c r="F86" s="101">
        <v>0</v>
      </c>
      <c r="G86" s="101">
        <v>5497.26</v>
      </c>
      <c r="H86" s="101">
        <v>104447.95</v>
      </c>
      <c r="I86" s="101">
        <v>0</v>
      </c>
      <c r="J86" s="101">
        <v>0</v>
      </c>
      <c r="K86" s="295"/>
      <c r="L86" s="11"/>
      <c r="N86" s="12"/>
    </row>
    <row r="87" spans="1:14" s="3" customFormat="1" ht="36" customHeight="1" x14ac:dyDescent="0.25">
      <c r="A87" s="293"/>
      <c r="B87" s="159"/>
      <c r="C87" s="158"/>
      <c r="D87" s="9" t="s">
        <v>18</v>
      </c>
      <c r="E87" s="101">
        <f>F87+G87+H87+I87+J87</f>
        <v>66249.03</v>
      </c>
      <c r="F87" s="101">
        <v>0</v>
      </c>
      <c r="G87" s="101">
        <v>3312.45</v>
      </c>
      <c r="H87" s="101">
        <v>62936.58</v>
      </c>
      <c r="I87" s="101">
        <v>0</v>
      </c>
      <c r="J87" s="101">
        <v>0</v>
      </c>
      <c r="K87" s="295"/>
      <c r="L87" s="11"/>
      <c r="N87" s="12"/>
    </row>
    <row r="88" spans="1:14" ht="24.75" customHeight="1" x14ac:dyDescent="0.3">
      <c r="A88" s="290" t="s">
        <v>419</v>
      </c>
      <c r="B88" s="291"/>
      <c r="C88" s="291"/>
      <c r="D88" s="291"/>
      <c r="E88" s="291"/>
      <c r="F88" s="291"/>
      <c r="G88" s="291"/>
      <c r="H88" s="291"/>
      <c r="I88" s="291"/>
      <c r="J88" s="291"/>
      <c r="K88" s="292"/>
    </row>
    <row r="89" spans="1:14" s="3" customFormat="1" ht="36" customHeight="1" x14ac:dyDescent="0.25">
      <c r="A89" s="293"/>
      <c r="B89" s="195" t="s">
        <v>158</v>
      </c>
      <c r="C89" s="158" t="s">
        <v>67</v>
      </c>
      <c r="D89" s="9" t="s">
        <v>14</v>
      </c>
      <c r="E89" s="101">
        <f>E93+E96+E100+E104+E108+E112+E116+E120+E124+E128+E132+E136+E140+E144+E148</f>
        <v>472929.72</v>
      </c>
      <c r="F89" s="101">
        <f t="shared" ref="F89:J89" si="28">F93+F96+F100+F104+F108+F112+F116+F120+F124+F128+F132+F136+F140+F144+F148</f>
        <v>0</v>
      </c>
      <c r="G89" s="101">
        <f>G93+G96+G100+G104+G108+G112+G116+G120+G124+G128+G132+G136+G140+G144+G148</f>
        <v>397727.51</v>
      </c>
      <c r="H89" s="101">
        <f t="shared" si="28"/>
        <v>75202.209999999992</v>
      </c>
      <c r="I89" s="101">
        <f t="shared" si="28"/>
        <v>0</v>
      </c>
      <c r="J89" s="101">
        <f t="shared" si="28"/>
        <v>0</v>
      </c>
      <c r="K89" s="295"/>
    </row>
    <row r="90" spans="1:14" s="3" customFormat="1" ht="36" customHeight="1" x14ac:dyDescent="0.25">
      <c r="A90" s="293"/>
      <c r="B90" s="195"/>
      <c r="C90" s="158"/>
      <c r="D90" s="9" t="s">
        <v>10</v>
      </c>
      <c r="E90" s="101">
        <f>E94+E97+E101+E105+E109+E113+E117+E121+E125+E129+E133+E137+E141+E145+E149</f>
        <v>290187.93</v>
      </c>
      <c r="F90" s="101">
        <f t="shared" ref="F90:J90" si="29">F94+F97+F101+F105+F109+F113+F117+F121+F125+F129+F133+F137+F141+F145+F149</f>
        <v>0</v>
      </c>
      <c r="G90" s="101">
        <f>G94+G97+G101+G105+G109+G113+G117+G121+G125+G129+G133+G137+G141+G145+G149</f>
        <v>248182.03000000003</v>
      </c>
      <c r="H90" s="101">
        <f>H94+H97+H101+H105+H109+H113+H117+H121+H125+H129+H133+H137+H141+H145+H149</f>
        <v>42005.9</v>
      </c>
      <c r="I90" s="101">
        <f t="shared" si="29"/>
        <v>0</v>
      </c>
      <c r="J90" s="101">
        <f t="shared" si="29"/>
        <v>0</v>
      </c>
      <c r="K90" s="295"/>
    </row>
    <row r="91" spans="1:14" s="3" customFormat="1" ht="36" customHeight="1" x14ac:dyDescent="0.25">
      <c r="A91" s="293"/>
      <c r="B91" s="195"/>
      <c r="C91" s="158"/>
      <c r="D91" s="9" t="s">
        <v>18</v>
      </c>
      <c r="E91" s="101">
        <f>E95+E98+E102+E106+E110+E114+E118+E122+E126+E130+E134+E138+E142+E146+E150</f>
        <v>182741.78999999998</v>
      </c>
      <c r="F91" s="101">
        <f t="shared" ref="F91:J91" si="30">F95+F98+F102+F106+F110+F114+F118+F122+F126+F130+F134+F138+F142+F146+F150</f>
        <v>0</v>
      </c>
      <c r="G91" s="101">
        <f>G95+G98+G102+G106+G110+G114+G118+G122+G126+G130+G134+G138+G142+G146+G150</f>
        <v>149545.47999999998</v>
      </c>
      <c r="H91" s="101">
        <f>H95+H98+H102+H106+H110+H114+H118+H122+H126+H130+H134+H138+H142+H146+H150</f>
        <v>33196.31</v>
      </c>
      <c r="I91" s="101">
        <f t="shared" si="30"/>
        <v>0</v>
      </c>
      <c r="J91" s="101">
        <f t="shared" si="30"/>
        <v>0</v>
      </c>
      <c r="K91" s="295"/>
    </row>
    <row r="92" spans="1:14" s="3" customFormat="1" ht="26.25" customHeight="1" x14ac:dyDescent="0.25">
      <c r="A92" s="293"/>
      <c r="B92" s="195"/>
      <c r="C92" s="158"/>
      <c r="D92" s="9" t="s">
        <v>12</v>
      </c>
      <c r="E92" s="101">
        <v>0</v>
      </c>
      <c r="F92" s="101">
        <v>0</v>
      </c>
      <c r="G92" s="101">
        <v>0</v>
      </c>
      <c r="H92" s="101">
        <v>0</v>
      </c>
      <c r="I92" s="101">
        <v>0</v>
      </c>
      <c r="J92" s="101">
        <v>0</v>
      </c>
      <c r="K92" s="295"/>
    </row>
    <row r="93" spans="1:14" s="3" customFormat="1" ht="36" customHeight="1" x14ac:dyDescent="0.25">
      <c r="A93" s="293">
        <v>1</v>
      </c>
      <c r="B93" s="159" t="s">
        <v>272</v>
      </c>
      <c r="C93" s="158" t="s">
        <v>67</v>
      </c>
      <c r="D93" s="9" t="s">
        <v>14</v>
      </c>
      <c r="E93" s="101">
        <f>F93+G93+H93+I93+J93</f>
        <v>52372.17</v>
      </c>
      <c r="F93" s="101">
        <f>F94+F95</f>
        <v>0</v>
      </c>
      <c r="G93" s="101">
        <f t="shared" ref="G93:J93" si="31">G94+G95</f>
        <v>48683.369999999995</v>
      </c>
      <c r="H93" s="101">
        <f>H94+H95</f>
        <v>3688.8</v>
      </c>
      <c r="I93" s="101">
        <f t="shared" si="31"/>
        <v>0</v>
      </c>
      <c r="J93" s="101">
        <f t="shared" si="31"/>
        <v>0</v>
      </c>
      <c r="K93" s="295" t="s">
        <v>17</v>
      </c>
    </row>
    <row r="94" spans="1:14" s="3" customFormat="1" ht="36" customHeight="1" x14ac:dyDescent="0.25">
      <c r="A94" s="293"/>
      <c r="B94" s="159"/>
      <c r="C94" s="158"/>
      <c r="D94" s="9" t="s">
        <v>10</v>
      </c>
      <c r="E94" s="101">
        <f>F94+G94+H94+I94+J94</f>
        <v>32680.23</v>
      </c>
      <c r="F94" s="101">
        <v>0</v>
      </c>
      <c r="G94" s="101">
        <v>30378.42</v>
      </c>
      <c r="H94" s="101">
        <v>2301.81</v>
      </c>
      <c r="I94" s="101">
        <v>0</v>
      </c>
      <c r="J94" s="101">
        <v>0</v>
      </c>
      <c r="K94" s="295"/>
      <c r="L94" s="11"/>
      <c r="N94" s="12"/>
    </row>
    <row r="95" spans="1:14" s="3" customFormat="1" ht="36" customHeight="1" x14ac:dyDescent="0.25">
      <c r="A95" s="293"/>
      <c r="B95" s="159"/>
      <c r="C95" s="158"/>
      <c r="D95" s="9" t="s">
        <v>18</v>
      </c>
      <c r="E95" s="101">
        <f>F95+G95+H95+I95+J95</f>
        <v>19691.940000000002</v>
      </c>
      <c r="F95" s="101">
        <v>0</v>
      </c>
      <c r="G95" s="101">
        <v>18304.95</v>
      </c>
      <c r="H95" s="101">
        <v>1386.99</v>
      </c>
      <c r="I95" s="101">
        <v>0</v>
      </c>
      <c r="J95" s="101">
        <v>0</v>
      </c>
      <c r="K95" s="295"/>
      <c r="L95" s="11"/>
      <c r="N95" s="12"/>
    </row>
    <row r="96" spans="1:14" ht="25.5" customHeight="1" x14ac:dyDescent="0.3">
      <c r="A96" s="293">
        <v>2</v>
      </c>
      <c r="B96" s="159" t="s">
        <v>147</v>
      </c>
      <c r="C96" s="158" t="s">
        <v>67</v>
      </c>
      <c r="D96" s="9" t="s">
        <v>14</v>
      </c>
      <c r="E96" s="10">
        <f>E97+E98+E99</f>
        <v>0</v>
      </c>
      <c r="F96" s="10">
        <f>F97+F98+F99</f>
        <v>0</v>
      </c>
      <c r="G96" s="10">
        <f>G97+G98+G99</f>
        <v>0</v>
      </c>
      <c r="H96" s="10">
        <f t="shared" ref="H96:J96" si="32">H97+H98+H99</f>
        <v>0</v>
      </c>
      <c r="I96" s="10">
        <f t="shared" si="32"/>
        <v>0</v>
      </c>
      <c r="J96" s="10">
        <f t="shared" si="32"/>
        <v>0</v>
      </c>
      <c r="K96" s="295" t="s">
        <v>17</v>
      </c>
    </row>
    <row r="97" spans="1:11" ht="32.25" customHeight="1" x14ac:dyDescent="0.3">
      <c r="A97" s="293"/>
      <c r="B97" s="159"/>
      <c r="C97" s="158"/>
      <c r="D97" s="9" t="s">
        <v>10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295"/>
    </row>
    <row r="98" spans="1:11" s="3" customFormat="1" ht="34.5" customHeight="1" x14ac:dyDescent="0.25">
      <c r="A98" s="293"/>
      <c r="B98" s="159"/>
      <c r="C98" s="158"/>
      <c r="D98" s="9" t="s">
        <v>18</v>
      </c>
      <c r="E98" s="101">
        <f>F98+G98+H98+I98+J98</f>
        <v>0</v>
      </c>
      <c r="F98" s="101">
        <v>0</v>
      </c>
      <c r="G98" s="101">
        <v>0</v>
      </c>
      <c r="H98" s="101">
        <v>0</v>
      </c>
      <c r="I98" s="101">
        <v>0</v>
      </c>
      <c r="J98" s="101">
        <v>0</v>
      </c>
      <c r="K98" s="295"/>
    </row>
    <row r="99" spans="1:11" s="3" customFormat="1" ht="26.25" customHeight="1" x14ac:dyDescent="0.25">
      <c r="A99" s="293"/>
      <c r="B99" s="159"/>
      <c r="C99" s="158"/>
      <c r="D99" s="9" t="s">
        <v>12</v>
      </c>
      <c r="E99" s="101">
        <f>F99+G99+H99+I99+J99</f>
        <v>0</v>
      </c>
      <c r="F99" s="101">
        <v>0</v>
      </c>
      <c r="G99" s="101">
        <v>0</v>
      </c>
      <c r="H99" s="101">
        <v>0</v>
      </c>
      <c r="I99" s="101">
        <v>0</v>
      </c>
      <c r="J99" s="101">
        <v>0</v>
      </c>
      <c r="K99" s="295"/>
    </row>
    <row r="100" spans="1:11" ht="32.25" customHeight="1" x14ac:dyDescent="0.3">
      <c r="A100" s="293">
        <v>3</v>
      </c>
      <c r="B100" s="159" t="s">
        <v>349</v>
      </c>
      <c r="C100" s="158" t="s">
        <v>67</v>
      </c>
      <c r="D100" s="9" t="s">
        <v>14</v>
      </c>
      <c r="E100" s="10">
        <f>E101+E102+E103</f>
        <v>68655.899999999994</v>
      </c>
      <c r="F100" s="10">
        <f>F101+F102+F103</f>
        <v>0</v>
      </c>
      <c r="G100" s="10">
        <v>68655.899999999994</v>
      </c>
      <c r="H100" s="10">
        <f t="shared" ref="H100:J100" si="33">H101+H102+H103</f>
        <v>0</v>
      </c>
      <c r="I100" s="10">
        <f t="shared" si="33"/>
        <v>0</v>
      </c>
      <c r="J100" s="10">
        <f t="shared" si="33"/>
        <v>0</v>
      </c>
      <c r="K100" s="295" t="s">
        <v>17</v>
      </c>
    </row>
    <row r="101" spans="1:11" ht="32.25" customHeight="1" x14ac:dyDescent="0.3">
      <c r="A101" s="293"/>
      <c r="B101" s="159"/>
      <c r="C101" s="158"/>
      <c r="D101" s="9" t="s">
        <v>10</v>
      </c>
      <c r="E101" s="101">
        <f>F101+G101+H101+I101+J101</f>
        <v>42841.29</v>
      </c>
      <c r="F101" s="10">
        <v>0</v>
      </c>
      <c r="G101" s="10">
        <v>42841.29</v>
      </c>
      <c r="H101" s="10">
        <v>0</v>
      </c>
      <c r="I101" s="10">
        <v>0</v>
      </c>
      <c r="J101" s="10">
        <v>0</v>
      </c>
      <c r="K101" s="295"/>
    </row>
    <row r="102" spans="1:11" s="3" customFormat="1" ht="38.25" customHeight="1" x14ac:dyDescent="0.25">
      <c r="A102" s="293"/>
      <c r="B102" s="159"/>
      <c r="C102" s="158"/>
      <c r="D102" s="9" t="s">
        <v>18</v>
      </c>
      <c r="E102" s="101">
        <f>F102+G102+H102+I102+J102</f>
        <v>25814.61</v>
      </c>
      <c r="F102" s="101">
        <v>0</v>
      </c>
      <c r="G102" s="101">
        <v>25814.61</v>
      </c>
      <c r="H102" s="101">
        <v>0</v>
      </c>
      <c r="I102" s="101">
        <v>0</v>
      </c>
      <c r="J102" s="101">
        <v>0</v>
      </c>
      <c r="K102" s="295"/>
    </row>
    <row r="103" spans="1:11" s="3" customFormat="1" ht="30.75" customHeight="1" x14ac:dyDescent="0.25">
      <c r="A103" s="293"/>
      <c r="B103" s="159"/>
      <c r="C103" s="158"/>
      <c r="D103" s="9" t="s">
        <v>12</v>
      </c>
      <c r="E103" s="101">
        <f>F103+G103+H103+I103+J103</f>
        <v>0</v>
      </c>
      <c r="F103" s="101">
        <v>0</v>
      </c>
      <c r="G103" s="101">
        <v>0</v>
      </c>
      <c r="H103" s="101">
        <v>0</v>
      </c>
      <c r="I103" s="101">
        <v>0</v>
      </c>
      <c r="J103" s="101">
        <v>0</v>
      </c>
      <c r="K103" s="295"/>
    </row>
    <row r="104" spans="1:11" ht="32.25" customHeight="1" x14ac:dyDescent="0.3">
      <c r="A104" s="293">
        <v>4</v>
      </c>
      <c r="B104" s="159" t="s">
        <v>148</v>
      </c>
      <c r="C104" s="158" t="s">
        <v>67</v>
      </c>
      <c r="D104" s="9" t="s">
        <v>14</v>
      </c>
      <c r="E104" s="10">
        <f>E105+E106+E107</f>
        <v>0</v>
      </c>
      <c r="F104" s="10">
        <f>F105+F106+F107</f>
        <v>0</v>
      </c>
      <c r="G104" s="10">
        <v>0</v>
      </c>
      <c r="H104" s="10">
        <v>0</v>
      </c>
      <c r="I104" s="10">
        <v>0</v>
      </c>
      <c r="J104" s="10">
        <v>0</v>
      </c>
      <c r="K104" s="295" t="s">
        <v>17</v>
      </c>
    </row>
    <row r="105" spans="1:11" ht="32.25" customHeight="1" x14ac:dyDescent="0.3">
      <c r="A105" s="293"/>
      <c r="B105" s="159"/>
      <c r="C105" s="158"/>
      <c r="D105" s="9" t="s">
        <v>10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295"/>
    </row>
    <row r="106" spans="1:11" s="3" customFormat="1" ht="37.5" customHeight="1" x14ac:dyDescent="0.25">
      <c r="A106" s="293"/>
      <c r="B106" s="159"/>
      <c r="C106" s="158"/>
      <c r="D106" s="9" t="s">
        <v>18</v>
      </c>
      <c r="E106" s="101">
        <f>F106+G106+H106+I106+J106</f>
        <v>0</v>
      </c>
      <c r="F106" s="101">
        <v>0</v>
      </c>
      <c r="G106" s="101">
        <v>0</v>
      </c>
      <c r="H106" s="101">
        <v>0</v>
      </c>
      <c r="I106" s="101">
        <v>0</v>
      </c>
      <c r="J106" s="101">
        <v>0</v>
      </c>
      <c r="K106" s="295"/>
    </row>
    <row r="107" spans="1:11" s="3" customFormat="1" ht="37.5" customHeight="1" x14ac:dyDescent="0.25">
      <c r="A107" s="293"/>
      <c r="B107" s="159"/>
      <c r="C107" s="158"/>
      <c r="D107" s="9" t="s">
        <v>12</v>
      </c>
      <c r="E107" s="101">
        <f>F107+G107+H107+I107+J107</f>
        <v>0</v>
      </c>
      <c r="F107" s="101">
        <v>0</v>
      </c>
      <c r="G107" s="101">
        <v>0</v>
      </c>
      <c r="H107" s="101">
        <v>0</v>
      </c>
      <c r="I107" s="101">
        <v>0</v>
      </c>
      <c r="J107" s="101">
        <v>0</v>
      </c>
      <c r="K107" s="295"/>
    </row>
    <row r="108" spans="1:11" ht="27.75" customHeight="1" x14ac:dyDescent="0.3">
      <c r="A108" s="293">
        <v>5</v>
      </c>
      <c r="B108" s="159" t="s">
        <v>149</v>
      </c>
      <c r="C108" s="158" t="s">
        <v>67</v>
      </c>
      <c r="D108" s="9" t="s">
        <v>14</v>
      </c>
      <c r="E108" s="10">
        <f>E109+E110+E111</f>
        <v>28562.78</v>
      </c>
      <c r="F108" s="10">
        <f>F109+F110+F111</f>
        <v>0</v>
      </c>
      <c r="G108" s="10">
        <v>22075.57</v>
      </c>
      <c r="H108" s="10">
        <f>H109+H110+H111</f>
        <v>6487.2099999999991</v>
      </c>
      <c r="I108" s="10">
        <f t="shared" ref="I108:J108" si="34">I109+I110+I111</f>
        <v>0</v>
      </c>
      <c r="J108" s="10">
        <f t="shared" si="34"/>
        <v>0</v>
      </c>
      <c r="K108" s="295" t="s">
        <v>17</v>
      </c>
    </row>
    <row r="109" spans="1:11" ht="32.25" customHeight="1" x14ac:dyDescent="0.3">
      <c r="A109" s="293"/>
      <c r="B109" s="159"/>
      <c r="C109" s="158"/>
      <c r="D109" s="9" t="s">
        <v>10</v>
      </c>
      <c r="E109" s="101">
        <f>F109+G109+H109+I109+J109</f>
        <v>16742.3</v>
      </c>
      <c r="F109" s="10">
        <v>0</v>
      </c>
      <c r="G109" s="10">
        <v>13775.16</v>
      </c>
      <c r="H109" s="10">
        <v>2967.14</v>
      </c>
      <c r="I109" s="10">
        <v>0</v>
      </c>
      <c r="J109" s="10">
        <v>0</v>
      </c>
      <c r="K109" s="295"/>
    </row>
    <row r="110" spans="1:11" s="3" customFormat="1" ht="33.75" customHeight="1" x14ac:dyDescent="0.25">
      <c r="A110" s="293"/>
      <c r="B110" s="159"/>
      <c r="C110" s="158"/>
      <c r="D110" s="9" t="s">
        <v>18</v>
      </c>
      <c r="E110" s="101">
        <f>F110+G110+H110+I110+J110</f>
        <v>11820.48</v>
      </c>
      <c r="F110" s="101">
        <v>0</v>
      </c>
      <c r="G110" s="101">
        <v>8300.41</v>
      </c>
      <c r="H110" s="101">
        <f>277.49+3242.58</f>
        <v>3520.0699999999997</v>
      </c>
      <c r="I110" s="101">
        <v>0</v>
      </c>
      <c r="J110" s="101">
        <v>0</v>
      </c>
      <c r="K110" s="295"/>
    </row>
    <row r="111" spans="1:11" s="3" customFormat="1" ht="33.75" customHeight="1" x14ac:dyDescent="0.25">
      <c r="A111" s="293"/>
      <c r="B111" s="159"/>
      <c r="C111" s="158"/>
      <c r="D111" s="9" t="s">
        <v>12</v>
      </c>
      <c r="E111" s="101">
        <f>F111+G111+H111+I111+J111</f>
        <v>0</v>
      </c>
      <c r="F111" s="101">
        <v>0</v>
      </c>
      <c r="G111" s="101">
        <v>0</v>
      </c>
      <c r="H111" s="101">
        <v>0</v>
      </c>
      <c r="I111" s="101">
        <v>0</v>
      </c>
      <c r="J111" s="101">
        <v>0</v>
      </c>
      <c r="K111" s="295"/>
    </row>
    <row r="112" spans="1:11" ht="32.25" customHeight="1" x14ac:dyDescent="0.3">
      <c r="A112" s="293">
        <v>6</v>
      </c>
      <c r="B112" s="159" t="s">
        <v>344</v>
      </c>
      <c r="C112" s="158" t="s">
        <v>67</v>
      </c>
      <c r="D112" s="9" t="s">
        <v>14</v>
      </c>
      <c r="E112" s="10">
        <f>E113+E114+E115</f>
        <v>11797.86</v>
      </c>
      <c r="F112" s="10">
        <f t="shared" ref="F112" si="35">F113+F114+F115</f>
        <v>0</v>
      </c>
      <c r="G112" s="10">
        <v>10065.67</v>
      </c>
      <c r="H112" s="10">
        <f>H113+H114+H115</f>
        <v>1732.19</v>
      </c>
      <c r="I112" s="10">
        <f t="shared" ref="I112:J112" si="36">I113+I114+I115</f>
        <v>0</v>
      </c>
      <c r="J112" s="10">
        <f t="shared" si="36"/>
        <v>0</v>
      </c>
      <c r="K112" s="295" t="s">
        <v>17</v>
      </c>
    </row>
    <row r="113" spans="1:11" ht="32.25" customHeight="1" x14ac:dyDescent="0.3">
      <c r="A113" s="293"/>
      <c r="B113" s="159"/>
      <c r="C113" s="158"/>
      <c r="D113" s="9" t="s">
        <v>10</v>
      </c>
      <c r="E113" s="101">
        <f>F113+G113+H113+I113+J113</f>
        <v>7097.32</v>
      </c>
      <c r="F113" s="10">
        <v>0</v>
      </c>
      <c r="G113" s="10">
        <v>6280.98</v>
      </c>
      <c r="H113" s="10">
        <v>816.34</v>
      </c>
      <c r="I113" s="10">
        <v>0</v>
      </c>
      <c r="J113" s="10">
        <v>0</v>
      </c>
      <c r="K113" s="295"/>
    </row>
    <row r="114" spans="1:11" s="3" customFormat="1" ht="35.25" customHeight="1" x14ac:dyDescent="0.25">
      <c r="A114" s="293"/>
      <c r="B114" s="159"/>
      <c r="C114" s="158"/>
      <c r="D114" s="9" t="s">
        <v>18</v>
      </c>
      <c r="E114" s="101">
        <f>F114+G114+H114+I114+J114</f>
        <v>4700.54</v>
      </c>
      <c r="F114" s="101">
        <v>0</v>
      </c>
      <c r="G114" s="101">
        <v>3784.69</v>
      </c>
      <c r="H114" s="101">
        <f>122.2+793.65</f>
        <v>915.85</v>
      </c>
      <c r="I114" s="101">
        <v>0</v>
      </c>
      <c r="J114" s="101">
        <v>0</v>
      </c>
      <c r="K114" s="295"/>
    </row>
    <row r="115" spans="1:11" s="3" customFormat="1" ht="35.25" customHeight="1" x14ac:dyDescent="0.25">
      <c r="A115" s="293"/>
      <c r="B115" s="159"/>
      <c r="C115" s="158"/>
      <c r="D115" s="9" t="s">
        <v>12</v>
      </c>
      <c r="E115" s="101">
        <f>F115+G115+H115+I115+J115</f>
        <v>0</v>
      </c>
      <c r="F115" s="101">
        <v>0</v>
      </c>
      <c r="G115" s="101">
        <v>0</v>
      </c>
      <c r="H115" s="101">
        <v>0</v>
      </c>
      <c r="I115" s="101">
        <v>0</v>
      </c>
      <c r="J115" s="101">
        <v>0</v>
      </c>
      <c r="K115" s="295"/>
    </row>
    <row r="116" spans="1:11" ht="32.25" customHeight="1" x14ac:dyDescent="0.3">
      <c r="A116" s="293">
        <v>7</v>
      </c>
      <c r="B116" s="159" t="s">
        <v>346</v>
      </c>
      <c r="C116" s="158" t="s">
        <v>67</v>
      </c>
      <c r="D116" s="9" t="s">
        <v>14</v>
      </c>
      <c r="E116" s="10">
        <f>E117+E118+E119</f>
        <v>54894.61</v>
      </c>
      <c r="F116" s="10">
        <f>F117+F118+F119</f>
        <v>0</v>
      </c>
      <c r="G116" s="10">
        <v>39088.33</v>
      </c>
      <c r="H116" s="10">
        <f>H117+H118+H119</f>
        <v>15806.28</v>
      </c>
      <c r="I116" s="10">
        <f t="shared" ref="I116:J116" si="37">I117+I118+I119</f>
        <v>0</v>
      </c>
      <c r="J116" s="10">
        <f t="shared" si="37"/>
        <v>0</v>
      </c>
      <c r="K116" s="295" t="s">
        <v>17</v>
      </c>
    </row>
    <row r="117" spans="1:11" ht="32.25" customHeight="1" x14ac:dyDescent="0.3">
      <c r="A117" s="293"/>
      <c r="B117" s="159"/>
      <c r="C117" s="158"/>
      <c r="D117" s="9" t="s">
        <v>10</v>
      </c>
      <c r="E117" s="101">
        <f>F117+G117+H117+I117+J117</f>
        <v>31460.879999999997</v>
      </c>
      <c r="F117" s="10">
        <v>0</v>
      </c>
      <c r="G117" s="10">
        <v>24391.119999999999</v>
      </c>
      <c r="H117" s="10">
        <v>7069.76</v>
      </c>
      <c r="I117" s="10">
        <v>0</v>
      </c>
      <c r="J117" s="10">
        <v>0</v>
      </c>
      <c r="K117" s="295"/>
    </row>
    <row r="118" spans="1:11" s="3" customFormat="1" ht="33.75" customHeight="1" x14ac:dyDescent="0.25">
      <c r="A118" s="293"/>
      <c r="B118" s="159"/>
      <c r="C118" s="158"/>
      <c r="D118" s="9" t="s">
        <v>18</v>
      </c>
      <c r="E118" s="101">
        <f>F118+G118+H118+I118+J118</f>
        <v>23433.73</v>
      </c>
      <c r="F118" s="101">
        <v>0</v>
      </c>
      <c r="G118" s="101">
        <v>14697.21</v>
      </c>
      <c r="H118" s="101">
        <f>356.45+8380.07</f>
        <v>8736.52</v>
      </c>
      <c r="I118" s="101">
        <v>0</v>
      </c>
      <c r="J118" s="101">
        <v>0</v>
      </c>
      <c r="K118" s="295"/>
    </row>
    <row r="119" spans="1:11" s="3" customFormat="1" ht="33.75" customHeight="1" x14ac:dyDescent="0.25">
      <c r="A119" s="293"/>
      <c r="B119" s="159"/>
      <c r="C119" s="158"/>
      <c r="D119" s="9" t="s">
        <v>12</v>
      </c>
      <c r="E119" s="101">
        <f>F119+G119+H119+I119+J119</f>
        <v>0</v>
      </c>
      <c r="F119" s="101">
        <v>0</v>
      </c>
      <c r="G119" s="101">
        <v>0</v>
      </c>
      <c r="H119" s="101">
        <v>0</v>
      </c>
      <c r="I119" s="101">
        <v>0</v>
      </c>
      <c r="J119" s="101">
        <v>0</v>
      </c>
      <c r="K119" s="295"/>
    </row>
    <row r="120" spans="1:11" ht="32.25" customHeight="1" x14ac:dyDescent="0.3">
      <c r="A120" s="293">
        <v>8</v>
      </c>
      <c r="B120" s="159" t="s">
        <v>348</v>
      </c>
      <c r="C120" s="158" t="s">
        <v>67</v>
      </c>
      <c r="D120" s="9" t="s">
        <v>14</v>
      </c>
      <c r="E120" s="10">
        <f>E121+E122+E123</f>
        <v>15068.59</v>
      </c>
      <c r="F120" s="10">
        <f>F121+F122+F123</f>
        <v>0</v>
      </c>
      <c r="G120" s="10">
        <v>15068.59</v>
      </c>
      <c r="H120" s="10">
        <f t="shared" ref="H120:J120" si="38">H121+H122+H123</f>
        <v>0</v>
      </c>
      <c r="I120" s="10">
        <f t="shared" si="38"/>
        <v>0</v>
      </c>
      <c r="J120" s="10">
        <f t="shared" si="38"/>
        <v>0</v>
      </c>
      <c r="K120" s="295" t="s">
        <v>17</v>
      </c>
    </row>
    <row r="121" spans="1:11" ht="32.25" customHeight="1" x14ac:dyDescent="0.3">
      <c r="A121" s="293"/>
      <c r="B121" s="159"/>
      <c r="C121" s="158"/>
      <c r="D121" s="9" t="s">
        <v>10</v>
      </c>
      <c r="E121" s="101">
        <f>F121+G121+H121+I121+J121</f>
        <v>9402.7999999999993</v>
      </c>
      <c r="F121" s="10">
        <v>0</v>
      </c>
      <c r="G121" s="10">
        <v>9402.7999999999993</v>
      </c>
      <c r="H121" s="10">
        <v>0</v>
      </c>
      <c r="I121" s="10">
        <v>0</v>
      </c>
      <c r="J121" s="10">
        <v>0</v>
      </c>
      <c r="K121" s="295"/>
    </row>
    <row r="122" spans="1:11" s="3" customFormat="1" ht="33.75" customHeight="1" x14ac:dyDescent="0.25">
      <c r="A122" s="293"/>
      <c r="B122" s="159"/>
      <c r="C122" s="158"/>
      <c r="D122" s="9" t="s">
        <v>18</v>
      </c>
      <c r="E122" s="101">
        <f>F122+G122+H122+I122+J122</f>
        <v>5665.79</v>
      </c>
      <c r="F122" s="101">
        <v>0</v>
      </c>
      <c r="G122" s="101">
        <v>5665.79</v>
      </c>
      <c r="H122" s="101">
        <v>0</v>
      </c>
      <c r="I122" s="101">
        <v>0</v>
      </c>
      <c r="J122" s="101">
        <v>0</v>
      </c>
      <c r="K122" s="295"/>
    </row>
    <row r="123" spans="1:11" s="3" customFormat="1" ht="33.75" customHeight="1" x14ac:dyDescent="0.25">
      <c r="A123" s="293"/>
      <c r="B123" s="159"/>
      <c r="C123" s="158"/>
      <c r="D123" s="9" t="s">
        <v>12</v>
      </c>
      <c r="E123" s="101">
        <f>F123+G123+H123+I123+J123</f>
        <v>0</v>
      </c>
      <c r="F123" s="101">
        <v>0</v>
      </c>
      <c r="G123" s="101">
        <v>0</v>
      </c>
      <c r="H123" s="101">
        <v>0</v>
      </c>
      <c r="I123" s="101">
        <v>0</v>
      </c>
      <c r="J123" s="101">
        <v>0</v>
      </c>
      <c r="K123" s="295"/>
    </row>
    <row r="124" spans="1:11" ht="32.25" customHeight="1" x14ac:dyDescent="0.3">
      <c r="A124" s="293">
        <v>9</v>
      </c>
      <c r="B124" s="159" t="s">
        <v>345</v>
      </c>
      <c r="C124" s="158" t="s">
        <v>67</v>
      </c>
      <c r="D124" s="9" t="s">
        <v>14</v>
      </c>
      <c r="E124" s="10">
        <f>E125+E126+E127</f>
        <v>23623.91</v>
      </c>
      <c r="F124" s="10">
        <f>F125+F126+F127</f>
        <v>0</v>
      </c>
      <c r="G124" s="10">
        <v>23623.91</v>
      </c>
      <c r="H124" s="10">
        <f>H125+H126+H127</f>
        <v>0</v>
      </c>
      <c r="I124" s="10">
        <f t="shared" ref="I124:J124" si="39">I125+I126+I127</f>
        <v>0</v>
      </c>
      <c r="J124" s="10">
        <f t="shared" si="39"/>
        <v>0</v>
      </c>
      <c r="K124" s="295" t="s">
        <v>17</v>
      </c>
    </row>
    <row r="125" spans="1:11" ht="32.25" customHeight="1" x14ac:dyDescent="0.3">
      <c r="A125" s="293"/>
      <c r="B125" s="159"/>
      <c r="C125" s="158"/>
      <c r="D125" s="9" t="s">
        <v>10</v>
      </c>
      <c r="E125" s="101">
        <f>F125+G125+H125+I125+J125</f>
        <v>14741.32</v>
      </c>
      <c r="F125" s="10">
        <v>0</v>
      </c>
      <c r="G125" s="10">
        <v>14741.32</v>
      </c>
      <c r="H125" s="10">
        <v>0</v>
      </c>
      <c r="I125" s="10">
        <v>0</v>
      </c>
      <c r="J125" s="10">
        <v>0</v>
      </c>
      <c r="K125" s="295"/>
    </row>
    <row r="126" spans="1:11" s="3" customFormat="1" ht="34.5" customHeight="1" x14ac:dyDescent="0.25">
      <c r="A126" s="293"/>
      <c r="B126" s="159"/>
      <c r="C126" s="158"/>
      <c r="D126" s="9" t="s">
        <v>18</v>
      </c>
      <c r="E126" s="101">
        <f>F126+G126+H126+I126+J126</f>
        <v>8882.59</v>
      </c>
      <c r="F126" s="101">
        <v>0</v>
      </c>
      <c r="G126" s="101">
        <v>8882.59</v>
      </c>
      <c r="H126" s="101">
        <v>0</v>
      </c>
      <c r="I126" s="101">
        <v>0</v>
      </c>
      <c r="J126" s="101">
        <v>0</v>
      </c>
      <c r="K126" s="295"/>
    </row>
    <row r="127" spans="1:11" s="3" customFormat="1" ht="34.5" customHeight="1" x14ac:dyDescent="0.25">
      <c r="A127" s="293"/>
      <c r="B127" s="159"/>
      <c r="C127" s="158"/>
      <c r="D127" s="9" t="s">
        <v>12</v>
      </c>
      <c r="E127" s="101">
        <f>F127+G127+H127+I127+J127</f>
        <v>0</v>
      </c>
      <c r="F127" s="101">
        <v>0</v>
      </c>
      <c r="G127" s="101">
        <v>0</v>
      </c>
      <c r="H127" s="101">
        <v>0</v>
      </c>
      <c r="I127" s="101">
        <v>0</v>
      </c>
      <c r="J127" s="101">
        <v>0</v>
      </c>
      <c r="K127" s="295"/>
    </row>
    <row r="128" spans="1:11" ht="32.25" customHeight="1" x14ac:dyDescent="0.3">
      <c r="A128" s="293">
        <v>10</v>
      </c>
      <c r="B128" s="159" t="s">
        <v>150</v>
      </c>
      <c r="C128" s="158" t="s">
        <v>67</v>
      </c>
      <c r="D128" s="9" t="s">
        <v>14</v>
      </c>
      <c r="E128" s="10">
        <f>E129+E130+E131</f>
        <v>0</v>
      </c>
      <c r="F128" s="10">
        <f>F129+F130+F131</f>
        <v>0</v>
      </c>
      <c r="G128" s="10">
        <f>G129+G130+G131</f>
        <v>0</v>
      </c>
      <c r="H128" s="10">
        <f t="shared" ref="H128:J128" si="40">H129+H130+H131</f>
        <v>0</v>
      </c>
      <c r="I128" s="10">
        <f t="shared" si="40"/>
        <v>0</v>
      </c>
      <c r="J128" s="10">
        <f t="shared" si="40"/>
        <v>0</v>
      </c>
      <c r="K128" s="295" t="s">
        <v>17</v>
      </c>
    </row>
    <row r="129" spans="1:11" ht="32.25" customHeight="1" x14ac:dyDescent="0.3">
      <c r="A129" s="293"/>
      <c r="B129" s="159"/>
      <c r="C129" s="158"/>
      <c r="D129" s="9" t="s">
        <v>10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295"/>
    </row>
    <row r="130" spans="1:11" s="3" customFormat="1" ht="33" customHeight="1" x14ac:dyDescent="0.25">
      <c r="A130" s="293"/>
      <c r="B130" s="159"/>
      <c r="C130" s="158"/>
      <c r="D130" s="9" t="s">
        <v>18</v>
      </c>
      <c r="E130" s="101">
        <f>F130+G130+H130+I130+J130</f>
        <v>0</v>
      </c>
      <c r="F130" s="101">
        <v>0</v>
      </c>
      <c r="G130" s="101">
        <v>0</v>
      </c>
      <c r="H130" s="101">
        <v>0</v>
      </c>
      <c r="I130" s="101">
        <v>0</v>
      </c>
      <c r="J130" s="101">
        <v>0</v>
      </c>
      <c r="K130" s="295"/>
    </row>
    <row r="131" spans="1:11" s="3" customFormat="1" ht="33" customHeight="1" x14ac:dyDescent="0.25">
      <c r="A131" s="293"/>
      <c r="B131" s="159"/>
      <c r="C131" s="158"/>
      <c r="D131" s="9" t="s">
        <v>12</v>
      </c>
      <c r="E131" s="101">
        <f>F131+G131+H131+I131+J131</f>
        <v>0</v>
      </c>
      <c r="F131" s="101">
        <v>0</v>
      </c>
      <c r="G131" s="101">
        <v>0</v>
      </c>
      <c r="H131" s="101">
        <v>0</v>
      </c>
      <c r="I131" s="101">
        <v>0</v>
      </c>
      <c r="J131" s="101">
        <v>0</v>
      </c>
      <c r="K131" s="295"/>
    </row>
    <row r="132" spans="1:11" ht="32.25" customHeight="1" x14ac:dyDescent="0.3">
      <c r="A132" s="293">
        <v>11</v>
      </c>
      <c r="B132" s="159" t="s">
        <v>151</v>
      </c>
      <c r="C132" s="158" t="s">
        <v>67</v>
      </c>
      <c r="D132" s="9" t="s">
        <v>14</v>
      </c>
      <c r="E132" s="10">
        <f>E133+E134+E135</f>
        <v>40296.479999999996</v>
      </c>
      <c r="F132" s="10">
        <f>F133+F134+F135</f>
        <v>0</v>
      </c>
      <c r="G132" s="10">
        <v>40296.480000000003</v>
      </c>
      <c r="H132" s="10">
        <f t="shared" ref="H132:J132" si="41">H133+H134+H135</f>
        <v>0</v>
      </c>
      <c r="I132" s="10">
        <f t="shared" si="41"/>
        <v>0</v>
      </c>
      <c r="J132" s="10">
        <f t="shared" si="41"/>
        <v>0</v>
      </c>
      <c r="K132" s="295" t="s">
        <v>17</v>
      </c>
    </row>
    <row r="133" spans="1:11" ht="32.25" customHeight="1" x14ac:dyDescent="0.3">
      <c r="A133" s="293"/>
      <c r="B133" s="159"/>
      <c r="C133" s="158"/>
      <c r="D133" s="9" t="s">
        <v>10</v>
      </c>
      <c r="E133" s="101">
        <f>F133+G133+H133+I133+J133</f>
        <v>25145</v>
      </c>
      <c r="F133" s="10">
        <v>0</v>
      </c>
      <c r="G133" s="10">
        <v>25145</v>
      </c>
      <c r="H133" s="10">
        <v>0</v>
      </c>
      <c r="I133" s="10">
        <v>0</v>
      </c>
      <c r="J133" s="10">
        <v>0</v>
      </c>
      <c r="K133" s="295"/>
    </row>
    <row r="134" spans="1:11" s="3" customFormat="1" ht="32.25" customHeight="1" x14ac:dyDescent="0.25">
      <c r="A134" s="293"/>
      <c r="B134" s="159"/>
      <c r="C134" s="158"/>
      <c r="D134" s="9" t="s">
        <v>18</v>
      </c>
      <c r="E134" s="101">
        <f>F134+G134+H134+I134+J134</f>
        <v>15151.48</v>
      </c>
      <c r="F134" s="101">
        <v>0</v>
      </c>
      <c r="G134" s="101">
        <v>15151.48</v>
      </c>
      <c r="H134" s="101">
        <v>0</v>
      </c>
      <c r="I134" s="101">
        <v>0</v>
      </c>
      <c r="J134" s="101">
        <v>0</v>
      </c>
      <c r="K134" s="295"/>
    </row>
    <row r="135" spans="1:11" s="3" customFormat="1" ht="32.25" customHeight="1" x14ac:dyDescent="0.25">
      <c r="A135" s="293"/>
      <c r="B135" s="159"/>
      <c r="C135" s="158"/>
      <c r="D135" s="9" t="s">
        <v>12</v>
      </c>
      <c r="E135" s="101">
        <f>F135+G135+H135+I135+J135</f>
        <v>0</v>
      </c>
      <c r="F135" s="101">
        <v>0</v>
      </c>
      <c r="G135" s="101">
        <v>0</v>
      </c>
      <c r="H135" s="101">
        <v>0</v>
      </c>
      <c r="I135" s="101">
        <v>0</v>
      </c>
      <c r="J135" s="101">
        <v>0</v>
      </c>
      <c r="K135" s="295"/>
    </row>
    <row r="136" spans="1:11" ht="32.25" customHeight="1" x14ac:dyDescent="0.3">
      <c r="A136" s="293">
        <v>12</v>
      </c>
      <c r="B136" s="159" t="s">
        <v>152</v>
      </c>
      <c r="C136" s="158" t="s">
        <v>67</v>
      </c>
      <c r="D136" s="9" t="s">
        <v>14</v>
      </c>
      <c r="E136" s="10">
        <f>E137+E138+E139</f>
        <v>0</v>
      </c>
      <c r="F136" s="10">
        <f>F137+F138+F139</f>
        <v>0</v>
      </c>
      <c r="G136" s="10">
        <f>G137+G138+G139</f>
        <v>0</v>
      </c>
      <c r="H136" s="10">
        <f t="shared" ref="H136:J136" si="42">H137+H138+H139</f>
        <v>0</v>
      </c>
      <c r="I136" s="10">
        <f t="shared" si="42"/>
        <v>0</v>
      </c>
      <c r="J136" s="10">
        <f t="shared" si="42"/>
        <v>0</v>
      </c>
      <c r="K136" s="295" t="s">
        <v>17</v>
      </c>
    </row>
    <row r="137" spans="1:11" ht="32.25" customHeight="1" x14ac:dyDescent="0.3">
      <c r="A137" s="293"/>
      <c r="B137" s="159"/>
      <c r="C137" s="158"/>
      <c r="D137" s="9" t="s">
        <v>10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295"/>
    </row>
    <row r="138" spans="1:11" s="3" customFormat="1" ht="36" customHeight="1" x14ac:dyDescent="0.25">
      <c r="A138" s="293"/>
      <c r="B138" s="159"/>
      <c r="C138" s="158"/>
      <c r="D138" s="9" t="s">
        <v>18</v>
      </c>
      <c r="E138" s="101">
        <f>F138+G138+H138+I138+J138</f>
        <v>0</v>
      </c>
      <c r="F138" s="101">
        <v>0</v>
      </c>
      <c r="G138" s="101">
        <v>0</v>
      </c>
      <c r="H138" s="101">
        <v>0</v>
      </c>
      <c r="I138" s="101">
        <v>0</v>
      </c>
      <c r="J138" s="101">
        <v>0</v>
      </c>
      <c r="K138" s="295"/>
    </row>
    <row r="139" spans="1:11" s="3" customFormat="1" ht="36" customHeight="1" x14ac:dyDescent="0.25">
      <c r="A139" s="293"/>
      <c r="B139" s="159"/>
      <c r="C139" s="158"/>
      <c r="D139" s="9" t="s">
        <v>12</v>
      </c>
      <c r="E139" s="101">
        <f>F139+G139+H139+I139+J139</f>
        <v>0</v>
      </c>
      <c r="F139" s="101">
        <v>0</v>
      </c>
      <c r="G139" s="101">
        <v>0</v>
      </c>
      <c r="H139" s="101">
        <v>0</v>
      </c>
      <c r="I139" s="101">
        <v>0</v>
      </c>
      <c r="J139" s="101">
        <v>0</v>
      </c>
      <c r="K139" s="295"/>
    </row>
    <row r="140" spans="1:11" ht="30" customHeight="1" x14ac:dyDescent="0.3">
      <c r="A140" s="293">
        <v>13</v>
      </c>
      <c r="B140" s="159" t="s">
        <v>347</v>
      </c>
      <c r="C140" s="158" t="s">
        <v>67</v>
      </c>
      <c r="D140" s="9" t="s">
        <v>14</v>
      </c>
      <c r="E140" s="10">
        <f>E141+E142+E143</f>
        <v>56409.27</v>
      </c>
      <c r="F140" s="10">
        <f>F141+F142+F143</f>
        <v>0</v>
      </c>
      <c r="G140" s="10">
        <v>51971.869999999995</v>
      </c>
      <c r="H140" s="10">
        <f>H141+H142+H143</f>
        <v>4437.3999999999996</v>
      </c>
      <c r="I140" s="10">
        <f t="shared" ref="I140:J140" si="43">I141+I142+I143</f>
        <v>0</v>
      </c>
      <c r="J140" s="10">
        <f t="shared" si="43"/>
        <v>0</v>
      </c>
      <c r="K140" s="295" t="s">
        <v>17</v>
      </c>
    </row>
    <row r="141" spans="1:11" ht="32.25" customHeight="1" x14ac:dyDescent="0.3">
      <c r="A141" s="293"/>
      <c r="B141" s="159"/>
      <c r="C141" s="158"/>
      <c r="D141" s="9" t="s">
        <v>10</v>
      </c>
      <c r="E141" s="101">
        <f>F141+G141+H141+I141+J141</f>
        <v>34417.89</v>
      </c>
      <c r="F141" s="10">
        <v>0</v>
      </c>
      <c r="G141" s="10">
        <v>32430.45</v>
      </c>
      <c r="H141" s="10">
        <v>1987.44</v>
      </c>
      <c r="I141" s="10">
        <v>0</v>
      </c>
      <c r="J141" s="10">
        <v>0</v>
      </c>
      <c r="K141" s="295"/>
    </row>
    <row r="142" spans="1:11" s="3" customFormat="1" ht="34.5" customHeight="1" x14ac:dyDescent="0.25">
      <c r="A142" s="293"/>
      <c r="B142" s="159"/>
      <c r="C142" s="158"/>
      <c r="D142" s="9" t="s">
        <v>18</v>
      </c>
      <c r="E142" s="101">
        <f>F142+G142+H142+I142+J142</f>
        <v>21991.379999999997</v>
      </c>
      <c r="F142" s="101">
        <v>0</v>
      </c>
      <c r="G142" s="101">
        <v>19541.419999999998</v>
      </c>
      <c r="H142" s="101">
        <f>105.47+2344.49</f>
        <v>2449.9599999999996</v>
      </c>
      <c r="I142" s="101">
        <v>0</v>
      </c>
      <c r="J142" s="101">
        <v>0</v>
      </c>
      <c r="K142" s="295"/>
    </row>
    <row r="143" spans="1:11" s="3" customFormat="1" ht="34.5" customHeight="1" x14ac:dyDescent="0.25">
      <c r="A143" s="293"/>
      <c r="B143" s="159"/>
      <c r="C143" s="158"/>
      <c r="D143" s="9" t="s">
        <v>12</v>
      </c>
      <c r="E143" s="101">
        <f>F143+G143+H143+I143+J143</f>
        <v>0</v>
      </c>
      <c r="F143" s="101">
        <v>0</v>
      </c>
      <c r="G143" s="101">
        <v>0</v>
      </c>
      <c r="H143" s="101">
        <v>0</v>
      </c>
      <c r="I143" s="101">
        <v>0</v>
      </c>
      <c r="J143" s="101">
        <v>0</v>
      </c>
      <c r="K143" s="295"/>
    </row>
    <row r="144" spans="1:11" ht="30" customHeight="1" x14ac:dyDescent="0.3">
      <c r="A144" s="293">
        <v>14</v>
      </c>
      <c r="B144" s="159" t="s">
        <v>155</v>
      </c>
      <c r="C144" s="158" t="s">
        <v>67</v>
      </c>
      <c r="D144" s="9" t="s">
        <v>14</v>
      </c>
      <c r="E144" s="10">
        <f>E145+E146+E147</f>
        <v>77343.820000000007</v>
      </c>
      <c r="F144" s="10">
        <f>F145+F146+F147</f>
        <v>0</v>
      </c>
      <c r="G144" s="10">
        <v>77343.820000000007</v>
      </c>
      <c r="H144" s="10">
        <f t="shared" ref="H144:J144" si="44">H145+H146+H147</f>
        <v>0</v>
      </c>
      <c r="I144" s="10">
        <f t="shared" si="44"/>
        <v>0</v>
      </c>
      <c r="J144" s="10">
        <f t="shared" si="44"/>
        <v>0</v>
      </c>
      <c r="K144" s="295" t="s">
        <v>17</v>
      </c>
    </row>
    <row r="145" spans="1:11" ht="32.25" customHeight="1" x14ac:dyDescent="0.3">
      <c r="A145" s="293"/>
      <c r="B145" s="159"/>
      <c r="C145" s="158"/>
      <c r="D145" s="9" t="s">
        <v>10</v>
      </c>
      <c r="E145" s="101">
        <f>F145+G145+H145+I145+J145</f>
        <v>48262.54</v>
      </c>
      <c r="F145" s="10">
        <v>0</v>
      </c>
      <c r="G145" s="10">
        <v>48262.54</v>
      </c>
      <c r="H145" s="10">
        <v>0</v>
      </c>
      <c r="I145" s="10">
        <v>0</v>
      </c>
      <c r="J145" s="10">
        <v>0</v>
      </c>
      <c r="K145" s="295"/>
    </row>
    <row r="146" spans="1:11" s="3" customFormat="1" ht="34.5" customHeight="1" x14ac:dyDescent="0.25">
      <c r="A146" s="293"/>
      <c r="B146" s="159"/>
      <c r="C146" s="158"/>
      <c r="D146" s="9" t="s">
        <v>18</v>
      </c>
      <c r="E146" s="101">
        <f>F146+G146+H146+I146+J146</f>
        <v>29081.279999999999</v>
      </c>
      <c r="F146" s="101">
        <v>0</v>
      </c>
      <c r="G146" s="101">
        <v>29081.279999999999</v>
      </c>
      <c r="H146" s="101">
        <v>0</v>
      </c>
      <c r="I146" s="101">
        <v>0</v>
      </c>
      <c r="J146" s="101">
        <v>0</v>
      </c>
      <c r="K146" s="295"/>
    </row>
    <row r="147" spans="1:11" s="3" customFormat="1" ht="34.5" customHeight="1" x14ac:dyDescent="0.25">
      <c r="A147" s="293"/>
      <c r="B147" s="159"/>
      <c r="C147" s="158"/>
      <c r="D147" s="9" t="s">
        <v>12</v>
      </c>
      <c r="E147" s="101">
        <f>F147+G147+H147+I147+J147</f>
        <v>0</v>
      </c>
      <c r="F147" s="101">
        <v>0</v>
      </c>
      <c r="G147" s="101">
        <v>0</v>
      </c>
      <c r="H147" s="101">
        <v>0</v>
      </c>
      <c r="I147" s="101">
        <v>0</v>
      </c>
      <c r="J147" s="101">
        <v>0</v>
      </c>
      <c r="K147" s="295"/>
    </row>
    <row r="148" spans="1:11" ht="30" customHeight="1" x14ac:dyDescent="0.3">
      <c r="A148" s="293">
        <v>15</v>
      </c>
      <c r="B148" s="159" t="s">
        <v>436</v>
      </c>
      <c r="C148" s="158" t="s">
        <v>67</v>
      </c>
      <c r="D148" s="9" t="s">
        <v>14</v>
      </c>
      <c r="E148" s="10">
        <f>E149+E150+E151</f>
        <v>43904.33</v>
      </c>
      <c r="F148" s="10">
        <f>F149+F150+F151</f>
        <v>0</v>
      </c>
      <c r="G148" s="10">
        <v>854</v>
      </c>
      <c r="H148" s="10">
        <f>H149+H150</f>
        <v>43050.33</v>
      </c>
      <c r="I148" s="10">
        <f t="shared" ref="I148:J148" si="45">I149+I150+I151</f>
        <v>0</v>
      </c>
      <c r="J148" s="10">
        <f t="shared" si="45"/>
        <v>0</v>
      </c>
      <c r="K148" s="295" t="s">
        <v>17</v>
      </c>
    </row>
    <row r="149" spans="1:11" ht="32.25" customHeight="1" x14ac:dyDescent="0.3">
      <c r="A149" s="293"/>
      <c r="B149" s="159"/>
      <c r="C149" s="158"/>
      <c r="D149" s="9" t="s">
        <v>10</v>
      </c>
      <c r="E149" s="101">
        <f>F149+G149+H149+I149+J149</f>
        <v>27396.36</v>
      </c>
      <c r="F149" s="10">
        <v>0</v>
      </c>
      <c r="G149" s="10">
        <v>532.95000000000005</v>
      </c>
      <c r="H149" s="10">
        <v>26863.41</v>
      </c>
      <c r="I149" s="10">
        <v>0</v>
      </c>
      <c r="J149" s="10">
        <v>0</v>
      </c>
      <c r="K149" s="295"/>
    </row>
    <row r="150" spans="1:11" s="3" customFormat="1" ht="34.5" customHeight="1" x14ac:dyDescent="0.25">
      <c r="A150" s="293"/>
      <c r="B150" s="159"/>
      <c r="C150" s="158"/>
      <c r="D150" s="9" t="s">
        <v>18</v>
      </c>
      <c r="E150" s="101">
        <f>F150+G150+H150+I150+J150</f>
        <v>16507.97</v>
      </c>
      <c r="F150" s="101">
        <v>0</v>
      </c>
      <c r="G150" s="101">
        <v>321.05</v>
      </c>
      <c r="H150" s="101">
        <f>9556.77+6630.15</f>
        <v>16186.92</v>
      </c>
      <c r="I150" s="101">
        <v>0</v>
      </c>
      <c r="J150" s="101">
        <v>0</v>
      </c>
      <c r="K150" s="295"/>
    </row>
    <row r="151" spans="1:11" s="3" customFormat="1" ht="34.5" customHeight="1" x14ac:dyDescent="0.25">
      <c r="A151" s="293"/>
      <c r="B151" s="159"/>
      <c r="C151" s="158"/>
      <c r="D151" s="9" t="s">
        <v>12</v>
      </c>
      <c r="E151" s="101">
        <f>F151+G151+H151+I151+J151</f>
        <v>0</v>
      </c>
      <c r="F151" s="101">
        <v>0</v>
      </c>
      <c r="G151" s="101">
        <v>0</v>
      </c>
      <c r="H151" s="101">
        <v>0</v>
      </c>
      <c r="I151" s="101">
        <v>0</v>
      </c>
      <c r="J151" s="101">
        <v>0</v>
      </c>
      <c r="K151" s="295"/>
    </row>
    <row r="152" spans="1:11" ht="21" customHeight="1" x14ac:dyDescent="0.3">
      <c r="B152" s="3"/>
      <c r="C152" s="3"/>
      <c r="D152" s="3"/>
      <c r="E152" s="3"/>
      <c r="F152" s="7"/>
      <c r="G152" s="15"/>
      <c r="H152" s="3"/>
      <c r="I152" s="3"/>
      <c r="J152" s="3"/>
      <c r="K152" s="3" t="s">
        <v>157</v>
      </c>
    </row>
    <row r="153" spans="1:11" ht="21" customHeight="1" x14ac:dyDescent="0.3">
      <c r="C153" s="3"/>
    </row>
    <row r="154" spans="1:11" ht="21" customHeight="1" x14ac:dyDescent="0.3">
      <c r="B154" s="3" t="s">
        <v>357</v>
      </c>
      <c r="C154" s="3"/>
      <c r="D154" s="3"/>
      <c r="E154" s="3"/>
      <c r="F154" s="7"/>
      <c r="G154" s="15"/>
      <c r="H154" s="7"/>
      <c r="I154" s="7"/>
      <c r="J154" s="7"/>
      <c r="K154" s="3" t="s">
        <v>358</v>
      </c>
    </row>
    <row r="157" spans="1:11" x14ac:dyDescent="0.3">
      <c r="F157" s="42"/>
      <c r="G157" s="42"/>
      <c r="H157" s="42"/>
    </row>
    <row r="158" spans="1:11" x14ac:dyDescent="0.3">
      <c r="F158" s="42"/>
      <c r="G158" s="42"/>
      <c r="H158" s="42"/>
    </row>
    <row r="159" spans="1:11" x14ac:dyDescent="0.3">
      <c r="F159" s="42"/>
      <c r="G159" s="42"/>
      <c r="H159" s="42"/>
    </row>
  </sheetData>
  <mergeCells count="167">
    <mergeCell ref="A31:A33"/>
    <mergeCell ref="B31:B33"/>
    <mergeCell ref="C31:C33"/>
    <mergeCell ref="K31:K33"/>
    <mergeCell ref="A34:A36"/>
    <mergeCell ref="B34:B36"/>
    <mergeCell ref="C34:C36"/>
    <mergeCell ref="K34:K36"/>
    <mergeCell ref="A37:A39"/>
    <mergeCell ref="B37:B39"/>
    <mergeCell ref="C37:C39"/>
    <mergeCell ref="K37:K39"/>
    <mergeCell ref="A18:A20"/>
    <mergeCell ref="B18:B20"/>
    <mergeCell ref="C18:C20"/>
    <mergeCell ref="K18:K20"/>
    <mergeCell ref="A21:A23"/>
    <mergeCell ref="B21:B23"/>
    <mergeCell ref="B52:B55"/>
    <mergeCell ref="C52:C55"/>
    <mergeCell ref="K52:K55"/>
    <mergeCell ref="A52:A55"/>
    <mergeCell ref="K48:K51"/>
    <mergeCell ref="A48:A51"/>
    <mergeCell ref="B48:B51"/>
    <mergeCell ref="C48:C51"/>
    <mergeCell ref="K21:K23"/>
    <mergeCell ref="A24:K24"/>
    <mergeCell ref="A25:A27"/>
    <mergeCell ref="B25:B27"/>
    <mergeCell ref="C25:C27"/>
    <mergeCell ref="K25:K27"/>
    <mergeCell ref="A28:A30"/>
    <mergeCell ref="B28:B30"/>
    <mergeCell ref="C28:C30"/>
    <mergeCell ref="K28:K30"/>
    <mergeCell ref="A60:A63"/>
    <mergeCell ref="B60:B63"/>
    <mergeCell ref="C60:C63"/>
    <mergeCell ref="K60:K63"/>
    <mergeCell ref="E2:F2"/>
    <mergeCell ref="F7:J7"/>
    <mergeCell ref="K7:K8"/>
    <mergeCell ref="J2:K2"/>
    <mergeCell ref="A3:K3"/>
    <mergeCell ref="A5:K5"/>
    <mergeCell ref="A6:K6"/>
    <mergeCell ref="A7:A8"/>
    <mergeCell ref="B7:B8"/>
    <mergeCell ref="C7:C8"/>
    <mergeCell ref="D7:D8"/>
    <mergeCell ref="E7:E8"/>
    <mergeCell ref="C21:C23"/>
    <mergeCell ref="K41:K44"/>
    <mergeCell ref="A41:A44"/>
    <mergeCell ref="B41:B44"/>
    <mergeCell ref="C41:C44"/>
    <mergeCell ref="A16:K16"/>
    <mergeCell ref="A40:K40"/>
    <mergeCell ref="A17:K17"/>
    <mergeCell ref="A88:K88"/>
    <mergeCell ref="A89:A92"/>
    <mergeCell ref="B89:B92"/>
    <mergeCell ref="C89:C92"/>
    <mergeCell ref="K89:K92"/>
    <mergeCell ref="K68:K71"/>
    <mergeCell ref="A68:A71"/>
    <mergeCell ref="B68:B71"/>
    <mergeCell ref="A72:A75"/>
    <mergeCell ref="B72:B75"/>
    <mergeCell ref="C72:C75"/>
    <mergeCell ref="A76:A79"/>
    <mergeCell ref="B76:B79"/>
    <mergeCell ref="C76:C79"/>
    <mergeCell ref="K76:K79"/>
    <mergeCell ref="K72:K75"/>
    <mergeCell ref="C68:C71"/>
    <mergeCell ref="A80:K80"/>
    <mergeCell ref="A85:A87"/>
    <mergeCell ref="B85:B87"/>
    <mergeCell ref="C85:C87"/>
    <mergeCell ref="K85:K87"/>
    <mergeCell ref="C81:C84"/>
    <mergeCell ref="B81:B84"/>
    <mergeCell ref="A100:A103"/>
    <mergeCell ref="B100:B103"/>
    <mergeCell ref="C100:C103"/>
    <mergeCell ref="K100:K103"/>
    <mergeCell ref="A93:A95"/>
    <mergeCell ref="B93:B95"/>
    <mergeCell ref="C93:C95"/>
    <mergeCell ref="K93:K95"/>
    <mergeCell ref="A45:A47"/>
    <mergeCell ref="B45:B47"/>
    <mergeCell ref="C45:C47"/>
    <mergeCell ref="K45:K47"/>
    <mergeCell ref="A56:A59"/>
    <mergeCell ref="B56:B59"/>
    <mergeCell ref="C56:C59"/>
    <mergeCell ref="K56:K59"/>
    <mergeCell ref="A96:A99"/>
    <mergeCell ref="B96:B99"/>
    <mergeCell ref="C96:C99"/>
    <mergeCell ref="K96:K99"/>
    <mergeCell ref="A64:A67"/>
    <mergeCell ref="B64:B67"/>
    <mergeCell ref="C64:C67"/>
    <mergeCell ref="K64:K67"/>
    <mergeCell ref="A108:A111"/>
    <mergeCell ref="B108:B111"/>
    <mergeCell ref="C108:C111"/>
    <mergeCell ref="K108:K111"/>
    <mergeCell ref="A112:A115"/>
    <mergeCell ref="B112:B115"/>
    <mergeCell ref="C112:C115"/>
    <mergeCell ref="K112:K115"/>
    <mergeCell ref="A104:A107"/>
    <mergeCell ref="B104:B107"/>
    <mergeCell ref="C104:C107"/>
    <mergeCell ref="K104:K107"/>
    <mergeCell ref="C136:C139"/>
    <mergeCell ref="K136:K139"/>
    <mergeCell ref="A116:A119"/>
    <mergeCell ref="B116:B119"/>
    <mergeCell ref="C116:C119"/>
    <mergeCell ref="K116:K119"/>
    <mergeCell ref="A120:A123"/>
    <mergeCell ref="B120:B123"/>
    <mergeCell ref="C120:C123"/>
    <mergeCell ref="K120:K123"/>
    <mergeCell ref="A124:A127"/>
    <mergeCell ref="B124:B127"/>
    <mergeCell ref="C124:C127"/>
    <mergeCell ref="K124:K127"/>
    <mergeCell ref="A81:A84"/>
    <mergeCell ref="K81:K84"/>
    <mergeCell ref="A148:A151"/>
    <mergeCell ref="B148:B151"/>
    <mergeCell ref="C148:C151"/>
    <mergeCell ref="K148:K151"/>
    <mergeCell ref="A140:A143"/>
    <mergeCell ref="B140:B143"/>
    <mergeCell ref="C140:C143"/>
    <mergeCell ref="K140:K143"/>
    <mergeCell ref="A144:A147"/>
    <mergeCell ref="B144:B147"/>
    <mergeCell ref="C144:C147"/>
    <mergeCell ref="K144:K147"/>
    <mergeCell ref="A128:A131"/>
    <mergeCell ref="B128:B131"/>
    <mergeCell ref="C128:C131"/>
    <mergeCell ref="K128:K131"/>
    <mergeCell ref="A132:A135"/>
    <mergeCell ref="B132:B135"/>
    <mergeCell ref="C132:C135"/>
    <mergeCell ref="K132:K135"/>
    <mergeCell ref="A136:A139"/>
    <mergeCell ref="B136:B139"/>
    <mergeCell ref="A14:A15"/>
    <mergeCell ref="B14:B15"/>
    <mergeCell ref="C14:C15"/>
    <mergeCell ref="K12:K15"/>
    <mergeCell ref="A10:K10"/>
    <mergeCell ref="A11:K11"/>
    <mergeCell ref="A12:A13"/>
    <mergeCell ref="B12:B13"/>
    <mergeCell ref="C12:C13"/>
  </mergeCells>
  <pageMargins left="0.25" right="0.25" top="0.75" bottom="0.75" header="0.3" footer="0.3"/>
  <pageSetup paperSize="9" scale="55" fitToHeight="0" orientation="landscape" r:id="rId1"/>
  <headerFooter differentFirst="1">
    <oddHeader>&amp;C&amp;P</oddHeader>
    <firstHeader xml:space="preserve">&amp;C
</firstHeader>
  </headerFooter>
  <rowBreaks count="6" manualBreakCount="6">
    <brk id="23" max="10" man="1"/>
    <brk id="44" max="10" man="1"/>
    <brk id="67" max="10" man="1"/>
    <brk id="92" max="10" man="1"/>
    <brk id="115" max="10" man="1"/>
    <brk id="13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Приложение 1</vt:lpstr>
      <vt:lpstr>Строительство и реконструкция</vt:lpstr>
      <vt:lpstr>Капитальный ремонт</vt:lpstr>
      <vt:lpstr>'Капитальный ремонт'!Заголовки_для_печати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2025-09-09T13:39:07Z</cp:lastPrinted>
  <dcterms:created xsi:type="dcterms:W3CDTF">2020-12-02T11:51:27Z</dcterms:created>
  <dcterms:modified xsi:type="dcterms:W3CDTF">2025-09-16T13:21:27Z</dcterms:modified>
</cp:coreProperties>
</file>