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5\Программа 2025 октябрь\"/>
    </mc:Choice>
  </mc:AlternateContent>
  <xr:revisionPtr revIDLastSave="0" documentId="13_ncr:1_{D4ED1EEE-CF7B-4D80-A016-29CFAAA014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0" r:id="rId1"/>
  </sheets>
  <definedNames>
    <definedName name="_xlnm.Print_Titles" localSheetId="0">'Приложение 1'!$4:$5</definedName>
    <definedName name="_xlnm.Print_Area" localSheetId="0">'Приложение 1'!$A$1:$O$159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" i="20" l="1"/>
  <c r="H88" i="20" l="1"/>
  <c r="H47" i="20"/>
  <c r="H10" i="20" s="1"/>
  <c r="H53" i="20"/>
  <c r="N53" i="20"/>
  <c r="M53" i="20"/>
  <c r="G53" i="20"/>
  <c r="F53" i="20"/>
  <c r="H19" i="20"/>
  <c r="N142" i="20"/>
  <c r="M142" i="20"/>
  <c r="H144" i="20"/>
  <c r="H13" i="20"/>
  <c r="M37" i="20"/>
  <c r="N37" i="20"/>
  <c r="E53" i="20" l="1"/>
  <c r="E54" i="20"/>
  <c r="E37" i="20"/>
  <c r="N25" i="20" l="1"/>
  <c r="G72" i="20" l="1"/>
  <c r="F72" i="20"/>
  <c r="M74" i="20"/>
  <c r="G74" i="20"/>
  <c r="F74" i="20"/>
  <c r="E75" i="20"/>
  <c r="N74" i="20"/>
  <c r="N73" i="20"/>
  <c r="N72" i="20" s="1"/>
  <c r="M73" i="20"/>
  <c r="M72" i="20" s="1"/>
  <c r="H73" i="20"/>
  <c r="H74" i="20" s="1"/>
  <c r="H98" i="20"/>
  <c r="H135" i="20" s="1"/>
  <c r="H99" i="20"/>
  <c r="H106" i="20"/>
  <c r="G106" i="20"/>
  <c r="E73" i="20" l="1"/>
  <c r="E72" i="20" s="1"/>
  <c r="H72" i="20"/>
  <c r="E74" i="20"/>
  <c r="H42" i="20"/>
  <c r="H41" i="20" s="1"/>
  <c r="H142" i="20"/>
  <c r="H97" i="20"/>
  <c r="H111" i="20"/>
  <c r="E114" i="20"/>
  <c r="E113" i="20"/>
  <c r="E112" i="20"/>
  <c r="H9" i="20"/>
  <c r="H12" i="20"/>
  <c r="H140" i="20"/>
  <c r="H125" i="20"/>
  <c r="H120" i="20"/>
  <c r="H118" i="20"/>
  <c r="H100" i="20"/>
  <c r="H87" i="20"/>
  <c r="H86" i="20"/>
  <c r="H137" i="20" s="1"/>
  <c r="H67" i="20"/>
  <c r="H61" i="20"/>
  <c r="H60" i="20"/>
  <c r="H59" i="20"/>
  <c r="H80" i="20" s="1"/>
  <c r="H48" i="20"/>
  <c r="H46" i="20"/>
  <c r="H25" i="20"/>
  <c r="H23" i="20" s="1"/>
  <c r="H18" i="20"/>
  <c r="E107" i="20"/>
  <c r="N111" i="20"/>
  <c r="M111" i="20"/>
  <c r="G111" i="20"/>
  <c r="F111" i="20"/>
  <c r="H149" i="20" l="1"/>
  <c r="H153" i="20" s="1"/>
  <c r="E97" i="20"/>
  <c r="H134" i="20"/>
  <c r="E134" i="20" s="1"/>
  <c r="H96" i="20"/>
  <c r="E111" i="20"/>
  <c r="H58" i="20"/>
  <c r="H152" i="20"/>
  <c r="H141" i="20"/>
  <c r="H150" i="20" s="1"/>
  <c r="H11" i="20"/>
  <c r="H82" i="20" s="1"/>
  <c r="H155" i="20" s="1"/>
  <c r="H85" i="20"/>
  <c r="G26" i="20"/>
  <c r="E26" i="20" s="1"/>
  <c r="G19" i="20"/>
  <c r="G13" i="20"/>
  <c r="G12" i="20" s="1"/>
  <c r="E126" i="20"/>
  <c r="G119" i="20"/>
  <c r="H148" i="20" l="1"/>
  <c r="E152" i="20"/>
  <c r="H139" i="20"/>
  <c r="H84" i="20"/>
  <c r="H136" i="20"/>
  <c r="H133" i="20" s="1"/>
  <c r="H81" i="20"/>
  <c r="H8" i="20"/>
  <c r="G144" i="20"/>
  <c r="G142" i="20" s="1"/>
  <c r="G120" i="20"/>
  <c r="G88" i="20"/>
  <c r="G87" i="20" s="1"/>
  <c r="G48" i="20"/>
  <c r="G47" i="20"/>
  <c r="G42" i="20"/>
  <c r="G41" i="20" s="1"/>
  <c r="G24" i="20"/>
  <c r="G25" i="20"/>
  <c r="G18" i="20"/>
  <c r="N46" i="20"/>
  <c r="M46" i="20"/>
  <c r="F46" i="20"/>
  <c r="G46" i="20" l="1"/>
  <c r="E47" i="20"/>
  <c r="E46" i="20" s="1"/>
  <c r="G23" i="20"/>
  <c r="H79" i="20"/>
  <c r="H154" i="20"/>
  <c r="H151" i="20" s="1"/>
  <c r="G10" i="20"/>
  <c r="M60" i="20"/>
  <c r="N60" i="20"/>
  <c r="M59" i="20"/>
  <c r="N59" i="20"/>
  <c r="F48" i="20"/>
  <c r="M48" i="20"/>
  <c r="N48" i="20"/>
  <c r="E49" i="20"/>
  <c r="E48" i="20" s="1"/>
  <c r="E59" i="20" l="1"/>
  <c r="N58" i="20"/>
  <c r="M58" i="20"/>
  <c r="G99" i="20"/>
  <c r="M100" i="20"/>
  <c r="N100" i="20"/>
  <c r="G101" i="20"/>
  <c r="E101" i="20" s="1"/>
  <c r="E102" i="20"/>
  <c r="G100" i="20"/>
  <c r="F100" i="20"/>
  <c r="M88" i="20"/>
  <c r="N88" i="20"/>
  <c r="N19" i="20"/>
  <c r="M19" i="20"/>
  <c r="N13" i="20"/>
  <c r="M13" i="20"/>
  <c r="G9" i="20"/>
  <c r="N99" i="20"/>
  <c r="N135" i="20" s="1"/>
  <c r="M99" i="20"/>
  <c r="M135" i="20" s="1"/>
  <c r="F99" i="20"/>
  <c r="F106" i="20"/>
  <c r="F98" i="20" s="1"/>
  <c r="N106" i="20"/>
  <c r="N98" i="20" s="1"/>
  <c r="N96" i="20" s="1"/>
  <c r="E106" i="20"/>
  <c r="M106" i="20"/>
  <c r="M98" i="20" s="1"/>
  <c r="G98" i="20"/>
  <c r="E19" i="20" l="1"/>
  <c r="E100" i="20"/>
  <c r="G135" i="20"/>
  <c r="G96" i="20"/>
  <c r="E13" i="20"/>
  <c r="M96" i="20"/>
  <c r="E98" i="20"/>
  <c r="E99" i="20"/>
  <c r="M61" i="20"/>
  <c r="N61" i="20"/>
  <c r="E62" i="20"/>
  <c r="E63" i="20"/>
  <c r="G61" i="20"/>
  <c r="F61" i="20"/>
  <c r="E96" i="20" l="1"/>
  <c r="E61" i="20"/>
  <c r="E68" i="20" l="1"/>
  <c r="G60" i="20"/>
  <c r="G58" i="20" s="1"/>
  <c r="F60" i="20"/>
  <c r="E60" i="20" s="1"/>
  <c r="E58" i="20" s="1"/>
  <c r="G67" i="20"/>
  <c r="N67" i="20"/>
  <c r="M67" i="20"/>
  <c r="F67" i="20"/>
  <c r="F58" i="20" l="1"/>
  <c r="E67" i="20"/>
  <c r="F142" i="20"/>
  <c r="F87" i="20"/>
  <c r="F18" i="20"/>
  <c r="F12" i="20"/>
  <c r="G81" i="20" l="1"/>
  <c r="G140" i="20"/>
  <c r="M140" i="20"/>
  <c r="M149" i="20" s="1"/>
  <c r="N140" i="20"/>
  <c r="F140" i="20"/>
  <c r="E143" i="20"/>
  <c r="E140" i="20" s="1"/>
  <c r="F42" i="20"/>
  <c r="F149" i="20" l="1"/>
  <c r="N149" i="20"/>
  <c r="G149" i="20"/>
  <c r="F33" i="20"/>
  <c r="F121" i="20"/>
  <c r="E125" i="20"/>
  <c r="N125" i="20"/>
  <c r="M125" i="20"/>
  <c r="G125" i="20"/>
  <c r="F125" i="20"/>
  <c r="G153" i="20" l="1"/>
  <c r="E149" i="20"/>
  <c r="M10" i="20" l="1"/>
  <c r="M81" i="20" s="1"/>
  <c r="N10" i="20"/>
  <c r="N81" i="20" s="1"/>
  <c r="M9" i="20" l="1"/>
  <c r="N9" i="20"/>
  <c r="N80" i="20" s="1"/>
  <c r="F9" i="20"/>
  <c r="E121" i="20"/>
  <c r="E120" i="20" s="1"/>
  <c r="N120" i="20"/>
  <c r="M120" i="20"/>
  <c r="F120" i="20"/>
  <c r="N118" i="20"/>
  <c r="M118" i="20"/>
  <c r="G118" i="20"/>
  <c r="M25" i="20"/>
  <c r="M11" i="20" s="1"/>
  <c r="N11" i="20"/>
  <c r="G11" i="20"/>
  <c r="F25" i="20"/>
  <c r="E9" i="20" l="1"/>
  <c r="E25" i="20"/>
  <c r="F80" i="20"/>
  <c r="M80" i="20"/>
  <c r="G80" i="20"/>
  <c r="F119" i="20"/>
  <c r="F135" i="20" s="1"/>
  <c r="E135" i="20" s="1"/>
  <c r="F11" i="20"/>
  <c r="F24" i="20"/>
  <c r="E33" i="20"/>
  <c r="E80" i="20" l="1"/>
  <c r="M153" i="20"/>
  <c r="F153" i="20"/>
  <c r="F82" i="20"/>
  <c r="E11" i="20"/>
  <c r="F23" i="20"/>
  <c r="E24" i="20"/>
  <c r="N153" i="20"/>
  <c r="E119" i="20"/>
  <c r="E118" i="20" s="1"/>
  <c r="F118" i="20"/>
  <c r="F41" i="20"/>
  <c r="M18" i="20"/>
  <c r="N18" i="20"/>
  <c r="M141" i="20"/>
  <c r="M139" i="20" s="1"/>
  <c r="E89" i="20"/>
  <c r="N87" i="20"/>
  <c r="M87" i="20"/>
  <c r="F85" i="20"/>
  <c r="N86" i="20"/>
  <c r="M86" i="20"/>
  <c r="G86" i="20"/>
  <c r="F86" i="20"/>
  <c r="E42" i="20"/>
  <c r="N41" i="20"/>
  <c r="M41" i="20"/>
  <c r="N23" i="20"/>
  <c r="M23" i="20"/>
  <c r="E14" i="20"/>
  <c r="N12" i="20"/>
  <c r="M12" i="20"/>
  <c r="N82" i="20"/>
  <c r="M82" i="20"/>
  <c r="G82" i="20"/>
  <c r="E41" i="20" l="1"/>
  <c r="E153" i="20"/>
  <c r="E12" i="20"/>
  <c r="E23" i="20"/>
  <c r="F137" i="20"/>
  <c r="N137" i="20"/>
  <c r="N155" i="20" s="1"/>
  <c r="M137" i="20"/>
  <c r="M155" i="20" s="1"/>
  <c r="G137" i="20"/>
  <c r="F136" i="20"/>
  <c r="F84" i="20"/>
  <c r="N85" i="20"/>
  <c r="F10" i="20"/>
  <c r="E10" i="20" s="1"/>
  <c r="E18" i="20"/>
  <c r="E86" i="20"/>
  <c r="M150" i="20"/>
  <c r="M148" i="20" s="1"/>
  <c r="G85" i="20"/>
  <c r="G84" i="20" s="1"/>
  <c r="E88" i="20"/>
  <c r="E87" i="20" s="1"/>
  <c r="F141" i="20"/>
  <c r="F139" i="20" s="1"/>
  <c r="N141" i="20"/>
  <c r="N139" i="20" s="1"/>
  <c r="G141" i="20"/>
  <c r="G139" i="20" s="1"/>
  <c r="E82" i="20"/>
  <c r="E144" i="20"/>
  <c r="E142" i="20" s="1"/>
  <c r="N8" i="20"/>
  <c r="M85" i="20"/>
  <c r="F155" i="20" l="1"/>
  <c r="E137" i="20"/>
  <c r="E139" i="20"/>
  <c r="G155" i="20"/>
  <c r="F8" i="20"/>
  <c r="F81" i="20"/>
  <c r="E81" i="20" s="1"/>
  <c r="F133" i="20"/>
  <c r="N136" i="20"/>
  <c r="N133" i="20" s="1"/>
  <c r="G150" i="20"/>
  <c r="G148" i="20" s="1"/>
  <c r="M79" i="20"/>
  <c r="M8" i="20"/>
  <c r="G79" i="20"/>
  <c r="G8" i="20"/>
  <c r="N84" i="20"/>
  <c r="E85" i="20"/>
  <c r="G136" i="20"/>
  <c r="G133" i="20" s="1"/>
  <c r="F150" i="20"/>
  <c r="F148" i="20" s="1"/>
  <c r="N150" i="20"/>
  <c r="N148" i="20" s="1"/>
  <c r="N79" i="20"/>
  <c r="E141" i="20"/>
  <c r="E150" i="20" s="1"/>
  <c r="M136" i="20"/>
  <c r="M84" i="20"/>
  <c r="E84" i="20" s="1"/>
  <c r="E155" i="20" l="1"/>
  <c r="E148" i="20"/>
  <c r="E136" i="20"/>
  <c r="E8" i="20"/>
  <c r="F79" i="20"/>
  <c r="E79" i="20" s="1"/>
  <c r="F154" i="20"/>
  <c r="G154" i="20"/>
  <c r="G151" i="20" s="1"/>
  <c r="M133" i="20"/>
  <c r="E133" i="20" s="1"/>
  <c r="M154" i="20"/>
  <c r="M151" i="20" s="1"/>
  <c r="N154" i="20"/>
  <c r="N151" i="20" s="1"/>
  <c r="F151" i="20" l="1"/>
  <c r="E151" i="20" s="1"/>
  <c r="E154" i="20"/>
</calcChain>
</file>

<file path=xl/sharedStrings.xml><?xml version="1.0" encoding="utf-8"?>
<sst xmlns="http://schemas.openxmlformats.org/spreadsheetml/2006/main" count="497" uniqueCount="113">
  <si>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</si>
  <si>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</si>
  <si>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</si>
  <si>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</si>
  <si>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</si>
  <si>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</si>
  <si>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</si>
  <si>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</si>
  <si>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</si>
  <si>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</si>
  <si>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</si>
  <si>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</si>
  <si>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</si>
  <si>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</si>
  <si>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</si>
  <si>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</si>
  <si>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</si>
  <si>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>2023 год</t>
  </si>
  <si>
    <t>2024 год</t>
  </si>
  <si>
    <t xml:space="preserve">КФКиС 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</si>
  <si>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</si>
  <si>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</si>
  <si>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</si>
  <si>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</si>
  <si>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2025 год</t>
  </si>
  <si>
    <t>2026 год</t>
  </si>
  <si>
    <t>2027 год</t>
  </si>
  <si>
    <t>2023-2027 гг</t>
  </si>
  <si>
    <t>2023-2027 гг.</t>
  </si>
  <si>
    <t>не забыть про ХЭС</t>
  </si>
  <si>
    <t>Текущий ремонт объектов спорта</t>
  </si>
  <si>
    <t>Мероприятие 01.03
Капитальный ремонт, текущий ремонт, обустройство и техническое переоснащение, благоустройство территорий объектов спорта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</si>
  <si>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</si>
  <si>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</si>
  <si>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1.4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</si>
  <si>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</si>
  <si>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</si>
  <si>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</si>
  <si>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</si>
  <si>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</si>
  <si>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</si>
  <si>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>В том числе по кварталам:</t>
  </si>
  <si>
    <t>I</t>
  </si>
  <si>
    <t>II</t>
  </si>
  <si>
    <t>III</t>
  </si>
  <si>
    <t>IV</t>
  </si>
  <si>
    <t>Мероприятие 01.02
Предоставление субсидии на иные цели из бюджета муниципального образования муниципальным учреждениям в области физической культуры и спорта</t>
  </si>
  <si>
    <t>Количество проведённых физкультурных и спортивных мероприятий (ед.)</t>
  </si>
  <si>
    <t>Доля освоения денежных средств на обеспечение деятельности КФКиС (процент, нарастающим итогом)</t>
  </si>
  <si>
    <t>1.3.1</t>
  </si>
  <si>
    <t xml:space="preserve">Ответственный за выполнение мероприятия </t>
  </si>
  <si>
    <t>Финансовое обеспечение муниципальных учреждений, осуществляющих деятельность в сфере физической культуры и спорта, (процент, нарастающим итогом)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</si>
  <si>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</si>
  <si>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</si>
  <si>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</si>
  <si>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</si>
  <si>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 xml:space="preserve">Количество муниципальных учреж-дений в области физической культуры и спорта, которым предоставлена субсидия на иные цели, (ед.)
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</si>
  <si>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2023-2027 годы</t>
    </r>
  </si>
  <si>
    <t>1.3.2</t>
  </si>
  <si>
    <t>Обустройство территорий объектов спорта</t>
  </si>
  <si>
    <t>«Приложение 1 к муниципальной программе</t>
  </si>
  <si>
    <t>».</t>
  </si>
  <si>
    <t>Количество устроенных линий электропередач 2 категории для объекта спорта, ед</t>
  </si>
  <si>
    <t>1.3.3</t>
  </si>
  <si>
    <t>Доля врачей и среднего медицинского персонала муниципальных учреж-дений физической культуры и спорта 
без учета внешних совместителей, которым осуществлены выплаты
в целях сохранения достигнутого уровня заработной платы работников данной категории, процент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</si>
  <si>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</si>
  <si>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</si>
  <si>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Итого
2024 год</t>
  </si>
  <si>
    <t>Количество размещенных объектов спорта на территории Одинцовского городского округа (ед.)</t>
  </si>
  <si>
    <t>Мероприятие 01.07
Сохранение достигнутого уровня заработной платы отдельных категорий работников муниципальных учреждений физической культуры и спорта</t>
  </si>
  <si>
    <t>Финансовое обеспечение муници-пальных учреждений, оказывающих муниципальные услуги (выполнение работ) в сфере дополнительного образования в области физической культуры и спорта, (процент, нарас-тающим итогом)</t>
  </si>
  <si>
    <t>Мероприятие 04.02. 
Сохранение достигнутого уровня заработной платы отдельных кате-горий работников муниципальных учреждений физической культуры и спорта</t>
  </si>
  <si>
    <t>Мероприятие 04.03. 
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</si>
  <si>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Основное мероприятие 01 
Создание условий для реализации полномочий органов местного самоуправления</t>
  </si>
  <si>
    <t>Количество объектов спорта, на которых произведен текущий ремонт зоны бассейна (ед.)</t>
  </si>
  <si>
    <t xml:space="preserve">Основное мероприятие 01  Подготовка спортивных сборных команд
</t>
  </si>
  <si>
    <t>Основное мероприятие 04 
Сохранение достигнутого уровня заработной платы отдельных категорий работников учреждений физической культуры
и спорта</t>
  </si>
  <si>
    <t>Основное мероприятие 02
Создание условий для занятий физической культурой и спортом</t>
  </si>
  <si>
    <t>Количество муниципальных учреждений, на которых проведен текущий и капитальный ремонт объектов спорта (ед.)</t>
  </si>
  <si>
    <t>Количество муниципальных учреждений в сфере дополнительного образования в области физической культуры и спорта в которых прове-дены мероприятия по укреплению материально-технической базы (ед.)</t>
  </si>
  <si>
    <t>3</t>
  </si>
  <si>
    <t>Мероприятие 02.12.
Обеспечение стимулирующих выплат отдельным категориям работников организаций дополнительного образования сферы физической культуры и спорта 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</si>
  <si>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 xml:space="preserve">Основное мероприятие 02 Подготовка спортивного резерва учреждениями, реализующими дополнительные образовательные программы спортивной подготовки
</t>
  </si>
  <si>
    <t>3.1</t>
  </si>
  <si>
    <t>3.2</t>
  </si>
  <si>
    <t>1.6</t>
  </si>
  <si>
    <t>Мероприятие 02.11.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</si>
  <si>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Средства бюджета Одинцовского городского округа</t>
  </si>
  <si>
    <t>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базы, ед.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</si>
  <si>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</si>
  <si>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</si>
  <si>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</si>
  <si>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Доля педагогических работников организаций дополнительного образования сферы физической культуры и спорта без учета внешних совместителей, которым осуществле-ны выплаты в целях сохранения достигнутого уровня заработной платы работников данной категории, процент</t>
  </si>
  <si>
    <t>1.5</t>
  </si>
  <si>
    <t>Мероприятие 01.06
Подготовка основания, приобретение и установка плоскостных спортивных сооружений за счет средств местного бюджета</t>
  </si>
  <si>
    <t>Достигнуто соотношение средней заработной платы педагогических работников организаций дополнительного образования сферы физической культуры и спорта без учета внешних совместителей и среднемесячной номинальной начисленной заработной платы учителей, процент</t>
  </si>
  <si>
    <t>2.3</t>
  </si>
  <si>
    <t>Мероприятие 02.14.
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</si>
  <si>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Средства Федерального бюджета</t>
  </si>
  <si>
    <t>Итого
2025 год</t>
  </si>
  <si>
    <t>Муниципальные учреждения дополнительного образования использующие в своем наименовании слово "олимпийский", которым 
поставлено новое
спортивное оборудование
и инвентарь, ед.</t>
  </si>
  <si>
    <t>Доля руководителей и тренеров-преподавателей организации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организации дополнительного образования, которым предусмотрены стимулирующие выплаты в соответствующем периоде, процент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</si>
  <si>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</si>
  <si>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</si>
  <si>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>Основное мероприятие 03
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</si>
  <si>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 xml:space="preserve">Произведена модернизация материально-технической базы муниципальных объектов физической культуры и спорта (ед.)
 </t>
  </si>
  <si>
    <t>Мероприятие 03.03
Модернизация материально-технической базы муниципальных объектов физической культуры и спорта</t>
  </si>
  <si>
    <t xml:space="preserve">Размещение объектов спорта </t>
  </si>
  <si>
    <t>1.7</t>
  </si>
  <si>
    <t>Мероприятие 01.08
Проведение текущего ремонта, обустройство территорий объектов спорта</t>
  </si>
  <si>
    <t>Приложение 1 к Постановлению Администрации
Одинцовского городского округа  
Московской области
от ____________ №_______</t>
  </si>
  <si>
    <t>Председатель Комитета  физической культуры и спорта                                                                                                     А.Ю. Олянич</t>
  </si>
  <si>
    <t>Количество муниципальных учреждений, на которых проведен текущий ремонт и обустройство  территорий объектов спорта (ед.)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</si>
</sst>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000"/>
    <numFmt numFmtId="167" formatCode="#,##0.00000"/>
  </numFmts>
  <fonts count="16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226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165" fontId="8" fillId="2" borderId="1" xfId="1" applyNumberFormat="1" applyFont="1" applyFill="1" applyBorder="1" applyAlignment="1">
      <alignment horizontal="center" vertical="top" wrapText="1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 applyProtection="1">
      <alignment horizontal="left" vertical="top" wrapText="1"/>
      <protection locked="0"/>
    </xf>
    <xf numFmtId="49" fontId="9" fillId="2" borderId="2" xfId="0" applyNumberFormat="1" applyFont="1" applyFill="1" applyBorder="1" applyAlignment="1" applyProtection="1">
      <alignment horizontal="left" vertical="top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right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6" fillId="2" borderId="1" xfId="0" applyNumberFormat="1" applyFont="1" applyFill="1" applyBorder="1" applyAlignment="1" applyProtection="1">
      <alignment horizontal="left" vertical="top" wrapText="1"/>
      <protection locked="0"/>
    </xf>
    <xf numFmtId="165" fontId="8" fillId="2" borderId="1" xfId="0" applyNumberFormat="1" applyFont="1" applyFill="1" applyBorder="1" applyAlignment="1" applyProtection="1">
      <alignment horizontal="center" vertical="top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8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165" fontId="8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9" fillId="2" borderId="5" xfId="0" applyNumberFormat="1" applyFont="1" applyFill="1" applyBorder="1" applyAlignment="1" applyProtection="1">
      <alignment vertical="center" wrapText="1"/>
      <protection locked="0"/>
    </xf>
    <xf numFmtId="166" fontId="7" fillId="2" borderId="2" xfId="1" applyNumberFormat="1" applyFont="1" applyFill="1" applyBorder="1" applyAlignment="1">
      <alignment vertical="center" wrapText="1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166" fontId="8" fillId="2" borderId="3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165" fontId="13" fillId="2" borderId="0" xfId="0" applyNumberFormat="1" applyFont="1" applyFill="1" applyAlignment="1">
      <alignment horizontal="center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2" xfId="0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165" fontId="9" fillId="2" borderId="0" xfId="0" applyNumberFormat="1" applyFont="1" applyFill="1" applyAlignment="1" applyProtection="1">
      <alignment horizontal="left"/>
      <protection locked="0"/>
    </xf>
    <xf numFmtId="165" fontId="10" fillId="2" borderId="0" xfId="1" applyNumberFormat="1" applyFont="1" applyFill="1"/>
    <xf numFmtId="166" fontId="9" fillId="2" borderId="1" xfId="0" applyNumberFormat="1" applyFont="1" applyFill="1" applyBorder="1" applyAlignment="1">
      <alignment vertical="top" wrapText="1"/>
    </xf>
    <xf numFmtId="49" fontId="9" fillId="2" borderId="1" xfId="0" applyNumberFormat="1" applyFont="1" applyFill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vertical="top"/>
      <protection locked="0"/>
    </xf>
    <xf numFmtId="165" fontId="9" fillId="2" borderId="13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 applyProtection="1">
      <alignment vertical="top" wrapText="1"/>
      <protection locked="0"/>
    </xf>
    <xf numFmtId="165" fontId="8" fillId="2" borderId="1" xfId="1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vertical="top"/>
      <protection locked="0"/>
    </xf>
    <xf numFmtId="165" fontId="9" fillId="2" borderId="1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 applyProtection="1">
      <alignment vertical="top"/>
      <protection locked="0"/>
    </xf>
    <xf numFmtId="165" fontId="9" fillId="2" borderId="1" xfId="0" applyNumberFormat="1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center" wrapText="1"/>
    </xf>
    <xf numFmtId="166" fontId="7" fillId="2" borderId="5" xfId="0" applyNumberFormat="1" applyFont="1" applyFill="1" applyBorder="1" applyAlignment="1" applyProtection="1">
      <alignment horizontal="left" vertical="top" wrapText="1"/>
      <protection locked="0"/>
    </xf>
    <xf numFmtId="165" fontId="9" fillId="2" borderId="9" xfId="0" applyNumberFormat="1" applyFont="1" applyFill="1" applyBorder="1" applyAlignment="1" applyProtection="1">
      <alignment horizontal="center" vertical="top"/>
      <protection locked="0"/>
    </xf>
    <xf numFmtId="165" fontId="9" fillId="2" borderId="5" xfId="0" applyNumberFormat="1" applyFont="1" applyFill="1" applyBorder="1" applyAlignment="1" applyProtection="1">
      <alignment horizontal="center" vertical="top"/>
      <protection locked="0"/>
    </xf>
    <xf numFmtId="165" fontId="9" fillId="2" borderId="5" xfId="0" applyNumberFormat="1" applyFont="1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vertical="top" wrapText="1"/>
    </xf>
    <xf numFmtId="1" fontId="8" fillId="2" borderId="5" xfId="0" applyNumberFormat="1" applyFont="1" applyFill="1" applyBorder="1" applyAlignment="1" applyProtection="1">
      <alignment horizontal="left" vertical="top" wrapText="1"/>
      <protection locked="0"/>
    </xf>
    <xf numFmtId="165" fontId="8" fillId="2" borderId="13" xfId="1" applyNumberFormat="1" applyFont="1" applyFill="1" applyBorder="1" applyAlignment="1">
      <alignment horizontal="center" vertical="top" wrapText="1"/>
    </xf>
    <xf numFmtId="165" fontId="8" fillId="2" borderId="15" xfId="1" applyNumberFormat="1" applyFont="1" applyFill="1" applyBorder="1" applyAlignment="1">
      <alignment horizontal="center" vertical="top" wrapText="1"/>
    </xf>
    <xf numFmtId="165" fontId="8" fillId="2" borderId="14" xfId="1" applyNumberFormat="1" applyFont="1" applyFill="1" applyBorder="1" applyAlignment="1">
      <alignment horizontal="center" vertical="top" wrapText="1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165" fontId="9" fillId="2" borderId="15" xfId="0" applyNumberFormat="1" applyFont="1" applyFill="1" applyBorder="1" applyAlignment="1" applyProtection="1">
      <alignment horizontal="center" vertical="top"/>
      <protection locked="0"/>
    </xf>
    <xf numFmtId="165" fontId="9" fillId="2" borderId="14" xfId="0" applyNumberFormat="1" applyFont="1" applyFill="1" applyBorder="1" applyAlignment="1" applyProtection="1">
      <alignment horizontal="center" vertical="top"/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horizontal="left" vertical="top" wrapText="1"/>
    </xf>
    <xf numFmtId="165" fontId="8" fillId="2" borderId="13" xfId="0" applyNumberFormat="1" applyFont="1" applyFill="1" applyBorder="1" applyAlignment="1" applyProtection="1">
      <alignment horizontal="center" vertical="top"/>
      <protection locked="0"/>
    </xf>
    <xf numFmtId="165" fontId="8" fillId="2" borderId="15" xfId="0" applyNumberFormat="1" applyFont="1" applyFill="1" applyBorder="1" applyAlignment="1" applyProtection="1">
      <alignment horizontal="center" vertical="top"/>
      <protection locked="0"/>
    </xf>
    <xf numFmtId="165" fontId="8" fillId="2" borderId="14" xfId="0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5" xfId="1" applyNumberFormat="1" applyFont="1" applyFill="1" applyBorder="1" applyAlignment="1">
      <alignment horizontal="center" vertical="top" wrapText="1"/>
    </xf>
    <xf numFmtId="165" fontId="9" fillId="2" borderId="14" xfId="1" applyNumberFormat="1" applyFont="1" applyFill="1" applyBorder="1" applyAlignment="1">
      <alignment horizontal="center" vertical="top" wrapText="1"/>
    </xf>
    <xf numFmtId="165" fontId="8" fillId="2" borderId="13" xfId="0" applyNumberFormat="1" applyFont="1" applyFill="1" applyBorder="1" applyAlignment="1">
      <alignment horizontal="center" vertical="top" wrapText="1"/>
    </xf>
    <xf numFmtId="165" fontId="8" fillId="2" borderId="15" xfId="0" applyNumberFormat="1" applyFont="1" applyFill="1" applyBorder="1" applyAlignment="1">
      <alignment horizontal="center" vertical="top" wrapText="1"/>
    </xf>
    <xf numFmtId="165" fontId="8" fillId="2" borderId="14" xfId="0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" fontId="9" fillId="2" borderId="2" xfId="1" applyNumberFormat="1" applyFont="1" applyFill="1" applyBorder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9" xfId="0" applyNumberFormat="1" applyFont="1" applyFill="1" applyBorder="1" applyAlignment="1" applyProtection="1">
      <alignment horizontal="center" vertical="top"/>
      <protection locked="0"/>
    </xf>
    <xf numFmtId="165" fontId="9" fillId="2" borderId="4" xfId="0" applyNumberFormat="1" applyFont="1" applyFill="1" applyBorder="1" applyAlignment="1" applyProtection="1">
      <alignment horizontal="center" vertical="top"/>
      <protection locked="0"/>
    </xf>
    <xf numFmtId="165" fontId="9" fillId="2" borderId="10" xfId="0" applyNumberFormat="1" applyFont="1" applyFill="1" applyBorder="1" applyAlignment="1" applyProtection="1">
      <alignment horizontal="center" vertical="top"/>
      <protection locked="0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center" vertical="top" wrapText="1"/>
    </xf>
    <xf numFmtId="165" fontId="9" fillId="2" borderId="15" xfId="0" applyNumberFormat="1" applyFont="1" applyFill="1" applyBorder="1" applyAlignment="1">
      <alignment horizontal="center" vertical="top" wrapText="1"/>
    </xf>
    <xf numFmtId="165" fontId="9" fillId="2" borderId="14" xfId="0" applyNumberFormat="1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9"/>
  <sheetViews>
    <sheetView tabSelected="1" topLeftCell="A100" zoomScale="80" zoomScaleNormal="80" zoomScaleSheetLayoutView="90" workbookViewId="0">
      <selection activeCell="H108" sqref="H108"/>
    </sheetView>
  </sheetViews>
  <sheetFormatPr defaultColWidth="9" defaultRowHeight="14.25" x14ac:dyDescent="0.2"/>
  <cols>
    <col min="1" max="1" width="5.75" style="23" customWidth="1"/>
    <col min="2" max="2" width="31.25" style="23" customWidth="1"/>
    <col min="3" max="3" width="12.375" style="101" customWidth="1"/>
    <col min="4" max="4" width="17.875" style="23" customWidth="1"/>
    <col min="5" max="5" width="15" style="101" customWidth="1"/>
    <col min="6" max="6" width="14.75" style="101" customWidth="1"/>
    <col min="7" max="8" width="13.5" style="101" bestFit="1" customWidth="1"/>
    <col min="9" max="9" width="4.75" style="101" customWidth="1"/>
    <col min="10" max="10" width="5.5" style="101" customWidth="1"/>
    <col min="11" max="11" width="6.125" style="101" customWidth="1"/>
    <col min="12" max="12" width="5.625" style="101" customWidth="1"/>
    <col min="13" max="14" width="13.5" style="101" bestFit="1" customWidth="1"/>
    <col min="15" max="15" width="15" style="23" customWidth="1"/>
    <col min="16" max="16" width="12.875" style="23" customWidth="1"/>
    <col min="17" max="17" width="13.25" style="52" customWidth="1"/>
    <col min="18" max="16384" width="9" style="23"/>
  </cols>
  <sheetData>
    <row r="1" spans="1:17" s="1" customFormat="1" ht="67.5" customHeight="1" x14ac:dyDescent="0.25">
      <c r="C1" s="99"/>
      <c r="E1" s="99"/>
      <c r="F1" s="99"/>
      <c r="G1" s="98"/>
      <c r="H1" s="99"/>
      <c r="I1" s="99"/>
      <c r="J1" s="99"/>
      <c r="K1" s="98"/>
      <c r="L1" s="222" t="s">
        <v>110</v>
      </c>
      <c r="M1" s="222"/>
      <c r="N1" s="222"/>
      <c r="O1" s="222"/>
      <c r="P1" s="40"/>
      <c r="Q1" s="51"/>
    </row>
    <row r="2" spans="1:17" s="1" customFormat="1" ht="19.5" customHeight="1" x14ac:dyDescent="0.25">
      <c r="A2" s="21"/>
      <c r="B2" s="21"/>
      <c r="C2" s="100"/>
      <c r="D2" s="21"/>
      <c r="E2" s="100"/>
      <c r="F2" s="100"/>
      <c r="G2" s="103"/>
      <c r="H2" s="103"/>
      <c r="I2" s="100"/>
      <c r="J2" s="100"/>
      <c r="K2" s="100"/>
      <c r="L2" s="100"/>
      <c r="M2" s="172" t="s">
        <v>60</v>
      </c>
      <c r="N2" s="172"/>
      <c r="O2" s="172"/>
      <c r="Q2" s="51"/>
    </row>
    <row r="3" spans="1:17" ht="59.25" customHeight="1" x14ac:dyDescent="0.2">
      <c r="A3" s="173" t="s">
        <v>57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7" s="8" customFormat="1" ht="15" customHeight="1" x14ac:dyDescent="0.25">
      <c r="A4" s="144" t="s">
        <v>14</v>
      </c>
      <c r="B4" s="178" t="s">
        <v>7</v>
      </c>
      <c r="C4" s="106" t="s">
        <v>3</v>
      </c>
      <c r="D4" s="178" t="s">
        <v>0</v>
      </c>
      <c r="E4" s="178" t="s">
        <v>15</v>
      </c>
      <c r="F4" s="174" t="s">
        <v>33</v>
      </c>
      <c r="G4" s="174"/>
      <c r="H4" s="174"/>
      <c r="I4" s="174"/>
      <c r="J4" s="174"/>
      <c r="K4" s="174"/>
      <c r="L4" s="174"/>
      <c r="M4" s="174"/>
      <c r="N4" s="174"/>
      <c r="O4" s="178" t="s">
        <v>50</v>
      </c>
      <c r="Q4" s="53"/>
    </row>
    <row r="5" spans="1:17" s="8" customFormat="1" ht="29.25" customHeight="1" x14ac:dyDescent="0.25">
      <c r="A5" s="105"/>
      <c r="B5" s="179"/>
      <c r="C5" s="107"/>
      <c r="D5" s="179"/>
      <c r="E5" s="179"/>
      <c r="F5" s="25" t="s">
        <v>17</v>
      </c>
      <c r="G5" s="129" t="s">
        <v>18</v>
      </c>
      <c r="H5" s="174" t="s">
        <v>24</v>
      </c>
      <c r="I5" s="174"/>
      <c r="J5" s="174"/>
      <c r="K5" s="174"/>
      <c r="L5" s="174"/>
      <c r="M5" s="25" t="s">
        <v>25</v>
      </c>
      <c r="N5" s="25" t="s">
        <v>26</v>
      </c>
      <c r="O5" s="179"/>
      <c r="Q5" s="53"/>
    </row>
    <row r="6" spans="1:17" s="8" customFormat="1" ht="15" x14ac:dyDescent="0.25">
      <c r="A6" s="9">
        <v>1</v>
      </c>
      <c r="B6" s="10">
        <v>2</v>
      </c>
      <c r="C6" s="10">
        <v>3</v>
      </c>
      <c r="D6" s="10">
        <v>4</v>
      </c>
      <c r="E6" s="62">
        <v>5</v>
      </c>
      <c r="F6" s="10">
        <v>6</v>
      </c>
      <c r="G6" s="62">
        <v>7</v>
      </c>
      <c r="H6" s="221">
        <v>8</v>
      </c>
      <c r="I6" s="221"/>
      <c r="J6" s="221"/>
      <c r="K6" s="221"/>
      <c r="L6" s="221"/>
      <c r="M6" s="10">
        <v>9</v>
      </c>
      <c r="N6" s="10">
        <v>10</v>
      </c>
      <c r="O6" s="7">
        <v>11</v>
      </c>
      <c r="Q6" s="53"/>
    </row>
    <row r="7" spans="1:17" s="1" customFormat="1" ht="19.899999999999999" customHeight="1" x14ac:dyDescent="0.25">
      <c r="A7" s="175" t="s">
        <v>53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7"/>
      <c r="Q7" s="51"/>
    </row>
    <row r="8" spans="1:17" s="15" customFormat="1" ht="16.5" customHeight="1" x14ac:dyDescent="0.2">
      <c r="A8" s="123">
        <v>1</v>
      </c>
      <c r="B8" s="180" t="s">
        <v>52</v>
      </c>
      <c r="C8" s="108" t="s">
        <v>27</v>
      </c>
      <c r="D8" s="14" t="s">
        <v>8</v>
      </c>
      <c r="E8" s="63">
        <f t="shared" ref="E8:E14" si="0">SUM(F8:N8)</f>
        <v>6627326.0156800002</v>
      </c>
      <c r="F8" s="37">
        <f>F10+F11+F9</f>
        <v>532447.39777000004</v>
      </c>
      <c r="G8" s="132">
        <f>G10+G11+G9</f>
        <v>763575.40286999999</v>
      </c>
      <c r="H8" s="194">
        <f t="shared" ref="H8" si="1">H10+H11+H9</f>
        <v>713992.71904000011</v>
      </c>
      <c r="I8" s="195"/>
      <c r="J8" s="195"/>
      <c r="K8" s="195"/>
      <c r="L8" s="196"/>
      <c r="M8" s="37">
        <f t="shared" ref="M8:N8" si="2">M10+M11+M9</f>
        <v>808655.24800000002</v>
      </c>
      <c r="N8" s="37">
        <f t="shared" si="2"/>
        <v>3808655.2480000001</v>
      </c>
      <c r="O8" s="75"/>
      <c r="Q8" s="54"/>
    </row>
    <row r="9" spans="1:17" s="15" customFormat="1" ht="28.5" customHeight="1" x14ac:dyDescent="0.2">
      <c r="A9" s="91"/>
      <c r="B9" s="181"/>
      <c r="C9" s="109"/>
      <c r="D9" s="14" t="s">
        <v>35</v>
      </c>
      <c r="E9" s="63">
        <f t="shared" si="0"/>
        <v>164.62487999999999</v>
      </c>
      <c r="F9" s="37">
        <f>F49</f>
        <v>164.62487999999999</v>
      </c>
      <c r="G9" s="37">
        <f>G49</f>
        <v>0</v>
      </c>
      <c r="H9" s="194">
        <f>H49</f>
        <v>0</v>
      </c>
      <c r="I9" s="195"/>
      <c r="J9" s="195"/>
      <c r="K9" s="195"/>
      <c r="L9" s="196"/>
      <c r="M9" s="37">
        <f>M49</f>
        <v>0</v>
      </c>
      <c r="N9" s="37">
        <f>N49</f>
        <v>0</v>
      </c>
      <c r="O9" s="76"/>
      <c r="Q9" s="54"/>
    </row>
    <row r="10" spans="1:17" s="16" customFormat="1" ht="41.25" customHeight="1" x14ac:dyDescent="0.25">
      <c r="A10" s="91"/>
      <c r="B10" s="181"/>
      <c r="C10" s="109"/>
      <c r="D10" s="11" t="s">
        <v>9</v>
      </c>
      <c r="E10" s="63">
        <f t="shared" si="0"/>
        <v>2779241.4173400002</v>
      </c>
      <c r="F10" s="22">
        <f>F13+F42+F24+F19</f>
        <v>336883.81035000004</v>
      </c>
      <c r="G10" s="133">
        <f>G13+G24+G42+G19+G46</f>
        <v>493083.59956</v>
      </c>
      <c r="H10" s="151">
        <f>H13+H24+H42+H19+H47+H54</f>
        <v>595632.03375000006</v>
      </c>
      <c r="I10" s="152"/>
      <c r="J10" s="152"/>
      <c r="K10" s="152"/>
      <c r="L10" s="153"/>
      <c r="M10" s="22">
        <f t="shared" ref="M10:N10" si="3">M13+M24+M42+M19</f>
        <v>676820.98684000003</v>
      </c>
      <c r="N10" s="22">
        <f t="shared" si="3"/>
        <v>676820.98684000003</v>
      </c>
      <c r="O10" s="76"/>
      <c r="Q10" s="55"/>
    </row>
    <row r="11" spans="1:17" s="16" customFormat="1" ht="28.5" customHeight="1" x14ac:dyDescent="0.25">
      <c r="A11" s="92"/>
      <c r="B11" s="182"/>
      <c r="C11" s="110"/>
      <c r="D11" s="13" t="s">
        <v>2</v>
      </c>
      <c r="E11" s="63">
        <f t="shared" si="0"/>
        <v>3847919.97346</v>
      </c>
      <c r="F11" s="22">
        <f>F14+F25</f>
        <v>195398.96254000001</v>
      </c>
      <c r="G11" s="133">
        <f>G14+G25</f>
        <v>270491.80330999999</v>
      </c>
      <c r="H11" s="151">
        <f t="shared" ref="H11" si="4">H14+H25</f>
        <v>118360.68528999999</v>
      </c>
      <c r="I11" s="152"/>
      <c r="J11" s="152"/>
      <c r="K11" s="152"/>
      <c r="L11" s="153"/>
      <c r="M11" s="22">
        <f t="shared" ref="M11:N11" si="5">M14+M25</f>
        <v>131834.26115999999</v>
      </c>
      <c r="N11" s="22">
        <f t="shared" si="5"/>
        <v>3131834.2611600002</v>
      </c>
      <c r="O11" s="77"/>
      <c r="Q11" s="55"/>
    </row>
    <row r="12" spans="1:17" s="2" customFormat="1" ht="15" customHeight="1" x14ac:dyDescent="0.25">
      <c r="A12" s="66" t="s">
        <v>10</v>
      </c>
      <c r="B12" s="157" t="s">
        <v>66</v>
      </c>
      <c r="C12" s="111" t="s">
        <v>27</v>
      </c>
      <c r="D12" s="4" t="s">
        <v>1</v>
      </c>
      <c r="E12" s="60">
        <f t="shared" si="0"/>
        <v>2704421.7162199998</v>
      </c>
      <c r="F12" s="35">
        <f>SUM(F13:F14)</f>
        <v>477157.73028000002</v>
      </c>
      <c r="G12" s="134">
        <f>SUM(G13:G14)</f>
        <v>517738.16732999997</v>
      </c>
      <c r="H12" s="160">
        <f>SUM(H13:H14)</f>
        <v>576080.02228999999</v>
      </c>
      <c r="I12" s="161"/>
      <c r="J12" s="161"/>
      <c r="K12" s="161"/>
      <c r="L12" s="162"/>
      <c r="M12" s="35">
        <f>SUM(M13:M14)</f>
        <v>566722.89815999998</v>
      </c>
      <c r="N12" s="35">
        <f>SUM(N13:N14)</f>
        <v>566722.89815999998</v>
      </c>
      <c r="O12" s="68" t="s">
        <v>5</v>
      </c>
      <c r="P12" s="125"/>
      <c r="Q12" s="56"/>
    </row>
    <row r="13" spans="1:17" s="12" customFormat="1" ht="42.75" customHeight="1" x14ac:dyDescent="0.25">
      <c r="A13" s="67"/>
      <c r="B13" s="158"/>
      <c r="C13" s="112"/>
      <c r="D13" s="5" t="s">
        <v>9</v>
      </c>
      <c r="E13" s="60">
        <f t="shared" si="0"/>
        <v>2066501.7427600003</v>
      </c>
      <c r="F13" s="36">
        <v>296758.76773999998</v>
      </c>
      <c r="G13" s="135">
        <f>342855.446+18541.79808+29958.45+55.9+895.95-573.43156+2082.73254+1348+797.40059+1284.11837</f>
        <v>397246.36401999998</v>
      </c>
      <c r="H13" s="183">
        <f>20250.637+32440+402010+8018.7</f>
        <v>462719.337</v>
      </c>
      <c r="I13" s="184"/>
      <c r="J13" s="184"/>
      <c r="K13" s="184"/>
      <c r="L13" s="185"/>
      <c r="M13" s="36">
        <f>20438.637+32440+402010</f>
        <v>454888.63699999999</v>
      </c>
      <c r="N13" s="36">
        <f>20438.637+32440+402010</f>
        <v>454888.63699999999</v>
      </c>
      <c r="O13" s="69"/>
      <c r="P13" s="125"/>
      <c r="Q13" s="56"/>
    </row>
    <row r="14" spans="1:17" s="12" customFormat="1" ht="19.5" customHeight="1" x14ac:dyDescent="0.25">
      <c r="A14" s="74"/>
      <c r="B14" s="159"/>
      <c r="C14" s="113"/>
      <c r="D14" s="6" t="s">
        <v>2</v>
      </c>
      <c r="E14" s="60">
        <f t="shared" si="0"/>
        <v>637919.97346000001</v>
      </c>
      <c r="F14" s="35">
        <v>180398.96254000001</v>
      </c>
      <c r="G14" s="134">
        <v>120491.80331</v>
      </c>
      <c r="H14" s="160">
        <v>113360.68528999999</v>
      </c>
      <c r="I14" s="161"/>
      <c r="J14" s="161"/>
      <c r="K14" s="161"/>
      <c r="L14" s="162"/>
      <c r="M14" s="35">
        <v>111834.26115999999</v>
      </c>
      <c r="N14" s="35">
        <v>111834.26115999999</v>
      </c>
      <c r="O14" s="70"/>
      <c r="P14" s="125"/>
      <c r="Q14" s="56"/>
    </row>
    <row r="15" spans="1:17" s="12" customFormat="1" ht="28.5" customHeight="1" x14ac:dyDescent="0.25">
      <c r="A15" s="66"/>
      <c r="B15" s="157" t="s">
        <v>51</v>
      </c>
      <c r="C15" s="114" t="s">
        <v>39</v>
      </c>
      <c r="D15" s="121" t="s">
        <v>39</v>
      </c>
      <c r="E15" s="60" t="s">
        <v>40</v>
      </c>
      <c r="F15" s="29" t="s">
        <v>17</v>
      </c>
      <c r="G15" s="30" t="s">
        <v>18</v>
      </c>
      <c r="H15" s="30" t="s">
        <v>99</v>
      </c>
      <c r="I15" s="160" t="s">
        <v>41</v>
      </c>
      <c r="J15" s="161"/>
      <c r="K15" s="161"/>
      <c r="L15" s="162"/>
      <c r="M15" s="30" t="s">
        <v>25</v>
      </c>
      <c r="N15" s="30" t="s">
        <v>26</v>
      </c>
      <c r="O15" s="28"/>
      <c r="Q15" s="57"/>
    </row>
    <row r="16" spans="1:17" s="12" customFormat="1" ht="15" x14ac:dyDescent="0.25">
      <c r="A16" s="67"/>
      <c r="B16" s="158"/>
      <c r="C16" s="28"/>
      <c r="D16" s="72"/>
      <c r="E16" s="163">
        <v>100</v>
      </c>
      <c r="F16" s="163">
        <v>100</v>
      </c>
      <c r="G16" s="165">
        <v>100</v>
      </c>
      <c r="H16" s="165">
        <v>100</v>
      </c>
      <c r="I16" s="34" t="s">
        <v>42</v>
      </c>
      <c r="J16" s="34" t="s">
        <v>43</v>
      </c>
      <c r="K16" s="34" t="s">
        <v>44</v>
      </c>
      <c r="L16" s="33" t="s">
        <v>45</v>
      </c>
      <c r="M16" s="165">
        <v>100</v>
      </c>
      <c r="N16" s="165">
        <v>100</v>
      </c>
      <c r="O16" s="28"/>
      <c r="Q16" s="57"/>
    </row>
    <row r="17" spans="1:17" s="12" customFormat="1" ht="33" customHeight="1" x14ac:dyDescent="0.25">
      <c r="A17" s="74"/>
      <c r="B17" s="159"/>
      <c r="C17" s="115"/>
      <c r="D17" s="122"/>
      <c r="E17" s="164"/>
      <c r="F17" s="164"/>
      <c r="G17" s="166"/>
      <c r="H17" s="166"/>
      <c r="I17" s="33">
        <v>28</v>
      </c>
      <c r="J17" s="33">
        <v>53</v>
      </c>
      <c r="K17" s="33">
        <v>77</v>
      </c>
      <c r="L17" s="33">
        <v>100</v>
      </c>
      <c r="M17" s="166"/>
      <c r="N17" s="166"/>
      <c r="O17" s="28"/>
      <c r="Q17" s="57"/>
    </row>
    <row r="18" spans="1:17" s="2" customFormat="1" ht="15" customHeight="1" x14ac:dyDescent="0.25">
      <c r="A18" s="66" t="s">
        <v>11</v>
      </c>
      <c r="B18" s="157" t="s">
        <v>46</v>
      </c>
      <c r="C18" s="111" t="s">
        <v>27</v>
      </c>
      <c r="D18" s="4" t="s">
        <v>1</v>
      </c>
      <c r="E18" s="60">
        <f>SUM(F18:N18)</f>
        <v>484636.39325000008</v>
      </c>
      <c r="F18" s="35">
        <f>SUM(F19)</f>
        <v>10766.00848</v>
      </c>
      <c r="G18" s="130">
        <f>SUM(G19:G19)</f>
        <v>8925.7973500000007</v>
      </c>
      <c r="H18" s="160">
        <f>SUM(H19:H19)</f>
        <v>90645.887740000006</v>
      </c>
      <c r="I18" s="161"/>
      <c r="J18" s="161"/>
      <c r="K18" s="161"/>
      <c r="L18" s="162"/>
      <c r="M18" s="35">
        <f>SUM(M19:M19)</f>
        <v>187149.34984000001</v>
      </c>
      <c r="N18" s="35">
        <f>SUM(N19:N19)</f>
        <v>187149.34984000001</v>
      </c>
      <c r="O18" s="68" t="s">
        <v>5</v>
      </c>
      <c r="P18" s="125"/>
      <c r="Q18" s="56"/>
    </row>
    <row r="19" spans="1:17" s="12" customFormat="1" ht="78" customHeight="1" x14ac:dyDescent="0.25">
      <c r="A19" s="74"/>
      <c r="B19" s="159"/>
      <c r="C19" s="113"/>
      <c r="D19" s="5" t="s">
        <v>9</v>
      </c>
      <c r="E19" s="60">
        <f>SUM(F19:N19)</f>
        <v>484636.39325000008</v>
      </c>
      <c r="F19" s="36">
        <v>10766.00848</v>
      </c>
      <c r="G19" s="131">
        <f>5138.39992-762.45705+6631.37344-797.40059-1098.69046-185.42791</f>
        <v>8925.7973500000007</v>
      </c>
      <c r="H19" s="183">
        <f>5461+100000-190.49379-447.16-254.992-8018.7-5903.76647</f>
        <v>90645.887740000006</v>
      </c>
      <c r="I19" s="184"/>
      <c r="J19" s="184"/>
      <c r="K19" s="184"/>
      <c r="L19" s="185"/>
      <c r="M19" s="36">
        <f>5461+181688.34984</f>
        <v>187149.34984000001</v>
      </c>
      <c r="N19" s="36">
        <f>5461+181688.34984</f>
        <v>187149.34984000001</v>
      </c>
      <c r="O19" s="69"/>
      <c r="Q19" s="57"/>
    </row>
    <row r="20" spans="1:17" s="12" customFormat="1" ht="30" customHeight="1" x14ac:dyDescent="0.25">
      <c r="A20" s="66"/>
      <c r="B20" s="157" t="s">
        <v>56</v>
      </c>
      <c r="C20" s="114" t="s">
        <v>39</v>
      </c>
      <c r="D20" s="121" t="s">
        <v>39</v>
      </c>
      <c r="E20" s="60" t="s">
        <v>40</v>
      </c>
      <c r="F20" s="29" t="s">
        <v>17</v>
      </c>
      <c r="G20" s="30" t="s">
        <v>18</v>
      </c>
      <c r="H20" s="30" t="s">
        <v>99</v>
      </c>
      <c r="I20" s="160" t="s">
        <v>41</v>
      </c>
      <c r="J20" s="161"/>
      <c r="K20" s="161"/>
      <c r="L20" s="162"/>
      <c r="M20" s="30" t="s">
        <v>25</v>
      </c>
      <c r="N20" s="30" t="s">
        <v>26</v>
      </c>
      <c r="O20" s="28"/>
      <c r="Q20" s="57"/>
    </row>
    <row r="21" spans="1:17" s="12" customFormat="1" ht="15" x14ac:dyDescent="0.25">
      <c r="A21" s="67"/>
      <c r="B21" s="158"/>
      <c r="C21" s="28"/>
      <c r="D21" s="72"/>
      <c r="E21" s="163">
        <v>11</v>
      </c>
      <c r="F21" s="163">
        <v>1</v>
      </c>
      <c r="G21" s="165">
        <v>3</v>
      </c>
      <c r="H21" s="165">
        <v>3</v>
      </c>
      <c r="I21" s="34" t="s">
        <v>42</v>
      </c>
      <c r="J21" s="34" t="s">
        <v>43</v>
      </c>
      <c r="K21" s="34" t="s">
        <v>44</v>
      </c>
      <c r="L21" s="33" t="s">
        <v>45</v>
      </c>
      <c r="M21" s="165">
        <v>2</v>
      </c>
      <c r="N21" s="165">
        <v>2</v>
      </c>
      <c r="O21" s="28"/>
      <c r="Q21" s="57"/>
    </row>
    <row r="22" spans="1:17" s="12" customFormat="1" ht="16.5" customHeight="1" x14ac:dyDescent="0.25">
      <c r="A22" s="74"/>
      <c r="B22" s="159"/>
      <c r="C22" s="115"/>
      <c r="D22" s="73"/>
      <c r="E22" s="164"/>
      <c r="F22" s="164"/>
      <c r="G22" s="166"/>
      <c r="H22" s="166"/>
      <c r="I22" s="33">
        <v>2</v>
      </c>
      <c r="J22" s="33">
        <v>2</v>
      </c>
      <c r="K22" s="33">
        <v>3</v>
      </c>
      <c r="L22" s="33">
        <v>3</v>
      </c>
      <c r="M22" s="166"/>
      <c r="N22" s="166"/>
      <c r="O22" s="28"/>
      <c r="Q22" s="57"/>
    </row>
    <row r="23" spans="1:17" s="2" customFormat="1" ht="15" customHeight="1" x14ac:dyDescent="0.25">
      <c r="A23" s="66" t="s">
        <v>12</v>
      </c>
      <c r="B23" s="157" t="s">
        <v>31</v>
      </c>
      <c r="C23" s="111" t="s">
        <v>27</v>
      </c>
      <c r="D23" s="4" t="s">
        <v>1</v>
      </c>
      <c r="E23" s="60">
        <f>SUM(F23:N23)</f>
        <v>3265071.1105200001</v>
      </c>
      <c r="F23" s="35">
        <f>F24+F25</f>
        <v>19302.80213</v>
      </c>
      <c r="G23" s="134">
        <f>G24+G25</f>
        <v>200768.30839000002</v>
      </c>
      <c r="H23" s="160">
        <f>H24+H25</f>
        <v>5000</v>
      </c>
      <c r="I23" s="161"/>
      <c r="J23" s="161"/>
      <c r="K23" s="161"/>
      <c r="L23" s="162"/>
      <c r="M23" s="35">
        <f>M24+M25</f>
        <v>20000</v>
      </c>
      <c r="N23" s="35">
        <f>N24+N25</f>
        <v>3020000</v>
      </c>
      <c r="O23" s="78" t="s">
        <v>19</v>
      </c>
      <c r="Q23" s="56"/>
    </row>
    <row r="24" spans="1:17" s="12" customFormat="1" ht="40.5" customHeight="1" x14ac:dyDescent="0.25">
      <c r="A24" s="67"/>
      <c r="B24" s="158"/>
      <c r="C24" s="112"/>
      <c r="D24" s="5" t="s">
        <v>9</v>
      </c>
      <c r="E24" s="60">
        <f>SUM(F24:N24)</f>
        <v>55071.110520000002</v>
      </c>
      <c r="F24" s="35">
        <f>F26+F33</f>
        <v>4302.80213</v>
      </c>
      <c r="G24" s="134">
        <f>G26</f>
        <v>50768.308390000006</v>
      </c>
      <c r="H24" s="160">
        <v>0</v>
      </c>
      <c r="I24" s="161"/>
      <c r="J24" s="161"/>
      <c r="K24" s="161"/>
      <c r="L24" s="162"/>
      <c r="M24" s="35">
        <v>0</v>
      </c>
      <c r="N24" s="35">
        <v>0</v>
      </c>
      <c r="O24" s="79"/>
      <c r="Q24" s="57"/>
    </row>
    <row r="25" spans="1:17" s="12" customFormat="1" ht="29.25" customHeight="1" x14ac:dyDescent="0.25">
      <c r="A25" s="74"/>
      <c r="B25" s="159"/>
      <c r="C25" s="113"/>
      <c r="D25" s="6" t="s">
        <v>2</v>
      </c>
      <c r="E25" s="60">
        <f>SUM(F25:N25)</f>
        <v>3210000</v>
      </c>
      <c r="F25" s="36">
        <f>F37</f>
        <v>15000</v>
      </c>
      <c r="G25" s="135">
        <f>G37</f>
        <v>150000</v>
      </c>
      <c r="H25" s="183">
        <f t="shared" ref="H25" si="6">H37</f>
        <v>5000</v>
      </c>
      <c r="I25" s="184"/>
      <c r="J25" s="184"/>
      <c r="K25" s="184"/>
      <c r="L25" s="185"/>
      <c r="M25" s="36">
        <f t="shared" ref="M25" si="7">M37</f>
        <v>20000</v>
      </c>
      <c r="N25" s="36">
        <f>N37</f>
        <v>3020000</v>
      </c>
      <c r="O25" s="80"/>
      <c r="Q25" s="57"/>
    </row>
    <row r="26" spans="1:17" s="12" customFormat="1" ht="39" customHeight="1" x14ac:dyDescent="0.25">
      <c r="A26" s="128" t="s">
        <v>49</v>
      </c>
      <c r="B26" s="26" t="s">
        <v>30</v>
      </c>
      <c r="C26" s="113" t="s">
        <v>27</v>
      </c>
      <c r="D26" s="5" t="s">
        <v>9</v>
      </c>
      <c r="E26" s="60">
        <f>SUM(F26:N26)</f>
        <v>50768.308390000006</v>
      </c>
      <c r="F26" s="35">
        <v>0</v>
      </c>
      <c r="G26" s="134">
        <f>100000+573.43156-6631.37344-16664.933-3601-2082.73254-6000-1464.34375-10467.28067-1099.386-695.38331-1098.69046</f>
        <v>50768.308390000006</v>
      </c>
      <c r="H26" s="160">
        <v>0</v>
      </c>
      <c r="I26" s="161"/>
      <c r="J26" s="161"/>
      <c r="K26" s="161"/>
      <c r="L26" s="162"/>
      <c r="M26" s="35">
        <v>0</v>
      </c>
      <c r="N26" s="35">
        <v>0</v>
      </c>
      <c r="O26" s="127" t="s">
        <v>5</v>
      </c>
      <c r="Q26" s="57"/>
    </row>
    <row r="27" spans="1:17" s="12" customFormat="1" ht="30.75" customHeight="1" x14ac:dyDescent="0.25">
      <c r="A27" s="66"/>
      <c r="B27" s="157" t="s">
        <v>74</v>
      </c>
      <c r="C27" s="114" t="s">
        <v>39</v>
      </c>
      <c r="D27" s="121" t="s">
        <v>39</v>
      </c>
      <c r="E27" s="60" t="s">
        <v>40</v>
      </c>
      <c r="F27" s="29" t="s">
        <v>17</v>
      </c>
      <c r="G27" s="30" t="s">
        <v>18</v>
      </c>
      <c r="H27" s="30" t="s">
        <v>99</v>
      </c>
      <c r="I27" s="160" t="s">
        <v>41</v>
      </c>
      <c r="J27" s="161"/>
      <c r="K27" s="161"/>
      <c r="L27" s="162"/>
      <c r="M27" s="30" t="s">
        <v>25</v>
      </c>
      <c r="N27" s="30" t="s">
        <v>26</v>
      </c>
      <c r="O27" s="79"/>
      <c r="Q27" s="57"/>
    </row>
    <row r="28" spans="1:17" s="12" customFormat="1" ht="15" x14ac:dyDescent="0.25">
      <c r="A28" s="67"/>
      <c r="B28" s="158"/>
      <c r="C28" s="28"/>
      <c r="D28" s="72"/>
      <c r="E28" s="163">
        <v>1</v>
      </c>
      <c r="F28" s="163">
        <v>0</v>
      </c>
      <c r="G28" s="165">
        <v>1</v>
      </c>
      <c r="H28" s="165">
        <v>0</v>
      </c>
      <c r="I28" s="31" t="s">
        <v>42</v>
      </c>
      <c r="J28" s="31" t="s">
        <v>43</v>
      </c>
      <c r="K28" s="31" t="s">
        <v>44</v>
      </c>
      <c r="L28" s="32" t="s">
        <v>45</v>
      </c>
      <c r="M28" s="165">
        <v>0</v>
      </c>
      <c r="N28" s="165">
        <v>0</v>
      </c>
      <c r="O28" s="79"/>
      <c r="Q28" s="57"/>
    </row>
    <row r="29" spans="1:17" s="12" customFormat="1" ht="15.75" customHeight="1" x14ac:dyDescent="0.25">
      <c r="A29" s="74"/>
      <c r="B29" s="159"/>
      <c r="C29" s="115"/>
      <c r="D29" s="73"/>
      <c r="E29" s="164"/>
      <c r="F29" s="164"/>
      <c r="G29" s="166"/>
      <c r="H29" s="166"/>
      <c r="I29" s="33">
        <v>0</v>
      </c>
      <c r="J29" s="33">
        <v>0</v>
      </c>
      <c r="K29" s="33">
        <v>0</v>
      </c>
      <c r="L29" s="33">
        <v>0</v>
      </c>
      <c r="M29" s="166"/>
      <c r="N29" s="166"/>
      <c r="O29" s="80"/>
      <c r="Q29" s="57"/>
    </row>
    <row r="30" spans="1:17" s="12" customFormat="1" ht="30.75" customHeight="1" x14ac:dyDescent="0.25">
      <c r="A30" s="66"/>
      <c r="B30" s="157" t="s">
        <v>78</v>
      </c>
      <c r="C30" s="114" t="s">
        <v>39</v>
      </c>
      <c r="D30" s="121" t="s">
        <v>39</v>
      </c>
      <c r="E30" s="60" t="s">
        <v>40</v>
      </c>
      <c r="F30" s="29" t="s">
        <v>17</v>
      </c>
      <c r="G30" s="30" t="s">
        <v>18</v>
      </c>
      <c r="H30" s="30" t="s">
        <v>99</v>
      </c>
      <c r="I30" s="160" t="s">
        <v>41</v>
      </c>
      <c r="J30" s="161"/>
      <c r="K30" s="161"/>
      <c r="L30" s="162"/>
      <c r="M30" s="30" t="s">
        <v>25</v>
      </c>
      <c r="N30" s="30" t="s">
        <v>26</v>
      </c>
      <c r="O30" s="79"/>
      <c r="Q30" s="57"/>
    </row>
    <row r="31" spans="1:17" s="12" customFormat="1" ht="15" x14ac:dyDescent="0.25">
      <c r="A31" s="67"/>
      <c r="B31" s="158"/>
      <c r="C31" s="28"/>
      <c r="D31" s="72"/>
      <c r="E31" s="163">
        <v>2</v>
      </c>
      <c r="F31" s="163">
        <v>0</v>
      </c>
      <c r="G31" s="165">
        <v>2</v>
      </c>
      <c r="H31" s="165">
        <v>0</v>
      </c>
      <c r="I31" s="31" t="s">
        <v>42</v>
      </c>
      <c r="J31" s="31" t="s">
        <v>43</v>
      </c>
      <c r="K31" s="31" t="s">
        <v>44</v>
      </c>
      <c r="L31" s="32" t="s">
        <v>45</v>
      </c>
      <c r="M31" s="165">
        <v>0</v>
      </c>
      <c r="N31" s="165">
        <v>0</v>
      </c>
      <c r="O31" s="79"/>
      <c r="Q31" s="57"/>
    </row>
    <row r="32" spans="1:17" s="12" customFormat="1" ht="15.75" customHeight="1" x14ac:dyDescent="0.25">
      <c r="A32" s="74"/>
      <c r="B32" s="159"/>
      <c r="C32" s="115"/>
      <c r="D32" s="73"/>
      <c r="E32" s="164"/>
      <c r="F32" s="164"/>
      <c r="G32" s="166"/>
      <c r="H32" s="166"/>
      <c r="I32" s="33">
        <v>0</v>
      </c>
      <c r="J32" s="33">
        <v>0</v>
      </c>
      <c r="K32" s="33">
        <v>0</v>
      </c>
      <c r="L32" s="33">
        <v>0</v>
      </c>
      <c r="M32" s="166"/>
      <c r="N32" s="166"/>
      <c r="O32" s="80"/>
      <c r="Q32" s="57"/>
    </row>
    <row r="33" spans="1:17" s="12" customFormat="1" ht="42" customHeight="1" x14ac:dyDescent="0.25">
      <c r="A33" s="27" t="s">
        <v>58</v>
      </c>
      <c r="B33" s="26" t="s">
        <v>59</v>
      </c>
      <c r="C33" s="113" t="s">
        <v>27</v>
      </c>
      <c r="D33" s="5" t="s">
        <v>9</v>
      </c>
      <c r="E33" s="60">
        <f>SUM(F33:N33)</f>
        <v>4302.80213</v>
      </c>
      <c r="F33" s="35">
        <f>6869.81695-2567.01482</f>
        <v>4302.80213</v>
      </c>
      <c r="G33" s="35">
        <v>0</v>
      </c>
      <c r="H33" s="160">
        <v>0</v>
      </c>
      <c r="I33" s="161"/>
      <c r="J33" s="161"/>
      <c r="K33" s="161"/>
      <c r="L33" s="162"/>
      <c r="M33" s="35">
        <v>0</v>
      </c>
      <c r="N33" s="35">
        <v>0</v>
      </c>
      <c r="O33" s="78" t="s">
        <v>5</v>
      </c>
      <c r="Q33" s="57"/>
    </row>
    <row r="34" spans="1:17" s="12" customFormat="1" ht="30" customHeight="1" x14ac:dyDescent="0.25">
      <c r="A34" s="66"/>
      <c r="B34" s="157" t="s">
        <v>62</v>
      </c>
      <c r="C34" s="114" t="s">
        <v>39</v>
      </c>
      <c r="D34" s="121" t="s">
        <v>39</v>
      </c>
      <c r="E34" s="60" t="s">
        <v>40</v>
      </c>
      <c r="F34" s="29" t="s">
        <v>17</v>
      </c>
      <c r="G34" s="30" t="s">
        <v>18</v>
      </c>
      <c r="H34" s="30" t="s">
        <v>99</v>
      </c>
      <c r="I34" s="160" t="s">
        <v>41</v>
      </c>
      <c r="J34" s="161"/>
      <c r="K34" s="161"/>
      <c r="L34" s="162"/>
      <c r="M34" s="30" t="s">
        <v>25</v>
      </c>
      <c r="N34" s="30" t="s">
        <v>26</v>
      </c>
      <c r="O34" s="79"/>
      <c r="Q34" s="57"/>
    </row>
    <row r="35" spans="1:17" s="12" customFormat="1" ht="15" x14ac:dyDescent="0.25">
      <c r="A35" s="67"/>
      <c r="B35" s="158"/>
      <c r="C35" s="28"/>
      <c r="D35" s="72"/>
      <c r="E35" s="163">
        <v>1</v>
      </c>
      <c r="F35" s="163">
        <v>1</v>
      </c>
      <c r="G35" s="165">
        <v>0</v>
      </c>
      <c r="H35" s="165">
        <v>0</v>
      </c>
      <c r="I35" s="31" t="s">
        <v>42</v>
      </c>
      <c r="J35" s="31" t="s">
        <v>43</v>
      </c>
      <c r="K35" s="31" t="s">
        <v>44</v>
      </c>
      <c r="L35" s="32" t="s">
        <v>45</v>
      </c>
      <c r="M35" s="165">
        <v>0</v>
      </c>
      <c r="N35" s="165">
        <v>0</v>
      </c>
      <c r="O35" s="79"/>
      <c r="Q35" s="57"/>
    </row>
    <row r="36" spans="1:17" s="12" customFormat="1" ht="15" x14ac:dyDescent="0.25">
      <c r="A36" s="74"/>
      <c r="B36" s="159"/>
      <c r="C36" s="115"/>
      <c r="D36" s="73"/>
      <c r="E36" s="164"/>
      <c r="F36" s="164"/>
      <c r="G36" s="166"/>
      <c r="H36" s="166"/>
      <c r="I36" s="33">
        <v>0</v>
      </c>
      <c r="J36" s="33">
        <v>0</v>
      </c>
      <c r="K36" s="33">
        <v>0</v>
      </c>
      <c r="L36" s="33">
        <v>0</v>
      </c>
      <c r="M36" s="166"/>
      <c r="N36" s="166"/>
      <c r="O36" s="80"/>
      <c r="Q36" s="57"/>
    </row>
    <row r="37" spans="1:17" s="12" customFormat="1" ht="39.75" customHeight="1" x14ac:dyDescent="0.25">
      <c r="A37" s="27" t="s">
        <v>63</v>
      </c>
      <c r="B37" s="26" t="s">
        <v>107</v>
      </c>
      <c r="C37" s="113" t="s">
        <v>27</v>
      </c>
      <c r="D37" s="6" t="s">
        <v>2</v>
      </c>
      <c r="E37" s="60">
        <f>SUM(F37:N37)</f>
        <v>3210000</v>
      </c>
      <c r="F37" s="35">
        <v>15000</v>
      </c>
      <c r="G37" s="134">
        <v>150000</v>
      </c>
      <c r="H37" s="160">
        <v>5000</v>
      </c>
      <c r="I37" s="161"/>
      <c r="J37" s="161"/>
      <c r="K37" s="161"/>
      <c r="L37" s="162"/>
      <c r="M37" s="35">
        <f>5000+5000+10000</f>
        <v>20000</v>
      </c>
      <c r="N37" s="35">
        <f>3010000+10000</f>
        <v>3020000</v>
      </c>
      <c r="O37" s="145" t="s">
        <v>5</v>
      </c>
      <c r="Q37" s="57"/>
    </row>
    <row r="38" spans="1:17" s="12" customFormat="1" ht="30" customHeight="1" x14ac:dyDescent="0.25">
      <c r="A38" s="66"/>
      <c r="B38" s="157" t="s">
        <v>68</v>
      </c>
      <c r="C38" s="114" t="s">
        <v>39</v>
      </c>
      <c r="D38" s="121" t="s">
        <v>39</v>
      </c>
      <c r="E38" s="60" t="s">
        <v>40</v>
      </c>
      <c r="F38" s="29" t="s">
        <v>17</v>
      </c>
      <c r="G38" s="30" t="s">
        <v>18</v>
      </c>
      <c r="H38" s="30" t="s">
        <v>99</v>
      </c>
      <c r="I38" s="160" t="s">
        <v>41</v>
      </c>
      <c r="J38" s="161"/>
      <c r="K38" s="161"/>
      <c r="L38" s="162"/>
      <c r="M38" s="30" t="s">
        <v>25</v>
      </c>
      <c r="N38" s="30" t="s">
        <v>26</v>
      </c>
      <c r="O38" s="42"/>
      <c r="Q38" s="57"/>
    </row>
    <row r="39" spans="1:17" s="12" customFormat="1" ht="15" x14ac:dyDescent="0.25">
      <c r="A39" s="67"/>
      <c r="B39" s="158"/>
      <c r="C39" s="28"/>
      <c r="D39" s="72"/>
      <c r="E39" s="163">
        <v>6</v>
      </c>
      <c r="F39" s="163">
        <v>1</v>
      </c>
      <c r="G39" s="165">
        <v>1</v>
      </c>
      <c r="H39" s="165">
        <v>0</v>
      </c>
      <c r="I39" s="31" t="s">
        <v>42</v>
      </c>
      <c r="J39" s="31" t="s">
        <v>43</v>
      </c>
      <c r="K39" s="31" t="s">
        <v>44</v>
      </c>
      <c r="L39" s="32" t="s">
        <v>45</v>
      </c>
      <c r="M39" s="165">
        <v>1</v>
      </c>
      <c r="N39" s="165">
        <v>3</v>
      </c>
      <c r="O39" s="42"/>
      <c r="Q39" s="57"/>
    </row>
    <row r="40" spans="1:17" s="12" customFormat="1" ht="15" x14ac:dyDescent="0.25">
      <c r="A40" s="74"/>
      <c r="B40" s="159"/>
      <c r="C40" s="115"/>
      <c r="D40" s="73"/>
      <c r="E40" s="164"/>
      <c r="F40" s="164"/>
      <c r="G40" s="166"/>
      <c r="H40" s="166"/>
      <c r="I40" s="33">
        <v>0</v>
      </c>
      <c r="J40" s="33">
        <v>0</v>
      </c>
      <c r="K40" s="33">
        <v>0</v>
      </c>
      <c r="L40" s="33">
        <v>0</v>
      </c>
      <c r="M40" s="166"/>
      <c r="N40" s="166"/>
      <c r="O40" s="42"/>
      <c r="Q40" s="57"/>
    </row>
    <row r="41" spans="1:17" s="2" customFormat="1" ht="15" customHeight="1" x14ac:dyDescent="0.25">
      <c r="A41" s="87" t="s">
        <v>34</v>
      </c>
      <c r="B41" s="157" t="s">
        <v>32</v>
      </c>
      <c r="C41" s="116" t="s">
        <v>27</v>
      </c>
      <c r="D41" s="4" t="s">
        <v>4</v>
      </c>
      <c r="E41" s="60">
        <f>SUM(F41:N41)</f>
        <v>164539.24643999999</v>
      </c>
      <c r="F41" s="35">
        <f>SUM(F42:F42)</f>
        <v>25056.232</v>
      </c>
      <c r="G41" s="134">
        <f>SUM(G42:G42)</f>
        <v>35564.440999999999</v>
      </c>
      <c r="H41" s="160">
        <f>SUM(H42:H42)</f>
        <v>34352.57344</v>
      </c>
      <c r="I41" s="161"/>
      <c r="J41" s="161"/>
      <c r="K41" s="161"/>
      <c r="L41" s="162"/>
      <c r="M41" s="35">
        <f>SUM(M42:M42)</f>
        <v>34783</v>
      </c>
      <c r="N41" s="35">
        <f>SUM(N42:N42)</f>
        <v>34783</v>
      </c>
      <c r="O41" s="78" t="s">
        <v>5</v>
      </c>
      <c r="Q41" s="56"/>
    </row>
    <row r="42" spans="1:17" s="12" customFormat="1" ht="48.75" customHeight="1" x14ac:dyDescent="0.25">
      <c r="A42" s="88"/>
      <c r="B42" s="159"/>
      <c r="C42" s="117"/>
      <c r="D42" s="5" t="s">
        <v>9</v>
      </c>
      <c r="E42" s="60">
        <f>SUM(F42:N42)</f>
        <v>164539.24643999999</v>
      </c>
      <c r="F42" s="35">
        <f>25182.019-125.787</f>
        <v>25056.232</v>
      </c>
      <c r="G42" s="134">
        <f>25182+3601+6000+781.441</f>
        <v>35564.440999999999</v>
      </c>
      <c r="H42" s="160">
        <f>34783-430.42656</f>
        <v>34352.57344</v>
      </c>
      <c r="I42" s="161"/>
      <c r="J42" s="161"/>
      <c r="K42" s="161"/>
      <c r="L42" s="162"/>
      <c r="M42" s="35">
        <v>34783</v>
      </c>
      <c r="N42" s="35">
        <v>34783</v>
      </c>
      <c r="O42" s="79"/>
      <c r="Q42" s="57"/>
    </row>
    <row r="43" spans="1:17" s="12" customFormat="1" ht="30" customHeight="1" x14ac:dyDescent="0.25">
      <c r="A43" s="66"/>
      <c r="B43" s="157" t="s">
        <v>47</v>
      </c>
      <c r="C43" s="114" t="s">
        <v>39</v>
      </c>
      <c r="D43" s="121" t="s">
        <v>39</v>
      </c>
      <c r="E43" s="60" t="s">
        <v>40</v>
      </c>
      <c r="F43" s="29" t="s">
        <v>17</v>
      </c>
      <c r="G43" s="30" t="s">
        <v>18</v>
      </c>
      <c r="H43" s="30" t="s">
        <v>99</v>
      </c>
      <c r="I43" s="160" t="s">
        <v>41</v>
      </c>
      <c r="J43" s="161"/>
      <c r="K43" s="161"/>
      <c r="L43" s="162"/>
      <c r="M43" s="30" t="s">
        <v>25</v>
      </c>
      <c r="N43" s="30" t="s">
        <v>26</v>
      </c>
      <c r="O43" s="28"/>
      <c r="Q43" s="57"/>
    </row>
    <row r="44" spans="1:17" s="12" customFormat="1" ht="15" x14ac:dyDescent="0.25">
      <c r="A44" s="67"/>
      <c r="B44" s="158"/>
      <c r="C44" s="28"/>
      <c r="D44" s="72"/>
      <c r="E44" s="192">
        <v>605</v>
      </c>
      <c r="F44" s="163">
        <v>119</v>
      </c>
      <c r="G44" s="165">
        <v>120</v>
      </c>
      <c r="H44" s="165">
        <v>121</v>
      </c>
      <c r="I44" s="34" t="s">
        <v>42</v>
      </c>
      <c r="J44" s="34" t="s">
        <v>43</v>
      </c>
      <c r="K44" s="34" t="s">
        <v>44</v>
      </c>
      <c r="L44" s="33" t="s">
        <v>45</v>
      </c>
      <c r="M44" s="165">
        <v>122</v>
      </c>
      <c r="N44" s="165">
        <v>123</v>
      </c>
      <c r="O44" s="28"/>
      <c r="Q44" s="57"/>
    </row>
    <row r="45" spans="1:17" s="12" customFormat="1" ht="15" x14ac:dyDescent="0.25">
      <c r="A45" s="74"/>
      <c r="B45" s="159"/>
      <c r="C45" s="115"/>
      <c r="D45" s="73"/>
      <c r="E45" s="193"/>
      <c r="F45" s="164"/>
      <c r="G45" s="166"/>
      <c r="H45" s="166"/>
      <c r="I45" s="33">
        <v>30</v>
      </c>
      <c r="J45" s="33">
        <v>30</v>
      </c>
      <c r="K45" s="33">
        <v>30</v>
      </c>
      <c r="L45" s="33">
        <v>31</v>
      </c>
      <c r="M45" s="166"/>
      <c r="N45" s="166"/>
      <c r="O45" s="115"/>
      <c r="Q45" s="57"/>
    </row>
    <row r="46" spans="1:17" s="12" customFormat="1" ht="30" customHeight="1" x14ac:dyDescent="0.25">
      <c r="A46" s="87" t="s">
        <v>93</v>
      </c>
      <c r="B46" s="157" t="s">
        <v>94</v>
      </c>
      <c r="C46" s="116" t="s">
        <v>27</v>
      </c>
      <c r="D46" s="4" t="s">
        <v>4</v>
      </c>
      <c r="E46" s="60">
        <f>SUM(E47:E47)</f>
        <v>6973.3243700000003</v>
      </c>
      <c r="F46" s="35">
        <f>F47</f>
        <v>0</v>
      </c>
      <c r="G46" s="134">
        <f>SUM(G47:G47)</f>
        <v>578.68880000000001</v>
      </c>
      <c r="H46" s="160">
        <f>SUM(H47:H47)</f>
        <v>6394.6355700000004</v>
      </c>
      <c r="I46" s="161"/>
      <c r="J46" s="161"/>
      <c r="K46" s="161"/>
      <c r="L46" s="162"/>
      <c r="M46" s="35">
        <f>SUM(M47:M47)</f>
        <v>0</v>
      </c>
      <c r="N46" s="35">
        <f>SUM(N47:N47)</f>
        <v>0</v>
      </c>
      <c r="O46" s="190" t="s">
        <v>5</v>
      </c>
      <c r="Q46" s="57"/>
    </row>
    <row r="47" spans="1:17" s="12" customFormat="1" ht="51.75" customHeight="1" x14ac:dyDescent="0.25">
      <c r="A47" s="88"/>
      <c r="B47" s="159"/>
      <c r="C47" s="117"/>
      <c r="D47" s="5" t="s">
        <v>9</v>
      </c>
      <c r="E47" s="60">
        <f>SUM(F47:N47)</f>
        <v>6973.3243700000003</v>
      </c>
      <c r="F47" s="35">
        <v>0</v>
      </c>
      <c r="G47" s="134">
        <f>586.35224-7.66344</f>
        <v>578.68880000000001</v>
      </c>
      <c r="H47" s="160">
        <f>430.42656+2680.04254+3284.16647</f>
        <v>6394.6355700000004</v>
      </c>
      <c r="I47" s="161"/>
      <c r="J47" s="161"/>
      <c r="K47" s="161"/>
      <c r="L47" s="162"/>
      <c r="M47" s="35">
        <v>0</v>
      </c>
      <c r="N47" s="35">
        <v>0</v>
      </c>
      <c r="O47" s="191"/>
      <c r="Q47" s="57"/>
    </row>
    <row r="48" spans="1:17" s="12" customFormat="1" ht="30" customHeight="1" x14ac:dyDescent="0.25">
      <c r="A48" s="87" t="s">
        <v>85</v>
      </c>
      <c r="B48" s="157" t="s">
        <v>69</v>
      </c>
      <c r="C48" s="116" t="s">
        <v>27</v>
      </c>
      <c r="D48" s="4" t="s">
        <v>4</v>
      </c>
      <c r="E48" s="60">
        <f>SUM(E49:E49)</f>
        <v>164.62487999999999</v>
      </c>
      <c r="F48" s="35">
        <f>F49</f>
        <v>164.62487999999999</v>
      </c>
      <c r="G48" s="134">
        <f>SUM(G49:G49)</f>
        <v>0</v>
      </c>
      <c r="H48" s="160">
        <f>SUM(H49:H49)</f>
        <v>0</v>
      </c>
      <c r="I48" s="161"/>
      <c r="J48" s="161"/>
      <c r="K48" s="161"/>
      <c r="L48" s="162"/>
      <c r="M48" s="35">
        <f>SUM(M49:M49)</f>
        <v>0</v>
      </c>
      <c r="N48" s="35">
        <f>SUM(N49:N49)</f>
        <v>0</v>
      </c>
      <c r="O48" s="114"/>
      <c r="Q48" s="57"/>
    </row>
    <row r="49" spans="1:17" s="12" customFormat="1" ht="65.25" customHeight="1" x14ac:dyDescent="0.25">
      <c r="A49" s="88"/>
      <c r="B49" s="159"/>
      <c r="C49" s="117"/>
      <c r="D49" s="5" t="s">
        <v>35</v>
      </c>
      <c r="E49" s="60">
        <f>SUM(F49:N49)</f>
        <v>164.62487999999999</v>
      </c>
      <c r="F49" s="35">
        <v>164.62487999999999</v>
      </c>
      <c r="G49" s="134">
        <v>0</v>
      </c>
      <c r="H49" s="160">
        <v>0</v>
      </c>
      <c r="I49" s="161"/>
      <c r="J49" s="161"/>
      <c r="K49" s="161"/>
      <c r="L49" s="162"/>
      <c r="M49" s="35">
        <v>0</v>
      </c>
      <c r="N49" s="35">
        <v>0</v>
      </c>
      <c r="O49" s="115"/>
      <c r="Q49" s="57"/>
    </row>
    <row r="50" spans="1:17" s="12" customFormat="1" ht="33.75" customHeight="1" x14ac:dyDescent="0.25">
      <c r="A50" s="67"/>
      <c r="B50" s="158" t="s">
        <v>64</v>
      </c>
      <c r="C50" s="28" t="s">
        <v>39</v>
      </c>
      <c r="D50" s="146" t="s">
        <v>39</v>
      </c>
      <c r="E50" s="141" t="s">
        <v>40</v>
      </c>
      <c r="F50" s="147" t="s">
        <v>17</v>
      </c>
      <c r="G50" s="148" t="s">
        <v>18</v>
      </c>
      <c r="H50" s="148" t="s">
        <v>99</v>
      </c>
      <c r="I50" s="197" t="s">
        <v>41</v>
      </c>
      <c r="J50" s="198"/>
      <c r="K50" s="198"/>
      <c r="L50" s="199"/>
      <c r="M50" s="148" t="s">
        <v>25</v>
      </c>
      <c r="N50" s="148" t="s">
        <v>26</v>
      </c>
      <c r="O50" s="28"/>
      <c r="Q50" s="57"/>
    </row>
    <row r="51" spans="1:17" s="12" customFormat="1" ht="21.6" customHeight="1" x14ac:dyDescent="0.25">
      <c r="A51" s="67"/>
      <c r="B51" s="158"/>
      <c r="C51" s="28"/>
      <c r="D51" s="72"/>
      <c r="E51" s="163">
        <v>100</v>
      </c>
      <c r="F51" s="163">
        <v>100</v>
      </c>
      <c r="G51" s="165">
        <v>0</v>
      </c>
      <c r="H51" s="165">
        <v>0</v>
      </c>
      <c r="I51" s="34" t="s">
        <v>42</v>
      </c>
      <c r="J51" s="34" t="s">
        <v>43</v>
      </c>
      <c r="K51" s="34" t="s">
        <v>44</v>
      </c>
      <c r="L51" s="33" t="s">
        <v>45</v>
      </c>
      <c r="M51" s="165">
        <v>0</v>
      </c>
      <c r="N51" s="165">
        <v>0</v>
      </c>
      <c r="O51" s="28"/>
      <c r="Q51" s="57"/>
    </row>
    <row r="52" spans="1:17" s="12" customFormat="1" ht="69.75" customHeight="1" x14ac:dyDescent="0.25">
      <c r="A52" s="74"/>
      <c r="B52" s="159"/>
      <c r="C52" s="115"/>
      <c r="D52" s="73"/>
      <c r="E52" s="164"/>
      <c r="F52" s="164"/>
      <c r="G52" s="166"/>
      <c r="H52" s="166"/>
      <c r="I52" s="33">
        <v>0</v>
      </c>
      <c r="J52" s="33">
        <v>0</v>
      </c>
      <c r="K52" s="33">
        <v>0</v>
      </c>
      <c r="L52" s="33">
        <v>0</v>
      </c>
      <c r="M52" s="166"/>
      <c r="N52" s="166"/>
      <c r="O52" s="28"/>
      <c r="Q52" s="57"/>
    </row>
    <row r="53" spans="1:17" s="2" customFormat="1" ht="15" customHeight="1" x14ac:dyDescent="0.25">
      <c r="A53" s="87" t="s">
        <v>108</v>
      </c>
      <c r="B53" s="157" t="s">
        <v>109</v>
      </c>
      <c r="C53" s="116" t="s">
        <v>27</v>
      </c>
      <c r="D53" s="4" t="s">
        <v>4</v>
      </c>
      <c r="E53" s="60">
        <f>SUM(F53:N53)</f>
        <v>1519.6</v>
      </c>
      <c r="F53" s="35">
        <f>SUM(F54:F54)</f>
        <v>0</v>
      </c>
      <c r="G53" s="134">
        <f>SUM(G54:G54)</f>
        <v>0</v>
      </c>
      <c r="H53" s="160">
        <f>SUM(H54:H54)</f>
        <v>1519.6</v>
      </c>
      <c r="I53" s="161"/>
      <c r="J53" s="161"/>
      <c r="K53" s="161"/>
      <c r="L53" s="162"/>
      <c r="M53" s="35">
        <f>SUM(M54:M54)</f>
        <v>0</v>
      </c>
      <c r="N53" s="35">
        <f>SUM(N54:N54)</f>
        <v>0</v>
      </c>
      <c r="O53" s="78" t="s">
        <v>5</v>
      </c>
      <c r="Q53" s="56"/>
    </row>
    <row r="54" spans="1:17" s="12" customFormat="1" ht="48.75" customHeight="1" x14ac:dyDescent="0.25">
      <c r="A54" s="88"/>
      <c r="B54" s="159"/>
      <c r="C54" s="117"/>
      <c r="D54" s="5" t="s">
        <v>9</v>
      </c>
      <c r="E54" s="60">
        <f>SUM(F54:N54)</f>
        <v>1519.6</v>
      </c>
      <c r="F54" s="35">
        <v>0</v>
      </c>
      <c r="G54" s="134">
        <v>0</v>
      </c>
      <c r="H54" s="160">
        <v>1519.6</v>
      </c>
      <c r="I54" s="161"/>
      <c r="J54" s="161"/>
      <c r="K54" s="161"/>
      <c r="L54" s="162"/>
      <c r="M54" s="35">
        <v>0</v>
      </c>
      <c r="N54" s="35">
        <v>0</v>
      </c>
      <c r="O54" s="79"/>
      <c r="Q54" s="57"/>
    </row>
    <row r="55" spans="1:17" s="12" customFormat="1" ht="30" customHeight="1" x14ac:dyDescent="0.25">
      <c r="A55" s="66"/>
      <c r="B55" s="157" t="s">
        <v>112</v>
      </c>
      <c r="C55" s="114" t="s">
        <v>39</v>
      </c>
      <c r="D55" s="121" t="s">
        <v>39</v>
      </c>
      <c r="E55" s="60" t="s">
        <v>40</v>
      </c>
      <c r="F55" s="29" t="s">
        <v>17</v>
      </c>
      <c r="G55" s="30" t="s">
        <v>18</v>
      </c>
      <c r="H55" s="30" t="s">
        <v>99</v>
      </c>
      <c r="I55" s="160" t="s">
        <v>41</v>
      </c>
      <c r="J55" s="161"/>
      <c r="K55" s="161"/>
      <c r="L55" s="162"/>
      <c r="M55" s="30" t="s">
        <v>25</v>
      </c>
      <c r="N55" s="30" t="s">
        <v>26</v>
      </c>
      <c r="O55" s="28"/>
      <c r="Q55" s="57"/>
    </row>
    <row r="56" spans="1:17" s="12" customFormat="1" ht="15" x14ac:dyDescent="0.25">
      <c r="A56" s="67"/>
      <c r="B56" s="158"/>
      <c r="C56" s="28"/>
      <c r="D56" s="72"/>
      <c r="E56" s="192">
        <v>1</v>
      </c>
      <c r="F56" s="163">
        <v>0</v>
      </c>
      <c r="G56" s="165">
        <v>0</v>
      </c>
      <c r="H56" s="165">
        <v>1</v>
      </c>
      <c r="I56" s="34" t="s">
        <v>42</v>
      </c>
      <c r="J56" s="34" t="s">
        <v>43</v>
      </c>
      <c r="K56" s="34" t="s">
        <v>44</v>
      </c>
      <c r="L56" s="33" t="s">
        <v>45</v>
      </c>
      <c r="M56" s="165">
        <v>0</v>
      </c>
      <c r="N56" s="165">
        <v>0</v>
      </c>
      <c r="O56" s="28"/>
      <c r="Q56" s="57"/>
    </row>
    <row r="57" spans="1:17" s="12" customFormat="1" ht="15" x14ac:dyDescent="0.25">
      <c r="A57" s="74"/>
      <c r="B57" s="159"/>
      <c r="C57" s="115"/>
      <c r="D57" s="73"/>
      <c r="E57" s="193"/>
      <c r="F57" s="164"/>
      <c r="G57" s="166"/>
      <c r="H57" s="166"/>
      <c r="I57" s="33">
        <v>0</v>
      </c>
      <c r="J57" s="33">
        <v>0</v>
      </c>
      <c r="K57" s="33">
        <v>1</v>
      </c>
      <c r="L57" s="33">
        <v>1</v>
      </c>
      <c r="M57" s="166"/>
      <c r="N57" s="166"/>
      <c r="O57" s="115"/>
      <c r="Q57" s="57"/>
    </row>
    <row r="58" spans="1:17" s="15" customFormat="1" ht="16.5" customHeight="1" x14ac:dyDescent="0.2">
      <c r="A58" s="123">
        <v>2</v>
      </c>
      <c r="B58" s="180" t="s">
        <v>77</v>
      </c>
      <c r="C58" s="108" t="s">
        <v>27</v>
      </c>
      <c r="D58" s="14" t="s">
        <v>8</v>
      </c>
      <c r="E58" s="63">
        <f>E60+E59</f>
        <v>231425.50999999998</v>
      </c>
      <c r="F58" s="37">
        <f>F60</f>
        <v>0</v>
      </c>
      <c r="G58" s="132">
        <f>G60</f>
        <v>0</v>
      </c>
      <c r="H58" s="194">
        <f>H60+H59</f>
        <v>130640.64</v>
      </c>
      <c r="I58" s="195"/>
      <c r="J58" s="195"/>
      <c r="K58" s="195"/>
      <c r="L58" s="196"/>
      <c r="M58" s="37">
        <f>M60+M59</f>
        <v>95379.87</v>
      </c>
      <c r="N58" s="37">
        <f>N60+N59</f>
        <v>5405</v>
      </c>
      <c r="O58" s="75"/>
      <c r="Q58" s="54"/>
    </row>
    <row r="59" spans="1:17" s="15" customFormat="1" ht="30" customHeight="1" x14ac:dyDescent="0.2">
      <c r="A59" s="124"/>
      <c r="B59" s="181"/>
      <c r="C59" s="109"/>
      <c r="D59" s="14" t="s">
        <v>35</v>
      </c>
      <c r="E59" s="63">
        <f>SUM(F59:N59)</f>
        <v>133215.29999999999</v>
      </c>
      <c r="F59" s="37">
        <v>0</v>
      </c>
      <c r="G59" s="132">
        <v>0</v>
      </c>
      <c r="H59" s="194">
        <f>H62</f>
        <v>77520.86</v>
      </c>
      <c r="I59" s="195"/>
      <c r="J59" s="195"/>
      <c r="K59" s="195"/>
      <c r="L59" s="196"/>
      <c r="M59" s="37">
        <f>M62</f>
        <v>55694.44</v>
      </c>
      <c r="N59" s="37">
        <f>N62</f>
        <v>0</v>
      </c>
      <c r="O59" s="76"/>
      <c r="Q59" s="54"/>
    </row>
    <row r="60" spans="1:17" s="16" customFormat="1" ht="41.25" customHeight="1" x14ac:dyDescent="0.25">
      <c r="A60" s="91"/>
      <c r="B60" s="181"/>
      <c r="C60" s="109"/>
      <c r="D60" s="11" t="s">
        <v>9</v>
      </c>
      <c r="E60" s="63">
        <f>SUM(F60:N60)</f>
        <v>98210.209999999992</v>
      </c>
      <c r="F60" s="22">
        <f>F68</f>
        <v>0</v>
      </c>
      <c r="G60" s="133">
        <f>G68</f>
        <v>0</v>
      </c>
      <c r="H60" s="151">
        <f>H68+H63</f>
        <v>53119.78</v>
      </c>
      <c r="I60" s="152"/>
      <c r="J60" s="152"/>
      <c r="K60" s="152"/>
      <c r="L60" s="153"/>
      <c r="M60" s="22">
        <f>M68+M63</f>
        <v>39685.43</v>
      </c>
      <c r="N60" s="22">
        <f>N68+N63</f>
        <v>5405</v>
      </c>
      <c r="O60" s="76"/>
      <c r="Q60" s="55"/>
    </row>
    <row r="61" spans="1:17" s="2" customFormat="1" ht="15" customHeight="1" x14ac:dyDescent="0.25">
      <c r="A61" s="66" t="s">
        <v>37</v>
      </c>
      <c r="B61" s="157" t="s">
        <v>90</v>
      </c>
      <c r="C61" s="111" t="s">
        <v>27</v>
      </c>
      <c r="D61" s="4" t="s">
        <v>1</v>
      </c>
      <c r="E61" s="60">
        <f>SUM(F61:N61)</f>
        <v>215210.51</v>
      </c>
      <c r="F61" s="35">
        <f>SUM(F63:F63)</f>
        <v>0</v>
      </c>
      <c r="G61" s="134">
        <f>SUM(G63:G63)</f>
        <v>0</v>
      </c>
      <c r="H61" s="160">
        <f>SUM(H62:H63)</f>
        <v>125235.64</v>
      </c>
      <c r="I61" s="161"/>
      <c r="J61" s="161"/>
      <c r="K61" s="161"/>
      <c r="L61" s="162"/>
      <c r="M61" s="35">
        <f t="shared" ref="M61:N61" si="8">SUM(M62:M63)</f>
        <v>89974.87</v>
      </c>
      <c r="N61" s="35">
        <f t="shared" si="8"/>
        <v>0</v>
      </c>
      <c r="O61" s="68" t="s">
        <v>5</v>
      </c>
      <c r="Q61" s="56"/>
    </row>
    <row r="62" spans="1:17" s="2" customFormat="1" ht="26.25" customHeight="1" x14ac:dyDescent="0.25">
      <c r="A62" s="67"/>
      <c r="B62" s="158"/>
      <c r="C62" s="112"/>
      <c r="D62" s="4" t="s">
        <v>35</v>
      </c>
      <c r="E62" s="60">
        <f>SUM(F62:N62)</f>
        <v>133215.29999999999</v>
      </c>
      <c r="F62" s="35"/>
      <c r="G62" s="134"/>
      <c r="H62" s="160">
        <v>77520.86</v>
      </c>
      <c r="I62" s="161"/>
      <c r="J62" s="161"/>
      <c r="K62" s="161"/>
      <c r="L62" s="162"/>
      <c r="M62" s="35">
        <v>55694.44</v>
      </c>
      <c r="N62" s="35">
        <v>0</v>
      </c>
      <c r="O62" s="69"/>
      <c r="Q62" s="56"/>
    </row>
    <row r="63" spans="1:17" s="12" customFormat="1" ht="46.5" customHeight="1" x14ac:dyDescent="0.25">
      <c r="A63" s="67"/>
      <c r="B63" s="158"/>
      <c r="C63" s="112"/>
      <c r="D63" s="5" t="s">
        <v>9</v>
      </c>
      <c r="E63" s="60">
        <f>SUM(F63:N63)</f>
        <v>81995.209999999992</v>
      </c>
      <c r="F63" s="36">
        <v>0</v>
      </c>
      <c r="G63" s="135">
        <v>0</v>
      </c>
      <c r="H63" s="183">
        <v>47714.78</v>
      </c>
      <c r="I63" s="184"/>
      <c r="J63" s="184"/>
      <c r="K63" s="184"/>
      <c r="L63" s="185"/>
      <c r="M63" s="36">
        <v>34280.43</v>
      </c>
      <c r="N63" s="36">
        <v>0</v>
      </c>
      <c r="O63" s="69"/>
      <c r="Q63" s="56"/>
    </row>
    <row r="64" spans="1:17" s="12" customFormat="1" ht="29.25" customHeight="1" x14ac:dyDescent="0.25">
      <c r="A64" s="66"/>
      <c r="B64" s="157" t="s">
        <v>103</v>
      </c>
      <c r="C64" s="114" t="s">
        <v>39</v>
      </c>
      <c r="D64" s="121" t="s">
        <v>39</v>
      </c>
      <c r="E64" s="60" t="s">
        <v>40</v>
      </c>
      <c r="F64" s="29" t="s">
        <v>17</v>
      </c>
      <c r="G64" s="30" t="s">
        <v>18</v>
      </c>
      <c r="H64" s="30" t="s">
        <v>99</v>
      </c>
      <c r="I64" s="160" t="s">
        <v>41</v>
      </c>
      <c r="J64" s="161"/>
      <c r="K64" s="161"/>
      <c r="L64" s="162"/>
      <c r="M64" s="30" t="s">
        <v>25</v>
      </c>
      <c r="N64" s="30" t="s">
        <v>26</v>
      </c>
      <c r="O64" s="28"/>
      <c r="Q64" s="57"/>
    </row>
    <row r="65" spans="1:17" s="12" customFormat="1" ht="15" x14ac:dyDescent="0.25">
      <c r="A65" s="67"/>
      <c r="B65" s="158"/>
      <c r="C65" s="28"/>
      <c r="D65" s="72"/>
      <c r="E65" s="163">
        <v>2</v>
      </c>
      <c r="F65" s="163">
        <v>0</v>
      </c>
      <c r="G65" s="165">
        <v>0</v>
      </c>
      <c r="H65" s="165">
        <v>1</v>
      </c>
      <c r="I65" s="34" t="s">
        <v>42</v>
      </c>
      <c r="J65" s="34" t="s">
        <v>43</v>
      </c>
      <c r="K65" s="34" t="s">
        <v>44</v>
      </c>
      <c r="L65" s="33" t="s">
        <v>45</v>
      </c>
      <c r="M65" s="165">
        <v>1</v>
      </c>
      <c r="N65" s="165">
        <v>0</v>
      </c>
      <c r="O65" s="28"/>
      <c r="Q65" s="57"/>
    </row>
    <row r="66" spans="1:17" s="12" customFormat="1" ht="27" customHeight="1" x14ac:dyDescent="0.25">
      <c r="A66" s="74"/>
      <c r="B66" s="159"/>
      <c r="C66" s="115"/>
      <c r="D66" s="122"/>
      <c r="E66" s="164"/>
      <c r="F66" s="164"/>
      <c r="G66" s="166"/>
      <c r="H66" s="166"/>
      <c r="I66" s="33">
        <v>0</v>
      </c>
      <c r="J66" s="33">
        <v>0</v>
      </c>
      <c r="K66" s="33">
        <v>0</v>
      </c>
      <c r="L66" s="33">
        <v>1</v>
      </c>
      <c r="M66" s="166"/>
      <c r="N66" s="166"/>
      <c r="O66" s="28"/>
      <c r="Q66" s="57"/>
    </row>
    <row r="67" spans="1:17" s="2" customFormat="1" ht="15" customHeight="1" x14ac:dyDescent="0.25">
      <c r="A67" s="66" t="s">
        <v>89</v>
      </c>
      <c r="B67" s="157" t="s">
        <v>91</v>
      </c>
      <c r="C67" s="111" t="s">
        <v>27</v>
      </c>
      <c r="D67" s="4" t="s">
        <v>1</v>
      </c>
      <c r="E67" s="60">
        <f>SUM(F67:N67)</f>
        <v>16215</v>
      </c>
      <c r="F67" s="35">
        <f>SUM(F68:F68)</f>
        <v>0</v>
      </c>
      <c r="G67" s="134">
        <f>SUM(G68:G68)</f>
        <v>0</v>
      </c>
      <c r="H67" s="160">
        <f>SUM(H68:H68)</f>
        <v>5405</v>
      </c>
      <c r="I67" s="161"/>
      <c r="J67" s="161"/>
      <c r="K67" s="161"/>
      <c r="L67" s="162"/>
      <c r="M67" s="35">
        <f>SUM(M68:M68)</f>
        <v>5405</v>
      </c>
      <c r="N67" s="35">
        <f>SUM(N68:N68)</f>
        <v>5405</v>
      </c>
      <c r="O67" s="68" t="s">
        <v>5</v>
      </c>
      <c r="Q67" s="56"/>
    </row>
    <row r="68" spans="1:17" s="12" customFormat="1" ht="46.5" customHeight="1" x14ac:dyDescent="0.25">
      <c r="A68" s="67"/>
      <c r="B68" s="158"/>
      <c r="C68" s="112"/>
      <c r="D68" s="5" t="s">
        <v>9</v>
      </c>
      <c r="E68" s="60">
        <f>SUM(F68:N68)</f>
        <v>16215</v>
      </c>
      <c r="F68" s="36">
        <v>0</v>
      </c>
      <c r="G68" s="135">
        <v>0</v>
      </c>
      <c r="H68" s="183">
        <v>5405</v>
      </c>
      <c r="I68" s="184"/>
      <c r="J68" s="184"/>
      <c r="K68" s="184"/>
      <c r="L68" s="185"/>
      <c r="M68" s="36">
        <v>5405</v>
      </c>
      <c r="N68" s="36">
        <v>5405</v>
      </c>
      <c r="O68" s="69"/>
      <c r="Q68" s="56"/>
    </row>
    <row r="69" spans="1:17" s="12" customFormat="1" ht="28.5" customHeight="1" x14ac:dyDescent="0.25">
      <c r="A69" s="66"/>
      <c r="B69" s="157" t="s">
        <v>102</v>
      </c>
      <c r="C69" s="114" t="s">
        <v>39</v>
      </c>
      <c r="D69" s="121" t="s">
        <v>39</v>
      </c>
      <c r="E69" s="60" t="s">
        <v>40</v>
      </c>
      <c r="F69" s="29" t="s">
        <v>17</v>
      </c>
      <c r="G69" s="30" t="s">
        <v>18</v>
      </c>
      <c r="H69" s="30" t="s">
        <v>99</v>
      </c>
      <c r="I69" s="160" t="s">
        <v>41</v>
      </c>
      <c r="J69" s="161"/>
      <c r="K69" s="161"/>
      <c r="L69" s="162"/>
      <c r="M69" s="30" t="s">
        <v>25</v>
      </c>
      <c r="N69" s="30" t="s">
        <v>26</v>
      </c>
      <c r="O69" s="28"/>
      <c r="Q69" s="57"/>
    </row>
    <row r="70" spans="1:17" s="12" customFormat="1" ht="15" x14ac:dyDescent="0.25">
      <c r="A70" s="67"/>
      <c r="B70" s="158"/>
      <c r="C70" s="28"/>
      <c r="D70" s="72"/>
      <c r="E70" s="163">
        <v>3</v>
      </c>
      <c r="F70" s="163">
        <v>0</v>
      </c>
      <c r="G70" s="165">
        <v>0</v>
      </c>
      <c r="H70" s="165">
        <v>1</v>
      </c>
      <c r="I70" s="34" t="s">
        <v>42</v>
      </c>
      <c r="J70" s="34" t="s">
        <v>43</v>
      </c>
      <c r="K70" s="34" t="s">
        <v>44</v>
      </c>
      <c r="L70" s="33" t="s">
        <v>45</v>
      </c>
      <c r="M70" s="165">
        <v>1</v>
      </c>
      <c r="N70" s="165">
        <v>1</v>
      </c>
      <c r="O70" s="28"/>
      <c r="Q70" s="57"/>
    </row>
    <row r="71" spans="1:17" s="12" customFormat="1" ht="17.25" customHeight="1" x14ac:dyDescent="0.25">
      <c r="A71" s="74"/>
      <c r="B71" s="159"/>
      <c r="C71" s="115"/>
      <c r="D71" s="122"/>
      <c r="E71" s="164"/>
      <c r="F71" s="164"/>
      <c r="G71" s="166"/>
      <c r="H71" s="166"/>
      <c r="I71" s="33">
        <v>0</v>
      </c>
      <c r="J71" s="33">
        <v>0</v>
      </c>
      <c r="K71" s="33">
        <v>0</v>
      </c>
      <c r="L71" s="33">
        <v>1</v>
      </c>
      <c r="M71" s="166"/>
      <c r="N71" s="166"/>
      <c r="O71" s="115"/>
      <c r="Q71" s="57"/>
    </row>
    <row r="72" spans="1:17" s="15" customFormat="1" ht="16.5" customHeight="1" x14ac:dyDescent="0.2">
      <c r="A72" s="123">
        <v>3</v>
      </c>
      <c r="B72" s="180" t="s">
        <v>104</v>
      </c>
      <c r="C72" s="108" t="s">
        <v>27</v>
      </c>
      <c r="D72" s="14" t="s">
        <v>8</v>
      </c>
      <c r="E72" s="63">
        <f>E73</f>
        <v>19997</v>
      </c>
      <c r="F72" s="37">
        <f>F73</f>
        <v>0</v>
      </c>
      <c r="G72" s="132">
        <f>G73</f>
        <v>0</v>
      </c>
      <c r="H72" s="194">
        <f>H73</f>
        <v>19997</v>
      </c>
      <c r="I72" s="195"/>
      <c r="J72" s="195"/>
      <c r="K72" s="195"/>
      <c r="L72" s="196"/>
      <c r="M72" s="37">
        <f>M73</f>
        <v>0</v>
      </c>
      <c r="N72" s="37">
        <f>N73</f>
        <v>0</v>
      </c>
      <c r="O72" s="75"/>
      <c r="Q72" s="54"/>
    </row>
    <row r="73" spans="1:17" s="15" customFormat="1" ht="87.75" customHeight="1" x14ac:dyDescent="0.2">
      <c r="A73" s="150"/>
      <c r="B73" s="182"/>
      <c r="C73" s="110"/>
      <c r="D73" s="14" t="s">
        <v>35</v>
      </c>
      <c r="E73" s="63">
        <f>SUM(F73:N73)</f>
        <v>19997</v>
      </c>
      <c r="F73" s="37">
        <v>0</v>
      </c>
      <c r="G73" s="132">
        <v>0</v>
      </c>
      <c r="H73" s="194">
        <f>H75</f>
        <v>19997</v>
      </c>
      <c r="I73" s="195"/>
      <c r="J73" s="195"/>
      <c r="K73" s="195"/>
      <c r="L73" s="196"/>
      <c r="M73" s="37">
        <f>M75</f>
        <v>0</v>
      </c>
      <c r="N73" s="37">
        <f>N75</f>
        <v>0</v>
      </c>
      <c r="O73" s="77"/>
      <c r="Q73" s="54"/>
    </row>
    <row r="74" spans="1:17" s="2" customFormat="1" ht="15" customHeight="1" x14ac:dyDescent="0.25">
      <c r="A74" s="66" t="s">
        <v>83</v>
      </c>
      <c r="B74" s="157" t="s">
        <v>106</v>
      </c>
      <c r="C74" s="111" t="s">
        <v>27</v>
      </c>
      <c r="D74" s="4" t="s">
        <v>1</v>
      </c>
      <c r="E74" s="60">
        <f>SUM(F74:N74)</f>
        <v>19997</v>
      </c>
      <c r="F74" s="35">
        <f>F75</f>
        <v>0</v>
      </c>
      <c r="G74" s="134">
        <f>SUM(G75)</f>
        <v>0</v>
      </c>
      <c r="H74" s="160">
        <f>SUM(H73)</f>
        <v>19997</v>
      </c>
      <c r="I74" s="161"/>
      <c r="J74" s="161"/>
      <c r="K74" s="161"/>
      <c r="L74" s="162"/>
      <c r="M74" s="35">
        <f>M75</f>
        <v>0</v>
      </c>
      <c r="N74" s="35">
        <f>SUM(N75:N75)</f>
        <v>0</v>
      </c>
      <c r="O74" s="68" t="s">
        <v>5</v>
      </c>
      <c r="Q74" s="56"/>
    </row>
    <row r="75" spans="1:17" s="2" customFormat="1" ht="61.5" customHeight="1" x14ac:dyDescent="0.25">
      <c r="A75" s="67"/>
      <c r="B75" s="158"/>
      <c r="C75" s="112"/>
      <c r="D75" s="4" t="s">
        <v>35</v>
      </c>
      <c r="E75" s="60">
        <f>SUM(F75:N75)</f>
        <v>19997</v>
      </c>
      <c r="F75" s="35">
        <v>0</v>
      </c>
      <c r="G75" s="134">
        <v>0</v>
      </c>
      <c r="H75" s="160">
        <v>19997</v>
      </c>
      <c r="I75" s="161"/>
      <c r="J75" s="161"/>
      <c r="K75" s="161"/>
      <c r="L75" s="162"/>
      <c r="M75" s="35">
        <v>0</v>
      </c>
      <c r="N75" s="35">
        <v>0</v>
      </c>
      <c r="O75" s="69"/>
      <c r="Q75" s="56"/>
    </row>
    <row r="76" spans="1:17" s="12" customFormat="1" ht="29.25" customHeight="1" x14ac:dyDescent="0.25">
      <c r="A76" s="66"/>
      <c r="B76" s="157" t="s">
        <v>105</v>
      </c>
      <c r="C76" s="114" t="s">
        <v>39</v>
      </c>
      <c r="D76" s="121" t="s">
        <v>39</v>
      </c>
      <c r="E76" s="60" t="s">
        <v>40</v>
      </c>
      <c r="F76" s="29" t="s">
        <v>17</v>
      </c>
      <c r="G76" s="30" t="s">
        <v>18</v>
      </c>
      <c r="H76" s="30" t="s">
        <v>99</v>
      </c>
      <c r="I76" s="160" t="s">
        <v>41</v>
      </c>
      <c r="J76" s="161"/>
      <c r="K76" s="161"/>
      <c r="L76" s="162"/>
      <c r="M76" s="30" t="s">
        <v>25</v>
      </c>
      <c r="N76" s="30" t="s">
        <v>26</v>
      </c>
      <c r="O76" s="28"/>
      <c r="Q76" s="57"/>
    </row>
    <row r="77" spans="1:17" s="12" customFormat="1" ht="15" x14ac:dyDescent="0.25">
      <c r="A77" s="67"/>
      <c r="B77" s="158"/>
      <c r="C77" s="28"/>
      <c r="D77" s="72"/>
      <c r="E77" s="163">
        <v>1</v>
      </c>
      <c r="F77" s="163">
        <v>0</v>
      </c>
      <c r="G77" s="165">
        <v>0</v>
      </c>
      <c r="H77" s="165">
        <v>1</v>
      </c>
      <c r="I77" s="34" t="s">
        <v>42</v>
      </c>
      <c r="J77" s="34" t="s">
        <v>43</v>
      </c>
      <c r="K77" s="34" t="s">
        <v>44</v>
      </c>
      <c r="L77" s="33" t="s">
        <v>45</v>
      </c>
      <c r="M77" s="165">
        <v>0</v>
      </c>
      <c r="N77" s="165">
        <v>0</v>
      </c>
      <c r="O77" s="28"/>
      <c r="Q77" s="57"/>
    </row>
    <row r="78" spans="1:17" s="12" customFormat="1" ht="27" customHeight="1" x14ac:dyDescent="0.25">
      <c r="A78" s="74"/>
      <c r="B78" s="159"/>
      <c r="C78" s="115"/>
      <c r="D78" s="122"/>
      <c r="E78" s="164"/>
      <c r="F78" s="164"/>
      <c r="G78" s="166"/>
      <c r="H78" s="166"/>
      <c r="I78" s="33">
        <v>0</v>
      </c>
      <c r="J78" s="33">
        <v>0</v>
      </c>
      <c r="K78" s="33">
        <v>0</v>
      </c>
      <c r="L78" s="33">
        <v>1</v>
      </c>
      <c r="M78" s="166"/>
      <c r="N78" s="166"/>
      <c r="O78" s="115"/>
      <c r="Q78" s="57"/>
    </row>
    <row r="79" spans="1:17" s="12" customFormat="1" ht="20.45" customHeight="1" x14ac:dyDescent="0.25">
      <c r="A79" s="212" t="s">
        <v>21</v>
      </c>
      <c r="B79" s="213"/>
      <c r="C79" s="214"/>
      <c r="D79" s="11" t="s">
        <v>4</v>
      </c>
      <c r="E79" s="59">
        <f>SUM(F79:N79)</f>
        <v>6878748.52568</v>
      </c>
      <c r="F79" s="22">
        <f>F81+F82+F80</f>
        <v>532447.39777000004</v>
      </c>
      <c r="G79" s="133">
        <f>G81+G82+G80</f>
        <v>763575.40286999999</v>
      </c>
      <c r="H79" s="151">
        <f t="shared" ref="H79" si="9">H81+H82+H80</f>
        <v>864630.35904000013</v>
      </c>
      <c r="I79" s="152"/>
      <c r="J79" s="152"/>
      <c r="K79" s="152"/>
      <c r="L79" s="153"/>
      <c r="M79" s="22">
        <f t="shared" ref="M79:N79" si="10">M81+M82+M80</f>
        <v>904035.11800000002</v>
      </c>
      <c r="N79" s="22">
        <f t="shared" si="10"/>
        <v>3814060.2480000001</v>
      </c>
      <c r="O79" s="93"/>
      <c r="Q79" s="57"/>
    </row>
    <row r="80" spans="1:17" s="12" customFormat="1" ht="25.5" customHeight="1" x14ac:dyDescent="0.25">
      <c r="A80" s="215"/>
      <c r="B80" s="216"/>
      <c r="C80" s="217"/>
      <c r="D80" s="11" t="s">
        <v>35</v>
      </c>
      <c r="E80" s="59">
        <f>SUM(F80:N80)</f>
        <v>153376.92488000001</v>
      </c>
      <c r="F80" s="22">
        <f>F9</f>
        <v>164.62487999999999</v>
      </c>
      <c r="G80" s="133">
        <f>G9</f>
        <v>0</v>
      </c>
      <c r="H80" s="151">
        <f>H59+H9+H73</f>
        <v>97517.86</v>
      </c>
      <c r="I80" s="152"/>
      <c r="J80" s="152"/>
      <c r="K80" s="152"/>
      <c r="L80" s="153"/>
      <c r="M80" s="22">
        <f>M59+M9</f>
        <v>55694.44</v>
      </c>
      <c r="N80" s="22">
        <f>N59+N9</f>
        <v>0</v>
      </c>
      <c r="O80" s="94"/>
      <c r="Q80" s="57"/>
    </row>
    <row r="81" spans="1:19" s="12" customFormat="1" ht="39.75" customHeight="1" x14ac:dyDescent="0.25">
      <c r="A81" s="215"/>
      <c r="B81" s="216"/>
      <c r="C81" s="217"/>
      <c r="D81" s="11" t="s">
        <v>9</v>
      </c>
      <c r="E81" s="59">
        <f>SUM(F81:N81)</f>
        <v>2877451.6273400001</v>
      </c>
      <c r="F81" s="22">
        <f>F10+F60</f>
        <v>336883.81035000004</v>
      </c>
      <c r="G81" s="133">
        <f>G10+G60</f>
        <v>493083.59956</v>
      </c>
      <c r="H81" s="151">
        <f>H10+H60</f>
        <v>648751.81375000009</v>
      </c>
      <c r="I81" s="152"/>
      <c r="J81" s="152"/>
      <c r="K81" s="152"/>
      <c r="L81" s="153"/>
      <c r="M81" s="22">
        <f>M10+M60</f>
        <v>716506.41684000008</v>
      </c>
      <c r="N81" s="22">
        <f>N10+N60</f>
        <v>682225.98684000003</v>
      </c>
      <c r="O81" s="94"/>
      <c r="Q81" s="57"/>
    </row>
    <row r="82" spans="1:19" s="12" customFormat="1" ht="25.5" x14ac:dyDescent="0.25">
      <c r="A82" s="218"/>
      <c r="B82" s="219"/>
      <c r="C82" s="220"/>
      <c r="D82" s="13" t="s">
        <v>2</v>
      </c>
      <c r="E82" s="59">
        <f>SUM(F82:N82)</f>
        <v>3847919.97346</v>
      </c>
      <c r="F82" s="22">
        <f>F11</f>
        <v>195398.96254000001</v>
      </c>
      <c r="G82" s="133">
        <f>G11</f>
        <v>270491.80330999999</v>
      </c>
      <c r="H82" s="151">
        <f>H11</f>
        <v>118360.68528999999</v>
      </c>
      <c r="I82" s="152"/>
      <c r="J82" s="152"/>
      <c r="K82" s="152"/>
      <c r="L82" s="153"/>
      <c r="M82" s="22">
        <f>M11</f>
        <v>131834.26115999999</v>
      </c>
      <c r="N82" s="22">
        <f>N11</f>
        <v>3131834.2611600002</v>
      </c>
      <c r="O82" s="95"/>
      <c r="Q82" s="57"/>
    </row>
    <row r="83" spans="1:19" s="8" customFormat="1" ht="18.600000000000001" customHeight="1" x14ac:dyDescent="0.25">
      <c r="A83" s="154" t="s">
        <v>54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6"/>
      <c r="Q83" s="53"/>
    </row>
    <row r="84" spans="1:19" s="2" customFormat="1" ht="22.9" customHeight="1" x14ac:dyDescent="0.25">
      <c r="A84" s="89">
        <v>1</v>
      </c>
      <c r="B84" s="200" t="s">
        <v>75</v>
      </c>
      <c r="C84" s="118" t="s">
        <v>28</v>
      </c>
      <c r="D84" s="17" t="s">
        <v>4</v>
      </c>
      <c r="E84" s="59">
        <f>SUM(F84:N84)</f>
        <v>2560072.1109800003</v>
      </c>
      <c r="F84" s="38">
        <f>F85+F86</f>
        <v>484906.45231000002</v>
      </c>
      <c r="G84" s="136">
        <f>SUM(G85:G86)</f>
        <v>485015.04704999999</v>
      </c>
      <c r="H84" s="186">
        <f>SUM(H85:H86)</f>
        <v>531082.05162000004</v>
      </c>
      <c r="I84" s="187"/>
      <c r="J84" s="187"/>
      <c r="K84" s="187"/>
      <c r="L84" s="188"/>
      <c r="M84" s="38">
        <f>SUM(M85:M86)</f>
        <v>529534.28</v>
      </c>
      <c r="N84" s="38">
        <f>SUM(N85:N86)</f>
        <v>529534.28</v>
      </c>
      <c r="O84" s="18"/>
      <c r="Q84" s="56"/>
    </row>
    <row r="85" spans="1:19" s="12" customFormat="1" ht="38.25" x14ac:dyDescent="0.25">
      <c r="A85" s="96"/>
      <c r="B85" s="201"/>
      <c r="C85" s="119"/>
      <c r="D85" s="11" t="s">
        <v>9</v>
      </c>
      <c r="E85" s="59">
        <f>SUM(F85:N85)</f>
        <v>2421235.3216500003</v>
      </c>
      <c r="F85" s="22">
        <f>F88</f>
        <v>457123.24231</v>
      </c>
      <c r="G85" s="133">
        <f>G88</f>
        <v>455489.59354999999</v>
      </c>
      <c r="H85" s="151">
        <f t="shared" ref="H85" si="11">H88</f>
        <v>503904.48579000001</v>
      </c>
      <c r="I85" s="152"/>
      <c r="J85" s="152"/>
      <c r="K85" s="152"/>
      <c r="L85" s="153"/>
      <c r="M85" s="22">
        <f t="shared" ref="M85:N86" si="12">M88</f>
        <v>502359</v>
      </c>
      <c r="N85" s="22">
        <f t="shared" si="12"/>
        <v>502359</v>
      </c>
      <c r="O85" s="84"/>
      <c r="Q85" s="57"/>
    </row>
    <row r="86" spans="1:19" s="12" customFormat="1" ht="28.5" customHeight="1" x14ac:dyDescent="0.25">
      <c r="A86" s="90"/>
      <c r="B86" s="202"/>
      <c r="C86" s="120"/>
      <c r="D86" s="13" t="s">
        <v>2</v>
      </c>
      <c r="E86" s="59">
        <f>SUM(F86:N86)</f>
        <v>138836.78933</v>
      </c>
      <c r="F86" s="22">
        <f>F89</f>
        <v>27783.21</v>
      </c>
      <c r="G86" s="133">
        <f>G89</f>
        <v>29525.4535</v>
      </c>
      <c r="H86" s="151">
        <f t="shared" ref="H86" si="13">H89</f>
        <v>27177.56583</v>
      </c>
      <c r="I86" s="152"/>
      <c r="J86" s="152"/>
      <c r="K86" s="152"/>
      <c r="L86" s="153"/>
      <c r="M86" s="22">
        <f t="shared" si="12"/>
        <v>27175.279999999999</v>
      </c>
      <c r="N86" s="22">
        <f t="shared" si="12"/>
        <v>27175.279999999999</v>
      </c>
      <c r="O86" s="85"/>
      <c r="Q86" s="57"/>
    </row>
    <row r="87" spans="1:19" s="2" customFormat="1" ht="23.45" customHeight="1" x14ac:dyDescent="0.25">
      <c r="A87" s="87" t="s">
        <v>10</v>
      </c>
      <c r="B87" s="157" t="s">
        <v>65</v>
      </c>
      <c r="C87" s="116" t="s">
        <v>27</v>
      </c>
      <c r="D87" s="4" t="s">
        <v>4</v>
      </c>
      <c r="E87" s="60">
        <f t="shared" ref="E87:N87" si="14">SUM(E88:E89)</f>
        <v>2560072.1109800003</v>
      </c>
      <c r="F87" s="35">
        <f>F88+F89</f>
        <v>484906.45231000002</v>
      </c>
      <c r="G87" s="134">
        <f>SUM(G88:G89)</f>
        <v>485015.04704999999</v>
      </c>
      <c r="H87" s="160">
        <f t="shared" ref="H87" si="15">SUM(H88:H89)</f>
        <v>531082.05162000004</v>
      </c>
      <c r="I87" s="161"/>
      <c r="J87" s="161"/>
      <c r="K87" s="161"/>
      <c r="L87" s="162"/>
      <c r="M87" s="35">
        <f t="shared" si="14"/>
        <v>529534.28</v>
      </c>
      <c r="N87" s="35">
        <f t="shared" si="14"/>
        <v>529534.28</v>
      </c>
      <c r="O87" s="167" t="s">
        <v>38</v>
      </c>
      <c r="Q87" s="56"/>
    </row>
    <row r="88" spans="1:19" s="12" customFormat="1" ht="39" customHeight="1" x14ac:dyDescent="0.25">
      <c r="A88" s="97"/>
      <c r="B88" s="158"/>
      <c r="C88" s="42"/>
      <c r="D88" s="5" t="s">
        <v>9</v>
      </c>
      <c r="E88" s="60">
        <f>SUM(F88:N88)</f>
        <v>2421235.3216500003</v>
      </c>
      <c r="F88" s="35">
        <v>457123.24231</v>
      </c>
      <c r="G88" s="134">
        <f>436297.707+1000+280.15+16664.933+1464.34375-39.793-157.742-20.0052</f>
        <v>455489.59354999999</v>
      </c>
      <c r="H88" s="160">
        <f>501159+1200+190.49379+254.992+1100</f>
        <v>503904.48579000001</v>
      </c>
      <c r="I88" s="161"/>
      <c r="J88" s="161"/>
      <c r="K88" s="161"/>
      <c r="L88" s="162"/>
      <c r="M88" s="35">
        <f t="shared" ref="M88:N88" si="16">501159+1200</f>
        <v>502359</v>
      </c>
      <c r="N88" s="35">
        <f t="shared" si="16"/>
        <v>502359</v>
      </c>
      <c r="O88" s="168"/>
      <c r="P88" s="126"/>
      <c r="Q88" s="58" t="s">
        <v>29</v>
      </c>
      <c r="R88" s="50"/>
      <c r="S88" s="12">
        <v>1200</v>
      </c>
    </row>
    <row r="89" spans="1:19" s="12" customFormat="1" ht="30.75" customHeight="1" x14ac:dyDescent="0.25">
      <c r="A89" s="88"/>
      <c r="B89" s="159"/>
      <c r="C89" s="117"/>
      <c r="D89" s="6" t="s">
        <v>2</v>
      </c>
      <c r="E89" s="60">
        <f>SUM(F89:N89)</f>
        <v>138836.78933</v>
      </c>
      <c r="F89" s="35">
        <v>27783.21</v>
      </c>
      <c r="G89" s="134">
        <v>29525.4535</v>
      </c>
      <c r="H89" s="160">
        <v>27177.56583</v>
      </c>
      <c r="I89" s="161"/>
      <c r="J89" s="161"/>
      <c r="K89" s="161"/>
      <c r="L89" s="162"/>
      <c r="M89" s="35">
        <v>27175.279999999999</v>
      </c>
      <c r="N89" s="35">
        <v>27175.279999999999</v>
      </c>
      <c r="O89" s="189"/>
      <c r="Q89" s="57"/>
    </row>
    <row r="90" spans="1:19" s="12" customFormat="1" ht="30" customHeight="1" x14ac:dyDescent="0.25">
      <c r="A90" s="66"/>
      <c r="B90" s="157" t="s">
        <v>70</v>
      </c>
      <c r="C90" s="114" t="s">
        <v>39</v>
      </c>
      <c r="D90" s="71" t="s">
        <v>39</v>
      </c>
      <c r="E90" s="60" t="s">
        <v>40</v>
      </c>
      <c r="F90" s="29" t="s">
        <v>17</v>
      </c>
      <c r="G90" s="30" t="s">
        <v>18</v>
      </c>
      <c r="H90" s="30" t="s">
        <v>99</v>
      </c>
      <c r="I90" s="160" t="s">
        <v>41</v>
      </c>
      <c r="J90" s="161"/>
      <c r="K90" s="161"/>
      <c r="L90" s="162"/>
      <c r="M90" s="30" t="s">
        <v>25</v>
      </c>
      <c r="N90" s="30" t="s">
        <v>26</v>
      </c>
      <c r="O90" s="28"/>
      <c r="Q90" s="57"/>
    </row>
    <row r="91" spans="1:19" s="12" customFormat="1" ht="15" x14ac:dyDescent="0.25">
      <c r="A91" s="67"/>
      <c r="B91" s="158"/>
      <c r="C91" s="28"/>
      <c r="D91" s="72"/>
      <c r="E91" s="163">
        <v>100</v>
      </c>
      <c r="F91" s="163">
        <v>100</v>
      </c>
      <c r="G91" s="165">
        <v>100</v>
      </c>
      <c r="H91" s="165">
        <v>100</v>
      </c>
      <c r="I91" s="34" t="s">
        <v>42</v>
      </c>
      <c r="J91" s="34" t="s">
        <v>43</v>
      </c>
      <c r="K91" s="34" t="s">
        <v>44</v>
      </c>
      <c r="L91" s="33" t="s">
        <v>45</v>
      </c>
      <c r="M91" s="165">
        <v>100</v>
      </c>
      <c r="N91" s="165">
        <v>100</v>
      </c>
      <c r="O91" s="28"/>
      <c r="Q91" s="57"/>
    </row>
    <row r="92" spans="1:19" s="12" customFormat="1" ht="60.75" customHeight="1" x14ac:dyDescent="0.25">
      <c r="A92" s="74"/>
      <c r="B92" s="159"/>
      <c r="C92" s="115"/>
      <c r="D92" s="73"/>
      <c r="E92" s="164"/>
      <c r="F92" s="164"/>
      <c r="G92" s="166"/>
      <c r="H92" s="166"/>
      <c r="I92" s="33">
        <v>26</v>
      </c>
      <c r="J92" s="33">
        <v>58</v>
      </c>
      <c r="K92" s="33">
        <v>78</v>
      </c>
      <c r="L92" s="33">
        <v>100</v>
      </c>
      <c r="M92" s="166"/>
      <c r="N92" s="166"/>
      <c r="O92" s="28"/>
      <c r="Q92" s="57"/>
    </row>
    <row r="93" spans="1:19" s="12" customFormat="1" ht="30" customHeight="1" x14ac:dyDescent="0.25">
      <c r="A93" s="66"/>
      <c r="B93" s="157" t="s">
        <v>79</v>
      </c>
      <c r="C93" s="114" t="s">
        <v>39</v>
      </c>
      <c r="D93" s="71" t="s">
        <v>39</v>
      </c>
      <c r="E93" s="60" t="s">
        <v>40</v>
      </c>
      <c r="F93" s="29" t="s">
        <v>17</v>
      </c>
      <c r="G93" s="30" t="s">
        <v>18</v>
      </c>
      <c r="H93" s="30" t="s">
        <v>99</v>
      </c>
      <c r="I93" s="160" t="s">
        <v>41</v>
      </c>
      <c r="J93" s="161"/>
      <c r="K93" s="161"/>
      <c r="L93" s="162"/>
      <c r="M93" s="30" t="s">
        <v>25</v>
      </c>
      <c r="N93" s="30" t="s">
        <v>26</v>
      </c>
      <c r="O93" s="28"/>
      <c r="Q93" s="57"/>
    </row>
    <row r="94" spans="1:19" s="12" customFormat="1" ht="15" x14ac:dyDescent="0.25">
      <c r="A94" s="67"/>
      <c r="B94" s="158"/>
      <c r="C94" s="28"/>
      <c r="D94" s="72"/>
      <c r="E94" s="163">
        <v>3</v>
      </c>
      <c r="F94" s="163">
        <v>0</v>
      </c>
      <c r="G94" s="165">
        <v>2</v>
      </c>
      <c r="H94" s="165">
        <v>1</v>
      </c>
      <c r="I94" s="34" t="s">
        <v>42</v>
      </c>
      <c r="J94" s="34" t="s">
        <v>43</v>
      </c>
      <c r="K94" s="34" t="s">
        <v>44</v>
      </c>
      <c r="L94" s="33" t="s">
        <v>45</v>
      </c>
      <c r="M94" s="165">
        <v>0</v>
      </c>
      <c r="N94" s="165">
        <v>0</v>
      </c>
      <c r="O94" s="28"/>
      <c r="Q94" s="57"/>
    </row>
    <row r="95" spans="1:19" s="12" customFormat="1" ht="45" customHeight="1" x14ac:dyDescent="0.25">
      <c r="A95" s="74"/>
      <c r="B95" s="159"/>
      <c r="C95" s="115"/>
      <c r="D95" s="73"/>
      <c r="E95" s="164"/>
      <c r="F95" s="164"/>
      <c r="G95" s="166"/>
      <c r="H95" s="166"/>
      <c r="I95" s="33">
        <v>0</v>
      </c>
      <c r="J95" s="33">
        <v>0</v>
      </c>
      <c r="K95" s="33">
        <v>0</v>
      </c>
      <c r="L95" s="33">
        <v>1</v>
      </c>
      <c r="M95" s="166"/>
      <c r="N95" s="166"/>
      <c r="O95" s="28"/>
      <c r="Q95" s="57"/>
    </row>
    <row r="96" spans="1:19" s="2" customFormat="1" ht="22.9" customHeight="1" x14ac:dyDescent="0.25">
      <c r="A96" s="89" t="s">
        <v>36</v>
      </c>
      <c r="B96" s="200" t="s">
        <v>82</v>
      </c>
      <c r="C96" s="118" t="s">
        <v>28</v>
      </c>
      <c r="D96" s="17" t="s">
        <v>4</v>
      </c>
      <c r="E96" s="59">
        <f>SUM(F96:N96)</f>
        <v>23212.82</v>
      </c>
      <c r="F96" s="38">
        <v>0</v>
      </c>
      <c r="G96" s="136">
        <f>SUM(G98:G99)</f>
        <v>1442.04</v>
      </c>
      <c r="H96" s="186">
        <f>H97+H98+H99</f>
        <v>18053.419999999998</v>
      </c>
      <c r="I96" s="187"/>
      <c r="J96" s="187"/>
      <c r="K96" s="187"/>
      <c r="L96" s="188"/>
      <c r="M96" s="38">
        <f t="shared" ref="M96:N96" si="17">SUM(M98:M99)</f>
        <v>3717.36</v>
      </c>
      <c r="N96" s="38">
        <f t="shared" si="17"/>
        <v>0</v>
      </c>
      <c r="O96" s="18"/>
      <c r="Q96" s="56"/>
    </row>
    <row r="97" spans="1:18" s="2" customFormat="1" ht="42" customHeight="1" x14ac:dyDescent="0.25">
      <c r="A97" s="96"/>
      <c r="B97" s="201"/>
      <c r="C97" s="119"/>
      <c r="D97" s="17" t="s">
        <v>98</v>
      </c>
      <c r="E97" s="59">
        <f>SUM(F97:N97)</f>
        <v>2240.1569599999998</v>
      </c>
      <c r="F97" s="38">
        <v>0</v>
      </c>
      <c r="G97" s="136">
        <v>0</v>
      </c>
      <c r="H97" s="186">
        <f>H112</f>
        <v>2240.1569599999998</v>
      </c>
      <c r="I97" s="187"/>
      <c r="J97" s="187"/>
      <c r="K97" s="187"/>
      <c r="L97" s="188"/>
      <c r="M97" s="38">
        <v>0</v>
      </c>
      <c r="N97" s="38">
        <v>0</v>
      </c>
      <c r="O97" s="118"/>
      <c r="Q97" s="56"/>
    </row>
    <row r="98" spans="1:18" s="2" customFormat="1" ht="28.5" customHeight="1" x14ac:dyDescent="0.25">
      <c r="A98" s="96"/>
      <c r="B98" s="201"/>
      <c r="C98" s="119"/>
      <c r="D98" s="11" t="s">
        <v>35</v>
      </c>
      <c r="E98" s="59">
        <f>SUM(F98:N98)</f>
        <v>13688.54304</v>
      </c>
      <c r="F98" s="22">
        <f>F106</f>
        <v>0</v>
      </c>
      <c r="G98" s="133">
        <f>G106</f>
        <v>1442.04</v>
      </c>
      <c r="H98" s="151">
        <f>H101+H107+H113</f>
        <v>10387.823039999999</v>
      </c>
      <c r="I98" s="152"/>
      <c r="J98" s="152"/>
      <c r="K98" s="152"/>
      <c r="L98" s="153"/>
      <c r="M98" s="22">
        <f t="shared" ref="M98:N98" si="18">M106</f>
        <v>1858.68</v>
      </c>
      <c r="N98" s="22">
        <f t="shared" si="18"/>
        <v>0</v>
      </c>
      <c r="O98" s="118"/>
      <c r="Q98" s="56"/>
    </row>
    <row r="99" spans="1:18" s="12" customFormat="1" ht="46.5" customHeight="1" x14ac:dyDescent="0.25">
      <c r="A99" s="90"/>
      <c r="B99" s="202"/>
      <c r="C99" s="120"/>
      <c r="D99" s="11" t="s">
        <v>87</v>
      </c>
      <c r="E99" s="59">
        <f>SUM(F99:N99)</f>
        <v>7284.1200000000008</v>
      </c>
      <c r="F99" s="22">
        <f>F107</f>
        <v>0</v>
      </c>
      <c r="G99" s="133">
        <f>G102</f>
        <v>0</v>
      </c>
      <c r="H99" s="151">
        <f>H102+H114</f>
        <v>5425.4400000000005</v>
      </c>
      <c r="I99" s="152"/>
      <c r="J99" s="152"/>
      <c r="K99" s="152"/>
      <c r="L99" s="153"/>
      <c r="M99" s="22">
        <f>M107</f>
        <v>1858.68</v>
      </c>
      <c r="N99" s="22">
        <f>N107</f>
        <v>0</v>
      </c>
      <c r="O99" s="149"/>
      <c r="Q99" s="57"/>
    </row>
    <row r="100" spans="1:18" s="2" customFormat="1" ht="23.45" customHeight="1" x14ac:dyDescent="0.25">
      <c r="A100" s="87" t="s">
        <v>37</v>
      </c>
      <c r="B100" s="157" t="s">
        <v>86</v>
      </c>
      <c r="C100" s="116" t="s">
        <v>27</v>
      </c>
      <c r="D100" s="4" t="s">
        <v>4</v>
      </c>
      <c r="E100" s="60">
        <f>SUM(E101:E102)</f>
        <v>7660</v>
      </c>
      <c r="F100" s="35">
        <f>F102</f>
        <v>0</v>
      </c>
      <c r="G100" s="134">
        <f>SUM(G102:G102)</f>
        <v>0</v>
      </c>
      <c r="H100" s="160">
        <f>SUM(H101:H102)</f>
        <v>7660</v>
      </c>
      <c r="I100" s="161"/>
      <c r="J100" s="161"/>
      <c r="K100" s="161"/>
      <c r="L100" s="162"/>
      <c r="M100" s="35">
        <f t="shared" ref="M100:N100" si="19">SUM(M101:M102)</f>
        <v>0</v>
      </c>
      <c r="N100" s="35">
        <f t="shared" si="19"/>
        <v>0</v>
      </c>
      <c r="O100" s="167" t="s">
        <v>5</v>
      </c>
      <c r="Q100" s="56"/>
    </row>
    <row r="101" spans="1:18" s="2" customFormat="1" ht="33" customHeight="1" x14ac:dyDescent="0.25">
      <c r="A101" s="97"/>
      <c r="B101" s="158"/>
      <c r="C101" s="42"/>
      <c r="D101" s="5" t="s">
        <v>35</v>
      </c>
      <c r="E101" s="60">
        <f>SUM(F101:N101)</f>
        <v>4741.54</v>
      </c>
      <c r="F101" s="35">
        <v>0</v>
      </c>
      <c r="G101" s="134">
        <f>G102</f>
        <v>0</v>
      </c>
      <c r="H101" s="160">
        <v>4741.54</v>
      </c>
      <c r="I101" s="161"/>
      <c r="J101" s="161"/>
      <c r="K101" s="161"/>
      <c r="L101" s="162"/>
      <c r="M101" s="35">
        <v>0</v>
      </c>
      <c r="N101" s="35">
        <v>0</v>
      </c>
      <c r="O101" s="168"/>
      <c r="Q101" s="56"/>
    </row>
    <row r="102" spans="1:18" s="12" customFormat="1" ht="51" customHeight="1" x14ac:dyDescent="0.25">
      <c r="A102" s="97"/>
      <c r="B102" s="158"/>
      <c r="C102" s="42"/>
      <c r="D102" s="5" t="s">
        <v>87</v>
      </c>
      <c r="E102" s="60">
        <f>SUM(F102:N102)</f>
        <v>2918.46</v>
      </c>
      <c r="F102" s="35">
        <v>0</v>
      </c>
      <c r="G102" s="134">
        <v>0</v>
      </c>
      <c r="H102" s="160">
        <v>2918.46</v>
      </c>
      <c r="I102" s="161"/>
      <c r="J102" s="161"/>
      <c r="K102" s="161"/>
      <c r="L102" s="162"/>
      <c r="M102" s="35">
        <v>0</v>
      </c>
      <c r="N102" s="35">
        <v>0</v>
      </c>
      <c r="O102" s="189"/>
      <c r="Q102" s="58"/>
      <c r="R102" s="50"/>
    </row>
    <row r="103" spans="1:18" s="12" customFormat="1" ht="30" customHeight="1" x14ac:dyDescent="0.25">
      <c r="A103" s="66"/>
      <c r="B103" s="157" t="s">
        <v>88</v>
      </c>
      <c r="C103" s="114" t="s">
        <v>39</v>
      </c>
      <c r="D103" s="121" t="s">
        <v>39</v>
      </c>
      <c r="E103" s="60" t="s">
        <v>40</v>
      </c>
      <c r="F103" s="29" t="s">
        <v>17</v>
      </c>
      <c r="G103" s="30" t="s">
        <v>18</v>
      </c>
      <c r="H103" s="30" t="s">
        <v>99</v>
      </c>
      <c r="I103" s="160" t="s">
        <v>41</v>
      </c>
      <c r="J103" s="161"/>
      <c r="K103" s="161"/>
      <c r="L103" s="162"/>
      <c r="M103" s="30" t="s">
        <v>25</v>
      </c>
      <c r="N103" s="30" t="s">
        <v>26</v>
      </c>
      <c r="O103" s="114"/>
      <c r="Q103" s="57"/>
    </row>
    <row r="104" spans="1:18" s="12" customFormat="1" ht="15" x14ac:dyDescent="0.25">
      <c r="A104" s="67"/>
      <c r="B104" s="158"/>
      <c r="C104" s="28"/>
      <c r="D104" s="72"/>
      <c r="E104" s="163">
        <v>3</v>
      </c>
      <c r="F104" s="163">
        <v>0</v>
      </c>
      <c r="G104" s="165">
        <v>0</v>
      </c>
      <c r="H104" s="165">
        <v>3</v>
      </c>
      <c r="I104" s="34" t="s">
        <v>42</v>
      </c>
      <c r="J104" s="34" t="s">
        <v>43</v>
      </c>
      <c r="K104" s="34" t="s">
        <v>44</v>
      </c>
      <c r="L104" s="33" t="s">
        <v>45</v>
      </c>
      <c r="M104" s="165">
        <v>0</v>
      </c>
      <c r="N104" s="165">
        <v>0</v>
      </c>
      <c r="O104" s="28"/>
      <c r="Q104" s="57"/>
    </row>
    <row r="105" spans="1:18" s="12" customFormat="1" ht="96.75" customHeight="1" x14ac:dyDescent="0.25">
      <c r="A105" s="74"/>
      <c r="B105" s="159"/>
      <c r="C105" s="115"/>
      <c r="D105" s="73"/>
      <c r="E105" s="164"/>
      <c r="F105" s="164"/>
      <c r="G105" s="166"/>
      <c r="H105" s="166"/>
      <c r="I105" s="33">
        <v>0</v>
      </c>
      <c r="J105" s="33">
        <v>0</v>
      </c>
      <c r="K105" s="33">
        <v>0</v>
      </c>
      <c r="L105" s="33">
        <v>3</v>
      </c>
      <c r="M105" s="166"/>
      <c r="N105" s="166"/>
      <c r="O105" s="115"/>
      <c r="Q105" s="57"/>
    </row>
    <row r="106" spans="1:18" s="2" customFormat="1" ht="23.45" customHeight="1" x14ac:dyDescent="0.25">
      <c r="A106" s="87" t="s">
        <v>89</v>
      </c>
      <c r="B106" s="157" t="s">
        <v>81</v>
      </c>
      <c r="C106" s="116" t="s">
        <v>27</v>
      </c>
      <c r="D106" s="4" t="s">
        <v>4</v>
      </c>
      <c r="E106" s="60">
        <f>SUM(E107:E107)</f>
        <v>7114.14</v>
      </c>
      <c r="F106" s="35">
        <f>F107</f>
        <v>0</v>
      </c>
      <c r="G106" s="134">
        <f>SUM(G107:G107)</f>
        <v>1442.04</v>
      </c>
      <c r="H106" s="160">
        <f>SUM(H107:H107)</f>
        <v>3813.42</v>
      </c>
      <c r="I106" s="161"/>
      <c r="J106" s="161"/>
      <c r="K106" s="161"/>
      <c r="L106" s="162"/>
      <c r="M106" s="35">
        <f>SUM(M107:M107)</f>
        <v>1858.68</v>
      </c>
      <c r="N106" s="35">
        <f>SUM(N107:N107)</f>
        <v>0</v>
      </c>
      <c r="O106" s="167" t="s">
        <v>5</v>
      </c>
      <c r="Q106" s="56"/>
    </row>
    <row r="107" spans="1:18" s="12" customFormat="1" ht="177" customHeight="1" x14ac:dyDescent="0.25">
      <c r="A107" s="97"/>
      <c r="B107" s="158"/>
      <c r="C107" s="42"/>
      <c r="D107" s="5" t="s">
        <v>35</v>
      </c>
      <c r="E107" s="60">
        <f>SUM(F107:N107)</f>
        <v>7114.14</v>
      </c>
      <c r="F107" s="35">
        <v>0</v>
      </c>
      <c r="G107" s="134">
        <v>1442.04</v>
      </c>
      <c r="H107" s="160">
        <f>2884.08+929.34</f>
        <v>3813.42</v>
      </c>
      <c r="I107" s="161"/>
      <c r="J107" s="161"/>
      <c r="K107" s="161"/>
      <c r="L107" s="162"/>
      <c r="M107" s="35">
        <v>1858.68</v>
      </c>
      <c r="N107" s="35">
        <v>0</v>
      </c>
      <c r="O107" s="168"/>
      <c r="Q107" s="58"/>
      <c r="R107" s="50"/>
    </row>
    <row r="108" spans="1:18" s="12" customFormat="1" ht="30" customHeight="1" x14ac:dyDescent="0.25">
      <c r="A108" s="66"/>
      <c r="B108" s="157" t="s">
        <v>101</v>
      </c>
      <c r="C108" s="114" t="s">
        <v>39</v>
      </c>
      <c r="D108" s="121" t="s">
        <v>39</v>
      </c>
      <c r="E108" s="60" t="s">
        <v>40</v>
      </c>
      <c r="F108" s="29" t="s">
        <v>17</v>
      </c>
      <c r="G108" s="30" t="s">
        <v>18</v>
      </c>
      <c r="H108" s="30" t="s">
        <v>99</v>
      </c>
      <c r="I108" s="160" t="s">
        <v>41</v>
      </c>
      <c r="J108" s="161"/>
      <c r="K108" s="161"/>
      <c r="L108" s="162"/>
      <c r="M108" s="30" t="s">
        <v>25</v>
      </c>
      <c r="N108" s="30" t="s">
        <v>26</v>
      </c>
      <c r="O108" s="28"/>
      <c r="Q108" s="57"/>
    </row>
    <row r="109" spans="1:18" s="12" customFormat="1" ht="15" x14ac:dyDescent="0.25">
      <c r="A109" s="67"/>
      <c r="B109" s="158"/>
      <c r="C109" s="28"/>
      <c r="D109" s="72"/>
      <c r="E109" s="163">
        <v>100</v>
      </c>
      <c r="F109" s="163">
        <v>100</v>
      </c>
      <c r="G109" s="165">
        <v>100</v>
      </c>
      <c r="H109" s="165">
        <v>100</v>
      </c>
      <c r="I109" s="34" t="s">
        <v>42</v>
      </c>
      <c r="J109" s="34" t="s">
        <v>43</v>
      </c>
      <c r="K109" s="34" t="s">
        <v>44</v>
      </c>
      <c r="L109" s="33" t="s">
        <v>45</v>
      </c>
      <c r="M109" s="165">
        <v>0</v>
      </c>
      <c r="N109" s="165">
        <v>0</v>
      </c>
      <c r="O109" s="28"/>
      <c r="Q109" s="57"/>
    </row>
    <row r="110" spans="1:18" s="12" customFormat="1" ht="154.5" customHeight="1" x14ac:dyDescent="0.25">
      <c r="A110" s="74"/>
      <c r="B110" s="159"/>
      <c r="C110" s="115"/>
      <c r="D110" s="73"/>
      <c r="E110" s="164"/>
      <c r="F110" s="164"/>
      <c r="G110" s="166"/>
      <c r="H110" s="166"/>
      <c r="I110" s="33">
        <v>0</v>
      </c>
      <c r="J110" s="33">
        <v>0</v>
      </c>
      <c r="K110" s="33">
        <v>100</v>
      </c>
      <c r="L110" s="33">
        <v>100</v>
      </c>
      <c r="M110" s="166"/>
      <c r="N110" s="166"/>
      <c r="O110" s="115"/>
      <c r="Q110" s="57"/>
    </row>
    <row r="111" spans="1:18" s="2" customFormat="1" ht="23.45" customHeight="1" x14ac:dyDescent="0.25">
      <c r="A111" s="87" t="s">
        <v>96</v>
      </c>
      <c r="B111" s="157" t="s">
        <v>97</v>
      </c>
      <c r="C111" s="116" t="s">
        <v>27</v>
      </c>
      <c r="D111" s="4" t="s">
        <v>4</v>
      </c>
      <c r="E111" s="60">
        <f>SUM(E112:E114)</f>
        <v>6580</v>
      </c>
      <c r="F111" s="35">
        <f>F114</f>
        <v>0</v>
      </c>
      <c r="G111" s="35">
        <f>SUM(G114:G114)</f>
        <v>0</v>
      </c>
      <c r="H111" s="160">
        <f>SUM(H112:L114)</f>
        <v>6580</v>
      </c>
      <c r="I111" s="161"/>
      <c r="J111" s="161"/>
      <c r="K111" s="161"/>
      <c r="L111" s="162"/>
      <c r="M111" s="35">
        <f>SUM(M114:M114)</f>
        <v>0</v>
      </c>
      <c r="N111" s="35">
        <f>SUM(N114:N114)</f>
        <v>0</v>
      </c>
      <c r="O111" s="167" t="s">
        <v>5</v>
      </c>
      <c r="Q111" s="56"/>
    </row>
    <row r="112" spans="1:18" s="2" customFormat="1" ht="40.5" customHeight="1" x14ac:dyDescent="0.25">
      <c r="A112" s="97"/>
      <c r="B112" s="158"/>
      <c r="C112" s="42"/>
      <c r="D112" s="4" t="s">
        <v>98</v>
      </c>
      <c r="E112" s="60">
        <f>SUM(F112:N112)</f>
        <v>2240.1569599999998</v>
      </c>
      <c r="F112" s="35">
        <v>0</v>
      </c>
      <c r="G112" s="35">
        <v>0</v>
      </c>
      <c r="H112" s="160">
        <v>2240.1569599999998</v>
      </c>
      <c r="I112" s="161"/>
      <c r="J112" s="161"/>
      <c r="K112" s="161"/>
      <c r="L112" s="162"/>
      <c r="M112" s="35">
        <v>0</v>
      </c>
      <c r="N112" s="35">
        <v>0</v>
      </c>
      <c r="O112" s="168"/>
      <c r="Q112" s="56"/>
    </row>
    <row r="113" spans="1:18" s="2" customFormat="1" ht="36.75" customHeight="1" x14ac:dyDescent="0.25">
      <c r="A113" s="97"/>
      <c r="B113" s="158"/>
      <c r="C113" s="42"/>
      <c r="D113" s="5" t="s">
        <v>35</v>
      </c>
      <c r="E113" s="60">
        <f t="shared" ref="E113" si="20">SUM(F113:N113)</f>
        <v>1832.86304</v>
      </c>
      <c r="F113" s="35">
        <v>0</v>
      </c>
      <c r="G113" s="35">
        <v>0</v>
      </c>
      <c r="H113" s="160">
        <v>1832.86304</v>
      </c>
      <c r="I113" s="161"/>
      <c r="J113" s="161"/>
      <c r="K113" s="161"/>
      <c r="L113" s="162"/>
      <c r="M113" s="35">
        <v>0</v>
      </c>
      <c r="N113" s="35">
        <v>0</v>
      </c>
      <c r="O113" s="168"/>
      <c r="Q113" s="56"/>
    </row>
    <row r="114" spans="1:18" s="12" customFormat="1" ht="64.5" customHeight="1" x14ac:dyDescent="0.25">
      <c r="A114" s="97"/>
      <c r="B114" s="158"/>
      <c r="C114" s="42"/>
      <c r="D114" s="5" t="s">
        <v>87</v>
      </c>
      <c r="E114" s="60">
        <f>SUM(F114:N114)</f>
        <v>2506.98</v>
      </c>
      <c r="F114" s="35">
        <v>0</v>
      </c>
      <c r="G114" s="35">
        <v>0</v>
      </c>
      <c r="H114" s="160">
        <v>2506.98</v>
      </c>
      <c r="I114" s="161"/>
      <c r="J114" s="161"/>
      <c r="K114" s="161"/>
      <c r="L114" s="162"/>
      <c r="M114" s="35">
        <v>0</v>
      </c>
      <c r="N114" s="35">
        <v>0</v>
      </c>
      <c r="O114" s="189"/>
      <c r="Q114" s="58"/>
      <c r="R114" s="50"/>
    </row>
    <row r="115" spans="1:18" s="12" customFormat="1" ht="30" customHeight="1" x14ac:dyDescent="0.25">
      <c r="A115" s="66"/>
      <c r="B115" s="157" t="s">
        <v>100</v>
      </c>
      <c r="C115" s="114" t="s">
        <v>39</v>
      </c>
      <c r="D115" s="121" t="s">
        <v>39</v>
      </c>
      <c r="E115" s="60" t="s">
        <v>40</v>
      </c>
      <c r="F115" s="29" t="s">
        <v>17</v>
      </c>
      <c r="G115" s="30" t="s">
        <v>67</v>
      </c>
      <c r="H115" s="30" t="s">
        <v>24</v>
      </c>
      <c r="I115" s="160" t="s">
        <v>41</v>
      </c>
      <c r="J115" s="161"/>
      <c r="K115" s="161"/>
      <c r="L115" s="162"/>
      <c r="M115" s="30" t="s">
        <v>25</v>
      </c>
      <c r="N115" s="30" t="s">
        <v>26</v>
      </c>
      <c r="O115" s="28"/>
      <c r="Q115" s="57"/>
    </row>
    <row r="116" spans="1:18" s="12" customFormat="1" ht="15" x14ac:dyDescent="0.25">
      <c r="A116" s="67"/>
      <c r="B116" s="158"/>
      <c r="C116" s="28"/>
      <c r="D116" s="72"/>
      <c r="E116" s="163">
        <v>1</v>
      </c>
      <c r="F116" s="163">
        <v>0</v>
      </c>
      <c r="G116" s="165">
        <v>0</v>
      </c>
      <c r="H116" s="165">
        <v>1</v>
      </c>
      <c r="I116" s="34" t="s">
        <v>42</v>
      </c>
      <c r="J116" s="34" t="s">
        <v>43</v>
      </c>
      <c r="K116" s="34" t="s">
        <v>44</v>
      </c>
      <c r="L116" s="33" t="s">
        <v>45</v>
      </c>
      <c r="M116" s="165">
        <v>0</v>
      </c>
      <c r="N116" s="165">
        <v>0</v>
      </c>
      <c r="O116" s="28"/>
      <c r="Q116" s="57"/>
    </row>
    <row r="117" spans="1:18" s="12" customFormat="1" ht="61.5" customHeight="1" x14ac:dyDescent="0.25">
      <c r="A117" s="74"/>
      <c r="B117" s="159"/>
      <c r="C117" s="115"/>
      <c r="D117" s="73"/>
      <c r="E117" s="164"/>
      <c r="F117" s="164"/>
      <c r="G117" s="166"/>
      <c r="H117" s="166"/>
      <c r="I117" s="33">
        <v>0</v>
      </c>
      <c r="J117" s="33">
        <v>0</v>
      </c>
      <c r="K117" s="33">
        <v>0</v>
      </c>
      <c r="L117" s="33">
        <v>1</v>
      </c>
      <c r="M117" s="166"/>
      <c r="N117" s="166"/>
      <c r="O117" s="28"/>
      <c r="Q117" s="57"/>
    </row>
    <row r="118" spans="1:18" s="2" customFormat="1" ht="23.45" customHeight="1" x14ac:dyDescent="0.25">
      <c r="A118" s="89" t="s">
        <v>80</v>
      </c>
      <c r="B118" s="180" t="s">
        <v>76</v>
      </c>
      <c r="C118" s="118" t="s">
        <v>27</v>
      </c>
      <c r="D118" s="46" t="s">
        <v>4</v>
      </c>
      <c r="E118" s="61">
        <f>SUM(E119:E119)</f>
        <v>26121.375120000001</v>
      </c>
      <c r="F118" s="47">
        <f>F119</f>
        <v>14554.375120000001</v>
      </c>
      <c r="G118" s="137">
        <f>SUM(G119:G119)</f>
        <v>11567</v>
      </c>
      <c r="H118" s="169">
        <f>SUM(H119:H119)</f>
        <v>0</v>
      </c>
      <c r="I118" s="170"/>
      <c r="J118" s="170"/>
      <c r="K118" s="170"/>
      <c r="L118" s="171"/>
      <c r="M118" s="47">
        <f>SUM(M119:M119)</f>
        <v>0</v>
      </c>
      <c r="N118" s="47">
        <f>SUM(N119:N119)</f>
        <v>0</v>
      </c>
      <c r="O118" s="78" t="s">
        <v>5</v>
      </c>
      <c r="Q118" s="56"/>
    </row>
    <row r="119" spans="1:18" s="12" customFormat="1" ht="64.5" customHeight="1" x14ac:dyDescent="0.25">
      <c r="A119" s="90"/>
      <c r="B119" s="182"/>
      <c r="C119" s="120"/>
      <c r="D119" s="11" t="s">
        <v>35</v>
      </c>
      <c r="E119" s="61">
        <f>SUM(F119:N119)</f>
        <v>26121.375120000001</v>
      </c>
      <c r="F119" s="47">
        <f>F120+F126</f>
        <v>14554.375120000001</v>
      </c>
      <c r="G119" s="137">
        <f>G121+G126</f>
        <v>11567</v>
      </c>
      <c r="H119" s="169">
        <v>0</v>
      </c>
      <c r="I119" s="170"/>
      <c r="J119" s="170"/>
      <c r="K119" s="170"/>
      <c r="L119" s="171"/>
      <c r="M119" s="47">
        <v>0</v>
      </c>
      <c r="N119" s="47">
        <v>0</v>
      </c>
      <c r="O119" s="80"/>
      <c r="Q119" s="57"/>
    </row>
    <row r="120" spans="1:18" s="12" customFormat="1" ht="19.5" customHeight="1" x14ac:dyDescent="0.25">
      <c r="A120" s="97" t="s">
        <v>83</v>
      </c>
      <c r="B120" s="158" t="s">
        <v>71</v>
      </c>
      <c r="C120" s="42" t="s">
        <v>27</v>
      </c>
      <c r="D120" s="140" t="s">
        <v>4</v>
      </c>
      <c r="E120" s="141">
        <f>SUM(E121:E121)</f>
        <v>279.37512000000004</v>
      </c>
      <c r="F120" s="142">
        <f>F121</f>
        <v>279.37512000000004</v>
      </c>
      <c r="G120" s="143">
        <f>SUM(G121:G121)</f>
        <v>0</v>
      </c>
      <c r="H120" s="197">
        <f>SUM(H121:H121)</f>
        <v>0</v>
      </c>
      <c r="I120" s="198"/>
      <c r="J120" s="198"/>
      <c r="K120" s="198"/>
      <c r="L120" s="199"/>
      <c r="M120" s="142">
        <f>SUM(M121:M121)</f>
        <v>0</v>
      </c>
      <c r="N120" s="142">
        <f>SUM(N121:N121)</f>
        <v>0</v>
      </c>
      <c r="O120" s="28"/>
      <c r="Q120" s="57"/>
    </row>
    <row r="121" spans="1:18" s="12" customFormat="1" ht="72.75" customHeight="1" x14ac:dyDescent="0.25">
      <c r="A121" s="88"/>
      <c r="B121" s="159"/>
      <c r="C121" s="117"/>
      <c r="D121" s="5" t="s">
        <v>35</v>
      </c>
      <c r="E121" s="60">
        <f>SUM(F121:N121)</f>
        <v>279.37512000000004</v>
      </c>
      <c r="F121" s="35">
        <f>163.37512+116</f>
        <v>279.37512000000004</v>
      </c>
      <c r="G121" s="134">
        <v>0</v>
      </c>
      <c r="H121" s="160">
        <v>0</v>
      </c>
      <c r="I121" s="161"/>
      <c r="J121" s="161"/>
      <c r="K121" s="161"/>
      <c r="L121" s="162"/>
      <c r="M121" s="35">
        <v>0</v>
      </c>
      <c r="N121" s="35">
        <v>0</v>
      </c>
      <c r="O121" s="115"/>
      <c r="Q121" s="57"/>
    </row>
    <row r="122" spans="1:18" s="12" customFormat="1" ht="33.75" customHeight="1" x14ac:dyDescent="0.25">
      <c r="A122" s="66"/>
      <c r="B122" s="157" t="s">
        <v>64</v>
      </c>
      <c r="C122" s="114" t="s">
        <v>39</v>
      </c>
      <c r="D122" s="71" t="s">
        <v>39</v>
      </c>
      <c r="E122" s="60" t="s">
        <v>40</v>
      </c>
      <c r="F122" s="29" t="s">
        <v>17</v>
      </c>
      <c r="G122" s="30" t="s">
        <v>18</v>
      </c>
      <c r="H122" s="30" t="s">
        <v>99</v>
      </c>
      <c r="I122" s="160" t="s">
        <v>41</v>
      </c>
      <c r="J122" s="161"/>
      <c r="K122" s="161"/>
      <c r="L122" s="162"/>
      <c r="M122" s="30" t="s">
        <v>25</v>
      </c>
      <c r="N122" s="30" t="s">
        <v>26</v>
      </c>
      <c r="O122" s="28"/>
      <c r="Q122" s="57"/>
    </row>
    <row r="123" spans="1:18" s="12" customFormat="1" ht="21.6" customHeight="1" x14ac:dyDescent="0.25">
      <c r="A123" s="67"/>
      <c r="B123" s="158"/>
      <c r="C123" s="28"/>
      <c r="D123" s="72"/>
      <c r="E123" s="163">
        <v>100</v>
      </c>
      <c r="F123" s="163">
        <v>100</v>
      </c>
      <c r="G123" s="165">
        <v>0</v>
      </c>
      <c r="H123" s="165">
        <v>0</v>
      </c>
      <c r="I123" s="34" t="s">
        <v>42</v>
      </c>
      <c r="J123" s="34" t="s">
        <v>43</v>
      </c>
      <c r="K123" s="34" t="s">
        <v>44</v>
      </c>
      <c r="L123" s="33" t="s">
        <v>45</v>
      </c>
      <c r="M123" s="165">
        <v>0</v>
      </c>
      <c r="N123" s="165">
        <v>0</v>
      </c>
      <c r="O123" s="93"/>
      <c r="Q123" s="57"/>
    </row>
    <row r="124" spans="1:18" s="12" customFormat="1" ht="69" customHeight="1" x14ac:dyDescent="0.25">
      <c r="A124" s="74"/>
      <c r="B124" s="159"/>
      <c r="C124" s="115"/>
      <c r="D124" s="73"/>
      <c r="E124" s="164"/>
      <c r="F124" s="164"/>
      <c r="G124" s="166"/>
      <c r="H124" s="166"/>
      <c r="I124" s="33">
        <v>0</v>
      </c>
      <c r="J124" s="33">
        <v>0</v>
      </c>
      <c r="K124" s="33">
        <v>0</v>
      </c>
      <c r="L124" s="33">
        <v>0</v>
      </c>
      <c r="M124" s="166"/>
      <c r="N124" s="166"/>
      <c r="O124" s="94"/>
      <c r="Q124" s="57"/>
    </row>
    <row r="125" spans="1:18" s="12" customFormat="1" ht="30" customHeight="1" x14ac:dyDescent="0.25">
      <c r="A125" s="87" t="s">
        <v>84</v>
      </c>
      <c r="B125" s="157" t="s">
        <v>72</v>
      </c>
      <c r="C125" s="116" t="s">
        <v>27</v>
      </c>
      <c r="D125" s="4" t="s">
        <v>4</v>
      </c>
      <c r="E125" s="60">
        <f>SUM(E126:E126)</f>
        <v>25842</v>
      </c>
      <c r="F125" s="35">
        <f>F126</f>
        <v>14275</v>
      </c>
      <c r="G125" s="134">
        <f>SUM(G126:G126)</f>
        <v>11567</v>
      </c>
      <c r="H125" s="160">
        <f>SUM(H126:H126)</f>
        <v>0</v>
      </c>
      <c r="I125" s="161"/>
      <c r="J125" s="161"/>
      <c r="K125" s="161"/>
      <c r="L125" s="162"/>
      <c r="M125" s="35">
        <f>SUM(M126:M126)</f>
        <v>0</v>
      </c>
      <c r="N125" s="35">
        <f>SUM(N126:N126)</f>
        <v>0</v>
      </c>
      <c r="O125" s="94"/>
      <c r="Q125" s="57"/>
    </row>
    <row r="126" spans="1:18" s="12" customFormat="1" ht="65.25" customHeight="1" x14ac:dyDescent="0.25">
      <c r="A126" s="88"/>
      <c r="B126" s="159"/>
      <c r="C126" s="117"/>
      <c r="D126" s="5" t="s">
        <v>35</v>
      </c>
      <c r="E126" s="60">
        <f>SUM(F126:N126)</f>
        <v>25842</v>
      </c>
      <c r="F126" s="35">
        <v>14275</v>
      </c>
      <c r="G126" s="134">
        <v>11567</v>
      </c>
      <c r="H126" s="160">
        <v>0</v>
      </c>
      <c r="I126" s="161"/>
      <c r="J126" s="161"/>
      <c r="K126" s="161"/>
      <c r="L126" s="162"/>
      <c r="M126" s="35">
        <v>0</v>
      </c>
      <c r="N126" s="35">
        <v>0</v>
      </c>
      <c r="O126" s="95"/>
      <c r="Q126" s="57"/>
    </row>
    <row r="127" spans="1:18" s="12" customFormat="1" ht="33.75" customHeight="1" x14ac:dyDescent="0.25">
      <c r="A127" s="67"/>
      <c r="B127" s="158" t="s">
        <v>92</v>
      </c>
      <c r="C127" s="28" t="s">
        <v>39</v>
      </c>
      <c r="D127" s="72" t="s">
        <v>39</v>
      </c>
      <c r="E127" s="141" t="s">
        <v>40</v>
      </c>
      <c r="F127" s="147" t="s">
        <v>17</v>
      </c>
      <c r="G127" s="148" t="s">
        <v>67</v>
      </c>
      <c r="H127" s="148" t="s">
        <v>24</v>
      </c>
      <c r="I127" s="197" t="s">
        <v>41</v>
      </c>
      <c r="J127" s="198"/>
      <c r="K127" s="198"/>
      <c r="L127" s="199"/>
      <c r="M127" s="148" t="s">
        <v>25</v>
      </c>
      <c r="N127" s="148" t="s">
        <v>26</v>
      </c>
      <c r="O127" s="94"/>
      <c r="Q127" s="57"/>
    </row>
    <row r="128" spans="1:18" s="12" customFormat="1" ht="21.6" customHeight="1" x14ac:dyDescent="0.25">
      <c r="A128" s="67"/>
      <c r="B128" s="158"/>
      <c r="C128" s="28"/>
      <c r="D128" s="72"/>
      <c r="E128" s="163">
        <v>100</v>
      </c>
      <c r="F128" s="163">
        <v>100</v>
      </c>
      <c r="G128" s="165">
        <v>0</v>
      </c>
      <c r="H128" s="165">
        <v>0</v>
      </c>
      <c r="I128" s="34" t="s">
        <v>42</v>
      </c>
      <c r="J128" s="34" t="s">
        <v>43</v>
      </c>
      <c r="K128" s="34" t="s">
        <v>44</v>
      </c>
      <c r="L128" s="33" t="s">
        <v>45</v>
      </c>
      <c r="M128" s="165">
        <v>0</v>
      </c>
      <c r="N128" s="165">
        <v>0</v>
      </c>
      <c r="O128" s="94"/>
      <c r="Q128" s="57"/>
    </row>
    <row r="129" spans="1:17" s="12" customFormat="1" ht="69" customHeight="1" x14ac:dyDescent="0.25">
      <c r="A129" s="74"/>
      <c r="B129" s="159"/>
      <c r="C129" s="115"/>
      <c r="D129" s="73"/>
      <c r="E129" s="164"/>
      <c r="F129" s="164"/>
      <c r="G129" s="166"/>
      <c r="H129" s="166"/>
      <c r="I129" s="33">
        <v>0</v>
      </c>
      <c r="J129" s="33">
        <v>0</v>
      </c>
      <c r="K129" s="33">
        <v>0</v>
      </c>
      <c r="L129" s="33">
        <v>0</v>
      </c>
      <c r="M129" s="166"/>
      <c r="N129" s="166"/>
      <c r="O129" s="95"/>
      <c r="Q129" s="57"/>
    </row>
    <row r="130" spans="1:17" s="12" customFormat="1" ht="33.75" customHeight="1" x14ac:dyDescent="0.25">
      <c r="A130" s="66"/>
      <c r="B130" s="157" t="s">
        <v>95</v>
      </c>
      <c r="C130" s="114" t="s">
        <v>39</v>
      </c>
      <c r="D130" s="71" t="s">
        <v>39</v>
      </c>
      <c r="E130" s="60" t="s">
        <v>40</v>
      </c>
      <c r="F130" s="29" t="s">
        <v>17</v>
      </c>
      <c r="G130" s="30" t="s">
        <v>18</v>
      </c>
      <c r="H130" s="30" t="s">
        <v>99</v>
      </c>
      <c r="I130" s="160" t="s">
        <v>41</v>
      </c>
      <c r="J130" s="161"/>
      <c r="K130" s="161"/>
      <c r="L130" s="162"/>
      <c r="M130" s="30" t="s">
        <v>25</v>
      </c>
      <c r="N130" s="30" t="s">
        <v>26</v>
      </c>
      <c r="O130" s="94"/>
      <c r="Q130" s="57"/>
    </row>
    <row r="131" spans="1:17" s="12" customFormat="1" ht="21.6" customHeight="1" x14ac:dyDescent="0.25">
      <c r="A131" s="67"/>
      <c r="B131" s="158"/>
      <c r="C131" s="28"/>
      <c r="D131" s="72"/>
      <c r="E131" s="163">
        <v>100</v>
      </c>
      <c r="F131" s="163">
        <v>0</v>
      </c>
      <c r="G131" s="165">
        <v>100</v>
      </c>
      <c r="H131" s="165">
        <v>0</v>
      </c>
      <c r="I131" s="34" t="s">
        <v>42</v>
      </c>
      <c r="J131" s="34" t="s">
        <v>43</v>
      </c>
      <c r="K131" s="34" t="s">
        <v>44</v>
      </c>
      <c r="L131" s="33" t="s">
        <v>45</v>
      </c>
      <c r="M131" s="165">
        <v>0</v>
      </c>
      <c r="N131" s="165">
        <v>0</v>
      </c>
      <c r="O131" s="94"/>
      <c r="Q131" s="57"/>
    </row>
    <row r="132" spans="1:17" s="12" customFormat="1" ht="84.75" customHeight="1" x14ac:dyDescent="0.25">
      <c r="A132" s="74"/>
      <c r="B132" s="159"/>
      <c r="C132" s="115"/>
      <c r="D132" s="73"/>
      <c r="E132" s="164"/>
      <c r="F132" s="164"/>
      <c r="G132" s="166"/>
      <c r="H132" s="166"/>
      <c r="I132" s="33">
        <v>0</v>
      </c>
      <c r="J132" s="33">
        <v>0</v>
      </c>
      <c r="K132" s="33">
        <v>0</v>
      </c>
      <c r="L132" s="33">
        <v>0</v>
      </c>
      <c r="M132" s="166"/>
      <c r="N132" s="166"/>
      <c r="O132" s="94"/>
      <c r="Q132" s="57"/>
    </row>
    <row r="133" spans="1:17" s="12" customFormat="1" ht="15" customHeight="1" x14ac:dyDescent="0.25">
      <c r="A133" s="212" t="s">
        <v>22</v>
      </c>
      <c r="B133" s="213"/>
      <c r="C133" s="214"/>
      <c r="D133" s="11" t="s">
        <v>4</v>
      </c>
      <c r="E133" s="59">
        <f>SUM(F133:N133)</f>
        <v>2605688.9461000003</v>
      </c>
      <c r="F133" s="22">
        <f>F136+F137+F135</f>
        <v>499460.82743</v>
      </c>
      <c r="G133" s="133">
        <f>G136+G137+G135+G134</f>
        <v>498024.08704999997</v>
      </c>
      <c r="H133" s="151">
        <f>H135+H136+H137+H134</f>
        <v>549135.47162000008</v>
      </c>
      <c r="I133" s="152"/>
      <c r="J133" s="152"/>
      <c r="K133" s="152"/>
      <c r="L133" s="153"/>
      <c r="M133" s="22">
        <f t="shared" ref="M133:N133" si="21">M136+M137</f>
        <v>529534.28</v>
      </c>
      <c r="N133" s="22">
        <f t="shared" si="21"/>
        <v>529534.28</v>
      </c>
      <c r="O133" s="94"/>
      <c r="Q133" s="57"/>
    </row>
    <row r="134" spans="1:17" s="12" customFormat="1" ht="40.5" customHeight="1" x14ac:dyDescent="0.25">
      <c r="A134" s="215"/>
      <c r="B134" s="216"/>
      <c r="C134" s="217"/>
      <c r="D134" s="46" t="s">
        <v>98</v>
      </c>
      <c r="E134" s="59">
        <f>SUM(F134:N134)</f>
        <v>2240.1569599999998</v>
      </c>
      <c r="F134" s="22">
        <v>0</v>
      </c>
      <c r="G134" s="133">
        <v>0</v>
      </c>
      <c r="H134" s="151">
        <f>H97</f>
        <v>2240.1569599999998</v>
      </c>
      <c r="I134" s="152"/>
      <c r="J134" s="152"/>
      <c r="K134" s="152"/>
      <c r="L134" s="153"/>
      <c r="M134" s="22">
        <v>0</v>
      </c>
      <c r="N134" s="22">
        <v>0</v>
      </c>
      <c r="O134" s="94"/>
      <c r="P134" s="126"/>
      <c r="Q134" s="57"/>
    </row>
    <row r="135" spans="1:17" s="12" customFormat="1" ht="27.75" customHeight="1" x14ac:dyDescent="0.25">
      <c r="A135" s="215"/>
      <c r="B135" s="216"/>
      <c r="C135" s="217"/>
      <c r="D135" s="11" t="s">
        <v>35</v>
      </c>
      <c r="E135" s="59">
        <f>SUM(F135:N135)</f>
        <v>39809.918160000001</v>
      </c>
      <c r="F135" s="22">
        <f>F119</f>
        <v>14554.375120000001</v>
      </c>
      <c r="G135" s="133">
        <f>G119+G98</f>
        <v>13009.04</v>
      </c>
      <c r="H135" s="151">
        <f>H119+H98</f>
        <v>10387.823039999999</v>
      </c>
      <c r="I135" s="152"/>
      <c r="J135" s="152"/>
      <c r="K135" s="152"/>
      <c r="L135" s="153"/>
      <c r="M135" s="22">
        <f>M119+M99</f>
        <v>1858.68</v>
      </c>
      <c r="N135" s="22">
        <f>N119+N99</f>
        <v>0</v>
      </c>
      <c r="O135" s="95"/>
      <c r="Q135" s="57"/>
    </row>
    <row r="136" spans="1:17" s="8" customFormat="1" ht="41.25" customHeight="1" x14ac:dyDescent="0.25">
      <c r="A136" s="215"/>
      <c r="B136" s="216"/>
      <c r="C136" s="217"/>
      <c r="D136" s="11" t="s">
        <v>9</v>
      </c>
      <c r="E136" s="59">
        <f>SUM(F136:N136)</f>
        <v>2426660.7616499998</v>
      </c>
      <c r="F136" s="22">
        <f>F85</f>
        <v>457123.24231</v>
      </c>
      <c r="G136" s="133">
        <f>G85</f>
        <v>455489.59354999999</v>
      </c>
      <c r="H136" s="151">
        <f>H85+H99</f>
        <v>509329.92579000001</v>
      </c>
      <c r="I136" s="152"/>
      <c r="J136" s="152"/>
      <c r="K136" s="152"/>
      <c r="L136" s="153"/>
      <c r="M136" s="22">
        <f>M85</f>
        <v>502359</v>
      </c>
      <c r="N136" s="22">
        <f>N85</f>
        <v>502359</v>
      </c>
      <c r="O136" s="45"/>
      <c r="Q136" s="53"/>
    </row>
    <row r="137" spans="1:17" s="2" customFormat="1" ht="27.75" customHeight="1" x14ac:dyDescent="0.25">
      <c r="A137" s="218"/>
      <c r="B137" s="219"/>
      <c r="C137" s="220"/>
      <c r="D137" s="13" t="s">
        <v>2</v>
      </c>
      <c r="E137" s="59">
        <f>SUM(F137:N137)</f>
        <v>138836.78933</v>
      </c>
      <c r="F137" s="22">
        <f>F86</f>
        <v>27783.21</v>
      </c>
      <c r="G137" s="133">
        <f>G86</f>
        <v>29525.4535</v>
      </c>
      <c r="H137" s="151">
        <f>H86</f>
        <v>27177.56583</v>
      </c>
      <c r="I137" s="152"/>
      <c r="J137" s="152"/>
      <c r="K137" s="152"/>
      <c r="L137" s="153"/>
      <c r="M137" s="22">
        <f>M86</f>
        <v>27175.279999999999</v>
      </c>
      <c r="N137" s="22">
        <f>N86</f>
        <v>27175.279999999999</v>
      </c>
      <c r="O137" s="18"/>
      <c r="Q137" s="56"/>
    </row>
    <row r="138" spans="1:17" s="12" customFormat="1" ht="21.75" customHeight="1" x14ac:dyDescent="0.25">
      <c r="A138" s="154" t="s">
        <v>55</v>
      </c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6"/>
      <c r="Q138" s="57"/>
    </row>
    <row r="139" spans="1:17" s="2" customFormat="1" ht="15.75" customHeight="1" x14ac:dyDescent="0.25">
      <c r="A139" s="84" t="s">
        <v>13</v>
      </c>
      <c r="B139" s="200" t="s">
        <v>73</v>
      </c>
      <c r="C139" s="118" t="s">
        <v>28</v>
      </c>
      <c r="D139" s="17" t="s">
        <v>4</v>
      </c>
      <c r="E139" s="59">
        <f>SUM(F139:N139)</f>
        <v>186988.4142</v>
      </c>
      <c r="F139" s="38">
        <f>SUM(F140:F141)</f>
        <v>32301.818950000001</v>
      </c>
      <c r="G139" s="136">
        <f>SUM(G140:G141)</f>
        <v>35094.927759999999</v>
      </c>
      <c r="H139" s="186">
        <f>SUM(H140:L141)</f>
        <v>40037.99583</v>
      </c>
      <c r="I139" s="187"/>
      <c r="J139" s="187"/>
      <c r="K139" s="187"/>
      <c r="L139" s="188"/>
      <c r="M139" s="38">
        <f t="shared" ref="M139:N139" si="22">SUM(M140:M141)</f>
        <v>39776.835830000004</v>
      </c>
      <c r="N139" s="38">
        <f t="shared" si="22"/>
        <v>39776.835830000004</v>
      </c>
      <c r="O139" s="78" t="s">
        <v>5</v>
      </c>
      <c r="Q139" s="56"/>
    </row>
    <row r="140" spans="1:17" s="2" customFormat="1" ht="30" customHeight="1" x14ac:dyDescent="0.25">
      <c r="A140" s="86"/>
      <c r="B140" s="201"/>
      <c r="C140" s="119"/>
      <c r="D140" s="11" t="s">
        <v>35</v>
      </c>
      <c r="E140" s="59">
        <f t="shared" ref="E140:N141" si="23">E143</f>
        <v>916.75298999999995</v>
      </c>
      <c r="F140" s="22">
        <f>F143</f>
        <v>104.15998999999999</v>
      </c>
      <c r="G140" s="133">
        <f>G143</f>
        <v>542.59299999999996</v>
      </c>
      <c r="H140" s="151">
        <f t="shared" ref="H140" si="24">H143</f>
        <v>270</v>
      </c>
      <c r="I140" s="152"/>
      <c r="J140" s="152"/>
      <c r="K140" s="152"/>
      <c r="L140" s="153"/>
      <c r="M140" s="22">
        <f t="shared" ref="M140:N140" si="25">M143</f>
        <v>0</v>
      </c>
      <c r="N140" s="22">
        <f t="shared" si="25"/>
        <v>0</v>
      </c>
      <c r="O140" s="79"/>
      <c r="Q140" s="56"/>
    </row>
    <row r="141" spans="1:17" s="12" customFormat="1" ht="39.75" customHeight="1" x14ac:dyDescent="0.25">
      <c r="A141" s="85"/>
      <c r="B141" s="202"/>
      <c r="C141" s="120"/>
      <c r="D141" s="11" t="s">
        <v>9</v>
      </c>
      <c r="E141" s="59">
        <f t="shared" si="23"/>
        <v>186071.66120999999</v>
      </c>
      <c r="F141" s="22">
        <f>F144</f>
        <v>32197.658960000001</v>
      </c>
      <c r="G141" s="133">
        <f>G144</f>
        <v>34552.334759999998</v>
      </c>
      <c r="H141" s="151">
        <f t="shared" ref="H141" si="26">H144</f>
        <v>39767.99583</v>
      </c>
      <c r="I141" s="152"/>
      <c r="J141" s="152"/>
      <c r="K141" s="152"/>
      <c r="L141" s="153"/>
      <c r="M141" s="22">
        <f t="shared" si="23"/>
        <v>39776.835830000004</v>
      </c>
      <c r="N141" s="22">
        <f t="shared" si="23"/>
        <v>39776.835830000004</v>
      </c>
      <c r="O141" s="80"/>
      <c r="Q141" s="57"/>
    </row>
    <row r="142" spans="1:17" s="12" customFormat="1" ht="18" customHeight="1" x14ac:dyDescent="0.25">
      <c r="A142" s="78" t="s">
        <v>6</v>
      </c>
      <c r="B142" s="167" t="s">
        <v>20</v>
      </c>
      <c r="C142" s="116" t="s">
        <v>27</v>
      </c>
      <c r="D142" s="3" t="s">
        <v>4</v>
      </c>
      <c r="E142" s="65">
        <f>SUM(E143:E144)</f>
        <v>186988.4142</v>
      </c>
      <c r="F142" s="39">
        <f>SUM(F143:F144)</f>
        <v>32301.818950000001</v>
      </c>
      <c r="G142" s="138">
        <f>SUM(G143:G144)</f>
        <v>35094.927759999999</v>
      </c>
      <c r="H142" s="223">
        <f>SUM(H143:L144)</f>
        <v>40037.99583</v>
      </c>
      <c r="I142" s="224"/>
      <c r="J142" s="224"/>
      <c r="K142" s="224"/>
      <c r="L142" s="225"/>
      <c r="M142" s="39">
        <f>SUM(M143:M144)</f>
        <v>39776.835830000004</v>
      </c>
      <c r="N142" s="39">
        <f>SUM(N143:N144)</f>
        <v>39776.835830000004</v>
      </c>
      <c r="O142" s="114"/>
      <c r="Q142" s="57"/>
    </row>
    <row r="143" spans="1:17" s="12" customFormat="1" ht="28.5" customHeight="1" x14ac:dyDescent="0.25">
      <c r="A143" s="79"/>
      <c r="B143" s="168"/>
      <c r="C143" s="42"/>
      <c r="D143" s="5" t="s">
        <v>35</v>
      </c>
      <c r="E143" s="64">
        <f>SUM(F143:N143)</f>
        <v>916.75298999999995</v>
      </c>
      <c r="F143" s="36">
        <v>104.15998999999999</v>
      </c>
      <c r="G143" s="135">
        <v>542.59299999999996</v>
      </c>
      <c r="H143" s="183">
        <v>270</v>
      </c>
      <c r="I143" s="184"/>
      <c r="J143" s="184"/>
      <c r="K143" s="184"/>
      <c r="L143" s="185"/>
      <c r="M143" s="36">
        <v>0</v>
      </c>
      <c r="N143" s="36">
        <v>0</v>
      </c>
      <c r="O143" s="28"/>
      <c r="Q143" s="57"/>
    </row>
    <row r="144" spans="1:17" s="12" customFormat="1" ht="39" customHeight="1" x14ac:dyDescent="0.25">
      <c r="A144" s="80"/>
      <c r="B144" s="189"/>
      <c r="C144" s="117"/>
      <c r="D144" s="5" t="s">
        <v>9</v>
      </c>
      <c r="E144" s="64">
        <f>SUM(F144:N144)</f>
        <v>186071.66120999999</v>
      </c>
      <c r="F144" s="36">
        <v>32197.658960000001</v>
      </c>
      <c r="G144" s="135">
        <f>34923.199+268-60.25-228.61424-350</f>
        <v>34552.334759999998</v>
      </c>
      <c r="H144" s="183">
        <f>37741.089-2506.98+2506.98+447.16+1579.74683</f>
        <v>39767.99583</v>
      </c>
      <c r="I144" s="184"/>
      <c r="J144" s="184"/>
      <c r="K144" s="184"/>
      <c r="L144" s="185"/>
      <c r="M144" s="36">
        <v>39776.835830000004</v>
      </c>
      <c r="N144" s="36">
        <v>39776.835830000004</v>
      </c>
      <c r="O144" s="28"/>
      <c r="P144" s="126"/>
      <c r="Q144" s="57"/>
    </row>
    <row r="145" spans="1:17" s="12" customFormat="1" ht="30" customHeight="1" x14ac:dyDescent="0.25">
      <c r="A145" s="66"/>
      <c r="B145" s="157" t="s">
        <v>48</v>
      </c>
      <c r="C145" s="114" t="s">
        <v>39</v>
      </c>
      <c r="D145" s="71" t="s">
        <v>39</v>
      </c>
      <c r="E145" s="60" t="s">
        <v>40</v>
      </c>
      <c r="F145" s="29" t="s">
        <v>17</v>
      </c>
      <c r="G145" s="30" t="s">
        <v>18</v>
      </c>
      <c r="H145" s="30" t="s">
        <v>99</v>
      </c>
      <c r="I145" s="160" t="s">
        <v>41</v>
      </c>
      <c r="J145" s="161"/>
      <c r="K145" s="161"/>
      <c r="L145" s="162"/>
      <c r="M145" s="30" t="s">
        <v>25</v>
      </c>
      <c r="N145" s="30" t="s">
        <v>26</v>
      </c>
      <c r="O145" s="28"/>
      <c r="Q145" s="57"/>
    </row>
    <row r="146" spans="1:17" s="12" customFormat="1" ht="14.25" customHeight="1" x14ac:dyDescent="0.25">
      <c r="A146" s="67"/>
      <c r="B146" s="158"/>
      <c r="C146" s="28"/>
      <c r="D146" s="72"/>
      <c r="E146" s="163">
        <v>100</v>
      </c>
      <c r="F146" s="163">
        <v>100</v>
      </c>
      <c r="G146" s="165">
        <v>100</v>
      </c>
      <c r="H146" s="165">
        <v>100</v>
      </c>
      <c r="I146" s="34" t="s">
        <v>42</v>
      </c>
      <c r="J146" s="34" t="s">
        <v>43</v>
      </c>
      <c r="K146" s="34" t="s">
        <v>44</v>
      </c>
      <c r="L146" s="33" t="s">
        <v>45</v>
      </c>
      <c r="M146" s="165">
        <v>100</v>
      </c>
      <c r="N146" s="165">
        <v>100</v>
      </c>
      <c r="O146" s="93"/>
      <c r="Q146" s="57"/>
    </row>
    <row r="147" spans="1:17" s="12" customFormat="1" ht="15" x14ac:dyDescent="0.25">
      <c r="A147" s="74"/>
      <c r="B147" s="159"/>
      <c r="C147" s="115"/>
      <c r="D147" s="73"/>
      <c r="E147" s="164"/>
      <c r="F147" s="164"/>
      <c r="G147" s="166"/>
      <c r="H147" s="166"/>
      <c r="I147" s="33">
        <v>36</v>
      </c>
      <c r="J147" s="33">
        <v>63</v>
      </c>
      <c r="K147" s="33">
        <v>82</v>
      </c>
      <c r="L147" s="33">
        <v>100</v>
      </c>
      <c r="M147" s="166"/>
      <c r="N147" s="166"/>
      <c r="O147" s="95"/>
      <c r="Q147" s="57"/>
    </row>
    <row r="148" spans="1:17" s="12" customFormat="1" ht="16.5" customHeight="1" x14ac:dyDescent="0.25">
      <c r="A148" s="212" t="s">
        <v>23</v>
      </c>
      <c r="B148" s="213"/>
      <c r="C148" s="214"/>
      <c r="D148" s="11" t="s">
        <v>4</v>
      </c>
      <c r="E148" s="59">
        <f>SUM(F148:N148)</f>
        <v>186988.4142</v>
      </c>
      <c r="F148" s="22">
        <f>SUM(F149:F150)</f>
        <v>32301.818950000001</v>
      </c>
      <c r="G148" s="133">
        <f>SUM(G149:G150)</f>
        <v>35094.927759999999</v>
      </c>
      <c r="H148" s="151">
        <f>SUM(H149:H150)</f>
        <v>40037.99583</v>
      </c>
      <c r="I148" s="152"/>
      <c r="J148" s="152"/>
      <c r="K148" s="152"/>
      <c r="L148" s="153"/>
      <c r="M148" s="22">
        <f t="shared" ref="M148:N148" si="27">SUM(M149:M150)</f>
        <v>39776.835830000004</v>
      </c>
      <c r="N148" s="22">
        <f t="shared" si="27"/>
        <v>39776.835830000004</v>
      </c>
      <c r="O148" s="81"/>
      <c r="Q148" s="57"/>
    </row>
    <row r="149" spans="1:17" s="12" customFormat="1" ht="30" customHeight="1" x14ac:dyDescent="0.25">
      <c r="A149" s="215"/>
      <c r="B149" s="216"/>
      <c r="C149" s="217"/>
      <c r="D149" s="11" t="s">
        <v>35</v>
      </c>
      <c r="E149" s="59">
        <f>SUM(F149:N149)</f>
        <v>916.75298999999995</v>
      </c>
      <c r="F149" s="22">
        <f t="shared" ref="F149:H150" si="28">F140</f>
        <v>104.15998999999999</v>
      </c>
      <c r="G149" s="133">
        <f t="shared" si="28"/>
        <v>542.59299999999996</v>
      </c>
      <c r="H149" s="151">
        <f t="shared" si="28"/>
        <v>270</v>
      </c>
      <c r="I149" s="152"/>
      <c r="J149" s="152"/>
      <c r="K149" s="152"/>
      <c r="L149" s="153"/>
      <c r="M149" s="22">
        <f t="shared" ref="M149:N150" si="29">M140</f>
        <v>0</v>
      </c>
      <c r="N149" s="22">
        <f t="shared" si="29"/>
        <v>0</v>
      </c>
      <c r="O149" s="82"/>
      <c r="Q149" s="57"/>
    </row>
    <row r="150" spans="1:17" s="12" customFormat="1" ht="42" customHeight="1" x14ac:dyDescent="0.25">
      <c r="A150" s="218"/>
      <c r="B150" s="219"/>
      <c r="C150" s="220"/>
      <c r="D150" s="11" t="s">
        <v>9</v>
      </c>
      <c r="E150" s="59">
        <f>E141</f>
        <v>186071.66120999999</v>
      </c>
      <c r="F150" s="22">
        <f t="shared" si="28"/>
        <v>32197.658960000001</v>
      </c>
      <c r="G150" s="133">
        <f t="shared" si="28"/>
        <v>34552.334759999998</v>
      </c>
      <c r="H150" s="151">
        <f t="shared" si="28"/>
        <v>39767.99583</v>
      </c>
      <c r="I150" s="152"/>
      <c r="J150" s="152"/>
      <c r="K150" s="152"/>
      <c r="L150" s="153"/>
      <c r="M150" s="22">
        <f t="shared" si="29"/>
        <v>39776.835830000004</v>
      </c>
      <c r="N150" s="22">
        <f t="shared" si="29"/>
        <v>39776.835830000004</v>
      </c>
      <c r="O150" s="83"/>
      <c r="Q150" s="57"/>
    </row>
    <row r="151" spans="1:17" s="12" customFormat="1" ht="16.5" customHeight="1" x14ac:dyDescent="0.25">
      <c r="A151" s="203" t="s">
        <v>16</v>
      </c>
      <c r="B151" s="204"/>
      <c r="C151" s="205"/>
      <c r="D151" s="19" t="s">
        <v>4</v>
      </c>
      <c r="E151" s="59">
        <f>SUM(F151:N151)</f>
        <v>9673284.5659800004</v>
      </c>
      <c r="F151" s="22">
        <f>SUM(F153:F155)</f>
        <v>1064210.04415</v>
      </c>
      <c r="G151" s="133">
        <f>SUM(G152:G155)</f>
        <v>1296694.41768</v>
      </c>
      <c r="H151" s="151">
        <f>SUM(H152:L155)</f>
        <v>1453803.8264899999</v>
      </c>
      <c r="I151" s="152"/>
      <c r="J151" s="152"/>
      <c r="K151" s="152"/>
      <c r="L151" s="153"/>
      <c r="M151" s="22">
        <f>SUM(M152:M155)</f>
        <v>1475204.9138300002</v>
      </c>
      <c r="N151" s="22">
        <f>SUM(N152:N155)</f>
        <v>4383371.3638300002</v>
      </c>
      <c r="O151" s="139"/>
      <c r="Q151" s="57"/>
    </row>
    <row r="152" spans="1:17" s="12" customFormat="1" ht="42" customHeight="1" x14ac:dyDescent="0.25">
      <c r="A152" s="206"/>
      <c r="B152" s="207"/>
      <c r="C152" s="208"/>
      <c r="D152" s="19" t="s">
        <v>98</v>
      </c>
      <c r="E152" s="59">
        <f>SUM(F152:N152)</f>
        <v>2240.1569599999998</v>
      </c>
      <c r="F152" s="22">
        <v>0</v>
      </c>
      <c r="G152" s="133">
        <v>0</v>
      </c>
      <c r="H152" s="151">
        <f>H97</f>
        <v>2240.1569599999998</v>
      </c>
      <c r="I152" s="152"/>
      <c r="J152" s="152"/>
      <c r="K152" s="152"/>
      <c r="L152" s="153"/>
      <c r="M152" s="22">
        <v>0</v>
      </c>
      <c r="N152" s="22">
        <v>0</v>
      </c>
      <c r="O152" s="83"/>
      <c r="Q152" s="57"/>
    </row>
    <row r="153" spans="1:17" ht="27" customHeight="1" x14ac:dyDescent="0.2">
      <c r="A153" s="206"/>
      <c r="B153" s="207"/>
      <c r="C153" s="208"/>
      <c r="D153" s="11" t="s">
        <v>35</v>
      </c>
      <c r="E153" s="59">
        <f>SUM(F153:N153)</f>
        <v>194103.59603000002</v>
      </c>
      <c r="F153" s="22">
        <f>F135+F80+F149</f>
        <v>14823.15999</v>
      </c>
      <c r="G153" s="133">
        <f>G135+G9+G149</f>
        <v>13551.633000000002</v>
      </c>
      <c r="H153" s="151">
        <f>H135+H80+H149</f>
        <v>108175.68304</v>
      </c>
      <c r="I153" s="152"/>
      <c r="J153" s="152"/>
      <c r="K153" s="152"/>
      <c r="L153" s="153"/>
      <c r="M153" s="22">
        <f>M135+M80+M149</f>
        <v>57553.120000000003</v>
      </c>
      <c r="N153" s="22">
        <f>N135+N80+N149</f>
        <v>0</v>
      </c>
      <c r="O153" s="48"/>
    </row>
    <row r="154" spans="1:17" ht="39.75" customHeight="1" x14ac:dyDescent="0.2">
      <c r="A154" s="206"/>
      <c r="B154" s="207"/>
      <c r="C154" s="208"/>
      <c r="D154" s="19" t="s">
        <v>9</v>
      </c>
      <c r="E154" s="59">
        <f>SUM(F154:N154)</f>
        <v>5490184.0501999995</v>
      </c>
      <c r="F154" s="22">
        <f>F81+F136+F150</f>
        <v>826204.71162000007</v>
      </c>
      <c r="G154" s="133">
        <f>G81+G136+G150</f>
        <v>983125.52786999999</v>
      </c>
      <c r="H154" s="151">
        <f>H81+H136+H150</f>
        <v>1197849.7353699999</v>
      </c>
      <c r="I154" s="152"/>
      <c r="J154" s="152"/>
      <c r="K154" s="152"/>
      <c r="L154" s="153"/>
      <c r="M154" s="22">
        <f>M81+M136+M150</f>
        <v>1258642.2526700001</v>
      </c>
      <c r="N154" s="22">
        <f>N81+N136+N150</f>
        <v>1224361.8226699999</v>
      </c>
      <c r="O154" s="48"/>
    </row>
    <row r="155" spans="1:17" ht="27" customHeight="1" x14ac:dyDescent="0.2">
      <c r="A155" s="209"/>
      <c r="B155" s="210"/>
      <c r="C155" s="211"/>
      <c r="D155" s="20" t="s">
        <v>2</v>
      </c>
      <c r="E155" s="59">
        <f>SUM(F155:N155)</f>
        <v>3986756.7627900001</v>
      </c>
      <c r="F155" s="22">
        <f>F82+F137</f>
        <v>223182.17254</v>
      </c>
      <c r="G155" s="133">
        <f>G82+G137</f>
        <v>300017.25680999999</v>
      </c>
      <c r="H155" s="151">
        <f>H82+H137</f>
        <v>145538.25112</v>
      </c>
      <c r="I155" s="152"/>
      <c r="J155" s="152"/>
      <c r="K155" s="152"/>
      <c r="L155" s="153"/>
      <c r="M155" s="22">
        <f>M82+M137</f>
        <v>159009.54115999999</v>
      </c>
      <c r="N155" s="22">
        <f>N82+N137</f>
        <v>3159009.54116</v>
      </c>
      <c r="O155" s="49"/>
    </row>
    <row r="156" spans="1:17" ht="19.5" customHeight="1" x14ac:dyDescent="0.2">
      <c r="O156" s="41" t="s">
        <v>61</v>
      </c>
    </row>
    <row r="157" spans="1:17" s="12" customFormat="1" ht="13.5" customHeight="1" x14ac:dyDescent="0.25">
      <c r="A157" s="23"/>
      <c r="B157" s="23"/>
      <c r="C157" s="101"/>
      <c r="D157" s="23"/>
      <c r="E157" s="101"/>
      <c r="F157" s="101"/>
      <c r="G157" s="104"/>
      <c r="H157" s="101"/>
      <c r="I157" s="101"/>
      <c r="J157" s="101"/>
      <c r="K157" s="101"/>
      <c r="L157" s="104"/>
      <c r="M157" s="101"/>
      <c r="N157" s="101"/>
      <c r="O157" s="44"/>
      <c r="Q157" s="57"/>
    </row>
    <row r="159" spans="1:17" ht="18.75" x14ac:dyDescent="0.3">
      <c r="A159" s="24"/>
      <c r="B159" s="43" t="s">
        <v>111</v>
      </c>
      <c r="C159" s="102"/>
      <c r="D159" s="44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</sheetData>
  <mergeCells count="297">
    <mergeCell ref="M56:M57"/>
    <mergeCell ref="N56:N57"/>
    <mergeCell ref="B53:B54"/>
    <mergeCell ref="H53:L53"/>
    <mergeCell ref="H54:L54"/>
    <mergeCell ref="B55:B57"/>
    <mergeCell ref="I55:L55"/>
    <mergeCell ref="E56:E57"/>
    <mergeCell ref="F56:F57"/>
    <mergeCell ref="G56:G57"/>
    <mergeCell ref="H56:H57"/>
    <mergeCell ref="M77:M78"/>
    <mergeCell ref="N77:N78"/>
    <mergeCell ref="B72:B73"/>
    <mergeCell ref="H72:L72"/>
    <mergeCell ref="H73:L73"/>
    <mergeCell ref="H74:L74"/>
    <mergeCell ref="B74:B75"/>
    <mergeCell ref="H75:L75"/>
    <mergeCell ref="B76:B78"/>
    <mergeCell ref="I76:L76"/>
    <mergeCell ref="E77:E78"/>
    <mergeCell ref="F77:F78"/>
    <mergeCell ref="G77:G78"/>
    <mergeCell ref="H77:H78"/>
    <mergeCell ref="L1:O1"/>
    <mergeCell ref="H154:L154"/>
    <mergeCell ref="H155:L155"/>
    <mergeCell ref="H141:L141"/>
    <mergeCell ref="H142:L142"/>
    <mergeCell ref="H143:L143"/>
    <mergeCell ref="H144:L144"/>
    <mergeCell ref="H148:L148"/>
    <mergeCell ref="H149:L149"/>
    <mergeCell ref="H150:L150"/>
    <mergeCell ref="H151:L151"/>
    <mergeCell ref="H153:L153"/>
    <mergeCell ref="H146:H147"/>
    <mergeCell ref="H121:L121"/>
    <mergeCell ref="H125:L125"/>
    <mergeCell ref="H126:L126"/>
    <mergeCell ref="H133:L133"/>
    <mergeCell ref="H135:L135"/>
    <mergeCell ref="H136:L136"/>
    <mergeCell ref="H137:L137"/>
    <mergeCell ref="H139:L139"/>
    <mergeCell ref="H140:L140"/>
    <mergeCell ref="H123:H124"/>
    <mergeCell ref="H128:H129"/>
    <mergeCell ref="H23:L23"/>
    <mergeCell ref="H24:L24"/>
    <mergeCell ref="H25:L25"/>
    <mergeCell ref="H26:L26"/>
    <mergeCell ref="H33:L33"/>
    <mergeCell ref="H37:L37"/>
    <mergeCell ref="H28:H29"/>
    <mergeCell ref="H31:H32"/>
    <mergeCell ref="H35:H36"/>
    <mergeCell ref="H107:L107"/>
    <mergeCell ref="I108:L108"/>
    <mergeCell ref="E109:E110"/>
    <mergeCell ref="F109:F110"/>
    <mergeCell ref="G109:G110"/>
    <mergeCell ref="B106:B107"/>
    <mergeCell ref="H98:L98"/>
    <mergeCell ref="H5:L5"/>
    <mergeCell ref="H6:L6"/>
    <mergeCell ref="H8:L8"/>
    <mergeCell ref="H9:L9"/>
    <mergeCell ref="H10:L10"/>
    <mergeCell ref="H11:L11"/>
    <mergeCell ref="H12:L12"/>
    <mergeCell ref="H13:L13"/>
    <mergeCell ref="H14:L14"/>
    <mergeCell ref="I20:L20"/>
    <mergeCell ref="I27:L27"/>
    <mergeCell ref="I34:L34"/>
    <mergeCell ref="H42:L42"/>
    <mergeCell ref="H41:L41"/>
    <mergeCell ref="H46:L46"/>
    <mergeCell ref="H47:L47"/>
    <mergeCell ref="H48:L48"/>
    <mergeCell ref="O111:O114"/>
    <mergeCell ref="B115:B117"/>
    <mergeCell ref="I115:L115"/>
    <mergeCell ref="E116:E117"/>
    <mergeCell ref="F116:F117"/>
    <mergeCell ref="G116:G117"/>
    <mergeCell ref="M116:M117"/>
    <mergeCell ref="N116:N117"/>
    <mergeCell ref="H116:H117"/>
    <mergeCell ref="B41:B42"/>
    <mergeCell ref="I50:L50"/>
    <mergeCell ref="B67:B68"/>
    <mergeCell ref="A151:C155"/>
    <mergeCell ref="E91:E92"/>
    <mergeCell ref="F146:F147"/>
    <mergeCell ref="A148:C150"/>
    <mergeCell ref="F70:F71"/>
    <mergeCell ref="B84:B86"/>
    <mergeCell ref="F94:F95"/>
    <mergeCell ref="G94:G95"/>
    <mergeCell ref="G70:G71"/>
    <mergeCell ref="B111:B114"/>
    <mergeCell ref="A79:C82"/>
    <mergeCell ref="G91:G92"/>
    <mergeCell ref="E94:E95"/>
    <mergeCell ref="B90:B92"/>
    <mergeCell ref="E70:E71"/>
    <mergeCell ref="B69:B71"/>
    <mergeCell ref="B108:B110"/>
    <mergeCell ref="I145:L145"/>
    <mergeCell ref="B139:B141"/>
    <mergeCell ref="E146:E147"/>
    <mergeCell ref="A133:C137"/>
    <mergeCell ref="B142:B144"/>
    <mergeCell ref="B145:B147"/>
    <mergeCell ref="G146:G147"/>
    <mergeCell ref="H82:L82"/>
    <mergeCell ref="B130:B132"/>
    <mergeCell ref="I130:L130"/>
    <mergeCell ref="E131:E132"/>
    <mergeCell ref="F131:F132"/>
    <mergeCell ref="I122:L122"/>
    <mergeCell ref="I127:L127"/>
    <mergeCell ref="A83:O83"/>
    <mergeCell ref="B87:B89"/>
    <mergeCell ref="H101:L101"/>
    <mergeCell ref="H102:L102"/>
    <mergeCell ref="H97:L97"/>
    <mergeCell ref="H112:L112"/>
    <mergeCell ref="H113:L113"/>
    <mergeCell ref="H114:L114"/>
    <mergeCell ref="H118:L118"/>
    <mergeCell ref="H96:L96"/>
    <mergeCell ref="O87:O89"/>
    <mergeCell ref="B127:B129"/>
    <mergeCell ref="B120:B121"/>
    <mergeCell ref="E123:E124"/>
    <mergeCell ref="B118:B119"/>
    <mergeCell ref="B93:B95"/>
    <mergeCell ref="H70:H71"/>
    <mergeCell ref="H91:H92"/>
    <mergeCell ref="M123:M124"/>
    <mergeCell ref="N123:N124"/>
    <mergeCell ref="F128:F129"/>
    <mergeCell ref="F123:F124"/>
    <mergeCell ref="M128:M129"/>
    <mergeCell ref="N128:N129"/>
    <mergeCell ref="B125:B126"/>
    <mergeCell ref="F91:F92"/>
    <mergeCell ref="H111:L111"/>
    <mergeCell ref="H120:L120"/>
    <mergeCell ref="M91:M92"/>
    <mergeCell ref="N91:N92"/>
    <mergeCell ref="H99:L99"/>
    <mergeCell ref="H100:L100"/>
    <mergeCell ref="M109:M110"/>
    <mergeCell ref="N109:N110"/>
    <mergeCell ref="B96:B99"/>
    <mergeCell ref="B100:B102"/>
    <mergeCell ref="H79:L79"/>
    <mergeCell ref="H106:L106"/>
    <mergeCell ref="O100:O102"/>
    <mergeCell ref="M94:M95"/>
    <mergeCell ref="O46:O47"/>
    <mergeCell ref="M51:M52"/>
    <mergeCell ref="N51:N52"/>
    <mergeCell ref="M65:M66"/>
    <mergeCell ref="N65:N66"/>
    <mergeCell ref="F44:F45"/>
    <mergeCell ref="B48:B49"/>
    <mergeCell ref="B46:B47"/>
    <mergeCell ref="E44:E45"/>
    <mergeCell ref="F65:F66"/>
    <mergeCell ref="G65:G66"/>
    <mergeCell ref="B61:B63"/>
    <mergeCell ref="B64:B66"/>
    <mergeCell ref="I64:L64"/>
    <mergeCell ref="E65:E66"/>
    <mergeCell ref="H58:L58"/>
    <mergeCell ref="H59:L59"/>
    <mergeCell ref="H60:L60"/>
    <mergeCell ref="B58:B60"/>
    <mergeCell ref="B50:B52"/>
    <mergeCell ref="G44:G45"/>
    <mergeCell ref="B43:B45"/>
    <mergeCell ref="E51:E52"/>
    <mergeCell ref="F51:F52"/>
    <mergeCell ref="M28:M29"/>
    <mergeCell ref="M44:M45"/>
    <mergeCell ref="N44:N45"/>
    <mergeCell ref="M39:M40"/>
    <mergeCell ref="N39:N40"/>
    <mergeCell ref="N28:N29"/>
    <mergeCell ref="H94:H95"/>
    <mergeCell ref="H80:L80"/>
    <mergeCell ref="H81:L81"/>
    <mergeCell ref="I93:L93"/>
    <mergeCell ref="M70:M71"/>
    <mergeCell ref="N70:N71"/>
    <mergeCell ref="N94:N95"/>
    <mergeCell ref="H39:H40"/>
    <mergeCell ref="H44:H45"/>
    <mergeCell ref="H51:H52"/>
    <mergeCell ref="H65:H66"/>
    <mergeCell ref="H61:L61"/>
    <mergeCell ref="H62:L62"/>
    <mergeCell ref="H63:L63"/>
    <mergeCell ref="I90:L90"/>
    <mergeCell ref="I69:L69"/>
    <mergeCell ref="G28:G29"/>
    <mergeCell ref="G35:G36"/>
    <mergeCell ref="G39:G40"/>
    <mergeCell ref="H84:L84"/>
    <mergeCell ref="H85:L85"/>
    <mergeCell ref="H86:L86"/>
    <mergeCell ref="H87:L87"/>
    <mergeCell ref="H88:L88"/>
    <mergeCell ref="H89:L89"/>
    <mergeCell ref="G51:G52"/>
    <mergeCell ref="H67:L67"/>
    <mergeCell ref="H68:L68"/>
    <mergeCell ref="H49:L49"/>
    <mergeCell ref="I43:L43"/>
    <mergeCell ref="M2:O2"/>
    <mergeCell ref="A3:O3"/>
    <mergeCell ref="F4:N4"/>
    <mergeCell ref="A7:O7"/>
    <mergeCell ref="M16:M17"/>
    <mergeCell ref="E16:E17"/>
    <mergeCell ref="E21:E22"/>
    <mergeCell ref="F16:F17"/>
    <mergeCell ref="N16:N17"/>
    <mergeCell ref="F21:F22"/>
    <mergeCell ref="E4:E5"/>
    <mergeCell ref="B15:B17"/>
    <mergeCell ref="B20:B22"/>
    <mergeCell ref="B12:B14"/>
    <mergeCell ref="B18:B19"/>
    <mergeCell ref="B4:B5"/>
    <mergeCell ref="O4:O5"/>
    <mergeCell ref="D4:D5"/>
    <mergeCell ref="B8:B11"/>
    <mergeCell ref="G16:G17"/>
    <mergeCell ref="I15:L15"/>
    <mergeCell ref="H16:H17"/>
    <mergeCell ref="H18:L18"/>
    <mergeCell ref="H19:L19"/>
    <mergeCell ref="B27:B29"/>
    <mergeCell ref="B23:B25"/>
    <mergeCell ref="B34:B36"/>
    <mergeCell ref="B38:B40"/>
    <mergeCell ref="G21:G22"/>
    <mergeCell ref="F28:F29"/>
    <mergeCell ref="E28:E29"/>
    <mergeCell ref="N35:N36"/>
    <mergeCell ref="E35:E36"/>
    <mergeCell ref="M35:M36"/>
    <mergeCell ref="B30:B32"/>
    <mergeCell ref="I30:L30"/>
    <mergeCell ref="E31:E32"/>
    <mergeCell ref="F31:F32"/>
    <mergeCell ref="G31:G32"/>
    <mergeCell ref="F35:F36"/>
    <mergeCell ref="M31:M32"/>
    <mergeCell ref="N31:N32"/>
    <mergeCell ref="M21:M22"/>
    <mergeCell ref="N21:N22"/>
    <mergeCell ref="E39:E40"/>
    <mergeCell ref="F39:F40"/>
    <mergeCell ref="I38:L38"/>
    <mergeCell ref="H21:H22"/>
    <mergeCell ref="H152:L152"/>
    <mergeCell ref="A138:O138"/>
    <mergeCell ref="B103:B105"/>
    <mergeCell ref="I103:L103"/>
    <mergeCell ref="E104:E105"/>
    <mergeCell ref="F104:F105"/>
    <mergeCell ref="G104:G105"/>
    <mergeCell ref="M104:M105"/>
    <mergeCell ref="N104:N105"/>
    <mergeCell ref="H104:H105"/>
    <mergeCell ref="H109:H110"/>
    <mergeCell ref="M146:M147"/>
    <mergeCell ref="N146:N147"/>
    <mergeCell ref="G128:G129"/>
    <mergeCell ref="G131:G132"/>
    <mergeCell ref="M131:M132"/>
    <mergeCell ref="N131:N132"/>
    <mergeCell ref="O106:O107"/>
    <mergeCell ref="H131:H132"/>
    <mergeCell ref="H134:L134"/>
    <mergeCell ref="E128:E129"/>
    <mergeCell ref="B122:B124"/>
    <mergeCell ref="G123:G124"/>
    <mergeCell ref="H119:L119"/>
  </mergeCells>
  <pageMargins left="0.31496062992125984" right="0.31496062992125984" top="0.55118110236220474" bottom="0.35433070866141736" header="0.31496062992125984" footer="0.31496062992125984"/>
  <pageSetup paperSize="9" scale="69" orientation="landscape" r:id="rId1"/>
  <headerFooter differentFirst="1">
    <oddHeader>&amp;C&amp;P</oddHeader>
  </headerFooter>
  <rowBreaks count="7" manualBreakCount="7">
    <brk id="25" max="14" man="1"/>
    <brk id="49" max="14" man="1"/>
    <brk id="73" max="14" man="1"/>
    <brk id="98" max="14" man="1"/>
    <brk id="110" max="14" man="1"/>
    <brk id="126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2025-09-09T12:50:10Z</cp:lastPrinted>
  <dcterms:created xsi:type="dcterms:W3CDTF">2015-08-24T11:11:17Z</dcterms:created>
  <dcterms:modified xsi:type="dcterms:W3CDTF">2025-10-01T07:07:02Z</dcterms:modified>
</cp:coreProperties>
</file>